
<file path=[Content_Types].xml><?xml version="1.0" encoding="utf-8"?>
<Types xmlns="http://schemas.openxmlformats.org/package/2006/content-types">
  <Override PartName="/xl/worksheets/sheet24.xml" ContentType="application/vnd.openxmlformats-officedocument.spreadsheetml.worksheet+xml"/>
  <Override PartName="/xl/worksheets/sheet35.xml" ContentType="application/vnd.openxmlformats-officedocument.spreadsheetml.worksheet+xml"/>
  <Override PartName="/xl/worksheets/sheet53.xml" ContentType="application/vnd.openxmlformats-officedocument.spreadsheetml.worksheet+xml"/>
  <Override PartName="/xl/worksheets/sheet13.xml" ContentType="application/vnd.openxmlformats-officedocument.spreadsheetml.worksheet+xml"/>
  <Override PartName="/xl/worksheets/sheet42.xml" ContentType="application/vnd.openxmlformats-officedocument.spreadsheetml.worksheet+xml"/>
  <Override PartName="/xl/worksheets/sheet60.xml" ContentType="application/vnd.openxmlformats-officedocument.spreadsheetml.worksheet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39.xml" ContentType="application/vnd.openxmlformats-officedocument.drawing+xml"/>
  <Override PartName="/xl/comments8.xml" ContentType="application/vnd.openxmlformats-officedocument.spreadsheetml.comments+xml"/>
  <Override PartName="/xl/drawings/drawing57.xml" ContentType="application/vnd.openxmlformats-officedocument.drawing+xml"/>
  <Override PartName="/xl/worksheets/sheet7.xml" ContentType="application/vnd.openxmlformats-officedocument.spreadsheetml.worksheet+xml"/>
  <Override PartName="/xl/worksheets/sheet20.xml" ContentType="application/vnd.openxmlformats-officedocument.spreadsheetml.worksheet+xml"/>
  <Override PartName="/xl/worksheets/sheet31.xml" ContentType="application/vnd.openxmlformats-officedocument.spreadsheetml.worksheet+xml"/>
  <Override PartName="/xl/drawings/drawing17.xml" ContentType="application/vnd.openxmlformats-officedocument.drawing+xml"/>
  <Override PartName="/xl/drawings/drawing28.xml" ContentType="application/vnd.openxmlformats-officedocument.drawing+xml"/>
  <Override PartName="/xl/drawings/drawing46.xml" ContentType="application/vnd.openxmlformats-officedocument.drawing+xml"/>
  <Override PartName="/xl/vbaProject.bin" ContentType="application/vnd.ms-office.vbaProject"/>
  <Default Extension="xml" ContentType="application/xml"/>
  <Override PartName="/xl/drawings/drawing2.xml" ContentType="application/vnd.openxmlformats-officedocument.drawing+xml"/>
  <Override PartName="/xl/drawings/drawing35.xml" ContentType="application/vnd.openxmlformats-officedocument.drawing+xml"/>
  <Override PartName="/xl/comments4.xml" ContentType="application/vnd.openxmlformats-officedocument.spreadsheetml.comments+xml"/>
  <Override PartName="/xl/drawings/drawing53.xml" ContentType="application/vnd.openxmlformats-officedocument.drawing+xml"/>
  <Override PartName="/xl/worksheets/sheet3.xml" ContentType="application/vnd.openxmlformats-officedocument.spreadsheetml.worksheet+xml"/>
  <Override PartName="/xl/drawings/drawing13.xml" ContentType="application/vnd.openxmlformats-officedocument.drawing+xml"/>
  <Override PartName="/xl/drawings/drawing24.xml" ContentType="application/vnd.openxmlformats-officedocument.drawing+xml"/>
  <Override PartName="/xl/drawings/drawing42.xml" ContentType="application/vnd.openxmlformats-officedocument.drawing+xml"/>
  <Override PartName="/xl/drawings/drawing60.xml" ContentType="application/vnd.openxmlformats-officedocument.drawing+xml"/>
  <Override PartName="/xl/externalLinks/externalLink1.xml" ContentType="application/vnd.openxmlformats-officedocument.spreadsheetml.externalLink+xml"/>
  <Override PartName="/xl/drawings/drawing20.xml" ContentType="application/vnd.openxmlformats-officedocument.drawing+xml"/>
  <Override PartName="/xl/drawings/drawing31.xml" ContentType="application/vnd.openxmlformats-officedocument.drawing+xml"/>
  <Override PartName="/xl/comments14.xml" ContentType="application/vnd.openxmlformats-officedocument.spreadsheetml.comments+xml"/>
  <Override PartName="/xl/worksheets/sheet29.xml" ContentType="application/vnd.openxmlformats-officedocument.spreadsheetml.worksheet+xml"/>
  <Override PartName="/xl/worksheets/sheet47.xml" ContentType="application/vnd.openxmlformats-officedocument.spreadsheetml.worksheet+xml"/>
  <Override PartName="/xl/worksheets/sheet58.xml" ContentType="application/vnd.openxmlformats-officedocument.spreadsheetml.worksheet+xml"/>
  <Override PartName="/xl/sharedStrings.xml" ContentType="application/vnd.openxmlformats-officedocument.spreadsheetml.sharedStrings+xml"/>
  <Override PartName="/xl/worksheets/sheet18.xml" ContentType="application/vnd.openxmlformats-officedocument.spreadsheetml.worksheet+xml"/>
  <Override PartName="/xl/worksheets/sheet36.xml" ContentType="application/vnd.openxmlformats-officedocument.spreadsheetml.worksheet+xml"/>
  <Override PartName="/xl/worksheets/sheet54.xml" ContentType="application/vnd.openxmlformats-officedocument.spreadsheetml.worksheet+xml"/>
  <Override PartName="/xl/comments10.xml" ContentType="application/vnd.openxmlformats-officedocument.spreadsheetml.comments+xml"/>
  <Override PartName="/xl/worksheets/sheet25.xml" ContentType="application/vnd.openxmlformats-officedocument.spreadsheetml.worksheet+xml"/>
  <Override PartName="/xl/worksheets/sheet43.xml" ContentType="application/vnd.openxmlformats-officedocument.spreadsheetml.worksheet+xml"/>
  <Default Extension="bin" ContentType="application/vnd.openxmlformats-officedocument.spreadsheetml.printerSettings"/>
  <Default Extension="png" ContentType="image/png"/>
  <Override PartName="/xl/worksheets/sheet14.xml" ContentType="application/vnd.openxmlformats-officedocument.spreadsheetml.worksheet+xml"/>
  <Override PartName="/xl/worksheets/sheet32.xml" ContentType="application/vnd.openxmlformats-officedocument.spreadsheetml.worksheet+xml"/>
  <Override PartName="/xl/worksheets/sheet50.xml" ContentType="application/vnd.openxmlformats-officedocument.spreadsheetml.worksheet+xml"/>
  <Override PartName="/xl/worksheets/sheet61.xml" ContentType="application/vnd.openxmlformats-officedocument.spreadsheetml.worksheet+xml"/>
  <Override PartName="/xl/tables/table1.xml" ContentType="application/vnd.openxmlformats-officedocument.spreadsheetml.table+xml"/>
  <Override PartName="/xl/drawings/drawing7.xml" ContentType="application/vnd.openxmlformats-officedocument.drawing+xml"/>
  <Override PartName="/xl/drawings/drawing29.xml" ContentType="application/vnd.openxmlformats-officedocument.drawing+xml"/>
  <Override PartName="/xl/comments9.xml" ContentType="application/vnd.openxmlformats-officedocument.spreadsheetml.comments+xml"/>
  <Override PartName="/xl/drawings/drawing58.xml" ContentType="application/vnd.openxmlformats-officedocument.drawing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drawings/drawing5.xml" ContentType="application/vnd.openxmlformats-officedocument.drawing+xml"/>
  <Override PartName="/xl/drawings/drawing18.xml" ContentType="application/vnd.openxmlformats-officedocument.drawing+xml"/>
  <Override PartName="/xl/drawings/drawing27.xml" ContentType="application/vnd.openxmlformats-officedocument.drawing+xml"/>
  <Override PartName="/xl/drawings/drawing36.xml" ContentType="application/vnd.openxmlformats-officedocument.drawing+xml"/>
  <Override PartName="/xl/comments7.xml" ContentType="application/vnd.openxmlformats-officedocument.spreadsheetml.comments+xml"/>
  <Override PartName="/xl/drawings/drawing45.xml" ContentType="application/vnd.openxmlformats-officedocument.drawing+xml"/>
  <Override PartName="/xl/drawings/drawing47.xml" ContentType="application/vnd.openxmlformats-officedocument.drawing+xml"/>
  <Override PartName="/xl/drawings/drawing56.xml" ContentType="application/vnd.openxmlformats-officedocument.drawing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xl/drawings/drawing3.xml" ContentType="application/vnd.openxmlformats-officedocument.drawing+xml"/>
  <Override PartName="/xl/drawings/drawing16.xml" ContentType="application/vnd.openxmlformats-officedocument.drawing+xml"/>
  <Override PartName="/xl/drawings/drawing25.xml" ContentType="application/vnd.openxmlformats-officedocument.drawing+xml"/>
  <Override PartName="/xl/drawings/drawing34.xml" ContentType="application/vnd.openxmlformats-officedocument.drawing+xml"/>
  <Override PartName="/xl/comments5.xml" ContentType="application/vnd.openxmlformats-officedocument.spreadsheetml.comments+xml"/>
  <Override PartName="/xl/drawings/drawing43.xml" ContentType="application/vnd.openxmlformats-officedocument.drawing+xml"/>
  <Override PartName="/xl/drawings/drawing54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drawings/drawing14.xml" ContentType="application/vnd.openxmlformats-officedocument.drawing+xml"/>
  <Override PartName="/xl/drawings/drawing23.xml" ContentType="application/vnd.openxmlformats-officedocument.drawing+xml"/>
  <Override PartName="/xl/drawings/drawing32.xml" ContentType="application/vnd.openxmlformats-officedocument.drawing+xml"/>
  <Override PartName="/xl/comments3.xml" ContentType="application/vnd.openxmlformats-officedocument.spreadsheetml.comments+xml"/>
  <Override PartName="/xl/drawings/drawing41.xml" ContentType="application/vnd.openxmlformats-officedocument.drawing+xml"/>
  <Override PartName="/xl/drawings/drawing52.xml" ContentType="application/vnd.openxmlformats-officedocument.drawing+xml"/>
  <Override PartName="/xl/worksheets/sheet59.xml" ContentType="application/vnd.openxmlformats-officedocument.spreadsheetml.worksheet+xml"/>
  <Default Extension="vml" ContentType="application/vnd.openxmlformats-officedocument.vmlDrawing"/>
  <Override PartName="/xl/drawings/drawing12.xml" ContentType="application/vnd.openxmlformats-officedocument.drawing+xml"/>
  <Override PartName="/xl/drawings/drawing21.xml" ContentType="application/vnd.openxmlformats-officedocument.drawing+xml"/>
  <Override PartName="/xl/drawings/drawing30.xml" ContentType="application/vnd.openxmlformats-officedocument.drawing+xml"/>
  <Override PartName="/xl/comments1.xml" ContentType="application/vnd.openxmlformats-officedocument.spreadsheetml.comments+xml"/>
  <Override PartName="/xl/comments15.xml" ContentType="application/vnd.openxmlformats-officedocument.spreadsheetml.comments+xml"/>
  <Override PartName="/xl/drawings/drawing50.xml" ContentType="application/vnd.openxmlformats-officedocument.drawing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8.xml" ContentType="application/vnd.openxmlformats-officedocument.spreadsheetml.worksheet+xml"/>
  <Override PartName="/xl/worksheets/sheet57.xml" ContentType="application/vnd.openxmlformats-officedocument.spreadsheetml.worksheet+xml"/>
  <Override PartName="/xl/drawings/drawing10.xml" ContentType="application/vnd.openxmlformats-officedocument.drawing+xml"/>
  <Override PartName="/xl/comments13.xml" ContentType="application/vnd.openxmlformats-officedocument.spreadsheetml.comments+xml"/>
  <Override PartName="/xl/worksheets/sheet17.xml" ContentType="application/vnd.openxmlformats-officedocument.spreadsheetml.worksheet+xml"/>
  <Override PartName="/xl/worksheets/sheet26.xml" ContentType="application/vnd.openxmlformats-officedocument.spreadsheetml.worksheet+xml"/>
  <Override PartName="/xl/worksheets/sheet37.xml" ContentType="application/vnd.openxmlformats-officedocument.spreadsheetml.worksheet+xml"/>
  <Override PartName="/xl/worksheets/sheet46.xml" ContentType="application/vnd.openxmlformats-officedocument.spreadsheetml.worksheet+xml"/>
  <Override PartName="/xl/worksheets/sheet55.xml" ContentType="application/vnd.openxmlformats-officedocument.spreadsheetml.worksheet+xml"/>
  <Override PartName="/xl/comments11.xml" ContentType="application/vnd.openxmlformats-officedocument.spreadsheetml.comments+xml"/>
  <Override PartName="/docProps/core.xml" ContentType="application/vnd.openxmlformats-package.core-properties+xml"/>
  <Override PartName="/xl/worksheets/sheet15.xml" ContentType="application/vnd.openxmlformats-officedocument.spreadsheetml.worksheet+xml"/>
  <Override PartName="/xl/worksheets/sheet44.xml" ContentType="application/vnd.openxmlformats-officedocument.spreadsheetml.worksheet+xml"/>
  <Override PartName="/xl/worksheets/sheet62.xml" ContentType="application/vnd.openxmlformats-officedocument.spreadsheetml.worksheet+xml"/>
  <Override PartName="/xl/drawings/drawing59.xml" ContentType="application/vnd.openxmlformats-officedocument.drawing+xml"/>
  <Override PartName="/xl/worksheets/sheet9.xml" ContentType="application/vnd.openxmlformats-officedocument.spreadsheetml.worksheet+xml"/>
  <Override PartName="/xl/worksheets/sheet22.xml" ContentType="application/vnd.openxmlformats-officedocument.spreadsheetml.worksheet+xml"/>
  <Override PartName="/xl/worksheets/sheet33.xml" ContentType="application/vnd.openxmlformats-officedocument.spreadsheetml.worksheet+xml"/>
  <Override PartName="/xl/worksheets/sheet51.xml" ContentType="application/vnd.openxmlformats-officedocument.spreadsheetml.worksheet+xml"/>
  <Override PartName="/xl/theme/theme1.xml" ContentType="application/vnd.openxmlformats-officedocument.theme+xml"/>
  <Override PartName="/xl/drawings/drawing8.xml" ContentType="application/vnd.openxmlformats-officedocument.drawing+xml"/>
  <Override PartName="/xl/drawings/drawing19.xml" ContentType="application/vnd.openxmlformats-officedocument.drawing+xml"/>
  <Override PartName="/xl/drawings/drawing48.xml" ContentType="application/vnd.openxmlformats-officedocument.drawing+xml"/>
  <Override PartName="/xl/worksheets/sheet11.xml" ContentType="application/vnd.openxmlformats-officedocument.spreadsheetml.worksheet+xml"/>
  <Override PartName="/xl/worksheets/sheet40.xml" ContentType="application/vnd.openxmlformats-officedocument.spreadsheetml.worksheet+xml"/>
  <Override PartName="/xl/drawings/drawing4.xml" ContentType="application/vnd.openxmlformats-officedocument.drawing+xml"/>
  <Override PartName="/xl/drawings/drawing37.xml" ContentType="application/vnd.openxmlformats-officedocument.drawing+xml"/>
  <Override PartName="/xl/comments6.xml" ContentType="application/vnd.openxmlformats-officedocument.spreadsheetml.comments+xml"/>
  <Override PartName="/xl/drawings/drawing55.xml" ContentType="application/vnd.openxmlformats-officedocument.drawing+xml"/>
  <Default Extension="rels" ContentType="application/vnd.openxmlformats-package.relationships+xml"/>
  <Override PartName="/xl/worksheets/sheet5.xml" ContentType="application/vnd.openxmlformats-officedocument.spreadsheetml.worksheet+xml"/>
  <Override PartName="/xl/drawings/drawing15.xml" ContentType="application/vnd.openxmlformats-officedocument.drawing+xml"/>
  <Override PartName="/xl/drawings/drawing26.xml" ContentType="application/vnd.openxmlformats-officedocument.drawing+xml"/>
  <Override PartName="/xl/drawings/drawing44.xml" ContentType="application/vnd.openxmlformats-officedocument.drawing+xml"/>
  <Override PartName="/xl/drawings/drawing22.xml" ContentType="application/vnd.openxmlformats-officedocument.drawing+xml"/>
  <Override PartName="/xl/drawings/drawing33.xml" ContentType="application/vnd.openxmlformats-officedocument.drawing+xml"/>
  <Override PartName="/xl/comments2.xml" ContentType="application/vnd.openxmlformats-officedocument.spreadsheetml.comments+xml"/>
  <Override PartName="/xl/drawings/drawing51.xml" ContentType="application/vnd.openxmlformats-officedocument.drawing+xml"/>
  <Override PartName="/xl/worksheets/sheet1.xml" ContentType="application/vnd.openxmlformats-officedocument.spreadsheetml.worksheet+xml"/>
  <Override PartName="/xl/worksheets/sheet49.xml" ContentType="application/vnd.openxmlformats-officedocument.spreadsheetml.worksheet+xml"/>
  <Override PartName="/xl/drawings/drawing11.xml" ContentType="application/vnd.openxmlformats-officedocument.drawing+xml"/>
  <Override PartName="/xl/drawings/drawing40.xml" ContentType="application/vnd.openxmlformats-officedocument.drawing+xml"/>
  <Override PartName="/xl/worksheets/sheet38.xml" ContentType="application/vnd.openxmlformats-officedocument.spreadsheetml.worksheet+xml"/>
  <Override PartName="/xl/comments12.xml" ContentType="application/vnd.openxmlformats-officedocument.spreadsheetml.comments+xml"/>
  <Override PartName="/xl/worksheets/sheet27.xml" ContentType="application/vnd.openxmlformats-officedocument.spreadsheetml.worksheet+xml"/>
  <Override PartName="/xl/worksheets/sheet45.xml" ContentType="application/vnd.openxmlformats-officedocument.spreadsheetml.worksheet+xml"/>
  <Override PartName="/xl/worksheets/sheet56.xml" ContentType="application/vnd.openxmlformats-officedocument.spreadsheetml.worksheet+xml"/>
  <Override PartName="/xl/worksheets/sheet16.xml" ContentType="application/vnd.openxmlformats-officedocument.spreadsheetml.worksheet+xml"/>
  <Override PartName="/xl/worksheets/sheet34.xml" ContentType="application/vnd.openxmlformats-officedocument.spreadsheetml.worksheet+xml"/>
  <Override PartName="/xl/worksheets/sheet52.xml" ContentType="application/vnd.openxmlformats-officedocument.spreadsheetml.worksheet+xml"/>
  <Override PartName="/xl/drawings/drawing9.xml" ContentType="application/vnd.openxmlformats-officedocument.drawing+xml"/>
  <Override PartName="/xl/worksheets/sheet23.xml" ContentType="application/vnd.openxmlformats-officedocument.spreadsheetml.worksheet+xml"/>
  <Override PartName="/xl/worksheets/sheet41.xml" ContentType="application/vnd.openxmlformats-officedocument.spreadsheetml.worksheet+xml"/>
  <Override PartName="/xl/drawings/drawing38.xml" ContentType="application/vnd.openxmlformats-officedocument.drawing+xml"/>
  <Override PartName="/xl/drawings/drawing49.xml" ContentType="application/vnd.openxmlformats-officedocument.drawin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15600" windowHeight="11760" tabRatio="887"/>
  </bookViews>
  <sheets>
    <sheet name="TOTAL" sheetId="85" r:id="rId1"/>
    <sheet name="BdD" sheetId="84" r:id="rId2"/>
    <sheet name="Récap" sheetId="32" r:id="rId3"/>
    <sheet name="Modèle" sheetId="54" state="hidden" r:id="rId4"/>
    <sheet name="Coûts de prévention" sheetId="86" r:id="rId5"/>
    <sheet name="Coûts de détection" sheetId="87" r:id="rId6"/>
    <sheet name="Coûts des défaillances externes" sheetId="88" r:id="rId7"/>
    <sheet name="Coûts des défaillances internes" sheetId="89" r:id="rId8"/>
    <sheet name="cout opérateur machines" sheetId="82" r:id="rId9"/>
    <sheet name="récap des coûts" sheetId="83" r:id="rId10"/>
    <sheet name="06-03-2020" sheetId="94" r:id="rId11"/>
    <sheet name="05-03-2020" sheetId="93" r:id="rId12"/>
    <sheet name="04-03-2020" sheetId="92" r:id="rId13"/>
    <sheet name="03-03-2020" sheetId="91" r:id="rId14"/>
    <sheet name="02-03-2020" sheetId="77" r:id="rId15"/>
    <sheet name="29-02-2020" sheetId="64" r:id="rId16"/>
    <sheet name="28-02-2020" sheetId="63" r:id="rId17"/>
    <sheet name="27-02-2020" sheetId="62" r:id="rId18"/>
    <sheet name="26-02-2020" sheetId="61" r:id="rId19"/>
    <sheet name="25-02-2020" sheetId="60" r:id="rId20"/>
    <sheet name="24-02-2020" sheetId="59" r:id="rId21"/>
    <sheet name="22-02-2020" sheetId="58" r:id="rId22"/>
    <sheet name="21-02-2020" sheetId="57" r:id="rId23"/>
    <sheet name="20-02-2020" sheetId="56" r:id="rId24"/>
    <sheet name="19-02-2020" sheetId="55" r:id="rId25"/>
    <sheet name="18-02-2020" sheetId="49" r:id="rId26"/>
    <sheet name="17-02-2020" sheetId="48" r:id="rId27"/>
    <sheet name="15-02-2020" sheetId="47" r:id="rId28"/>
    <sheet name="14-02-2020" sheetId="46" r:id="rId29"/>
    <sheet name="13-02-2020" sheetId="45" r:id="rId30"/>
    <sheet name="12-02-2020" sheetId="44" r:id="rId31"/>
    <sheet name="11-02-2020" sheetId="43" r:id="rId32"/>
    <sheet name="10-02-2020" sheetId="42" r:id="rId33"/>
    <sheet name="08-02-2020" sheetId="41" r:id="rId34"/>
    <sheet name="07-02-2020" sheetId="40" r:id="rId35"/>
    <sheet name="06-02-2020" sheetId="39" r:id="rId36"/>
    <sheet name="05-02-2020" sheetId="38" r:id="rId37"/>
    <sheet name="04-02-2020" sheetId="37" r:id="rId38"/>
    <sheet name="03-02-2020" sheetId="36" r:id="rId39"/>
    <sheet name="01-02-2020" sheetId="35" r:id="rId40"/>
    <sheet name="31-01-2020" sheetId="34" r:id="rId41"/>
    <sheet name="30-01-2020" sheetId="33" r:id="rId42"/>
    <sheet name="29-01-2020" sheetId="31" r:id="rId43"/>
    <sheet name="28-01-2020" sheetId="30" r:id="rId44"/>
    <sheet name="27-01-2020" sheetId="29" r:id="rId45"/>
    <sheet name="25-01-2020" sheetId="28" r:id="rId46"/>
    <sheet name="24-01-2020" sheetId="27" r:id="rId47"/>
    <sheet name="23-01-2020" sheetId="26" r:id="rId48"/>
    <sheet name="22-01-2020" sheetId="25" r:id="rId49"/>
    <sheet name="21-01-2020" sheetId="24" r:id="rId50"/>
    <sheet name="20-01-2020" sheetId="18" r:id="rId51"/>
    <sheet name="18-01-2020" sheetId="19" r:id="rId52"/>
    <sheet name="17-01-2020" sheetId="20" r:id="rId53"/>
    <sheet name="16-01-2020" sheetId="21" r:id="rId54"/>
    <sheet name="15-01-2020" sheetId="22" r:id="rId55"/>
    <sheet name="13-01-2020" sheetId="23" r:id="rId56"/>
    <sheet name="11-01-2020" sheetId="12" r:id="rId57"/>
    <sheet name="10-01-2020" sheetId="13" r:id="rId58"/>
    <sheet name="09-01-2020" sheetId="14" r:id="rId59"/>
    <sheet name="08-01-2020" sheetId="15" r:id="rId60"/>
    <sheet name="07-01-2020" sheetId="16" r:id="rId61"/>
    <sheet name="06-01-2020" sheetId="17" r:id="rId62"/>
  </sheets>
  <functionGroups/>
  <externalReferences>
    <externalReference r:id="rId63"/>
  </externalReferences>
  <definedNames>
    <definedName name="_xlnm._FilterDatabase" localSheetId="2" hidden="1">Récap!$J$1:$J$4</definedName>
    <definedName name="Cause_Refus" localSheetId="1">OFFSET([1]Récap!$I$2,,,COUNTA([1]Récap!$I:$I)-1)</definedName>
    <definedName name="Cause_Refus">OFFSET(Récap!$I$2,,,COUNTA(Récap!$I:$I)-1)</definedName>
    <definedName name="_xlnm.Extract" localSheetId="2">Récap!$L$1</definedName>
    <definedName name="_xlnm.Print_Area" localSheetId="4">'Coûts de prévention'!$A$1:$Y$21</definedName>
    <definedName name="_xlnm.Print_Area" localSheetId="6">'Coûts des défaillances externes'!$A$1:$Y$15</definedName>
    <definedName name="_xlnm.Print_Area" localSheetId="7">'Coûts des défaillances internes'!$A$1:$Z$25</definedName>
    <definedName name="_xlnm.Print_Area" localSheetId="0">TOTAL!$A$1:$O$20</definedName>
  </definedNames>
  <calcPr calcId="125725"/>
</workbook>
</file>

<file path=xl/calcChain.xml><?xml version="1.0" encoding="utf-8"?>
<calcChain xmlns="http://schemas.openxmlformats.org/spreadsheetml/2006/main">
  <c r="D16" i="83"/>
  <c r="B15"/>
  <c r="C15"/>
  <c r="E15"/>
  <c r="F15"/>
  <c r="G15"/>
  <c r="H15"/>
  <c r="I15"/>
  <c r="J15"/>
  <c r="K15"/>
  <c r="L15"/>
  <c r="M15"/>
  <c r="D15"/>
  <c r="D9"/>
  <c r="D7"/>
  <c r="D3"/>
  <c r="Z43" i="91" l="1"/>
  <c r="Z42"/>
  <c r="Z43" i="94"/>
  <c r="Z42"/>
  <c r="U42"/>
  <c r="P32"/>
  <c r="O32"/>
  <c r="N32"/>
  <c r="M32"/>
  <c r="L32"/>
  <c r="K32"/>
  <c r="J32"/>
  <c r="I32"/>
  <c r="H32"/>
  <c r="G32"/>
  <c r="F32"/>
  <c r="E32"/>
  <c r="D32"/>
  <c r="U42" i="93"/>
  <c r="P32" l="1"/>
  <c r="O32"/>
  <c r="N32"/>
  <c r="M32"/>
  <c r="L32"/>
  <c r="K32"/>
  <c r="J32"/>
  <c r="I32"/>
  <c r="H32"/>
  <c r="G32"/>
  <c r="F32"/>
  <c r="E32"/>
  <c r="D32"/>
  <c r="P32" i="92" l="1"/>
  <c r="O32"/>
  <c r="N32"/>
  <c r="M32"/>
  <c r="L32"/>
  <c r="K32"/>
  <c r="J32"/>
  <c r="I32"/>
  <c r="H32"/>
  <c r="G32"/>
  <c r="F32"/>
  <c r="E32"/>
  <c r="D32"/>
  <c r="E32" i="91"/>
  <c r="J55" i="94"/>
  <c r="J54"/>
  <c r="J53"/>
  <c r="J52"/>
  <c r="J51"/>
  <c r="J50"/>
  <c r="Z48"/>
  <c r="M48"/>
  <c r="F48"/>
  <c r="E48"/>
  <c r="Z47"/>
  <c r="U47"/>
  <c r="Z46"/>
  <c r="U46"/>
  <c r="Z45"/>
  <c r="U45"/>
  <c r="Z44"/>
  <c r="U44"/>
  <c r="U43"/>
  <c r="Z49"/>
  <c r="U48"/>
  <c r="Q32"/>
  <c r="Q30"/>
  <c r="Q24"/>
  <c r="J55" i="93"/>
  <c r="J54"/>
  <c r="J53"/>
  <c r="J52"/>
  <c r="J51"/>
  <c r="J50"/>
  <c r="Z48"/>
  <c r="M48"/>
  <c r="F48"/>
  <c r="E48"/>
  <c r="Z47"/>
  <c r="U47"/>
  <c r="Z46"/>
  <c r="U46"/>
  <c r="Z45"/>
  <c r="U45"/>
  <c r="Z44"/>
  <c r="U44"/>
  <c r="Z43"/>
  <c r="U43"/>
  <c r="Z42"/>
  <c r="Z49" s="1"/>
  <c r="U48"/>
  <c r="Q32"/>
  <c r="Q30"/>
  <c r="Q24"/>
  <c r="J55" i="92"/>
  <c r="J54"/>
  <c r="J53"/>
  <c r="J52"/>
  <c r="J51"/>
  <c r="J50"/>
  <c r="Z48"/>
  <c r="M48"/>
  <c r="F48"/>
  <c r="E48"/>
  <c r="Z47"/>
  <c r="U47"/>
  <c r="Z46"/>
  <c r="U46"/>
  <c r="Z45"/>
  <c r="U45"/>
  <c r="Z44"/>
  <c r="U44"/>
  <c r="Z43"/>
  <c r="U43"/>
  <c r="Z42"/>
  <c r="Z49" s="1"/>
  <c r="U42"/>
  <c r="U48" s="1"/>
  <c r="Q32"/>
  <c r="Q30"/>
  <c r="Q24"/>
  <c r="P32" i="91"/>
  <c r="O32"/>
  <c r="N32"/>
  <c r="M32"/>
  <c r="L32"/>
  <c r="K32"/>
  <c r="J32"/>
  <c r="I32"/>
  <c r="H32"/>
  <c r="G32"/>
  <c r="F32"/>
  <c r="D32"/>
  <c r="Q32" s="1"/>
  <c r="J55"/>
  <c r="J54"/>
  <c r="J53"/>
  <c r="J52"/>
  <c r="J51"/>
  <c r="J50"/>
  <c r="Z48"/>
  <c r="M48"/>
  <c r="F48"/>
  <c r="E48"/>
  <c r="Z47"/>
  <c r="U47"/>
  <c r="Z46"/>
  <c r="U46"/>
  <c r="Z45"/>
  <c r="U45"/>
  <c r="Z44"/>
  <c r="U44"/>
  <c r="U43"/>
  <c r="Z49"/>
  <c r="U42"/>
  <c r="U48" s="1"/>
  <c r="Q30"/>
  <c r="Q24"/>
  <c r="Z42" i="77"/>
  <c r="Y8" i="86"/>
  <c r="W8"/>
  <c r="U8"/>
  <c r="S8"/>
  <c r="Q8"/>
  <c r="O8"/>
  <c r="M8"/>
  <c r="K8"/>
  <c r="I8"/>
  <c r="G8"/>
  <c r="E8"/>
  <c r="C8"/>
  <c r="Y14"/>
  <c r="M14"/>
  <c r="E9" i="88"/>
  <c r="C9"/>
  <c r="E7" i="86"/>
  <c r="C7"/>
  <c r="H15" i="85"/>
  <c r="B15"/>
  <c r="N15" s="1"/>
  <c r="J51" i="77"/>
  <c r="J52"/>
  <c r="J53"/>
  <c r="J54"/>
  <c r="J55"/>
  <c r="J51" i="64"/>
  <c r="J52"/>
  <c r="J53"/>
  <c r="J54"/>
  <c r="J55"/>
  <c r="J51" i="63"/>
  <c r="J52"/>
  <c r="J53"/>
  <c r="J54"/>
  <c r="J55"/>
  <c r="J51" i="62"/>
  <c r="J52"/>
  <c r="J53"/>
  <c r="J54"/>
  <c r="J55"/>
  <c r="J51" i="61"/>
  <c r="J52"/>
  <c r="J53"/>
  <c r="J54"/>
  <c r="J55"/>
  <c r="J51" i="60"/>
  <c r="J52"/>
  <c r="J53"/>
  <c r="J54"/>
  <c r="J55"/>
  <c r="J51" i="59"/>
  <c r="J52"/>
  <c r="J53"/>
  <c r="J54"/>
  <c r="J55"/>
  <c r="J51" i="58"/>
  <c r="J52"/>
  <c r="J53"/>
  <c r="J54"/>
  <c r="J55"/>
  <c r="J51" i="57"/>
  <c r="J52"/>
  <c r="J53"/>
  <c r="J54"/>
  <c r="J55"/>
  <c r="J51" i="56"/>
  <c r="J52"/>
  <c r="J53"/>
  <c r="J54"/>
  <c r="J55"/>
  <c r="J51" i="55"/>
  <c r="J52"/>
  <c r="J53"/>
  <c r="J54"/>
  <c r="J55"/>
  <c r="J51" i="49"/>
  <c r="J52"/>
  <c r="J53"/>
  <c r="J54"/>
  <c r="J55"/>
  <c r="J51" i="48"/>
  <c r="J52"/>
  <c r="J53"/>
  <c r="J54"/>
  <c r="J55"/>
  <c r="J51" i="47"/>
  <c r="J52"/>
  <c r="J53"/>
  <c r="J54"/>
  <c r="J55"/>
  <c r="J51" i="46"/>
  <c r="J52"/>
  <c r="J53"/>
  <c r="J54"/>
  <c r="J55"/>
  <c r="J51" i="45"/>
  <c r="J52"/>
  <c r="J53"/>
  <c r="J54"/>
  <c r="J55"/>
  <c r="J51" i="44"/>
  <c r="J52"/>
  <c r="J53"/>
  <c r="J54"/>
  <c r="J55"/>
  <c r="J51" i="43"/>
  <c r="J52"/>
  <c r="J53"/>
  <c r="J54"/>
  <c r="J55"/>
  <c r="J51" i="42"/>
  <c r="J52"/>
  <c r="J53"/>
  <c r="J54"/>
  <c r="J55"/>
  <c r="J51" i="41"/>
  <c r="J52"/>
  <c r="J53"/>
  <c r="J54"/>
  <c r="J55"/>
  <c r="J51" i="40"/>
  <c r="J52"/>
  <c r="J53"/>
  <c r="J54"/>
  <c r="J55"/>
  <c r="J51" i="39"/>
  <c r="J52"/>
  <c r="J53"/>
  <c r="J54"/>
  <c r="J55"/>
  <c r="J51" i="38"/>
  <c r="J52"/>
  <c r="J53"/>
  <c r="J54"/>
  <c r="J55"/>
  <c r="J51" i="37"/>
  <c r="J52"/>
  <c r="J53"/>
  <c r="J54"/>
  <c r="J55"/>
  <c r="J51" i="36"/>
  <c r="J52"/>
  <c r="J53"/>
  <c r="J54"/>
  <c r="J55"/>
  <c r="J51" i="35"/>
  <c r="J52"/>
  <c r="J53"/>
  <c r="J54"/>
  <c r="J55"/>
  <c r="J51" i="34"/>
  <c r="J52"/>
  <c r="J53"/>
  <c r="J54"/>
  <c r="J55"/>
  <c r="J51" i="33"/>
  <c r="J52"/>
  <c r="J53"/>
  <c r="J54"/>
  <c r="J55"/>
  <c r="J51" i="31"/>
  <c r="J52"/>
  <c r="J53"/>
  <c r="J54"/>
  <c r="J55"/>
  <c r="J51" i="30"/>
  <c r="J52"/>
  <c r="J53"/>
  <c r="J54"/>
  <c r="J55"/>
  <c r="J51" i="29"/>
  <c r="J52"/>
  <c r="J53"/>
  <c r="J54"/>
  <c r="J55"/>
  <c r="J51" i="28"/>
  <c r="J52"/>
  <c r="J53"/>
  <c r="J54"/>
  <c r="J55"/>
  <c r="J51" i="27"/>
  <c r="J52"/>
  <c r="J53"/>
  <c r="J54"/>
  <c r="J55"/>
  <c r="J51" i="26"/>
  <c r="J52"/>
  <c r="J53"/>
  <c r="J54"/>
  <c r="J55"/>
  <c r="J51" i="25"/>
  <c r="J52"/>
  <c r="J53"/>
  <c r="J54"/>
  <c r="J55"/>
  <c r="J51" i="24"/>
  <c r="J52"/>
  <c r="J53"/>
  <c r="J54"/>
  <c r="J55"/>
  <c r="J51" i="18"/>
  <c r="J52"/>
  <c r="J53"/>
  <c r="J54"/>
  <c r="J55"/>
  <c r="J51" i="19"/>
  <c r="J52"/>
  <c r="J53"/>
  <c r="J54"/>
  <c r="J55"/>
  <c r="J51" i="20"/>
  <c r="J52"/>
  <c r="J53"/>
  <c r="J54"/>
  <c r="J55"/>
  <c r="J51" i="21"/>
  <c r="J52"/>
  <c r="J53"/>
  <c r="J54"/>
  <c r="J55"/>
  <c r="J51" i="22"/>
  <c r="J52"/>
  <c r="J53"/>
  <c r="J54"/>
  <c r="J55"/>
  <c r="J51" i="23"/>
  <c r="J52"/>
  <c r="J53"/>
  <c r="J54"/>
  <c r="J55"/>
  <c r="J51" i="12"/>
  <c r="J52"/>
  <c r="J53"/>
  <c r="J54"/>
  <c r="J55"/>
  <c r="J51" i="13"/>
  <c r="J52"/>
  <c r="J53"/>
  <c r="J54"/>
  <c r="J55"/>
  <c r="J51" i="14"/>
  <c r="J52"/>
  <c r="J53"/>
  <c r="J54"/>
  <c r="J55"/>
  <c r="J51" i="15"/>
  <c r="J52"/>
  <c r="J53"/>
  <c r="J54"/>
  <c r="J55"/>
  <c r="J51" i="16"/>
  <c r="J52"/>
  <c r="J53"/>
  <c r="J54"/>
  <c r="J55"/>
  <c r="J51" i="17"/>
  <c r="J52"/>
  <c r="J53"/>
  <c r="J54"/>
  <c r="J55"/>
  <c r="J51" i="54"/>
  <c r="J52"/>
  <c r="J53"/>
  <c r="J54"/>
  <c r="J55"/>
  <c r="B7" i="83"/>
  <c r="C7"/>
  <c r="C3"/>
  <c r="C12"/>
  <c r="B17"/>
  <c r="C11"/>
  <c r="D17"/>
  <c r="C9"/>
  <c r="D18"/>
  <c r="D12"/>
  <c r="D4"/>
  <c r="B9"/>
  <c r="B3"/>
  <c r="B11"/>
  <c r="C4"/>
  <c r="C17"/>
  <c r="B12"/>
  <c r="C18"/>
  <c r="B4"/>
  <c r="B18"/>
  <c r="D11"/>
  <c r="D10" l="1"/>
  <c r="D8"/>
  <c r="E7" i="87"/>
  <c r="C16" i="89"/>
  <c r="C7" i="87"/>
  <c r="C8" s="1"/>
  <c r="B9" i="85" s="1"/>
  <c r="C8" i="88"/>
  <c r="E16" i="89"/>
  <c r="C15"/>
  <c r="C15" i="86"/>
  <c r="G15" i="89"/>
  <c r="E8" i="88"/>
  <c r="E15" i="86"/>
  <c r="G16" i="89"/>
  <c r="G8" i="88"/>
  <c r="E15" i="89"/>
  <c r="G7" i="87"/>
  <c r="G8" s="1"/>
  <c r="D9" i="85" s="1"/>
  <c r="G15" i="86"/>
  <c r="C8" i="83"/>
  <c r="E9" i="86" s="1"/>
  <c r="E16" s="1"/>
  <c r="C10" i="85" s="1"/>
  <c r="J50" i="54"/>
  <c r="J50" i="77"/>
  <c r="J50" i="64"/>
  <c r="J50" i="63"/>
  <c r="J50" i="62"/>
  <c r="J50" i="61"/>
  <c r="J50" i="60"/>
  <c r="J50" i="59"/>
  <c r="J50" i="58"/>
  <c r="J50" i="57"/>
  <c r="J50" i="56"/>
  <c r="J50" i="55"/>
  <c r="J50" i="49"/>
  <c r="J50" i="48"/>
  <c r="J50" i="47"/>
  <c r="J50" i="46"/>
  <c r="J50" i="45"/>
  <c r="J50" i="44"/>
  <c r="J50" i="43"/>
  <c r="J50" i="42"/>
  <c r="J50" i="41"/>
  <c r="J50" i="40"/>
  <c r="J50" i="39"/>
  <c r="J50" i="38"/>
  <c r="J50" i="37"/>
  <c r="J50" i="36"/>
  <c r="J50" i="35"/>
  <c r="J50" i="34"/>
  <c r="J50" i="33"/>
  <c r="J50" i="31"/>
  <c r="J50" i="30"/>
  <c r="J50" i="29"/>
  <c r="J50" i="28"/>
  <c r="J50" i="27"/>
  <c r="J50" i="26"/>
  <c r="J50" i="25"/>
  <c r="J50" i="24"/>
  <c r="J50" i="18"/>
  <c r="J50" i="19"/>
  <c r="J50" i="20"/>
  <c r="J50" i="21"/>
  <c r="J50" i="22"/>
  <c r="J50" i="23"/>
  <c r="J50" i="12"/>
  <c r="J50" i="13"/>
  <c r="J50" i="14"/>
  <c r="J50" i="15"/>
  <c r="J50" i="16"/>
  <c r="J50" i="17"/>
  <c r="I14" i="84"/>
  <c r="H14"/>
  <c r="I13"/>
  <c r="H13"/>
  <c r="I12"/>
  <c r="H12"/>
  <c r="I11"/>
  <c r="H11"/>
  <c r="I10"/>
  <c r="H10"/>
  <c r="I9"/>
  <c r="H9"/>
  <c r="I8"/>
  <c r="H8"/>
  <c r="I7"/>
  <c r="H7"/>
  <c r="I6"/>
  <c r="H6"/>
  <c r="I5"/>
  <c r="H5"/>
  <c r="I4"/>
  <c r="H4"/>
  <c r="I3"/>
  <c r="H3"/>
  <c r="I2"/>
  <c r="H2"/>
  <c r="B14" i="83"/>
  <c r="C14"/>
  <c r="E14"/>
  <c r="F14"/>
  <c r="G14"/>
  <c r="H14"/>
  <c r="I14"/>
  <c r="J14"/>
  <c r="K14"/>
  <c r="L14"/>
  <c r="M14"/>
  <c r="D14"/>
  <c r="E18"/>
  <c r="E4"/>
  <c r="E3"/>
  <c r="E12"/>
  <c r="E17"/>
  <c r="E9"/>
  <c r="E11"/>
  <c r="E7"/>
  <c r="J14" i="84" l="1"/>
  <c r="K14" s="1"/>
  <c r="J3"/>
  <c r="K3" s="1"/>
  <c r="I15" i="89"/>
  <c r="I8" i="88"/>
  <c r="I15" i="86"/>
  <c r="I16" i="89"/>
  <c r="I7" i="87"/>
  <c r="I8" s="1"/>
  <c r="E9" i="85" s="1"/>
  <c r="E8" i="87"/>
  <c r="C9" i="85"/>
  <c r="B8" i="83"/>
  <c r="C9" i="86" s="1"/>
  <c r="C16" s="1"/>
  <c r="B10" i="85" s="1"/>
  <c r="J12" i="84"/>
  <c r="K12" s="1"/>
  <c r="J13"/>
  <c r="K13" s="1"/>
  <c r="J2"/>
  <c r="K2" s="1"/>
  <c r="J4"/>
  <c r="K4" s="1"/>
  <c r="J5"/>
  <c r="K5" s="1"/>
  <c r="J6"/>
  <c r="K6" s="1"/>
  <c r="J7"/>
  <c r="K7" s="1"/>
  <c r="J8"/>
  <c r="K8" s="1"/>
  <c r="J9"/>
  <c r="K9" s="1"/>
  <c r="J10"/>
  <c r="K10" s="1"/>
  <c r="J11"/>
  <c r="K11" s="1"/>
  <c r="G9" i="86"/>
  <c r="G16" s="1"/>
  <c r="D10" i="85" s="1"/>
  <c r="G7" i="88"/>
  <c r="G10" s="1"/>
  <c r="D8" i="85" s="1"/>
  <c r="E8" i="83"/>
  <c r="I9" i="86" s="1"/>
  <c r="E10" i="83"/>
  <c r="I7" i="88" s="1"/>
  <c r="E16" i="83"/>
  <c r="I17" i="89" s="1"/>
  <c r="Z48" i="54"/>
  <c r="Z47"/>
  <c r="Z46"/>
  <c r="Z45"/>
  <c r="Z44"/>
  <c r="Z43"/>
  <c r="Z42"/>
  <c r="Z49" s="1"/>
  <c r="Q30"/>
  <c r="P32"/>
  <c r="O32"/>
  <c r="N32"/>
  <c r="M32"/>
  <c r="L32"/>
  <c r="K32"/>
  <c r="J32"/>
  <c r="I32"/>
  <c r="H32"/>
  <c r="G32"/>
  <c r="F32"/>
  <c r="E32"/>
  <c r="D32"/>
  <c r="Q32" s="1"/>
  <c r="P32" i="17"/>
  <c r="O32"/>
  <c r="N32"/>
  <c r="M32"/>
  <c r="L32"/>
  <c r="K32"/>
  <c r="J32"/>
  <c r="I32"/>
  <c r="H32"/>
  <c r="G32"/>
  <c r="F32"/>
  <c r="E32"/>
  <c r="D32"/>
  <c r="Q32" s="1"/>
  <c r="P32" i="16"/>
  <c r="O32"/>
  <c r="N32"/>
  <c r="M32"/>
  <c r="L32"/>
  <c r="K32"/>
  <c r="J32"/>
  <c r="I32"/>
  <c r="H32"/>
  <c r="G32"/>
  <c r="F32"/>
  <c r="E32"/>
  <c r="D32"/>
  <c r="Q32" s="1"/>
  <c r="P32" i="15"/>
  <c r="O32"/>
  <c r="N32"/>
  <c r="M32"/>
  <c r="L32"/>
  <c r="K32"/>
  <c r="J32"/>
  <c r="I32"/>
  <c r="H32"/>
  <c r="G32"/>
  <c r="F32"/>
  <c r="E32"/>
  <c r="D32"/>
  <c r="Q32" s="1"/>
  <c r="P32" i="14"/>
  <c r="O32"/>
  <c r="N32"/>
  <c r="M32"/>
  <c r="L32"/>
  <c r="K32"/>
  <c r="J32"/>
  <c r="I32"/>
  <c r="H32"/>
  <c r="G32"/>
  <c r="F32"/>
  <c r="E32"/>
  <c r="D32"/>
  <c r="Q32" s="1"/>
  <c r="P32" i="13"/>
  <c r="O32"/>
  <c r="N32"/>
  <c r="M32"/>
  <c r="L32"/>
  <c r="K32"/>
  <c r="J32"/>
  <c r="I32"/>
  <c r="H32"/>
  <c r="G32"/>
  <c r="F32"/>
  <c r="E32"/>
  <c r="Q32" s="1"/>
  <c r="D32"/>
  <c r="P32" i="12"/>
  <c r="O32"/>
  <c r="N32"/>
  <c r="M32"/>
  <c r="L32"/>
  <c r="K32"/>
  <c r="J32"/>
  <c r="I32"/>
  <c r="H32"/>
  <c r="G32"/>
  <c r="F32"/>
  <c r="E32"/>
  <c r="D32"/>
  <c r="Q32" s="1"/>
  <c r="P32" i="23"/>
  <c r="O32"/>
  <c r="N32"/>
  <c r="M32"/>
  <c r="L32"/>
  <c r="K32"/>
  <c r="J32"/>
  <c r="I32"/>
  <c r="H32"/>
  <c r="G32"/>
  <c r="F32"/>
  <c r="E32"/>
  <c r="Q32" s="1"/>
  <c r="D32"/>
  <c r="P32" i="22"/>
  <c r="O32"/>
  <c r="N32"/>
  <c r="M32"/>
  <c r="L32"/>
  <c r="K32"/>
  <c r="J32"/>
  <c r="I32"/>
  <c r="H32"/>
  <c r="G32"/>
  <c r="F32"/>
  <c r="E32"/>
  <c r="D32"/>
  <c r="Q32" s="1"/>
  <c r="P32" i="21"/>
  <c r="O32"/>
  <c r="N32"/>
  <c r="M32"/>
  <c r="L32"/>
  <c r="K32"/>
  <c r="J32"/>
  <c r="I32"/>
  <c r="H32"/>
  <c r="G32"/>
  <c r="F32"/>
  <c r="E32"/>
  <c r="D32"/>
  <c r="Q32" s="1"/>
  <c r="P32" i="20"/>
  <c r="O32"/>
  <c r="N32"/>
  <c r="M32"/>
  <c r="L32"/>
  <c r="K32"/>
  <c r="J32"/>
  <c r="I32"/>
  <c r="H32"/>
  <c r="G32"/>
  <c r="F32"/>
  <c r="E32"/>
  <c r="D32"/>
  <c r="Q32" s="1"/>
  <c r="P32" i="19"/>
  <c r="O32"/>
  <c r="N32"/>
  <c r="M32"/>
  <c r="L32"/>
  <c r="K32"/>
  <c r="J32"/>
  <c r="I32"/>
  <c r="H32"/>
  <c r="G32"/>
  <c r="F32"/>
  <c r="E32"/>
  <c r="D32"/>
  <c r="Q32" s="1"/>
  <c r="P32" i="18"/>
  <c r="O32"/>
  <c r="N32"/>
  <c r="M32"/>
  <c r="L32"/>
  <c r="K32"/>
  <c r="J32"/>
  <c r="I32"/>
  <c r="H32"/>
  <c r="G32"/>
  <c r="F32"/>
  <c r="E32"/>
  <c r="D32"/>
  <c r="Q32" s="1"/>
  <c r="P32" i="24"/>
  <c r="O32"/>
  <c r="N32"/>
  <c r="M32"/>
  <c r="L32"/>
  <c r="K32"/>
  <c r="J32"/>
  <c r="I32"/>
  <c r="H32"/>
  <c r="G32"/>
  <c r="F32"/>
  <c r="E32"/>
  <c r="D32"/>
  <c r="Q32" s="1"/>
  <c r="P32" i="25"/>
  <c r="O32"/>
  <c r="N32"/>
  <c r="M32"/>
  <c r="L32"/>
  <c r="K32"/>
  <c r="J32"/>
  <c r="I32"/>
  <c r="H32"/>
  <c r="G32"/>
  <c r="F32"/>
  <c r="E32"/>
  <c r="D32"/>
  <c r="Q32" s="1"/>
  <c r="P32" i="26"/>
  <c r="O32"/>
  <c r="N32"/>
  <c r="M32"/>
  <c r="L32"/>
  <c r="K32"/>
  <c r="J32"/>
  <c r="I32"/>
  <c r="H32"/>
  <c r="G32"/>
  <c r="F32"/>
  <c r="E32"/>
  <c r="D32"/>
  <c r="Q32" s="1"/>
  <c r="P32" i="27"/>
  <c r="O32"/>
  <c r="N32"/>
  <c r="M32"/>
  <c r="L32"/>
  <c r="K32"/>
  <c r="J32"/>
  <c r="I32"/>
  <c r="H32"/>
  <c r="G32"/>
  <c r="F32"/>
  <c r="E32"/>
  <c r="D32"/>
  <c r="Q32" s="1"/>
  <c r="P32" i="28"/>
  <c r="O32"/>
  <c r="N32"/>
  <c r="M32"/>
  <c r="L32"/>
  <c r="K32"/>
  <c r="J32"/>
  <c r="I32"/>
  <c r="H32"/>
  <c r="G32"/>
  <c r="F32"/>
  <c r="E32"/>
  <c r="D32"/>
  <c r="Q32" s="1"/>
  <c r="P32" i="29"/>
  <c r="O32"/>
  <c r="N32"/>
  <c r="M32"/>
  <c r="L32"/>
  <c r="K32"/>
  <c r="J32"/>
  <c r="I32"/>
  <c r="H32"/>
  <c r="G32"/>
  <c r="F32"/>
  <c r="E32"/>
  <c r="D32"/>
  <c r="Q32" s="1"/>
  <c r="P32" i="30"/>
  <c r="O32"/>
  <c r="N32"/>
  <c r="M32"/>
  <c r="L32"/>
  <c r="K32"/>
  <c r="J32"/>
  <c r="I32"/>
  <c r="H32"/>
  <c r="G32"/>
  <c r="F32"/>
  <c r="E32"/>
  <c r="Q32" s="1"/>
  <c r="D32"/>
  <c r="P32" i="31"/>
  <c r="O32"/>
  <c r="N32"/>
  <c r="M32"/>
  <c r="L32"/>
  <c r="K32"/>
  <c r="J32"/>
  <c r="I32"/>
  <c r="H32"/>
  <c r="G32"/>
  <c r="F32"/>
  <c r="E32"/>
  <c r="Q32" s="1"/>
  <c r="D32"/>
  <c r="P32" i="33"/>
  <c r="O32"/>
  <c r="N32"/>
  <c r="M32"/>
  <c r="L32"/>
  <c r="K32"/>
  <c r="J32"/>
  <c r="I32"/>
  <c r="H32"/>
  <c r="G32"/>
  <c r="F32"/>
  <c r="E32"/>
  <c r="D32"/>
  <c r="Q32" s="1"/>
  <c r="P32" i="34"/>
  <c r="O32"/>
  <c r="N32"/>
  <c r="M32"/>
  <c r="L32"/>
  <c r="K32"/>
  <c r="J32"/>
  <c r="I32"/>
  <c r="H32"/>
  <c r="G32"/>
  <c r="F32"/>
  <c r="E32"/>
  <c r="D32"/>
  <c r="Q32" s="1"/>
  <c r="P32" i="35"/>
  <c r="O32"/>
  <c r="N32"/>
  <c r="M32"/>
  <c r="L32"/>
  <c r="K32"/>
  <c r="J32"/>
  <c r="I32"/>
  <c r="H32"/>
  <c r="G32"/>
  <c r="F32"/>
  <c r="E32"/>
  <c r="D32"/>
  <c r="Q32" s="1"/>
  <c r="P32" i="36"/>
  <c r="O32"/>
  <c r="N32"/>
  <c r="M32"/>
  <c r="L32"/>
  <c r="K32"/>
  <c r="J32"/>
  <c r="I32"/>
  <c r="H32"/>
  <c r="G32"/>
  <c r="F32"/>
  <c r="E32"/>
  <c r="D32"/>
  <c r="Q32" s="1"/>
  <c r="P32" i="37"/>
  <c r="O32"/>
  <c r="N32"/>
  <c r="M32"/>
  <c r="L32"/>
  <c r="K32"/>
  <c r="J32"/>
  <c r="I32"/>
  <c r="H32"/>
  <c r="G32"/>
  <c r="F32"/>
  <c r="E32"/>
  <c r="D32"/>
  <c r="Q32" s="1"/>
  <c r="P32" i="38"/>
  <c r="O32"/>
  <c r="N32"/>
  <c r="M32"/>
  <c r="L32"/>
  <c r="K32"/>
  <c r="J32"/>
  <c r="I32"/>
  <c r="H32"/>
  <c r="G32"/>
  <c r="F32"/>
  <c r="E32"/>
  <c r="D32"/>
  <c r="Q32" s="1"/>
  <c r="P32" i="39"/>
  <c r="O32"/>
  <c r="N32"/>
  <c r="M32"/>
  <c r="L32"/>
  <c r="K32"/>
  <c r="J32"/>
  <c r="I32"/>
  <c r="H32"/>
  <c r="G32"/>
  <c r="F32"/>
  <c r="E32"/>
  <c r="D32"/>
  <c r="Q32" s="1"/>
  <c r="P32" i="40"/>
  <c r="O32"/>
  <c r="N32"/>
  <c r="M32"/>
  <c r="L32"/>
  <c r="K32"/>
  <c r="J32"/>
  <c r="I32"/>
  <c r="H32"/>
  <c r="G32"/>
  <c r="F32"/>
  <c r="E32"/>
  <c r="D32"/>
  <c r="Q32" s="1"/>
  <c r="P32" i="41"/>
  <c r="O32"/>
  <c r="N32"/>
  <c r="M32"/>
  <c r="L32"/>
  <c r="K32"/>
  <c r="J32"/>
  <c r="I32"/>
  <c r="H32"/>
  <c r="G32"/>
  <c r="F32"/>
  <c r="E32"/>
  <c r="D32"/>
  <c r="Q32" s="1"/>
  <c r="P32" i="42"/>
  <c r="O32"/>
  <c r="N32"/>
  <c r="M32"/>
  <c r="L32"/>
  <c r="K32"/>
  <c r="J32"/>
  <c r="I32"/>
  <c r="H32"/>
  <c r="G32"/>
  <c r="F32"/>
  <c r="E32"/>
  <c r="D32"/>
  <c r="Q32" s="1"/>
  <c r="P32" i="43"/>
  <c r="O32"/>
  <c r="N32"/>
  <c r="M32"/>
  <c r="L32"/>
  <c r="K32"/>
  <c r="J32"/>
  <c r="I32"/>
  <c r="H32"/>
  <c r="G32"/>
  <c r="F32"/>
  <c r="E32"/>
  <c r="D32"/>
  <c r="Q32" s="1"/>
  <c r="P32" i="44"/>
  <c r="O32"/>
  <c r="N32"/>
  <c r="M32"/>
  <c r="L32"/>
  <c r="K32"/>
  <c r="J32"/>
  <c r="I32"/>
  <c r="H32"/>
  <c r="G32"/>
  <c r="F32"/>
  <c r="E32"/>
  <c r="D32"/>
  <c r="Q32" s="1"/>
  <c r="P32" i="45"/>
  <c r="O32"/>
  <c r="N32"/>
  <c r="M32"/>
  <c r="L32"/>
  <c r="K32"/>
  <c r="J32"/>
  <c r="I32"/>
  <c r="H32"/>
  <c r="G32"/>
  <c r="F32"/>
  <c r="E32"/>
  <c r="D32"/>
  <c r="Q32" s="1"/>
  <c r="P32" i="46"/>
  <c r="O32"/>
  <c r="N32"/>
  <c r="M32"/>
  <c r="L32"/>
  <c r="K32"/>
  <c r="J32"/>
  <c r="I32"/>
  <c r="H32"/>
  <c r="G32"/>
  <c r="F32"/>
  <c r="E32"/>
  <c r="D32"/>
  <c r="Q32" s="1"/>
  <c r="P32" i="47"/>
  <c r="O32"/>
  <c r="N32"/>
  <c r="M32"/>
  <c r="L32"/>
  <c r="K32"/>
  <c r="J32"/>
  <c r="I32"/>
  <c r="H32"/>
  <c r="G32"/>
  <c r="F32"/>
  <c r="E32"/>
  <c r="D32"/>
  <c r="Q32" s="1"/>
  <c r="P32" i="48"/>
  <c r="O32"/>
  <c r="N32"/>
  <c r="M32"/>
  <c r="L32"/>
  <c r="K32"/>
  <c r="J32"/>
  <c r="I32"/>
  <c r="H32"/>
  <c r="G32"/>
  <c r="F32"/>
  <c r="E32"/>
  <c r="D32"/>
  <c r="Q32" s="1"/>
  <c r="P32" i="49"/>
  <c r="O32"/>
  <c r="N32"/>
  <c r="M32"/>
  <c r="L32"/>
  <c r="K32"/>
  <c r="J32"/>
  <c r="I32"/>
  <c r="H32"/>
  <c r="G32"/>
  <c r="F32"/>
  <c r="E32"/>
  <c r="D32"/>
  <c r="Q32" s="1"/>
  <c r="P32" i="55"/>
  <c r="O32"/>
  <c r="N32"/>
  <c r="M32"/>
  <c r="L32"/>
  <c r="K32"/>
  <c r="J32"/>
  <c r="I32"/>
  <c r="H32"/>
  <c r="G32"/>
  <c r="F32"/>
  <c r="E32"/>
  <c r="D32"/>
  <c r="Q32" s="1"/>
  <c r="P32" i="56"/>
  <c r="O32"/>
  <c r="N32"/>
  <c r="M32"/>
  <c r="L32"/>
  <c r="K32"/>
  <c r="J32"/>
  <c r="I32"/>
  <c r="H32"/>
  <c r="G32"/>
  <c r="F32"/>
  <c r="E32"/>
  <c r="D32"/>
  <c r="Q32" s="1"/>
  <c r="P32" i="57"/>
  <c r="O32"/>
  <c r="N32"/>
  <c r="M32"/>
  <c r="L32"/>
  <c r="K32"/>
  <c r="J32"/>
  <c r="I32"/>
  <c r="H32"/>
  <c r="G32"/>
  <c r="F32"/>
  <c r="E32"/>
  <c r="D32"/>
  <c r="Q32" s="1"/>
  <c r="P32" i="58"/>
  <c r="O32"/>
  <c r="N32"/>
  <c r="M32"/>
  <c r="L32"/>
  <c r="K32"/>
  <c r="J32"/>
  <c r="I32"/>
  <c r="H32"/>
  <c r="G32"/>
  <c r="F32"/>
  <c r="E32"/>
  <c r="D32"/>
  <c r="Q32" s="1"/>
  <c r="P32" i="59"/>
  <c r="O32"/>
  <c r="N32"/>
  <c r="M32"/>
  <c r="L32"/>
  <c r="K32"/>
  <c r="J32"/>
  <c r="I32"/>
  <c r="H32"/>
  <c r="G32"/>
  <c r="F32"/>
  <c r="E32"/>
  <c r="D32"/>
  <c r="Q32" s="1"/>
  <c r="P32" i="60"/>
  <c r="O32"/>
  <c r="N32"/>
  <c r="M32"/>
  <c r="L32"/>
  <c r="K32"/>
  <c r="J32"/>
  <c r="I32"/>
  <c r="H32"/>
  <c r="G32"/>
  <c r="F32"/>
  <c r="E32"/>
  <c r="D32"/>
  <c r="Q32" s="1"/>
  <c r="P32" i="61"/>
  <c r="O32"/>
  <c r="N32"/>
  <c r="M32"/>
  <c r="L32"/>
  <c r="K32"/>
  <c r="J32"/>
  <c r="I32"/>
  <c r="H32"/>
  <c r="G32"/>
  <c r="F32"/>
  <c r="E32"/>
  <c r="D32"/>
  <c r="Q32" s="1"/>
  <c r="P32" i="62"/>
  <c r="O32"/>
  <c r="N32"/>
  <c r="M32"/>
  <c r="L32"/>
  <c r="K32"/>
  <c r="J32"/>
  <c r="I32"/>
  <c r="H32"/>
  <c r="G32"/>
  <c r="F32"/>
  <c r="E32"/>
  <c r="D32"/>
  <c r="Q32" s="1"/>
  <c r="P32" i="63"/>
  <c r="O32"/>
  <c r="N32"/>
  <c r="M32"/>
  <c r="L32"/>
  <c r="K32"/>
  <c r="J32"/>
  <c r="I32"/>
  <c r="H32"/>
  <c r="G32"/>
  <c r="F32"/>
  <c r="E32"/>
  <c r="D32"/>
  <c r="Q32" s="1"/>
  <c r="P32" i="64"/>
  <c r="O32"/>
  <c r="N32"/>
  <c r="M32"/>
  <c r="L32"/>
  <c r="K32"/>
  <c r="J32"/>
  <c r="I32"/>
  <c r="H32"/>
  <c r="G32"/>
  <c r="F32"/>
  <c r="E32"/>
  <c r="D32"/>
  <c r="Q32" s="1"/>
  <c r="P32" i="77"/>
  <c r="O32"/>
  <c r="N32"/>
  <c r="M32"/>
  <c r="L32"/>
  <c r="K32"/>
  <c r="J32"/>
  <c r="I32"/>
  <c r="H32"/>
  <c r="G32"/>
  <c r="F32"/>
  <c r="E32"/>
  <c r="D32"/>
  <c r="Q32" s="1"/>
  <c r="Z48" i="17"/>
  <c r="Z47"/>
  <c r="Z46"/>
  <c r="Z45"/>
  <c r="Z44"/>
  <c r="Z43"/>
  <c r="Z42"/>
  <c r="Z49" s="1"/>
  <c r="Z48" i="16"/>
  <c r="Z47"/>
  <c r="Z46"/>
  <c r="Z45"/>
  <c r="Z44"/>
  <c r="Z43"/>
  <c r="Z42"/>
  <c r="Z49" s="1"/>
  <c r="Z48" i="15"/>
  <c r="Z47"/>
  <c r="Z46"/>
  <c r="Z45"/>
  <c r="Z44"/>
  <c r="Z43"/>
  <c r="Z42"/>
  <c r="Z49" s="1"/>
  <c r="Z48" i="14"/>
  <c r="Z47"/>
  <c r="Z46"/>
  <c r="Z45"/>
  <c r="Z44"/>
  <c r="Z43"/>
  <c r="Z42"/>
  <c r="Z49" s="1"/>
  <c r="Z48" i="13"/>
  <c r="Z47"/>
  <c r="Z46"/>
  <c r="Z45"/>
  <c r="Z44"/>
  <c r="Z43"/>
  <c r="Z42"/>
  <c r="Z49" s="1"/>
  <c r="Z48" i="12"/>
  <c r="Z47"/>
  <c r="Z46"/>
  <c r="Z45"/>
  <c r="Z44"/>
  <c r="Z43"/>
  <c r="Z42"/>
  <c r="Z49" s="1"/>
  <c r="Z48" i="23"/>
  <c r="Z47"/>
  <c r="Z46"/>
  <c r="Z45"/>
  <c r="Z44"/>
  <c r="Z43"/>
  <c r="Z42"/>
  <c r="Z49" s="1"/>
  <c r="Z48" i="22"/>
  <c r="Z47"/>
  <c r="Z46"/>
  <c r="Z45"/>
  <c r="Z44"/>
  <c r="Z43"/>
  <c r="Z42"/>
  <c r="Z49" s="1"/>
  <c r="Z48" i="21"/>
  <c r="Z47"/>
  <c r="Z46"/>
  <c r="Z45"/>
  <c r="Z44"/>
  <c r="Z43"/>
  <c r="Z42"/>
  <c r="Z49" s="1"/>
  <c r="Z48" i="20"/>
  <c r="Z47"/>
  <c r="Z46"/>
  <c r="Z45"/>
  <c r="Z44"/>
  <c r="Z43"/>
  <c r="Z49" s="1"/>
  <c r="Z42"/>
  <c r="Z48" i="19"/>
  <c r="Z47"/>
  <c r="Z46"/>
  <c r="Z45"/>
  <c r="Z44"/>
  <c r="Z43"/>
  <c r="Z42"/>
  <c r="Z49" s="1"/>
  <c r="Z48" i="18"/>
  <c r="Z47"/>
  <c r="Z46"/>
  <c r="Z45"/>
  <c r="Z44"/>
  <c r="Z49" s="1"/>
  <c r="Z43"/>
  <c r="Z42"/>
  <c r="Z48" i="24"/>
  <c r="Z47"/>
  <c r="Z46"/>
  <c r="Z45"/>
  <c r="Z44"/>
  <c r="Z43"/>
  <c r="Z42"/>
  <c r="Z49" s="1"/>
  <c r="Z48" i="25"/>
  <c r="Z47"/>
  <c r="Z46"/>
  <c r="Z45"/>
  <c r="Z44"/>
  <c r="Z49" s="1"/>
  <c r="Z43"/>
  <c r="Z42"/>
  <c r="Z48" i="26"/>
  <c r="Z47"/>
  <c r="Z46"/>
  <c r="Z45"/>
  <c r="Z44"/>
  <c r="Z43"/>
  <c r="Z42"/>
  <c r="Z49" s="1"/>
  <c r="Z48" i="27"/>
  <c r="Z47"/>
  <c r="Z46"/>
  <c r="Z45"/>
  <c r="Z44"/>
  <c r="Z49" s="1"/>
  <c r="Z43"/>
  <c r="Z42"/>
  <c r="Z48" i="28"/>
  <c r="Z47"/>
  <c r="Z46"/>
  <c r="Z45"/>
  <c r="Z44"/>
  <c r="Z49" s="1"/>
  <c r="Z43"/>
  <c r="Z42"/>
  <c r="Z48" i="29"/>
  <c r="Z47"/>
  <c r="Z46"/>
  <c r="Z45"/>
  <c r="Z44"/>
  <c r="Z49" s="1"/>
  <c r="Z43"/>
  <c r="Z42"/>
  <c r="Z48" i="30"/>
  <c r="Z47"/>
  <c r="Z46"/>
  <c r="Z45"/>
  <c r="Z44"/>
  <c r="Z49" s="1"/>
  <c r="Z43"/>
  <c r="Z42"/>
  <c r="Z48" i="31"/>
  <c r="Z47"/>
  <c r="Z46"/>
  <c r="Z45"/>
  <c r="Z44"/>
  <c r="Z49" s="1"/>
  <c r="Z43"/>
  <c r="Z42"/>
  <c r="Z48" i="33"/>
  <c r="Z47"/>
  <c r="Z46"/>
  <c r="Z45"/>
  <c r="Z44"/>
  <c r="Z49" s="1"/>
  <c r="Z43"/>
  <c r="Z42"/>
  <c r="Z48" i="34"/>
  <c r="Z47"/>
  <c r="Z46"/>
  <c r="Z45"/>
  <c r="Z44"/>
  <c r="Z43"/>
  <c r="Z42"/>
  <c r="Z49" s="1"/>
  <c r="Z48" i="35"/>
  <c r="Z47"/>
  <c r="Z46"/>
  <c r="Z45"/>
  <c r="Z44"/>
  <c r="Z49" s="1"/>
  <c r="Z43"/>
  <c r="Z42"/>
  <c r="Z48" i="36"/>
  <c r="Z47"/>
  <c r="Z46"/>
  <c r="Z45"/>
  <c r="Z44"/>
  <c r="Z49" s="1"/>
  <c r="Z43"/>
  <c r="Z42"/>
  <c r="Z48" i="37"/>
  <c r="Z47"/>
  <c r="Z46"/>
  <c r="Z45"/>
  <c r="Z44"/>
  <c r="Z49" s="1"/>
  <c r="Z43"/>
  <c r="Z42"/>
  <c r="Z48" i="38"/>
  <c r="Z47"/>
  <c r="Z46"/>
  <c r="Z45"/>
  <c r="Z44"/>
  <c r="Z49" s="1"/>
  <c r="Z43"/>
  <c r="Z42"/>
  <c r="Z48" i="39"/>
  <c r="Z47"/>
  <c r="Z46"/>
  <c r="Z45"/>
  <c r="Z44"/>
  <c r="Z49" s="1"/>
  <c r="Z43"/>
  <c r="Z42"/>
  <c r="Z48" i="40"/>
  <c r="Z47"/>
  <c r="Z46"/>
  <c r="Z45"/>
  <c r="Z44"/>
  <c r="Z49" s="1"/>
  <c r="Z43"/>
  <c r="Z42"/>
  <c r="Z48" i="41"/>
  <c r="Z47"/>
  <c r="Z46"/>
  <c r="Z45"/>
  <c r="Z44"/>
  <c r="Z49" s="1"/>
  <c r="Z43"/>
  <c r="Z42"/>
  <c r="Z48" i="42"/>
  <c r="Z47"/>
  <c r="Z46"/>
  <c r="Z45"/>
  <c r="Z44"/>
  <c r="Z43"/>
  <c r="Z42"/>
  <c r="Z49" s="1"/>
  <c r="Z48" i="43"/>
  <c r="Z47"/>
  <c r="Z46"/>
  <c r="Z45"/>
  <c r="Z44"/>
  <c r="Z49" s="1"/>
  <c r="Z43"/>
  <c r="Z42"/>
  <c r="Z48" i="44"/>
  <c r="Z47"/>
  <c r="Z46"/>
  <c r="Z45"/>
  <c r="Z44"/>
  <c r="Z49" s="1"/>
  <c r="Z43"/>
  <c r="Z42"/>
  <c r="Z48" i="45"/>
  <c r="Z47"/>
  <c r="Z46"/>
  <c r="Z45"/>
  <c r="Z49" s="1"/>
  <c r="Z44"/>
  <c r="Z43"/>
  <c r="Z42"/>
  <c r="AB48" i="46"/>
  <c r="AB47"/>
  <c r="AB46"/>
  <c r="AB45"/>
  <c r="AB44"/>
  <c r="AB49" s="1"/>
  <c r="AB43"/>
  <c r="AB42"/>
  <c r="Z48" i="47"/>
  <c r="Z47"/>
  <c r="Z46"/>
  <c r="Z45"/>
  <c r="Z44"/>
  <c r="Z49" s="1"/>
  <c r="Z43"/>
  <c r="Z42"/>
  <c r="Z48" i="48"/>
  <c r="Z47"/>
  <c r="Z46"/>
  <c r="Z45"/>
  <c r="Z44"/>
  <c r="Z49" s="1"/>
  <c r="Z43"/>
  <c r="Z42"/>
  <c r="Z48" i="49"/>
  <c r="Z47"/>
  <c r="Z46"/>
  <c r="Z45"/>
  <c r="Z44"/>
  <c r="Z43"/>
  <c r="Z42"/>
  <c r="Z49" s="1"/>
  <c r="Z48" i="55"/>
  <c r="Z47"/>
  <c r="Z46"/>
  <c r="Z45"/>
  <c r="Z44"/>
  <c r="Z49" s="1"/>
  <c r="Z43"/>
  <c r="Z42"/>
  <c r="Z48" i="56"/>
  <c r="Z47"/>
  <c r="Z46"/>
  <c r="Z45"/>
  <c r="Z44"/>
  <c r="Z49" s="1"/>
  <c r="Z43"/>
  <c r="Z42"/>
  <c r="Z48" i="57"/>
  <c r="Z47"/>
  <c r="Z46"/>
  <c r="Z45"/>
  <c r="Z44"/>
  <c r="Z49" s="1"/>
  <c r="Z43"/>
  <c r="Z42"/>
  <c r="Z48" i="58"/>
  <c r="Z47"/>
  <c r="Z46"/>
  <c r="Z45"/>
  <c r="Z44"/>
  <c r="Z49" s="1"/>
  <c r="Z43"/>
  <c r="Z42"/>
  <c r="Z48" i="59"/>
  <c r="Z47"/>
  <c r="Z46"/>
  <c r="Z45"/>
  <c r="Z44"/>
  <c r="Z49" s="1"/>
  <c r="Z43"/>
  <c r="Z42"/>
  <c r="Z48" i="60"/>
  <c r="Z47"/>
  <c r="Z46"/>
  <c r="Z45"/>
  <c r="Z44"/>
  <c r="Z49" s="1"/>
  <c r="Z43"/>
  <c r="Z42"/>
  <c r="Z48" i="61"/>
  <c r="Z47"/>
  <c r="Z46"/>
  <c r="Z45"/>
  <c r="Z44"/>
  <c r="Z49" s="1"/>
  <c r="Z43"/>
  <c r="Z42"/>
  <c r="Z48" i="62"/>
  <c r="Z47"/>
  <c r="Z46"/>
  <c r="Z45"/>
  <c r="Z44"/>
  <c r="Z49" s="1"/>
  <c r="Z43"/>
  <c r="Z42"/>
  <c r="Z48" i="63"/>
  <c r="Z47"/>
  <c r="Z46"/>
  <c r="Z45"/>
  <c r="Z44"/>
  <c r="Z49" s="1"/>
  <c r="Z43"/>
  <c r="Z42"/>
  <c r="Z48" i="64"/>
  <c r="Z47"/>
  <c r="Z46"/>
  <c r="Z45"/>
  <c r="Z44"/>
  <c r="Z49" s="1"/>
  <c r="Z43"/>
  <c r="Z42"/>
  <c r="Z48" i="77"/>
  <c r="Z47"/>
  <c r="Z46"/>
  <c r="Z45"/>
  <c r="Z44"/>
  <c r="Z43"/>
  <c r="M18" i="83"/>
  <c r="F18"/>
  <c r="I17"/>
  <c r="J17"/>
  <c r="I18"/>
  <c r="H18"/>
  <c r="H17"/>
  <c r="L18"/>
  <c r="K17"/>
  <c r="M17"/>
  <c r="L17"/>
  <c r="G17"/>
  <c r="F17"/>
  <c r="G18"/>
  <c r="J18"/>
  <c r="K18"/>
  <c r="Z49" i="77" l="1"/>
  <c r="I10" i="88"/>
  <c r="E8" i="85" s="1"/>
  <c r="I16" i="86"/>
  <c r="E10" i="85" s="1"/>
  <c r="Y15" i="89"/>
  <c r="M15"/>
  <c r="M16"/>
  <c r="U16"/>
  <c r="K16"/>
  <c r="S15"/>
  <c r="O16"/>
  <c r="W16"/>
  <c r="U15"/>
  <c r="W15"/>
  <c r="K15"/>
  <c r="S16"/>
  <c r="Y16"/>
  <c r="Q15"/>
  <c r="Q16"/>
  <c r="O15"/>
  <c r="I19"/>
  <c r="E7" i="85" s="1"/>
  <c r="Q30" i="17"/>
  <c r="Q30" i="16"/>
  <c r="Q30" i="15"/>
  <c r="Q30" i="14"/>
  <c r="Q30" i="13"/>
  <c r="Q30" i="12"/>
  <c r="P30" i="23"/>
  <c r="P30" i="22"/>
  <c r="Q30" i="21"/>
  <c r="Q30" i="20"/>
  <c r="Q30" i="19"/>
  <c r="Q30" i="18"/>
  <c r="Q30" i="24"/>
  <c r="Q30" i="25"/>
  <c r="Q30" i="26"/>
  <c r="Q30" i="27"/>
  <c r="Q30" i="28"/>
  <c r="Q30" i="29"/>
  <c r="Q30" i="30"/>
  <c r="Q30" i="31"/>
  <c r="Q30" i="33"/>
  <c r="Q30" i="34"/>
  <c r="Q30" i="35"/>
  <c r="Q30" i="36"/>
  <c r="Q30" i="37"/>
  <c r="Q30" i="38"/>
  <c r="Q30" i="39"/>
  <c r="Q30" i="40"/>
  <c r="Q30" i="41"/>
  <c r="Q30" i="42"/>
  <c r="Q30" i="43"/>
  <c r="Q30" i="44"/>
  <c r="Q30" i="45"/>
  <c r="Q30" i="46"/>
  <c r="Q30" i="47"/>
  <c r="Q30" i="48"/>
  <c r="Q30" i="49"/>
  <c r="Q30" i="55"/>
  <c r="Q30" i="56"/>
  <c r="Q30" i="57"/>
  <c r="Q30" i="58"/>
  <c r="Q30" i="59"/>
  <c r="Q30" i="60"/>
  <c r="Q30" i="61"/>
  <c r="Q30" i="62"/>
  <c r="Q30" i="63"/>
  <c r="Q30" i="64"/>
  <c r="Q30" i="77"/>
  <c r="K12" i="83"/>
  <c r="I12"/>
  <c r="J12"/>
  <c r="L12"/>
  <c r="G12"/>
  <c r="H12"/>
  <c r="M12"/>
  <c r="F12"/>
  <c r="G10" i="85" l="1"/>
  <c r="E11"/>
  <c r="E14" s="1"/>
  <c r="C16" i="83"/>
  <c r="E17" i="89" s="1"/>
  <c r="E19" s="1"/>
  <c r="C7" i="85" s="1"/>
  <c r="G17" i="89"/>
  <c r="G19" s="1"/>
  <c r="D7" i="85" s="1"/>
  <c r="D11" s="1"/>
  <c r="D14" s="1"/>
  <c r="J16" i="83"/>
  <c r="S17" i="89" s="1"/>
  <c r="S19" s="1"/>
  <c r="J7" i="85" s="1"/>
  <c r="M16" i="83"/>
  <c r="Y17" i="89" s="1"/>
  <c r="Y19" s="1"/>
  <c r="G16" i="83"/>
  <c r="M17" i="89" s="1"/>
  <c r="I16" i="83"/>
  <c r="Q17" i="89" s="1"/>
  <c r="Q19" s="1"/>
  <c r="I7" i="85" s="1"/>
  <c r="B16" i="83"/>
  <c r="C17" i="89" s="1"/>
  <c r="C19" s="1"/>
  <c r="B7" i="85" s="1"/>
  <c r="F16" i="83"/>
  <c r="K17" i="89" s="1"/>
  <c r="K19" s="1"/>
  <c r="F7" i="85" s="1"/>
  <c r="K16" i="83"/>
  <c r="U17" i="89" s="1"/>
  <c r="U19" s="1"/>
  <c r="K7" i="85" s="1"/>
  <c r="L16" i="83"/>
  <c r="W17" i="89" s="1"/>
  <c r="W19" s="1"/>
  <c r="L7" i="85" s="1"/>
  <c r="H16" i="83"/>
  <c r="O17" i="89" s="1"/>
  <c r="O19" s="1"/>
  <c r="H7" i="85" s="1"/>
  <c r="F48" i="54"/>
  <c r="E48"/>
  <c r="F48" i="17"/>
  <c r="E48"/>
  <c r="F48" i="16"/>
  <c r="E48"/>
  <c r="F48" i="15"/>
  <c r="E48"/>
  <c r="F48" i="14"/>
  <c r="E48"/>
  <c r="F48" i="13"/>
  <c r="E48"/>
  <c r="F48" i="23"/>
  <c r="E48"/>
  <c r="F48" i="22"/>
  <c r="E48"/>
  <c r="F48" i="21"/>
  <c r="E48"/>
  <c r="F48" i="20"/>
  <c r="E48"/>
  <c r="F48" i="19"/>
  <c r="E48"/>
  <c r="F48" i="18"/>
  <c r="E48"/>
  <c r="F48" i="24"/>
  <c r="E48"/>
  <c r="F48" i="25"/>
  <c r="E48"/>
  <c r="F48" i="26"/>
  <c r="E48"/>
  <c r="F48" i="27"/>
  <c r="E48"/>
  <c r="F48" i="28"/>
  <c r="E48"/>
  <c r="F48" i="29"/>
  <c r="E48"/>
  <c r="F48" i="30"/>
  <c r="E48"/>
  <c r="F48" i="31"/>
  <c r="E48"/>
  <c r="F48" i="33"/>
  <c r="E48"/>
  <c r="F48" i="34"/>
  <c r="E48"/>
  <c r="F48" i="35"/>
  <c r="E48"/>
  <c r="F48" i="36"/>
  <c r="E48"/>
  <c r="F48" i="37"/>
  <c r="E48"/>
  <c r="F48" i="38"/>
  <c r="E48"/>
  <c r="F48" i="39"/>
  <c r="E48"/>
  <c r="F48" i="40"/>
  <c r="E48"/>
  <c r="F48" i="41"/>
  <c r="E48"/>
  <c r="F48" i="42"/>
  <c r="E48"/>
  <c r="F48" i="43"/>
  <c r="E48"/>
  <c r="F48" i="44"/>
  <c r="E48"/>
  <c r="F48" i="45"/>
  <c r="E48"/>
  <c r="F48" i="46"/>
  <c r="E48"/>
  <c r="F48" i="47"/>
  <c r="E48"/>
  <c r="F48" i="48"/>
  <c r="E48"/>
  <c r="F48" i="49"/>
  <c r="E48"/>
  <c r="F48" i="55"/>
  <c r="E48"/>
  <c r="F48" i="56"/>
  <c r="E48"/>
  <c r="F48" i="57"/>
  <c r="E48"/>
  <c r="F48" i="58"/>
  <c r="E48"/>
  <c r="F48" i="59"/>
  <c r="E48"/>
  <c r="F48" i="60"/>
  <c r="E48"/>
  <c r="F48" i="61"/>
  <c r="E48"/>
  <c r="F48" i="62"/>
  <c r="E48"/>
  <c r="F48" i="63"/>
  <c r="E48"/>
  <c r="F48" i="64"/>
  <c r="E48"/>
  <c r="F48" i="77"/>
  <c r="E48"/>
  <c r="Q24" i="54"/>
  <c r="Q24" i="17"/>
  <c r="Q24" i="16"/>
  <c r="Q24" i="15"/>
  <c r="Q24" i="14"/>
  <c r="Q24" i="13"/>
  <c r="Q24" i="12"/>
  <c r="P24" i="23"/>
  <c r="P24" i="22"/>
  <c r="Q24" i="21"/>
  <c r="Q24" i="20"/>
  <c r="Q24" i="19"/>
  <c r="Q24" i="18"/>
  <c r="Q24" i="24"/>
  <c r="Q24" i="25"/>
  <c r="Q24" i="26"/>
  <c r="Q24" i="27"/>
  <c r="Q24" i="28"/>
  <c r="Q24" i="29"/>
  <c r="Q24" i="30"/>
  <c r="Q24" i="31"/>
  <c r="Q24" i="33"/>
  <c r="Q24" i="34"/>
  <c r="Q24" i="35"/>
  <c r="Q24" i="36"/>
  <c r="Q24" i="37"/>
  <c r="Q24" i="38"/>
  <c r="Q24" i="39"/>
  <c r="Q24" i="40"/>
  <c r="Q24" i="41"/>
  <c r="Q24" i="42"/>
  <c r="Q24" i="43"/>
  <c r="Q24" i="44"/>
  <c r="Q24" i="45"/>
  <c r="Q24" i="46"/>
  <c r="Q24" i="47"/>
  <c r="Q24" i="48"/>
  <c r="Q24" i="49"/>
  <c r="Q24" i="55"/>
  <c r="Q24" i="56"/>
  <c r="Q24" i="57"/>
  <c r="Q24" i="58"/>
  <c r="Q24" i="59"/>
  <c r="Q24" i="60"/>
  <c r="Q24" i="61"/>
  <c r="Q24" i="62"/>
  <c r="Q24" i="63"/>
  <c r="Q24" i="64"/>
  <c r="Q24" i="77"/>
  <c r="U47" i="54"/>
  <c r="U46"/>
  <c r="U45"/>
  <c r="U44"/>
  <c r="U43"/>
  <c r="U42"/>
  <c r="M48"/>
  <c r="H11" i="83"/>
  <c r="I11"/>
  <c r="F9"/>
  <c r="F7"/>
  <c r="J9"/>
  <c r="H9"/>
  <c r="K9"/>
  <c r="L7"/>
  <c r="M7"/>
  <c r="I7"/>
  <c r="M9"/>
  <c r="G11"/>
  <c r="L9"/>
  <c r="K11"/>
  <c r="J11"/>
  <c r="G7"/>
  <c r="K7"/>
  <c r="L11"/>
  <c r="M11"/>
  <c r="F11"/>
  <c r="H7"/>
  <c r="G9"/>
  <c r="J7"/>
  <c r="I9"/>
  <c r="Q8" i="88" l="1"/>
  <c r="O8"/>
  <c r="W8"/>
  <c r="S8"/>
  <c r="K8"/>
  <c r="M8"/>
  <c r="U8"/>
  <c r="Y8"/>
  <c r="M7" i="85"/>
  <c r="M19" i="89"/>
  <c r="G7" i="85" s="1"/>
  <c r="G10" i="83"/>
  <c r="M7" i="88" s="1"/>
  <c r="J10" i="83"/>
  <c r="S7" i="88" s="1"/>
  <c r="S10" s="1"/>
  <c r="C10" i="83"/>
  <c r="E7" i="88" s="1"/>
  <c r="E10" s="1"/>
  <c r="C8" i="85" s="1"/>
  <c r="C11" s="1"/>
  <c r="C14" s="1"/>
  <c r="I10" i="83"/>
  <c r="Q7" i="88" s="1"/>
  <c r="B10" i="83"/>
  <c r="C7" i="88" s="1"/>
  <c r="C10" s="1"/>
  <c r="B8" i="85" s="1"/>
  <c r="B11" s="1"/>
  <c r="B14" s="1"/>
  <c r="F10" i="83"/>
  <c r="K7" i="88" s="1"/>
  <c r="H10" i="83"/>
  <c r="O7" i="88" s="1"/>
  <c r="K10" i="83"/>
  <c r="U7" i="88" s="1"/>
  <c r="L10" i="83"/>
  <c r="W7" i="88" s="1"/>
  <c r="W10" s="1"/>
  <c r="L8" i="85" s="1"/>
  <c r="M10" i="83"/>
  <c r="Y7" i="88" s="1"/>
  <c r="Y10" s="1"/>
  <c r="M8" i="85" s="1"/>
  <c r="M8" i="83"/>
  <c r="Y9" i="86" s="1"/>
  <c r="L8" i="83"/>
  <c r="W9" i="86" s="1"/>
  <c r="H8" i="83"/>
  <c r="O9" i="86" s="1"/>
  <c r="I8" i="83"/>
  <c r="Q9" i="86" s="1"/>
  <c r="K8" i="83"/>
  <c r="U9" i="86" s="1"/>
  <c r="G8" i="83"/>
  <c r="M9" i="86" s="1"/>
  <c r="J8" i="83"/>
  <c r="S9" i="86" s="1"/>
  <c r="F8" i="83"/>
  <c r="K9" i="86" s="1"/>
  <c r="U48" i="54"/>
  <c r="M48" i="17"/>
  <c r="M48" i="16"/>
  <c r="M48" i="15"/>
  <c r="M48" i="14"/>
  <c r="M48" i="13"/>
  <c r="M48" i="12"/>
  <c r="M48" i="23"/>
  <c r="M48" i="22"/>
  <c r="M48" i="21"/>
  <c r="M48" i="20"/>
  <c r="M48" i="19"/>
  <c r="M48" i="18"/>
  <c r="M48" i="24"/>
  <c r="M48" i="25"/>
  <c r="M48" i="26"/>
  <c r="M48" i="27"/>
  <c r="M48" i="28"/>
  <c r="M48" i="29"/>
  <c r="M48" i="30"/>
  <c r="M48" i="31"/>
  <c r="M48" i="33"/>
  <c r="M48" i="34"/>
  <c r="M48" i="35"/>
  <c r="M48" i="36"/>
  <c r="M48" i="37"/>
  <c r="M48" i="38"/>
  <c r="M48" i="39"/>
  <c r="M48" i="40"/>
  <c r="M48" i="41"/>
  <c r="M48" i="42"/>
  <c r="M48" i="43"/>
  <c r="M48" i="44"/>
  <c r="M48" i="45"/>
  <c r="M48" i="46"/>
  <c r="M48" i="47"/>
  <c r="M48" i="48"/>
  <c r="M48" i="49"/>
  <c r="M48" i="55"/>
  <c r="M48" i="56"/>
  <c r="M48" i="57"/>
  <c r="M48" i="58"/>
  <c r="M48" i="59"/>
  <c r="M48" i="60"/>
  <c r="M48" i="61"/>
  <c r="M48" i="62"/>
  <c r="M48" i="63"/>
  <c r="M48" i="64"/>
  <c r="M48" i="77"/>
  <c r="F4" i="83"/>
  <c r="L4"/>
  <c r="M4"/>
  <c r="H4"/>
  <c r="J4"/>
  <c r="K4"/>
  <c r="G4"/>
  <c r="I4"/>
  <c r="U10" i="88" l="1"/>
  <c r="K8" i="85" s="1"/>
  <c r="K10" i="88"/>
  <c r="F8" i="85" s="1"/>
  <c r="Q10" i="88"/>
  <c r="O10"/>
  <c r="H8" i="85" s="1"/>
  <c r="M10" i="88"/>
  <c r="G8" i="85" s="1"/>
  <c r="W15" i="86"/>
  <c r="W16" s="1"/>
  <c r="K15"/>
  <c r="K16" s="1"/>
  <c r="F10" i="85" s="1"/>
  <c r="O15" i="86"/>
  <c r="O16" s="1"/>
  <c r="I10" i="85" s="1"/>
  <c r="Y15" i="86"/>
  <c r="U15"/>
  <c r="U16" s="1"/>
  <c r="K10" i="85" s="1"/>
  <c r="S15" i="86"/>
  <c r="S16" s="1"/>
  <c r="Q15"/>
  <c r="M15"/>
  <c r="M16" s="1"/>
  <c r="H10" i="85" s="1"/>
  <c r="I8"/>
  <c r="J8"/>
  <c r="Q16" i="86"/>
  <c r="J10" i="85" s="1"/>
  <c r="Y16" i="86"/>
  <c r="M10" i="85" s="1"/>
  <c r="U47" i="17"/>
  <c r="U46"/>
  <c r="U45"/>
  <c r="U44"/>
  <c r="U43"/>
  <c r="U42"/>
  <c r="U47" i="16"/>
  <c r="U46"/>
  <c r="U45"/>
  <c r="U44"/>
  <c r="U43"/>
  <c r="U42"/>
  <c r="U47" i="15"/>
  <c r="U46"/>
  <c r="U45"/>
  <c r="U44"/>
  <c r="U43"/>
  <c r="U42"/>
  <c r="U47" i="14"/>
  <c r="U46"/>
  <c r="U45"/>
  <c r="U44"/>
  <c r="U43"/>
  <c r="U42"/>
  <c r="U47" i="13"/>
  <c r="U46"/>
  <c r="U45"/>
  <c r="U44"/>
  <c r="U43"/>
  <c r="U42"/>
  <c r="U47" i="12"/>
  <c r="U46"/>
  <c r="U45"/>
  <c r="U44"/>
  <c r="U43"/>
  <c r="U42"/>
  <c r="U47" i="23"/>
  <c r="U46"/>
  <c r="U45"/>
  <c r="U44"/>
  <c r="U43"/>
  <c r="U42"/>
  <c r="U47" i="22"/>
  <c r="U46"/>
  <c r="U45"/>
  <c r="U44"/>
  <c r="U43"/>
  <c r="U42"/>
  <c r="U47" i="21"/>
  <c r="U46"/>
  <c r="U45"/>
  <c r="U44"/>
  <c r="U43"/>
  <c r="U42"/>
  <c r="U47" i="20"/>
  <c r="U46"/>
  <c r="U45"/>
  <c r="U44"/>
  <c r="U43"/>
  <c r="U42"/>
  <c r="U47" i="19"/>
  <c r="U46"/>
  <c r="U45"/>
  <c r="U44"/>
  <c r="U43"/>
  <c r="U42"/>
  <c r="U47" i="18"/>
  <c r="U46"/>
  <c r="U45"/>
  <c r="U44"/>
  <c r="U43"/>
  <c r="U42"/>
  <c r="U47" i="24"/>
  <c r="U46"/>
  <c r="U45"/>
  <c r="U44"/>
  <c r="U43"/>
  <c r="U42"/>
  <c r="U47" i="25"/>
  <c r="U46"/>
  <c r="U45"/>
  <c r="U44"/>
  <c r="U43"/>
  <c r="U42"/>
  <c r="U47" i="26"/>
  <c r="U46"/>
  <c r="U45"/>
  <c r="U44"/>
  <c r="U43"/>
  <c r="U42"/>
  <c r="U47" i="27"/>
  <c r="U46"/>
  <c r="U45"/>
  <c r="U44"/>
  <c r="U43"/>
  <c r="U42"/>
  <c r="U47" i="28"/>
  <c r="U46"/>
  <c r="U45"/>
  <c r="U44"/>
  <c r="U43"/>
  <c r="U42"/>
  <c r="U47" i="29"/>
  <c r="U46"/>
  <c r="U45"/>
  <c r="U44"/>
  <c r="U43"/>
  <c r="U42"/>
  <c r="U47" i="30"/>
  <c r="U46"/>
  <c r="U45"/>
  <c r="U44"/>
  <c r="U43"/>
  <c r="U42"/>
  <c r="U47" i="31"/>
  <c r="U46"/>
  <c r="U45"/>
  <c r="U44"/>
  <c r="U43"/>
  <c r="U42"/>
  <c r="U47" i="33"/>
  <c r="U46"/>
  <c r="U45"/>
  <c r="U44"/>
  <c r="U43"/>
  <c r="U42"/>
  <c r="U47" i="34"/>
  <c r="U46"/>
  <c r="U45"/>
  <c r="U44"/>
  <c r="U43"/>
  <c r="U42"/>
  <c r="U47" i="35"/>
  <c r="U46"/>
  <c r="U45"/>
  <c r="U44"/>
  <c r="U43"/>
  <c r="U42"/>
  <c r="U47" i="36"/>
  <c r="U46"/>
  <c r="U45"/>
  <c r="U44"/>
  <c r="U43"/>
  <c r="U42"/>
  <c r="U47" i="37"/>
  <c r="U46"/>
  <c r="U45"/>
  <c r="U44"/>
  <c r="U43"/>
  <c r="U42"/>
  <c r="U47" i="38"/>
  <c r="U46"/>
  <c r="U45"/>
  <c r="U44"/>
  <c r="U43"/>
  <c r="U42"/>
  <c r="U47" i="39"/>
  <c r="U46"/>
  <c r="U45"/>
  <c r="U44"/>
  <c r="U43"/>
  <c r="U42"/>
  <c r="U47" i="40"/>
  <c r="U46"/>
  <c r="U45"/>
  <c r="U44"/>
  <c r="U43"/>
  <c r="U42"/>
  <c r="U47" i="41"/>
  <c r="U46"/>
  <c r="U45"/>
  <c r="U44"/>
  <c r="U43"/>
  <c r="U42"/>
  <c r="U47" i="42"/>
  <c r="U46"/>
  <c r="U45"/>
  <c r="U44"/>
  <c r="U43"/>
  <c r="U42"/>
  <c r="U47" i="43"/>
  <c r="U46"/>
  <c r="U45"/>
  <c r="U44"/>
  <c r="U43"/>
  <c r="U42"/>
  <c r="U47" i="44"/>
  <c r="U46"/>
  <c r="U45"/>
  <c r="U44"/>
  <c r="U43"/>
  <c r="U42"/>
  <c r="U47" i="45"/>
  <c r="U46"/>
  <c r="U45"/>
  <c r="U44"/>
  <c r="U43"/>
  <c r="U42"/>
  <c r="AA47" i="46"/>
  <c r="AA46"/>
  <c r="AA45"/>
  <c r="AA44"/>
  <c r="AA43"/>
  <c r="AA42"/>
  <c r="AA48" s="1"/>
  <c r="U47" i="47"/>
  <c r="U46"/>
  <c r="U45"/>
  <c r="U44"/>
  <c r="U43"/>
  <c r="U42"/>
  <c r="U47" i="48"/>
  <c r="U46"/>
  <c r="U45"/>
  <c r="U44"/>
  <c r="U43"/>
  <c r="U42"/>
  <c r="U47" i="49"/>
  <c r="U46"/>
  <c r="U45"/>
  <c r="U44"/>
  <c r="U43"/>
  <c r="U42"/>
  <c r="U47" i="55"/>
  <c r="U46"/>
  <c r="U45"/>
  <c r="U44"/>
  <c r="U43"/>
  <c r="U42"/>
  <c r="U47" i="56"/>
  <c r="U46"/>
  <c r="U45"/>
  <c r="U44"/>
  <c r="U43"/>
  <c r="U42"/>
  <c r="U47" i="57"/>
  <c r="U46"/>
  <c r="U45"/>
  <c r="U44"/>
  <c r="U43"/>
  <c r="U42"/>
  <c r="U47" i="58"/>
  <c r="U46"/>
  <c r="U45"/>
  <c r="U44"/>
  <c r="U43"/>
  <c r="U42"/>
  <c r="U47" i="59"/>
  <c r="U46"/>
  <c r="U45"/>
  <c r="U44"/>
  <c r="U43"/>
  <c r="U42"/>
  <c r="U47" i="60"/>
  <c r="U46"/>
  <c r="U45"/>
  <c r="U44"/>
  <c r="U43"/>
  <c r="U42"/>
  <c r="U47" i="61"/>
  <c r="U46"/>
  <c r="U45"/>
  <c r="U44"/>
  <c r="U43"/>
  <c r="U42"/>
  <c r="U47" i="62"/>
  <c r="U46"/>
  <c r="U45"/>
  <c r="U44"/>
  <c r="U43"/>
  <c r="U42"/>
  <c r="U47" i="63"/>
  <c r="U46"/>
  <c r="U45"/>
  <c r="U44"/>
  <c r="U43"/>
  <c r="U42"/>
  <c r="U47" i="64"/>
  <c r="U46"/>
  <c r="U45"/>
  <c r="U44"/>
  <c r="U43"/>
  <c r="U42"/>
  <c r="U47" i="77"/>
  <c r="U46"/>
  <c r="U45"/>
  <c r="U44"/>
  <c r="U43"/>
  <c r="U42"/>
  <c r="I3" i="83"/>
  <c r="K3"/>
  <c r="G3"/>
  <c r="L3"/>
  <c r="H3"/>
  <c r="M3"/>
  <c r="F3"/>
  <c r="J3"/>
  <c r="M7" i="87" l="1"/>
  <c r="M8" s="1"/>
  <c r="G9" i="85" s="1"/>
  <c r="G11" s="1"/>
  <c r="G14" s="1"/>
  <c r="W7" i="87"/>
  <c r="W8" s="1"/>
  <c r="L9" i="85" s="1"/>
  <c r="Q7" i="87"/>
  <c r="Q8" s="1"/>
  <c r="U7"/>
  <c r="U8" s="1"/>
  <c r="K9" i="85" s="1"/>
  <c r="K11" s="1"/>
  <c r="K14" s="1"/>
  <c r="K7" i="87"/>
  <c r="K8" s="1"/>
  <c r="F9" i="85" s="1"/>
  <c r="F11" s="1"/>
  <c r="F14" s="1"/>
  <c r="S7" i="87"/>
  <c r="S8" s="1"/>
  <c r="J9" i="85" s="1"/>
  <c r="J11" s="1"/>
  <c r="J14" s="1"/>
  <c r="O7" i="87"/>
  <c r="O8" s="1"/>
  <c r="H9" i="85" s="1"/>
  <c r="H11" s="1"/>
  <c r="H14" s="1"/>
  <c r="Y7" i="87"/>
  <c r="Y8" s="1"/>
  <c r="M9" i="85" s="1"/>
  <c r="M11" s="1"/>
  <c r="M14" s="1"/>
  <c r="L10"/>
  <c r="I11"/>
  <c r="I14" s="1"/>
  <c r="U48" i="63"/>
  <c r="U48" i="61"/>
  <c r="U48" i="59"/>
  <c r="U48" i="55"/>
  <c r="U48" i="45"/>
  <c r="U48" i="40"/>
  <c r="U48" i="36"/>
  <c r="U48" i="31"/>
  <c r="U48" i="25"/>
  <c r="U48" i="14"/>
  <c r="U48" i="30"/>
  <c r="U48" i="24"/>
  <c r="U48" i="23"/>
  <c r="U48" i="18"/>
  <c r="U48" i="57"/>
  <c r="U48" i="48"/>
  <c r="U48" i="44"/>
  <c r="U48" i="42"/>
  <c r="U48" i="38"/>
  <c r="U48" i="34"/>
  <c r="U48" i="29"/>
  <c r="U48" i="27"/>
  <c r="U48" i="20"/>
  <c r="U48" i="22"/>
  <c r="U48" i="12"/>
  <c r="U48" i="16"/>
  <c r="U48" i="13"/>
  <c r="U48" i="15"/>
  <c r="U48" i="77"/>
  <c r="U48" i="64"/>
  <c r="U48" i="62"/>
  <c r="U48" i="60"/>
  <c r="U48" i="58"/>
  <c r="U48" i="35"/>
  <c r="U48" i="56"/>
  <c r="U48" i="49"/>
  <c r="U48" i="47"/>
  <c r="U48" i="43"/>
  <c r="U48" i="41"/>
  <c r="U48" i="39"/>
  <c r="U48" i="37"/>
  <c r="U48" i="33"/>
  <c r="U48" i="28"/>
  <c r="U48" i="26"/>
  <c r="U48" i="19"/>
  <c r="U48" i="21"/>
  <c r="U48" i="17"/>
  <c r="O3" i="32"/>
  <c r="O4"/>
  <c r="O5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O105"/>
  <c r="O106"/>
  <c r="O107"/>
  <c r="O108"/>
  <c r="O109"/>
  <c r="O110"/>
  <c r="O111"/>
  <c r="O112"/>
  <c r="O113"/>
  <c r="O114"/>
  <c r="O115"/>
  <c r="O116"/>
  <c r="O117"/>
  <c r="O118"/>
  <c r="O119"/>
  <c r="O120"/>
  <c r="O121"/>
  <c r="O122"/>
  <c r="O123"/>
  <c r="O124"/>
  <c r="O125"/>
  <c r="O126"/>
  <c r="O127"/>
  <c r="O128"/>
  <c r="O129"/>
  <c r="O130"/>
  <c r="O131"/>
  <c r="O132"/>
  <c r="O133"/>
  <c r="O134"/>
  <c r="O135"/>
  <c r="O136"/>
  <c r="O137"/>
  <c r="O138"/>
  <c r="O139"/>
  <c r="O140"/>
  <c r="O141"/>
  <c r="O142"/>
  <c r="O143"/>
  <c r="O144"/>
  <c r="O145"/>
  <c r="O146"/>
  <c r="O147"/>
  <c r="O148"/>
  <c r="O149"/>
  <c r="O150"/>
  <c r="O151"/>
  <c r="O152"/>
  <c r="O153"/>
  <c r="O154"/>
  <c r="O155"/>
  <c r="O156"/>
  <c r="O157"/>
  <c r="O158"/>
  <c r="O159"/>
  <c r="O160"/>
  <c r="O161"/>
  <c r="O162"/>
  <c r="O163"/>
  <c r="O164"/>
  <c r="O165"/>
  <c r="O166"/>
  <c r="O167"/>
  <c r="O168"/>
  <c r="O169"/>
  <c r="O170"/>
  <c r="O171"/>
  <c r="O172"/>
  <c r="O173"/>
  <c r="O174"/>
  <c r="O175"/>
  <c r="O176"/>
  <c r="O177"/>
  <c r="O178"/>
  <c r="O179"/>
  <c r="O180"/>
  <c r="O181"/>
  <c r="O182"/>
  <c r="O183"/>
  <c r="O184"/>
  <c r="O185"/>
  <c r="O186"/>
  <c r="O187"/>
  <c r="O188"/>
  <c r="O189"/>
  <c r="O190"/>
  <c r="O191"/>
  <c r="O192"/>
  <c r="O193"/>
  <c r="O194"/>
  <c r="O195"/>
  <c r="O196"/>
  <c r="O197"/>
  <c r="O198"/>
  <c r="O199"/>
  <c r="O200"/>
  <c r="O2"/>
  <c r="N3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6"/>
  <c r="N127"/>
  <c r="N128"/>
  <c r="N129"/>
  <c r="N130"/>
  <c r="N131"/>
  <c r="N132"/>
  <c r="N133"/>
  <c r="N134"/>
  <c r="N135"/>
  <c r="N136"/>
  <c r="N137"/>
  <c r="N138"/>
  <c r="N139"/>
  <c r="N140"/>
  <c r="N141"/>
  <c r="N142"/>
  <c r="N143"/>
  <c r="N144"/>
  <c r="N145"/>
  <c r="N146"/>
  <c r="N147"/>
  <c r="N148"/>
  <c r="N149"/>
  <c r="N150"/>
  <c r="N151"/>
  <c r="N152"/>
  <c r="N153"/>
  <c r="N154"/>
  <c r="N155"/>
  <c r="N156"/>
  <c r="N157"/>
  <c r="N158"/>
  <c r="N159"/>
  <c r="N160"/>
  <c r="N161"/>
  <c r="N162"/>
  <c r="N163"/>
  <c r="N164"/>
  <c r="N165"/>
  <c r="N166"/>
  <c r="N167"/>
  <c r="N168"/>
  <c r="N169"/>
  <c r="N170"/>
  <c r="N171"/>
  <c r="N172"/>
  <c r="N173"/>
  <c r="N174"/>
  <c r="N175"/>
  <c r="N176"/>
  <c r="N177"/>
  <c r="N178"/>
  <c r="N179"/>
  <c r="N180"/>
  <c r="N181"/>
  <c r="N182"/>
  <c r="N183"/>
  <c r="N184"/>
  <c r="N185"/>
  <c r="N186"/>
  <c r="N187"/>
  <c r="N188"/>
  <c r="N189"/>
  <c r="N190"/>
  <c r="N191"/>
  <c r="N192"/>
  <c r="N193"/>
  <c r="N194"/>
  <c r="N195"/>
  <c r="N196"/>
  <c r="N197"/>
  <c r="N198"/>
  <c r="N199"/>
  <c r="N200"/>
  <c r="N2"/>
  <c r="L11" i="85" l="1"/>
  <c r="L14" s="1"/>
</calcChain>
</file>

<file path=xl/comments1.xml><?xml version="1.0" encoding="utf-8"?>
<comments xmlns="http://schemas.openxmlformats.org/spreadsheetml/2006/main">
  <authors>
    <author>hp</author>
  </authors>
  <commentList>
    <comment ref="J29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2.xml><?xml version="1.0" encoding="utf-8"?>
<comments xmlns="http://schemas.openxmlformats.org/spreadsheetml/2006/main">
  <authors>
    <author>hp</author>
  </authors>
  <commentList>
    <comment ref="J29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3.xml><?xml version="1.0" encoding="utf-8"?>
<comments xmlns="http://schemas.openxmlformats.org/spreadsheetml/2006/main">
  <authors>
    <author>hp</author>
  </authors>
  <commentList>
    <comment ref="J29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4.xml><?xml version="1.0" encoding="utf-8"?>
<comments xmlns="http://schemas.openxmlformats.org/spreadsheetml/2006/main">
  <authors>
    <author>hp</author>
  </authors>
  <commentList>
    <comment ref="J29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5.xml><?xml version="1.0" encoding="utf-8"?>
<comments xmlns="http://schemas.openxmlformats.org/spreadsheetml/2006/main">
  <authors>
    <author>hp</author>
  </authors>
  <commentList>
    <comment ref="J29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6.xml><?xml version="1.0" encoding="utf-8"?>
<comments xmlns="http://schemas.openxmlformats.org/spreadsheetml/2006/main">
  <authors>
    <author>hp</author>
  </authors>
  <commentList>
    <comment ref="J29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7.xml><?xml version="1.0" encoding="utf-8"?>
<comments xmlns="http://schemas.openxmlformats.org/spreadsheetml/2006/main">
  <authors>
    <author>hp</author>
  </authors>
  <commentList>
    <comment ref="J29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8.xml><?xml version="1.0" encoding="utf-8"?>
<comments xmlns="http://schemas.openxmlformats.org/spreadsheetml/2006/main">
  <authors>
    <author>hp</author>
  </authors>
  <commentList>
    <comment ref="J29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9.xml><?xml version="1.0" encoding="utf-8"?>
<comments xmlns="http://schemas.openxmlformats.org/spreadsheetml/2006/main">
  <authors>
    <author>hp</author>
  </authors>
  <commentList>
    <comment ref="J29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10.xml><?xml version="1.0" encoding="utf-8"?>
<comments xmlns="http://schemas.openxmlformats.org/spreadsheetml/2006/main">
  <authors>
    <author>hp</author>
  </authors>
  <commentList>
    <comment ref="J29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11.xml><?xml version="1.0" encoding="utf-8"?>
<comments xmlns="http://schemas.openxmlformats.org/spreadsheetml/2006/main">
  <authors>
    <author>hp</author>
  </authors>
  <commentList>
    <comment ref="J29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12.xml><?xml version="1.0" encoding="utf-8"?>
<comments xmlns="http://schemas.openxmlformats.org/spreadsheetml/2006/main">
  <authors>
    <author>hp</author>
  </authors>
  <commentList>
    <comment ref="J29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13.xml><?xml version="1.0" encoding="utf-8"?>
<comments xmlns="http://schemas.openxmlformats.org/spreadsheetml/2006/main">
  <authors>
    <author>hp</author>
  </authors>
  <commentList>
    <comment ref="J29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14.xml><?xml version="1.0" encoding="utf-8"?>
<comments xmlns="http://schemas.openxmlformats.org/spreadsheetml/2006/main">
  <authors>
    <author>hp</author>
  </authors>
  <commentList>
    <comment ref="J29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comments15.xml><?xml version="1.0" encoding="utf-8"?>
<comments xmlns="http://schemas.openxmlformats.org/spreadsheetml/2006/main">
  <authors>
    <author>hp</author>
  </authors>
  <commentList>
    <comment ref="J29" author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en arret , outil envoyé pour subir l'affutage
</t>
        </r>
      </text>
    </comment>
  </commentList>
</comments>
</file>

<file path=xl/sharedStrings.xml><?xml version="1.0" encoding="utf-8"?>
<sst xmlns="http://schemas.openxmlformats.org/spreadsheetml/2006/main" count="9539" uniqueCount="370">
  <si>
    <t>SST16</t>
  </si>
  <si>
    <t>SB16</t>
  </si>
  <si>
    <t>BIGLIA 301 SM</t>
  </si>
  <si>
    <t>L32</t>
  </si>
  <si>
    <t>TSUGAMI</t>
  </si>
  <si>
    <t>MORI SEIKI 3 axes</t>
  </si>
  <si>
    <t>MORI SEIKI 5 axes</t>
  </si>
  <si>
    <t>HARDING</t>
  </si>
  <si>
    <t>KITAMURA</t>
  </si>
  <si>
    <t>NAKAMURA</t>
  </si>
  <si>
    <t>TOUR WEILER</t>
  </si>
  <si>
    <t>Référence</t>
  </si>
  <si>
    <t>Désignation</t>
  </si>
  <si>
    <t>Affutage</t>
  </si>
  <si>
    <t>Maintenance</t>
  </si>
  <si>
    <t>Identification</t>
  </si>
  <si>
    <t>Rangement des outils de contrôle</t>
  </si>
  <si>
    <t>Existance de l'OF</t>
  </si>
  <si>
    <t xml:space="preserve">Nombre des NC poubelle </t>
  </si>
  <si>
    <t>Nombre des NC à retoucher</t>
  </si>
  <si>
    <t>Machine pour retouche</t>
  </si>
  <si>
    <t>Panne</t>
  </si>
  <si>
    <t>Machine</t>
  </si>
  <si>
    <t>Compteur 17h</t>
  </si>
  <si>
    <t>Audit</t>
  </si>
  <si>
    <t>Réclamation</t>
  </si>
  <si>
    <t>Clients</t>
  </si>
  <si>
    <t>Réception de matiere</t>
  </si>
  <si>
    <t>Probleme qualité</t>
  </si>
  <si>
    <t>Les formations professionnelles</t>
  </si>
  <si>
    <t>Avoir</t>
  </si>
  <si>
    <t>Rapport journalier</t>
  </si>
  <si>
    <t>Code:DAS-SMQ-24</t>
  </si>
  <si>
    <t>Date: 27/12/2019</t>
  </si>
  <si>
    <t>Version:01</t>
  </si>
  <si>
    <t>Page:1</t>
  </si>
  <si>
    <t>Enregistrement</t>
  </si>
  <si>
    <t>9h</t>
  </si>
  <si>
    <t>16h</t>
  </si>
  <si>
    <t>Propreté des tables de contrôle</t>
  </si>
  <si>
    <t>Cout</t>
  </si>
  <si>
    <t>Fournisseurs/ sous-traitants</t>
  </si>
  <si>
    <t>Chiffrage décliné</t>
  </si>
  <si>
    <t>OUTI-PLOT</t>
  </si>
  <si>
    <t>PLOT NEZ DE MARCHE</t>
  </si>
  <si>
    <t>OK</t>
  </si>
  <si>
    <t>TIRANT ACIER D6</t>
  </si>
  <si>
    <t>OK ( rapport de contrôle qualité début de serie n'est pas rempli)</t>
  </si>
  <si>
    <t>NOK</t>
  </si>
  <si>
    <t>durée du tri</t>
  </si>
  <si>
    <t>Nombre des pieces non-conformes</t>
  </si>
  <si>
    <t>Article qui a subit un tri</t>
  </si>
  <si>
    <t>I081-95-CP8</t>
  </si>
  <si>
    <t>AXE DU BOITIER TFR+KB</t>
  </si>
  <si>
    <t xml:space="preserve">EVACUATION 2 ET 3 GROUPES X ETAPE 3 </t>
  </si>
  <si>
    <t>EVACUATION 2 ET 3 GROUPES X ETAPE 4</t>
  </si>
  <si>
    <t>H001-PRO</t>
  </si>
  <si>
    <t>GOUJON DE ROUE HONDAI PRO</t>
  </si>
  <si>
    <t>PIG-50-SE-11D</t>
  </si>
  <si>
    <t>PIGNON PLATEAU SIMPLE ETAGE D50 11DENTS</t>
  </si>
  <si>
    <t xml:space="preserve">Compteur 8h </t>
  </si>
  <si>
    <t xml:space="preserve">OK </t>
  </si>
  <si>
    <t xml:space="preserve">                                  </t>
  </si>
  <si>
    <t>Embout de tige</t>
  </si>
  <si>
    <t>18*27*64</t>
  </si>
  <si>
    <t>Bague ALU 18*27*64</t>
  </si>
  <si>
    <r>
      <rPr>
        <sz val="12"/>
        <color rgb="FFFF0000"/>
        <rFont val="Times New Roman"/>
        <family val="1"/>
      </rPr>
      <t>PIG-50-SE-11D</t>
    </r>
    <r>
      <rPr>
        <sz val="12"/>
        <color theme="1"/>
        <rFont val="Times New Roman"/>
        <family val="1"/>
      </rPr>
      <t>+ OTT-172</t>
    </r>
  </si>
  <si>
    <r>
      <rPr>
        <sz val="11"/>
        <color rgb="FFFF0000"/>
        <rFont val="Calibri"/>
        <family val="2"/>
        <scheme val="minor"/>
      </rPr>
      <t>PIGNON PLATEAU SIMPLE ETAGE D50 11DENTS</t>
    </r>
    <r>
      <rPr>
        <sz val="11"/>
        <color theme="1"/>
        <rFont val="Calibri"/>
        <family val="2"/>
        <scheme val="minor"/>
      </rPr>
      <t>+ Clamping  ring 360 FO</t>
    </r>
  </si>
  <si>
    <r>
      <t>NOK+</t>
    </r>
    <r>
      <rPr>
        <sz val="12"/>
        <color theme="1"/>
        <rFont val="Times New Roman"/>
        <family val="1"/>
      </rPr>
      <t>OK</t>
    </r>
  </si>
  <si>
    <r>
      <t>NOK</t>
    </r>
    <r>
      <rPr>
        <sz val="12"/>
        <color theme="1"/>
        <rFont val="Times New Roman"/>
        <family val="1"/>
      </rPr>
      <t>+OK</t>
    </r>
  </si>
  <si>
    <t>BAGUE DECOLLETEE TUBE D'EAU PALIO -CP2</t>
  </si>
  <si>
    <t>F046-CP2</t>
  </si>
  <si>
    <t>BROCHE L180</t>
  </si>
  <si>
    <t>BROCHE ACIER D13 ZINGUE L180</t>
  </si>
  <si>
    <t>Raccord hex 17</t>
  </si>
  <si>
    <t>SE89O0</t>
  </si>
  <si>
    <t>INSERT LEVIER SURMOULEE 345833-01</t>
  </si>
  <si>
    <t>I110-01-004</t>
  </si>
  <si>
    <t>Tour précis 1</t>
  </si>
  <si>
    <r>
      <t>OK+</t>
    </r>
    <r>
      <rPr>
        <sz val="12"/>
        <color theme="1"/>
        <rFont val="Times New Roman"/>
        <family val="1"/>
      </rPr>
      <t>OK</t>
    </r>
  </si>
  <si>
    <r>
      <t>OK</t>
    </r>
    <r>
      <rPr>
        <sz val="12"/>
        <color theme="1"/>
        <rFont val="Times New Roman"/>
        <family val="1"/>
      </rPr>
      <t>+OK</t>
    </r>
  </si>
  <si>
    <t>Actions à suivre</t>
  </si>
  <si>
    <t>ouvrier faisant le tri</t>
  </si>
  <si>
    <t>Article qui a subit la reprise</t>
  </si>
  <si>
    <t>opérateur faisant la reprise</t>
  </si>
  <si>
    <t>durée de la reprise</t>
  </si>
  <si>
    <t>cout pièces de rechange</t>
  </si>
  <si>
    <t>BROCH L 230</t>
  </si>
  <si>
    <t>H004-CP1</t>
  </si>
  <si>
    <r>
      <rPr>
        <sz val="12"/>
        <color rgb="FFFF0000"/>
        <rFont val="Times New Roman"/>
        <family val="1"/>
      </rPr>
      <t>PIG-50-SE-11D</t>
    </r>
    <r>
      <rPr>
        <sz val="12"/>
        <color theme="1"/>
        <rFont val="Times New Roman"/>
        <family val="1"/>
      </rPr>
      <t>+ OTT-171</t>
    </r>
  </si>
  <si>
    <t>MI018</t>
  </si>
  <si>
    <t>BROCHE ACIER D13 ZINGUE L230</t>
  </si>
  <si>
    <t>BAGUE DECOLLETEE D38-CP1</t>
  </si>
  <si>
    <r>
      <rPr>
        <sz val="11"/>
        <color rgb="FFFF0000"/>
        <rFont val="Calibri"/>
        <family val="2"/>
        <scheme val="minor"/>
      </rPr>
      <t>PIGNON PLATEAU SIMPLE ETAGE D50 11DENTS</t>
    </r>
    <r>
      <rPr>
        <sz val="11"/>
        <color theme="1"/>
        <rFont val="Calibri"/>
        <family val="2"/>
        <scheme val="minor"/>
      </rPr>
      <t>+ Clamping  ring 240 FO</t>
    </r>
  </si>
  <si>
    <t>GOUJON DE ROUE MITSIBITCHI GM</t>
  </si>
  <si>
    <t xml:space="preserve">tour précis 2 </t>
  </si>
  <si>
    <t>MI019</t>
  </si>
  <si>
    <t>GOUJON DE ROUE MITSIBITCHI PM</t>
  </si>
  <si>
    <t>OK+OK</t>
  </si>
  <si>
    <t>Tour précis 2</t>
  </si>
  <si>
    <t>Cout pièces de rechange</t>
  </si>
  <si>
    <t>INSERTO INOX M8</t>
  </si>
  <si>
    <t>Tour précis 2+4</t>
  </si>
  <si>
    <t>0-3888</t>
  </si>
  <si>
    <t>Anneau Brute 25.2*32*17</t>
  </si>
  <si>
    <t>ECROU DE ROUE TFR ISUZU -nak</t>
  </si>
  <si>
    <t>I143-CP1</t>
  </si>
  <si>
    <t>BIGLIA 42 S2M bitourelle</t>
  </si>
  <si>
    <t>BAGUE d'ANNEAU OUVERT-INOX D20</t>
  </si>
  <si>
    <t>28407-100-10</t>
  </si>
  <si>
    <t xml:space="preserve">PIGNON PLATEAU SIMPLE ETAGE D50 - contournage dents </t>
  </si>
  <si>
    <t>AXE JUMELLE TOYOTA PM-CP2</t>
  </si>
  <si>
    <t>TO010-CP2</t>
  </si>
  <si>
    <t>AXE JUMELLE SIMPLE MIT AM</t>
  </si>
  <si>
    <t>S4-V7</t>
  </si>
  <si>
    <t>19081-3</t>
  </si>
  <si>
    <t>tour précis 2</t>
  </si>
  <si>
    <t>Hedia</t>
  </si>
  <si>
    <t>480387(Evacuation)</t>
  </si>
  <si>
    <t>SE89O0(Raccord)</t>
  </si>
  <si>
    <t>Raccord SE89O0</t>
  </si>
  <si>
    <t>Anneau Brute 30*38*27</t>
  </si>
  <si>
    <t>0-4965</t>
  </si>
  <si>
    <t>BOULON AXE ETRIER MITSUBISHI D21.9-CP2 PROD</t>
  </si>
  <si>
    <t>MI030-CP2-PROD</t>
  </si>
  <si>
    <t>Sumiriko</t>
  </si>
  <si>
    <t>X</t>
  </si>
  <si>
    <t>causes de refus</t>
  </si>
  <si>
    <t>x</t>
  </si>
  <si>
    <t>Semestre 1</t>
  </si>
  <si>
    <t>Semestre 2</t>
  </si>
  <si>
    <t>Consultations/Chiffrages déclinés</t>
  </si>
  <si>
    <t>Réclamations clients</t>
  </si>
  <si>
    <t>Problèmes qualité fournisseurs/sous-traitants</t>
  </si>
  <si>
    <t>Causes de refus</t>
  </si>
  <si>
    <t>Refus7</t>
  </si>
  <si>
    <t>Refus8</t>
  </si>
  <si>
    <t>Refus9</t>
  </si>
  <si>
    <t>Refus10</t>
  </si>
  <si>
    <t>Refus11</t>
  </si>
  <si>
    <t>Refus12</t>
  </si>
  <si>
    <t>Refus13</t>
  </si>
  <si>
    <t>Refus14</t>
  </si>
  <si>
    <t>Refus15</t>
  </si>
  <si>
    <t>Refus16</t>
  </si>
  <si>
    <t>Refus17</t>
  </si>
  <si>
    <t>Refus18</t>
  </si>
  <si>
    <t>Refus19</t>
  </si>
  <si>
    <t>Refus20</t>
  </si>
  <si>
    <t>Résultat Global S1</t>
  </si>
  <si>
    <t>Résultat Global S2</t>
  </si>
  <si>
    <t>Résultat Sans Doublons S1</t>
  </si>
  <si>
    <t>Résultat Sans Doublons S2</t>
  </si>
  <si>
    <t>Nbre Result/TypeS1</t>
  </si>
  <si>
    <t>Nbre Result/TypeS2</t>
  </si>
  <si>
    <t>20013-21</t>
  </si>
  <si>
    <t>TF46-CP1</t>
  </si>
  <si>
    <t>12*22*69</t>
  </si>
  <si>
    <t>AXE METALLIQUE MONODIGT</t>
  </si>
  <si>
    <t>ECROU FREIN M12*150(taraudage sur PF42 apres reclamation)</t>
  </si>
  <si>
    <t>AXE SUPPORT AMORTISSEUR OM40</t>
  </si>
  <si>
    <t>BAGUE 12*22*69</t>
  </si>
  <si>
    <t>I039</t>
  </si>
  <si>
    <t>GOUON DE ROUE ISUZI</t>
  </si>
  <si>
    <t>0-5525-1</t>
  </si>
  <si>
    <t>14*20*38</t>
  </si>
  <si>
    <t>B012</t>
  </si>
  <si>
    <t>ECROU FUSEE 404</t>
  </si>
  <si>
    <t>DIS.0050213300 PERNO D.6X30,6 INOX D6</t>
  </si>
  <si>
    <t>16*20*38</t>
  </si>
  <si>
    <t>0-4236-1</t>
  </si>
  <si>
    <t>Bague Galvanisée 16*20*38 apartir des chutes</t>
  </si>
  <si>
    <t>TF57-CP2</t>
  </si>
  <si>
    <t>Axe jumelle double</t>
  </si>
  <si>
    <t>AXE INOX D5*1828</t>
  </si>
  <si>
    <t>MULTIBROCHE</t>
  </si>
  <si>
    <t>Compteur 19h</t>
  </si>
  <si>
    <t>19h</t>
  </si>
  <si>
    <t>CHEMISE BOITIER TFR+KB</t>
  </si>
  <si>
    <t>I081-95-CP9</t>
  </si>
  <si>
    <t>Bague Galvanisée 9*12*30,5</t>
  </si>
  <si>
    <t>4-7986-1</t>
  </si>
  <si>
    <t>cout par tri</t>
  </si>
  <si>
    <t>cout total du jour</t>
  </si>
  <si>
    <t>N° mois</t>
  </si>
  <si>
    <t>opérateur/machine</t>
  </si>
  <si>
    <t>cout/ heure</t>
  </si>
  <si>
    <t>amin</t>
  </si>
  <si>
    <t>rim</t>
  </si>
  <si>
    <t>hedia</t>
  </si>
  <si>
    <t>safa</t>
  </si>
  <si>
    <t>zina</t>
  </si>
  <si>
    <t>machine reprise</t>
  </si>
  <si>
    <t>machine cnc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</si>
  <si>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</si>
  <si>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</si>
  <si>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</si>
  <si>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</si>
  <si>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</si>
  <si>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</si>
  <si>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</si>
  <si>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</si>
  <si>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</si>
  <si>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</si>
  <si>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</si>
  <si>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</si>
  <si>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</si>
  <si>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l'année en cours</t>
  </si>
  <si>
    <t>Coût tri en DT</t>
  </si>
  <si>
    <t>coût formation professionnelle en DT</t>
  </si>
  <si>
    <t>nombre d'affûtages mensuellement</t>
  </si>
  <si>
    <t>coût mensuel d'affûtage</t>
  </si>
  <si>
    <t>nombre mensuel de réclamations</t>
  </si>
  <si>
    <t>coût mensuel des réclamations</t>
  </si>
  <si>
    <t>coût de reprise</t>
  </si>
  <si>
    <t>décolleteur</t>
  </si>
  <si>
    <t>coût mensuel des avoirs</t>
  </si>
  <si>
    <t>prix de revient pièce</t>
  </si>
  <si>
    <t>coût de rebuts</t>
  </si>
  <si>
    <t>coût des pannes</t>
  </si>
  <si>
    <t>coût de la maintenance curative</t>
  </si>
  <si>
    <t>coût des rebuts</t>
  </si>
  <si>
    <t>coûts de la reprise ( retouche)</t>
  </si>
  <si>
    <t>durée mensuelle de pannes en min</t>
  </si>
  <si>
    <t>%</t>
  </si>
  <si>
    <t>nombre de 0</t>
  </si>
  <si>
    <t>nombre de 1</t>
  </si>
  <si>
    <t>machine</t>
  </si>
  <si>
    <t>panne</t>
  </si>
  <si>
    <t>date</t>
  </si>
  <si>
    <t>choix date :</t>
  </si>
  <si>
    <t>gestion de modification</t>
  </si>
  <si>
    <t>envoi des réclamations F/ S-T</t>
  </si>
  <si>
    <t>réponse F/ S-T</t>
  </si>
  <si>
    <t xml:space="preserve">Machine </t>
  </si>
  <si>
    <t>article</t>
  </si>
  <si>
    <t>gamme</t>
  </si>
  <si>
    <t>objet de la modification</t>
  </si>
  <si>
    <t>alerte</t>
  </si>
  <si>
    <t>Coûts de Qualité</t>
  </si>
  <si>
    <t>Code</t>
  </si>
  <si>
    <t>: DAS-PRO-26</t>
  </si>
  <si>
    <t>Date</t>
  </si>
  <si>
    <t>:20/10/2018</t>
  </si>
  <si>
    <t>Version</t>
  </si>
  <si>
    <t>: 02</t>
  </si>
  <si>
    <t>Page</t>
  </si>
  <si>
    <t>: 1/1</t>
  </si>
  <si>
    <t>Critéres Sources</t>
  </si>
  <si>
    <t xml:space="preserve">Coûts NQ Janvier </t>
  </si>
  <si>
    <t>Coûts NQ Février</t>
  </si>
  <si>
    <t>Coûts NQ Mars</t>
  </si>
  <si>
    <t>Coûts NQ Avril</t>
  </si>
  <si>
    <t>Coûts NQ Mai</t>
  </si>
  <si>
    <t>Coûts NQ Juin</t>
  </si>
  <si>
    <t>Coûts NQ Juillet</t>
  </si>
  <si>
    <t>Coûts NQ Août</t>
  </si>
  <si>
    <t xml:space="preserve">Coûts NQ Septembre </t>
  </si>
  <si>
    <t>Coûts NQ Octobre</t>
  </si>
  <si>
    <t>Coûts NQ Novembre</t>
  </si>
  <si>
    <t xml:space="preserve">Coûts NQ Décembre </t>
  </si>
  <si>
    <r>
      <t>Coûts des défaillances internes (</t>
    </r>
    <r>
      <rPr>
        <b/>
        <sz val="12"/>
        <color theme="1"/>
        <rFont val="Calibri"/>
        <family val="2"/>
      </rPr>
      <t>€)</t>
    </r>
  </si>
  <si>
    <r>
      <t>Coûts des défaillances externes (</t>
    </r>
    <r>
      <rPr>
        <b/>
        <sz val="12"/>
        <rFont val="Calibri"/>
        <family val="2"/>
      </rPr>
      <t>€)</t>
    </r>
  </si>
  <si>
    <r>
      <t>Coûts de détection (</t>
    </r>
    <r>
      <rPr>
        <b/>
        <sz val="12"/>
        <rFont val="Calibri"/>
        <family val="2"/>
      </rPr>
      <t>€)</t>
    </r>
  </si>
  <si>
    <r>
      <t>Coût de prévention (</t>
    </r>
    <r>
      <rPr>
        <b/>
        <sz val="12"/>
        <rFont val="Calibri"/>
        <family val="2"/>
      </rPr>
      <t>€</t>
    </r>
    <r>
      <rPr>
        <b/>
        <sz val="12"/>
        <rFont val="Calibri"/>
        <family val="2"/>
        <scheme val="minor"/>
      </rPr>
      <t>)</t>
    </r>
  </si>
  <si>
    <t>Total</t>
  </si>
  <si>
    <t>% CNQ =</t>
  </si>
  <si>
    <t>Approbateur : AMOURI Mourad</t>
  </si>
  <si>
    <t>Date : 02/01/2019</t>
  </si>
  <si>
    <t>Visa :</t>
  </si>
  <si>
    <t>Coûts de prévention</t>
  </si>
  <si>
    <t>: 1/2</t>
  </si>
  <si>
    <t>Quoi ? /                              Qui?</t>
  </si>
  <si>
    <r>
      <t xml:space="preserve">Coûts Janvier </t>
    </r>
    <r>
      <rPr>
        <b/>
        <sz val="11"/>
        <rFont val="Times New Roman"/>
        <family val="1"/>
      </rPr>
      <t>€</t>
    </r>
  </si>
  <si>
    <t>Coûts Février €</t>
  </si>
  <si>
    <t>Coûts Mars €</t>
  </si>
  <si>
    <t>Coûts Avril €</t>
  </si>
  <si>
    <t>Coûts Mai €</t>
  </si>
  <si>
    <t>Coûts Juin €</t>
  </si>
  <si>
    <t>Coûts Juillet €</t>
  </si>
  <si>
    <t>Coûts Août €</t>
  </si>
  <si>
    <t>Coûts Septembre €</t>
  </si>
  <si>
    <t>Coûts  Octobre €</t>
  </si>
  <si>
    <t>Coûts Novembre €</t>
  </si>
  <si>
    <t>Coûts Décembre €</t>
  </si>
  <si>
    <t>Coûts de nombre d'heures de traitement des NC</t>
  </si>
  <si>
    <t xml:space="preserve">affûtage </t>
  </si>
  <si>
    <t>Les charges salariales des fonctions liées à la qualité.</t>
  </si>
  <si>
    <t>Ingénieur qualité</t>
  </si>
  <si>
    <t>RMQ</t>
  </si>
  <si>
    <t>Ouvrière</t>
  </si>
  <si>
    <t>Coût nombre d’heures liés aux audits internes</t>
  </si>
  <si>
    <t>Formation du personnel</t>
  </si>
  <si>
    <t>Coûts de détection</t>
  </si>
  <si>
    <t>Quoi ? /                 Qui?</t>
  </si>
  <si>
    <r>
      <t xml:space="preserve">Coûts Janvier </t>
    </r>
    <r>
      <rPr>
        <b/>
        <sz val="11"/>
        <color theme="1"/>
        <rFont val="Times New Roman"/>
        <family val="1"/>
      </rPr>
      <t>DT</t>
    </r>
  </si>
  <si>
    <t>Coûts Février DT</t>
  </si>
  <si>
    <t>Coûts Mars DT</t>
  </si>
  <si>
    <t>Coûts Avril DT</t>
  </si>
  <si>
    <t>Coûts Mai DT</t>
  </si>
  <si>
    <t>Coûts Juin DT</t>
  </si>
  <si>
    <t>Coûts Juillet DT</t>
  </si>
  <si>
    <t>Coûts Août DT</t>
  </si>
  <si>
    <t>Coûts Septembre DT</t>
  </si>
  <si>
    <t>Coûts  Octobre DT</t>
  </si>
  <si>
    <t>Coûts Novembre DT</t>
  </si>
  <si>
    <t>Coûts Décembre DT</t>
  </si>
  <si>
    <t>Coût nombre d'heures liés au Triage</t>
  </si>
  <si>
    <t>Coûts de défaillance externe</t>
  </si>
  <si>
    <r>
      <t xml:space="preserve">Coûts Janvier </t>
    </r>
    <r>
      <rPr>
        <b/>
        <sz val="11"/>
        <color theme="1"/>
        <rFont val="Times New Roman"/>
        <family val="1"/>
      </rPr>
      <t>€</t>
    </r>
  </si>
  <si>
    <t>Coûts de nombre d'heures de traitement des réclamations clients, drogations, rapport 8D</t>
  </si>
  <si>
    <t>Avoir dûs à la non qualité</t>
  </si>
  <si>
    <t>Penalité</t>
  </si>
  <si>
    <t>-</t>
  </si>
  <si>
    <t>Coûts de défaillance interne</t>
  </si>
  <si>
    <t>Coûts des anomalies internes relevé</t>
  </si>
  <si>
    <t>Secteur</t>
  </si>
  <si>
    <t>Quoi ?</t>
  </si>
  <si>
    <t>Fréquence</t>
  </si>
  <si>
    <t>Montant</t>
  </si>
  <si>
    <t>Rebuts</t>
  </si>
  <si>
    <t>PRO</t>
  </si>
  <si>
    <t>Quantité</t>
  </si>
  <si>
    <t>Retouches</t>
  </si>
  <si>
    <t>Temps de retouche</t>
  </si>
  <si>
    <t>Maintenance Curative</t>
  </si>
  <si>
    <t>MNT</t>
  </si>
  <si>
    <t>Coût intervention main d'œuvre + pièces de rechanges</t>
  </si>
  <si>
    <t>Achat inemplayable</t>
  </si>
  <si>
    <t>Coût de mauvaise approvisionnement</t>
  </si>
  <si>
    <t>Retouche</t>
  </si>
  <si>
    <t>Achat inemployable</t>
  </si>
  <si>
    <t>Réclamation, Fiche NC, Rapport 8D.</t>
  </si>
  <si>
    <t xml:space="preserve">Coûts de maintenance préventive (changement des pinces, changement des plaquettes, changement des roulements et lubrification…) </t>
  </si>
  <si>
    <t>Changement d'huile, etc</t>
  </si>
  <si>
    <t>Rédacteur : Safa Charfi</t>
  </si>
  <si>
    <t>Date : 08/04/2020</t>
  </si>
  <si>
    <t>Date :  08/04/2020</t>
  </si>
  <si>
    <t>prix objectif très faible</t>
  </si>
  <si>
    <t>faible serie</t>
  </si>
  <si>
    <t>difficulté technique</t>
  </si>
  <si>
    <t>hors spécialité</t>
  </si>
  <si>
    <t>hors capacité</t>
  </si>
  <si>
    <t>client à risque</t>
  </si>
  <si>
    <t>alerte maintenance curative)</t>
  </si>
  <si>
    <t>raccord</t>
  </si>
  <si>
    <t>durée mensuelle de pannes en heures</t>
  </si>
  <si>
    <t>bague 38*30*25</t>
  </si>
  <si>
    <t xml:space="preserve"> 38*30*25</t>
  </si>
  <si>
    <t>Plasteel</t>
  </si>
  <si>
    <t>SKG</t>
  </si>
  <si>
    <t>Procid</t>
  </si>
  <si>
    <t>CETIME</t>
  </si>
  <si>
    <t>HEDIA</t>
  </si>
  <si>
    <t xml:space="preserve"> embout H10,5</t>
  </si>
  <si>
    <t xml:space="preserve">armature </t>
  </si>
  <si>
    <t>O12</t>
  </si>
  <si>
    <t>augmentation de la vitesse de rotation de broche</t>
  </si>
  <si>
    <t>APAVE</t>
  </si>
  <si>
    <t>HUTCHINSON</t>
  </si>
  <si>
    <t>RIALTECH</t>
  </si>
  <si>
    <t>etab mourad abid</t>
  </si>
  <si>
    <t>unilog</t>
  </si>
  <si>
    <t>BIGLIA</t>
  </si>
  <si>
    <t>O14</t>
  </si>
  <si>
    <t>EMBOUT</t>
  </si>
  <si>
    <t>changement de foret</t>
  </si>
  <si>
    <t>controleuse</t>
  </si>
  <si>
    <t xml:space="preserve">CA </t>
  </si>
  <si>
    <t>Rédacteur :Safa Charfi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</si>
</sst>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0.000"/>
  </numFmts>
  <fonts count="4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sz val="36"/>
      <color theme="1"/>
      <name val="Times New Roman"/>
      <family val="1"/>
    </font>
    <font>
      <sz val="12"/>
      <color theme="1"/>
      <name val="Times New Roman"/>
      <family val="1"/>
    </font>
    <font>
      <b/>
      <i/>
      <sz val="36"/>
      <color theme="1"/>
      <name val="Times New Roman"/>
      <family val="1"/>
    </font>
    <font>
      <b/>
      <sz val="18"/>
      <color theme="1"/>
      <name val="Times New Roman"/>
      <family val="1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rgb="FFFF0000"/>
      <name val="Times New Roman"/>
      <family val="1"/>
    </font>
    <font>
      <sz val="12"/>
      <color rgb="FFC00000"/>
      <name val="Times New Roman"/>
      <family val="1"/>
    </font>
    <font>
      <sz val="11"/>
      <color indexed="8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6"/>
      <color theme="1"/>
      <name val="Arial"/>
      <family val="2"/>
    </font>
    <font>
      <sz val="12"/>
      <name val="Times New Roman"/>
      <family val="1"/>
    </font>
    <font>
      <sz val="16"/>
      <name val="Arial"/>
      <family val="2"/>
    </font>
    <font>
      <b/>
      <sz val="20"/>
      <color theme="1"/>
      <name val="Times New Roman"/>
      <family val="1"/>
    </font>
    <font>
      <b/>
      <u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Times New Roman"/>
      <family val="1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1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Verdana"/>
      <family val="2"/>
    </font>
    <font>
      <b/>
      <sz val="16"/>
      <name val="Verdana"/>
      <family val="2"/>
    </font>
    <font>
      <sz val="26"/>
      <name val="Times New Roman"/>
      <family val="1"/>
    </font>
    <font>
      <sz val="10"/>
      <name val="Times New Roman"/>
      <family val="1"/>
    </font>
    <font>
      <b/>
      <sz val="12"/>
      <color theme="1"/>
      <name val="Calibri"/>
      <family val="2"/>
      <scheme val="minor"/>
    </font>
    <font>
      <b/>
      <sz val="12"/>
      <color theme="1"/>
      <name val="Calibri"/>
      <family val="2"/>
    </font>
    <font>
      <b/>
      <sz val="12"/>
      <name val="Calibri"/>
      <family val="2"/>
      <scheme val="minor"/>
    </font>
    <font>
      <b/>
      <sz val="12"/>
      <name val="Calibri"/>
      <family val="2"/>
    </font>
    <font>
      <b/>
      <sz val="12"/>
      <color rgb="FFFF0000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b/>
      <sz val="11"/>
      <name val="Times New Roman"/>
      <family val="1"/>
    </font>
    <font>
      <b/>
      <sz val="11"/>
      <color theme="1"/>
      <name val="Times New Roman"/>
      <family val="1"/>
    </font>
  </fonts>
  <fills count="1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65"/>
        <bgColor indexed="64"/>
      </patternFill>
    </fill>
  </fills>
  <borders count="7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43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9" fontId="24" fillId="0" borderId="0" applyFont="0" applyFill="0" applyBorder="0" applyAlignment="0" applyProtection="0"/>
    <xf numFmtId="0" fontId="28" fillId="0" borderId="0"/>
  </cellStyleXfs>
  <cellXfs count="612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3" fillId="0" borderId="0" xfId="0" applyFont="1" applyAlignment="1">
      <alignment vertical="center"/>
    </xf>
    <xf numFmtId="0" fontId="2" fillId="2" borderId="6" xfId="0" applyFont="1" applyFill="1" applyBorder="1" applyAlignment="1">
      <alignment horizontal="center" vertical="center" wrapText="1"/>
    </xf>
    <xf numFmtId="0" fontId="0" fillId="0" borderId="8" xfId="0" applyBorder="1"/>
    <xf numFmtId="0" fontId="0" fillId="0" borderId="4" xfId="0" applyBorder="1"/>
    <xf numFmtId="0" fontId="0" fillId="0" borderId="5" xfId="0" applyBorder="1"/>
    <xf numFmtId="0" fontId="4" fillId="0" borderId="0" xfId="0" applyFont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4" fillId="3" borderId="0" xfId="0" applyFont="1" applyFill="1" applyBorder="1" applyAlignment="1">
      <alignment horizontal="center" vertical="center"/>
    </xf>
    <xf numFmtId="0" fontId="0" fillId="0" borderId="2" xfId="0" applyBorder="1"/>
    <xf numFmtId="0" fontId="0" fillId="0" borderId="18" xfId="0" applyBorder="1"/>
    <xf numFmtId="0" fontId="0" fillId="0" borderId="19" xfId="0" applyBorder="1"/>
    <xf numFmtId="0" fontId="0" fillId="0" borderId="28" xfId="0" applyBorder="1"/>
    <xf numFmtId="0" fontId="0" fillId="0" borderId="22" xfId="0" applyBorder="1"/>
    <xf numFmtId="0" fontId="5" fillId="0" borderId="0" xfId="0" applyFont="1" applyBorder="1" applyAlignment="1">
      <alignment vertical="center"/>
    </xf>
    <xf numFmtId="0" fontId="2" fillId="2" borderId="7" xfId="0" applyFont="1" applyFill="1" applyBorder="1" applyAlignment="1">
      <alignment horizontal="center" vertical="center" wrapText="1"/>
    </xf>
    <xf numFmtId="0" fontId="2" fillId="2" borderId="20" xfId="0" applyFont="1" applyFill="1" applyBorder="1" applyAlignment="1">
      <alignment horizontal="center" vertical="center" wrapText="1"/>
    </xf>
    <xf numFmtId="0" fontId="8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4" fillId="0" borderId="30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15" fillId="0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15" fillId="0" borderId="1" xfId="0" applyFont="1" applyFill="1" applyBorder="1" applyAlignment="1">
      <alignment horizontal="center" vertical="center"/>
    </xf>
    <xf numFmtId="0" fontId="17" fillId="0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15" fillId="3" borderId="1" xfId="0" applyFont="1" applyFill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15" fillId="3" borderId="33" xfId="0" applyFont="1" applyFill="1" applyBorder="1" applyAlignment="1">
      <alignment horizontal="center" vertical="center" wrapText="1"/>
    </xf>
    <xf numFmtId="0" fontId="18" fillId="3" borderId="1" xfId="0" applyFont="1" applyFill="1" applyBorder="1" applyAlignment="1">
      <alignment horizontal="center" vertical="center"/>
    </xf>
    <xf numFmtId="20" fontId="18" fillId="3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5" fillId="4" borderId="1" xfId="0" applyFont="1" applyFill="1" applyBorder="1" applyAlignment="1">
      <alignment horizontal="center" vertical="center" wrapText="1"/>
    </xf>
    <xf numFmtId="0" fontId="15" fillId="4" borderId="32" xfId="0" applyFont="1" applyFill="1" applyBorder="1" applyAlignment="1">
      <alignment horizontal="center" vertical="center" wrapText="1"/>
    </xf>
    <xf numFmtId="0" fontId="19" fillId="0" borderId="0" xfId="0" applyFont="1"/>
    <xf numFmtId="0" fontId="20" fillId="0" borderId="34" xfId="0" applyFont="1" applyBorder="1"/>
    <xf numFmtId="0" fontId="20" fillId="0" borderId="35" xfId="0" applyFont="1" applyBorder="1" applyAlignment="1">
      <alignment horizontal="center"/>
    </xf>
    <xf numFmtId="0" fontId="20" fillId="0" borderId="36" xfId="0" applyFont="1" applyBorder="1" applyAlignment="1">
      <alignment horizontal="center"/>
    </xf>
    <xf numFmtId="0" fontId="2" fillId="2" borderId="37" xfId="0" applyFont="1" applyFill="1" applyBorder="1" applyAlignment="1">
      <alignment horizontal="center" vertical="center"/>
    </xf>
    <xf numFmtId="0" fontId="20" fillId="0" borderId="1" xfId="0" applyFont="1" applyBorder="1" applyAlignment="1">
      <alignment horizontal="center"/>
    </xf>
    <xf numFmtId="0" fontId="20" fillId="0" borderId="38" xfId="0" applyFont="1" applyBorder="1" applyAlignment="1">
      <alignment horizontal="center"/>
    </xf>
    <xf numFmtId="0" fontId="2" fillId="2" borderId="39" xfId="0" applyFont="1" applyFill="1" applyBorder="1" applyAlignment="1">
      <alignment horizontal="center" vertical="center"/>
    </xf>
    <xf numFmtId="0" fontId="20" fillId="0" borderId="40" xfId="0" applyFont="1" applyBorder="1" applyAlignment="1">
      <alignment horizontal="center"/>
    </xf>
    <xf numFmtId="0" fontId="20" fillId="0" borderId="41" xfId="0" applyFont="1" applyBorder="1" applyAlignment="1">
      <alignment horizontal="center"/>
    </xf>
    <xf numFmtId="0" fontId="0" fillId="0" borderId="42" xfId="0" applyBorder="1"/>
    <xf numFmtId="0" fontId="0" fillId="5" borderId="18" xfId="0" applyFill="1" applyBorder="1" applyAlignment="1"/>
    <xf numFmtId="0" fontId="0" fillId="5" borderId="18" xfId="0" applyFill="1" applyBorder="1"/>
    <xf numFmtId="0" fontId="0" fillId="6" borderId="1" xfId="0" applyFill="1" applyBorder="1"/>
    <xf numFmtId="0" fontId="0" fillId="0" borderId="0" xfId="0" applyAlignment="1">
      <alignment wrapText="1"/>
    </xf>
    <xf numFmtId="0" fontId="0" fillId="6" borderId="32" xfId="0" applyFill="1" applyBorder="1"/>
    <xf numFmtId="0" fontId="8" fillId="2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3" fillId="0" borderId="0" xfId="0" applyFont="1" applyAlignment="1">
      <alignment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4" fillId="3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9" fillId="0" borderId="0" xfId="0" applyFont="1"/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3" fillId="0" borderId="0" xfId="0" applyFont="1" applyAlignment="1">
      <alignment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4" fillId="3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9" fillId="0" borderId="0" xfId="0" applyFont="1"/>
    <xf numFmtId="0" fontId="15" fillId="4" borderId="1" xfId="0" applyFont="1" applyFill="1" applyBorder="1" applyAlignment="1">
      <alignment horizontal="center" vertical="center" wrapText="1"/>
    </xf>
    <xf numFmtId="0" fontId="15" fillId="4" borderId="32" xfId="0" applyFont="1" applyFill="1" applyBorder="1" applyAlignment="1">
      <alignment horizontal="center" vertical="center" wrapText="1"/>
    </xf>
    <xf numFmtId="0" fontId="15" fillId="3" borderId="33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3" fillId="0" borderId="0" xfId="0" applyFont="1" applyAlignment="1">
      <alignment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4" fillId="3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9" fillId="0" borderId="0" xfId="0" applyFont="1"/>
    <xf numFmtId="0" fontId="15" fillId="4" borderId="1" xfId="0" applyFont="1" applyFill="1" applyBorder="1" applyAlignment="1">
      <alignment horizontal="center" vertical="center" wrapText="1"/>
    </xf>
    <xf numFmtId="0" fontId="15" fillId="4" borderId="32" xfId="0" applyFont="1" applyFill="1" applyBorder="1" applyAlignment="1">
      <alignment horizontal="center" vertical="center" wrapText="1"/>
    </xf>
    <xf numFmtId="0" fontId="15" fillId="3" borderId="33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3" fillId="0" borderId="0" xfId="0" applyFont="1" applyAlignment="1">
      <alignment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4" fillId="3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9" fillId="0" borderId="0" xfId="0" applyFont="1"/>
    <xf numFmtId="0" fontId="15" fillId="4" borderId="1" xfId="0" applyFont="1" applyFill="1" applyBorder="1" applyAlignment="1">
      <alignment horizontal="center" vertical="center" wrapText="1"/>
    </xf>
    <xf numFmtId="0" fontId="15" fillId="4" borderId="32" xfId="0" applyFont="1" applyFill="1" applyBorder="1" applyAlignment="1">
      <alignment horizontal="center" vertical="center" wrapText="1"/>
    </xf>
    <xf numFmtId="0" fontId="15" fillId="3" borderId="33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3" fillId="0" borderId="0" xfId="0" applyFont="1" applyAlignment="1">
      <alignment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4" fillId="3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9" fillId="0" borderId="0" xfId="0" applyFont="1"/>
    <xf numFmtId="0" fontId="15" fillId="4" borderId="1" xfId="0" applyFont="1" applyFill="1" applyBorder="1" applyAlignment="1">
      <alignment horizontal="center" vertical="center" wrapText="1"/>
    </xf>
    <xf numFmtId="0" fontId="15" fillId="4" borderId="32" xfId="0" applyFont="1" applyFill="1" applyBorder="1" applyAlignment="1">
      <alignment horizontal="center" vertical="center" wrapText="1"/>
    </xf>
    <xf numFmtId="0" fontId="15" fillId="3" borderId="33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3" fillId="0" borderId="0" xfId="0" applyFont="1" applyAlignment="1">
      <alignment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4" fillId="3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5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9" fillId="0" borderId="0" xfId="0" applyFont="1"/>
    <xf numFmtId="0" fontId="15" fillId="4" borderId="1" xfId="0" applyFont="1" applyFill="1" applyBorder="1" applyAlignment="1">
      <alignment horizontal="center" vertical="center" wrapText="1"/>
    </xf>
    <xf numFmtId="0" fontId="15" fillId="4" borderId="32" xfId="0" applyFont="1" applyFill="1" applyBorder="1" applyAlignment="1">
      <alignment horizontal="center" vertical="center" wrapText="1"/>
    </xf>
    <xf numFmtId="0" fontId="15" fillId="3" borderId="33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3" fillId="0" borderId="0" xfId="0" applyFont="1" applyAlignment="1">
      <alignment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4" fillId="3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9" fillId="0" borderId="0" xfId="0" applyFont="1"/>
    <xf numFmtId="0" fontId="15" fillId="4" borderId="1" xfId="0" applyFont="1" applyFill="1" applyBorder="1" applyAlignment="1">
      <alignment horizontal="center" vertical="center" wrapText="1"/>
    </xf>
    <xf numFmtId="0" fontId="15" fillId="4" borderId="32" xfId="0" applyFont="1" applyFill="1" applyBorder="1" applyAlignment="1">
      <alignment horizontal="center" vertical="center" wrapText="1"/>
    </xf>
    <xf numFmtId="0" fontId="15" fillId="3" borderId="33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3" fillId="0" borderId="0" xfId="0" applyFont="1" applyAlignment="1">
      <alignment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4" fillId="3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9" fillId="0" borderId="0" xfId="0" applyFont="1"/>
    <xf numFmtId="0" fontId="15" fillId="4" borderId="1" xfId="0" applyFont="1" applyFill="1" applyBorder="1" applyAlignment="1">
      <alignment horizontal="center" vertical="center" wrapText="1"/>
    </xf>
    <xf numFmtId="0" fontId="15" fillId="4" borderId="32" xfId="0" applyFont="1" applyFill="1" applyBorder="1" applyAlignment="1">
      <alignment horizontal="center" vertical="center" wrapText="1"/>
    </xf>
    <xf numFmtId="0" fontId="15" fillId="3" borderId="33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/>
    </xf>
    <xf numFmtId="0" fontId="15" fillId="4" borderId="1" xfId="0" applyFont="1" applyFill="1" applyBorder="1" applyAlignment="1">
      <alignment horizontal="center" vertical="center" wrapText="1"/>
    </xf>
    <xf numFmtId="0" fontId="15" fillId="4" borderId="32" xfId="0" applyFont="1" applyFill="1" applyBorder="1" applyAlignment="1">
      <alignment horizontal="center" vertical="center" wrapText="1"/>
    </xf>
    <xf numFmtId="0" fontId="15" fillId="3" borderId="33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3" fillId="0" borderId="0" xfId="0" applyFont="1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4" fillId="3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19" fillId="0" borderId="0" xfId="0" applyFont="1"/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5" fillId="4" borderId="1" xfId="0" applyFont="1" applyFill="1" applyBorder="1" applyAlignment="1">
      <alignment horizontal="center" vertical="center" wrapText="1"/>
    </xf>
    <xf numFmtId="0" fontId="15" fillId="3" borderId="33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0" xfId="0"/>
    <xf numFmtId="0" fontId="0" fillId="0" borderId="1" xfId="0" applyBorder="1"/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7" borderId="1" xfId="0" applyFill="1" applyBorder="1"/>
    <xf numFmtId="0" fontId="0" fillId="7" borderId="0" xfId="0" applyFill="1"/>
    <xf numFmtId="0" fontId="0" fillId="0" borderId="0" xfId="0" applyBorder="1"/>
    <xf numFmtId="0" fontId="0" fillId="0" borderId="0" xfId="0" applyBorder="1" applyAlignment="1">
      <alignment horizontal="center"/>
    </xf>
    <xf numFmtId="0" fontId="21" fillId="0" borderId="0" xfId="0" applyFont="1" applyAlignment="1">
      <alignment horizontal="center" vertical="center"/>
    </xf>
    <xf numFmtId="0" fontId="0" fillId="0" borderId="0" xfId="0" applyAlignment="1">
      <alignment horizontal="left" wrapText="1"/>
    </xf>
    <xf numFmtId="0" fontId="22" fillId="3" borderId="1" xfId="0" applyFont="1" applyFill="1" applyBorder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0" fontId="0" fillId="0" borderId="1" xfId="0" applyFill="1" applyBorder="1"/>
    <xf numFmtId="0" fontId="21" fillId="7" borderId="0" xfId="0" applyFont="1" applyFill="1" applyAlignment="1">
      <alignment horizontal="center" vertical="center"/>
    </xf>
    <xf numFmtId="0" fontId="21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2" borderId="30" xfId="0" applyFont="1" applyFill="1" applyBorder="1" applyAlignment="1">
      <alignment horizontal="center" vertical="center" wrapText="1"/>
    </xf>
    <xf numFmtId="0" fontId="0" fillId="0" borderId="30" xfId="0" applyFill="1" applyBorder="1"/>
    <xf numFmtId="0" fontId="21" fillId="0" borderId="31" xfId="0" applyFont="1" applyBorder="1" applyAlignment="1">
      <alignment horizontal="center" vertical="center"/>
    </xf>
    <xf numFmtId="0" fontId="0" fillId="0" borderId="0" xfId="0" applyFill="1"/>
    <xf numFmtId="2" fontId="0" fillId="0" borderId="0" xfId="0" applyNumberFormat="1"/>
    <xf numFmtId="0" fontId="25" fillId="0" borderId="0" xfId="0" applyFont="1"/>
    <xf numFmtId="14" fontId="0" fillId="0" borderId="0" xfId="0" applyNumberFormat="1"/>
    <xf numFmtId="14" fontId="0" fillId="0" borderId="0" xfId="0" applyNumberFormat="1" applyBorder="1"/>
    <xf numFmtId="9" fontId="0" fillId="0" borderId="1" xfId="4" applyFont="1" applyBorder="1" applyAlignment="1">
      <alignment horizontal="center" vertical="center"/>
    </xf>
    <xf numFmtId="14" fontId="9" fillId="7" borderId="18" xfId="0" applyNumberFormat="1" applyFont="1" applyFill="1" applyBorder="1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2" fillId="2" borderId="1" xfId="0" applyFont="1" applyFill="1" applyBorder="1" applyAlignment="1">
      <alignment horizontal="center" vertical="center" wrapText="1"/>
    </xf>
    <xf numFmtId="0" fontId="2" fillId="2" borderId="33" xfId="0" applyFont="1" applyFill="1" applyBorder="1" applyAlignment="1">
      <alignment horizontal="center" vertical="center" wrapText="1"/>
    </xf>
    <xf numFmtId="0" fontId="2" fillId="2" borderId="33" xfId="0" applyFont="1" applyFill="1" applyBorder="1" applyAlignment="1">
      <alignment horizontal="center" vertical="center"/>
    </xf>
    <xf numFmtId="0" fontId="26" fillId="0" borderId="1" xfId="0" applyFont="1" applyFill="1" applyBorder="1"/>
    <xf numFmtId="0" fontId="31" fillId="0" borderId="18" xfId="5" applyFont="1" applyBorder="1"/>
    <xf numFmtId="0" fontId="28" fillId="0" borderId="18" xfId="5" applyFont="1" applyBorder="1"/>
    <xf numFmtId="0" fontId="1" fillId="8" borderId="12" xfId="0" applyFont="1" applyFill="1" applyBorder="1" applyAlignment="1">
      <alignment horizontal="center" vertical="center" wrapText="1"/>
    </xf>
    <xf numFmtId="0" fontId="1" fillId="8" borderId="47" xfId="0" applyFont="1" applyFill="1" applyBorder="1" applyAlignment="1">
      <alignment horizontal="center" vertical="center" wrapText="1"/>
    </xf>
    <xf numFmtId="0" fontId="32" fillId="12" borderId="20" xfId="0" applyFont="1" applyFill="1" applyBorder="1" applyAlignment="1">
      <alignment horizontal="center" vertical="center"/>
    </xf>
    <xf numFmtId="0" fontId="34" fillId="11" borderId="20" xfId="0" applyFont="1" applyFill="1" applyBorder="1" applyAlignment="1">
      <alignment horizontal="center" vertical="center"/>
    </xf>
    <xf numFmtId="0" fontId="27" fillId="0" borderId="0" xfId="0" applyFont="1"/>
    <xf numFmtId="10" fontId="27" fillId="0" borderId="0" xfId="4" applyNumberFormat="1" applyFont="1"/>
    <xf numFmtId="0" fontId="37" fillId="0" borderId="18" xfId="0" applyFont="1" applyBorder="1" applyAlignment="1">
      <alignment vertical="center"/>
    </xf>
    <xf numFmtId="0" fontId="0" fillId="0" borderId="17" xfId="0" applyBorder="1" applyAlignment="1">
      <alignment vertical="center"/>
    </xf>
    <xf numFmtId="0" fontId="0" fillId="0" borderId="18" xfId="0" applyBorder="1" applyAlignment="1">
      <alignment vertical="center"/>
    </xf>
    <xf numFmtId="0" fontId="1" fillId="8" borderId="20" xfId="0" applyFont="1" applyFill="1" applyBorder="1" applyAlignment="1">
      <alignment horizontal="center" vertical="center" wrapText="1"/>
    </xf>
    <xf numFmtId="0" fontId="38" fillId="8" borderId="20" xfId="0" applyFont="1" applyFill="1" applyBorder="1" applyAlignment="1">
      <alignment horizontal="center" vertical="center" wrapText="1"/>
    </xf>
    <xf numFmtId="0" fontId="38" fillId="8" borderId="48" xfId="0" applyFont="1" applyFill="1" applyBorder="1" applyAlignment="1">
      <alignment horizontal="center" vertical="center" wrapText="1"/>
    </xf>
    <xf numFmtId="0" fontId="1" fillId="8" borderId="51" xfId="0" applyFont="1" applyFill="1" applyBorder="1" applyAlignment="1">
      <alignment horizontal="center" vertical="center" wrapText="1"/>
    </xf>
    <xf numFmtId="0" fontId="21" fillId="8" borderId="47" xfId="0" applyFont="1" applyFill="1" applyBorder="1" applyAlignment="1">
      <alignment horizontal="left" vertical="center" wrapText="1"/>
    </xf>
    <xf numFmtId="0" fontId="0" fillId="10" borderId="47" xfId="0" applyFill="1" applyBorder="1" applyAlignment="1">
      <alignment horizontal="center" vertical="center"/>
    </xf>
    <xf numFmtId="0" fontId="0" fillId="10" borderId="14" xfId="0" applyFill="1" applyBorder="1" applyAlignment="1">
      <alignment horizontal="center" vertical="center"/>
    </xf>
    <xf numFmtId="0" fontId="0" fillId="11" borderId="14" xfId="0" applyFill="1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4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13" borderId="54" xfId="0" applyFill="1" applyBorder="1" applyAlignment="1">
      <alignment vertical="center" wrapText="1"/>
    </xf>
    <xf numFmtId="0" fontId="0" fillId="13" borderId="55" xfId="0" applyFill="1" applyBorder="1" applyAlignment="1">
      <alignment vertical="center" wrapText="1"/>
    </xf>
    <xf numFmtId="0" fontId="0" fillId="11" borderId="54" xfId="0" applyFill="1" applyBorder="1" applyAlignment="1">
      <alignment vertical="center" wrapText="1"/>
    </xf>
    <xf numFmtId="0" fontId="0" fillId="11" borderId="55" xfId="0" applyFill="1" applyBorder="1" applyAlignment="1">
      <alignment vertical="center" wrapText="1"/>
    </xf>
    <xf numFmtId="0" fontId="0" fillId="3" borderId="54" xfId="0" applyFill="1" applyBorder="1" applyAlignment="1">
      <alignment vertical="center" wrapText="1"/>
    </xf>
    <xf numFmtId="0" fontId="0" fillId="3" borderId="55" xfId="0" applyFill="1" applyBorder="1" applyAlignment="1">
      <alignment vertical="center" wrapText="1"/>
    </xf>
    <xf numFmtId="0" fontId="0" fillId="13" borderId="4" xfId="0" applyFill="1" applyBorder="1" applyAlignment="1">
      <alignment vertical="center" wrapText="1"/>
    </xf>
    <xf numFmtId="0" fontId="0" fillId="13" borderId="56" xfId="0" applyFill="1" applyBorder="1" applyAlignment="1">
      <alignment vertical="center" wrapText="1"/>
    </xf>
    <xf numFmtId="0" fontId="0" fillId="11" borderId="4" xfId="0" applyFill="1" applyBorder="1" applyAlignment="1">
      <alignment vertical="center" wrapText="1"/>
    </xf>
    <xf numFmtId="0" fontId="0" fillId="11" borderId="56" xfId="0" applyFill="1" applyBorder="1" applyAlignment="1">
      <alignment vertical="center" wrapText="1"/>
    </xf>
    <xf numFmtId="0" fontId="0" fillId="3" borderId="4" xfId="0" applyFill="1" applyBorder="1" applyAlignment="1">
      <alignment vertical="center" wrapText="1"/>
    </xf>
    <xf numFmtId="0" fontId="0" fillId="3" borderId="56" xfId="0" applyFill="1" applyBorder="1" applyAlignment="1">
      <alignment vertical="center" wrapText="1"/>
    </xf>
    <xf numFmtId="0" fontId="0" fillId="11" borderId="56" xfId="0" applyFill="1" applyBorder="1" applyAlignment="1">
      <alignment horizontal="center" vertical="center" wrapText="1"/>
    </xf>
    <xf numFmtId="0" fontId="25" fillId="3" borderId="4" xfId="0" applyFont="1" applyFill="1" applyBorder="1" applyAlignment="1">
      <alignment vertical="center" wrapText="1"/>
    </xf>
    <xf numFmtId="0" fontId="25" fillId="3" borderId="56" xfId="0" applyFont="1" applyFill="1" applyBorder="1" applyAlignment="1">
      <alignment vertical="center" wrapText="1"/>
    </xf>
    <xf numFmtId="0" fontId="25" fillId="11" borderId="4" xfId="0" applyFont="1" applyFill="1" applyBorder="1" applyAlignment="1">
      <alignment vertical="center" wrapText="1"/>
    </xf>
    <xf numFmtId="0" fontId="25" fillId="11" borderId="56" xfId="0" applyFont="1" applyFill="1" applyBorder="1" applyAlignment="1">
      <alignment vertical="center" wrapText="1"/>
    </xf>
    <xf numFmtId="0" fontId="1" fillId="8" borderId="48" xfId="0" applyFont="1" applyFill="1" applyBorder="1" applyAlignment="1">
      <alignment horizontal="left" vertical="center" wrapText="1"/>
    </xf>
    <xf numFmtId="0" fontId="0" fillId="11" borderId="5" xfId="0" applyFill="1" applyBorder="1" applyAlignment="1">
      <alignment horizontal="center" vertical="center" wrapText="1"/>
    </xf>
    <xf numFmtId="0" fontId="0" fillId="11" borderId="59" xfId="0" applyFill="1" applyBorder="1" applyAlignment="1">
      <alignment horizontal="center" vertical="center" wrapText="1"/>
    </xf>
    <xf numFmtId="0" fontId="0" fillId="13" borderId="5" xfId="0" applyFill="1" applyBorder="1" applyAlignment="1">
      <alignment horizontal="center" vertical="center" wrapText="1"/>
    </xf>
    <xf numFmtId="0" fontId="0" fillId="13" borderId="59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3" borderId="59" xfId="0" applyFill="1" applyBorder="1" applyAlignment="1">
      <alignment horizontal="center" vertical="center" wrapText="1"/>
    </xf>
    <xf numFmtId="0" fontId="21" fillId="2" borderId="60" xfId="0" applyFont="1" applyFill="1" applyBorder="1" applyAlignment="1">
      <alignment horizontal="center" vertical="center"/>
    </xf>
    <xf numFmtId="0" fontId="21" fillId="3" borderId="60" xfId="0" applyFont="1" applyFill="1" applyBorder="1" applyAlignment="1">
      <alignment horizontal="center" vertical="center"/>
    </xf>
    <xf numFmtId="0" fontId="0" fillId="0" borderId="60" xfId="0" applyBorder="1" applyAlignment="1">
      <alignment vertical="center"/>
    </xf>
    <xf numFmtId="0" fontId="0" fillId="0" borderId="11" xfId="0" applyBorder="1" applyAlignment="1">
      <alignment vertical="center"/>
    </xf>
    <xf numFmtId="0" fontId="28" fillId="0" borderId="18" xfId="5" applyFont="1" applyBorder="1" applyAlignment="1">
      <alignment horizontal="left"/>
    </xf>
    <xf numFmtId="0" fontId="28" fillId="0" borderId="30" xfId="5" applyFont="1" applyBorder="1" applyAlignment="1">
      <alignment horizontal="left"/>
    </xf>
    <xf numFmtId="0" fontId="1" fillId="8" borderId="48" xfId="0" applyFont="1" applyFill="1" applyBorder="1" applyAlignment="1">
      <alignment horizontal="center" vertical="center" wrapText="1"/>
    </xf>
    <xf numFmtId="0" fontId="1" fillId="8" borderId="61" xfId="0" applyFont="1" applyFill="1" applyBorder="1" applyAlignment="1">
      <alignment horizontal="center" vertical="center" wrapText="1"/>
    </xf>
    <xf numFmtId="0" fontId="1" fillId="8" borderId="20" xfId="0" applyFont="1" applyFill="1" applyBorder="1" applyAlignment="1">
      <alignment horizontal="left" vertical="center" wrapText="1"/>
    </xf>
    <xf numFmtId="0" fontId="0" fillId="10" borderId="23" xfId="0" applyFill="1" applyBorder="1" applyAlignment="1">
      <alignment horizontal="center" vertical="center" wrapText="1"/>
    </xf>
    <xf numFmtId="164" fontId="0" fillId="10" borderId="62" xfId="0" applyNumberFormat="1" applyFill="1" applyBorder="1" applyAlignment="1">
      <alignment horizontal="center" vertical="center"/>
    </xf>
    <xf numFmtId="0" fontId="0" fillId="3" borderId="62" xfId="0" applyFill="1" applyBorder="1" applyAlignment="1">
      <alignment horizontal="center" vertical="center" wrapText="1"/>
    </xf>
    <xf numFmtId="164" fontId="0" fillId="3" borderId="25" xfId="0" applyNumberFormat="1" applyFill="1" applyBorder="1" applyAlignment="1">
      <alignment horizontal="center" vertical="center"/>
    </xf>
    <xf numFmtId="164" fontId="0" fillId="3" borderId="62" xfId="0" applyNumberFormat="1" applyFill="1" applyBorder="1" applyAlignment="1">
      <alignment horizontal="center" vertical="center" wrapText="1"/>
    </xf>
    <xf numFmtId="0" fontId="0" fillId="3" borderId="62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 wrapText="1"/>
    </xf>
    <xf numFmtId="0" fontId="21" fillId="2" borderId="48" xfId="0" applyFont="1" applyFill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1" fontId="0" fillId="0" borderId="48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21" fillId="2" borderId="20" xfId="0" applyFont="1" applyFill="1" applyBorder="1" applyAlignment="1">
      <alignment horizontal="center" vertical="center"/>
    </xf>
    <xf numFmtId="0" fontId="1" fillId="8" borderId="9" xfId="0" applyFont="1" applyFill="1" applyBorder="1" applyAlignment="1">
      <alignment horizontal="center" vertical="center" wrapText="1"/>
    </xf>
    <xf numFmtId="0" fontId="31" fillId="0" borderId="0" xfId="5" applyFont="1" applyBorder="1"/>
    <xf numFmtId="0" fontId="0" fillId="5" borderId="54" xfId="0" applyFill="1" applyBorder="1" applyAlignment="1">
      <alignment vertical="center" wrapText="1"/>
    </xf>
    <xf numFmtId="0" fontId="0" fillId="5" borderId="55" xfId="0" applyFill="1" applyBorder="1" applyAlignment="1">
      <alignment vertical="center" wrapText="1"/>
    </xf>
    <xf numFmtId="0" fontId="0" fillId="5" borderId="54" xfId="0" applyFill="1" applyBorder="1" applyAlignment="1">
      <alignment horizontal="left" vertical="center" wrapText="1"/>
    </xf>
    <xf numFmtId="0" fontId="0" fillId="5" borderId="55" xfId="0" applyFill="1" applyBorder="1" applyAlignment="1">
      <alignment horizontal="center" vertical="center" wrapText="1"/>
    </xf>
    <xf numFmtId="0" fontId="0" fillId="3" borderId="54" xfId="0" applyFill="1" applyBorder="1" applyAlignment="1">
      <alignment horizontal="left" vertical="center" wrapText="1"/>
    </xf>
    <xf numFmtId="0" fontId="0" fillId="3" borderId="55" xfId="0" applyFill="1" applyBorder="1" applyAlignment="1">
      <alignment horizontal="center" vertical="center" wrapText="1"/>
    </xf>
    <xf numFmtId="0" fontId="0" fillId="3" borderId="54" xfId="0" applyFill="1" applyBorder="1" applyAlignment="1">
      <alignment horizontal="center" vertical="center" wrapText="1"/>
    </xf>
    <xf numFmtId="0" fontId="25" fillId="5" borderId="54" xfId="0" applyFont="1" applyFill="1" applyBorder="1" applyAlignment="1">
      <alignment horizontal="center" vertical="center" wrapText="1"/>
    </xf>
    <xf numFmtId="0" fontId="25" fillId="5" borderId="55" xfId="0" applyFont="1" applyFill="1" applyBorder="1" applyAlignment="1">
      <alignment horizontal="center" vertical="center" wrapText="1"/>
    </xf>
    <xf numFmtId="0" fontId="0" fillId="5" borderId="54" xfId="0" applyFill="1" applyBorder="1" applyAlignment="1">
      <alignment horizontal="center" vertical="center" wrapText="1"/>
    </xf>
    <xf numFmtId="0" fontId="0" fillId="3" borderId="54" xfId="0" applyFont="1" applyFill="1" applyBorder="1" applyAlignment="1">
      <alignment horizontal="center" vertical="center" wrapText="1"/>
    </xf>
    <xf numFmtId="0" fontId="28" fillId="0" borderId="0" xfId="5" applyFont="1" applyBorder="1"/>
    <xf numFmtId="0" fontId="0" fillId="3" borderId="4" xfId="0" applyFill="1" applyBorder="1" applyAlignment="1">
      <alignment horizontal="center" vertical="center" wrapText="1"/>
    </xf>
    <xf numFmtId="0" fontId="34" fillId="8" borderId="48" xfId="0" applyFont="1" applyFill="1" applyBorder="1" applyAlignment="1">
      <alignment horizontal="left" vertical="center" wrapText="1"/>
    </xf>
    <xf numFmtId="0" fontId="0" fillId="5" borderId="4" xfId="0" applyFill="1" applyBorder="1" applyAlignment="1">
      <alignment horizontal="center" vertical="center"/>
    </xf>
    <xf numFmtId="0" fontId="0" fillId="5" borderId="56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6" xfId="0" applyFill="1" applyBorder="1" applyAlignment="1">
      <alignment horizontal="center" vertical="center"/>
    </xf>
    <xf numFmtId="0" fontId="9" fillId="3" borderId="4" xfId="0" applyFont="1" applyFill="1" applyBorder="1" applyAlignment="1">
      <alignment horizontal="center" vertical="center" wrapText="1"/>
    </xf>
    <xf numFmtId="0" fontId="9" fillId="3" borderId="56" xfId="0" applyFont="1" applyFill="1" applyBorder="1" applyAlignment="1">
      <alignment horizontal="center" vertical="center"/>
    </xf>
    <xf numFmtId="0" fontId="25" fillId="5" borderId="4" xfId="0" applyFont="1" applyFill="1" applyBorder="1" applyAlignment="1">
      <alignment horizontal="center" vertical="center"/>
    </xf>
    <xf numFmtId="0" fontId="25" fillId="5" borderId="56" xfId="0" applyFont="1" applyFill="1" applyBorder="1" applyAlignment="1">
      <alignment horizontal="center" vertical="center"/>
    </xf>
    <xf numFmtId="0" fontId="36" fillId="8" borderId="63" xfId="0" applyFont="1" applyFill="1" applyBorder="1" applyAlignment="1">
      <alignment horizontal="left" vertical="center" wrapText="1"/>
    </xf>
    <xf numFmtId="0" fontId="0" fillId="0" borderId="11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25" fillId="0" borderId="13" xfId="0" applyFont="1" applyFill="1" applyBorder="1" applyAlignment="1">
      <alignment horizontal="center" vertical="center"/>
    </xf>
    <xf numFmtId="0" fontId="0" fillId="0" borderId="60" xfId="0" applyBorder="1"/>
    <xf numFmtId="0" fontId="28" fillId="0" borderId="18" xfId="5" applyFont="1" applyBorder="1" applyAlignment="1">
      <alignment wrapText="1"/>
    </xf>
    <xf numFmtId="0" fontId="1" fillId="0" borderId="0" xfId="0" applyFont="1" applyAlignment="1">
      <alignment horizontal="left"/>
    </xf>
    <xf numFmtId="0" fontId="1" fillId="8" borderId="62" xfId="0" applyFont="1" applyFill="1" applyBorder="1" applyAlignment="1">
      <alignment horizontal="left" vertical="center"/>
    </xf>
    <xf numFmtId="0" fontId="0" fillId="0" borderId="54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8" borderId="28" xfId="0" applyFont="1" applyFill="1" applyBorder="1" applyAlignment="1">
      <alignment horizontal="left" vertical="center"/>
    </xf>
    <xf numFmtId="0" fontId="0" fillId="0" borderId="8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1" fillId="8" borderId="28" xfId="0" applyFont="1" applyFill="1" applyBorder="1" applyAlignment="1">
      <alignment horizontal="left" vertical="center" wrapText="1"/>
    </xf>
    <xf numFmtId="0" fontId="0" fillId="0" borderId="4" xfId="0" applyBorder="1" applyAlignment="1">
      <alignment horizontal="center" vertical="center"/>
    </xf>
    <xf numFmtId="0" fontId="1" fillId="8" borderId="22" xfId="0" applyFont="1" applyFill="1" applyBorder="1" applyAlignment="1">
      <alignment horizontal="left" vertical="center" wrapText="1"/>
    </xf>
    <xf numFmtId="0" fontId="0" fillId="0" borderId="5" xfId="0" applyBorder="1" applyAlignment="1">
      <alignment horizontal="center" vertical="center"/>
    </xf>
    <xf numFmtId="0" fontId="0" fillId="0" borderId="65" xfId="0" applyBorder="1" applyAlignment="1">
      <alignment horizontal="center" vertical="center" wrapText="1"/>
    </xf>
    <xf numFmtId="0" fontId="0" fillId="0" borderId="66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0" xfId="0" applyAlignment="1">
      <alignment horizontal="left"/>
    </xf>
    <xf numFmtId="0" fontId="25" fillId="9" borderId="54" xfId="0" applyFont="1" applyFill="1" applyBorder="1" applyAlignment="1">
      <alignment vertical="center" wrapText="1"/>
    </xf>
    <xf numFmtId="0" fontId="0" fillId="9" borderId="54" xfId="0" applyFill="1" applyBorder="1" applyAlignment="1">
      <alignment horizontal="center" vertical="center" wrapText="1"/>
    </xf>
    <xf numFmtId="0" fontId="25" fillId="9" borderId="54" xfId="0" applyFont="1" applyFill="1" applyBorder="1" applyAlignment="1">
      <alignment horizontal="center" vertical="center" wrapText="1"/>
    </xf>
    <xf numFmtId="0" fontId="25" fillId="3" borderId="54" xfId="0" applyFont="1" applyFill="1" applyBorder="1" applyAlignment="1">
      <alignment horizontal="center" vertical="center" wrapText="1"/>
    </xf>
    <xf numFmtId="0" fontId="0" fillId="3" borderId="54" xfId="0" applyFill="1" applyBorder="1" applyAlignment="1">
      <alignment horizontal="center" vertical="center"/>
    </xf>
    <xf numFmtId="0" fontId="0" fillId="9" borderId="54" xfId="0" applyFill="1" applyBorder="1" applyAlignment="1">
      <alignment vertical="center" wrapText="1"/>
    </xf>
    <xf numFmtId="0" fontId="0" fillId="3" borderId="23" xfId="0" applyFill="1" applyBorder="1" applyAlignment="1">
      <alignment horizontal="center" vertical="center" wrapText="1"/>
    </xf>
    <xf numFmtId="0" fontId="25" fillId="9" borderId="56" xfId="0" applyFont="1" applyFill="1" applyBorder="1" applyAlignment="1">
      <alignment vertical="center"/>
    </xf>
    <xf numFmtId="0" fontId="0" fillId="3" borderId="8" xfId="0" applyFill="1" applyBorder="1" applyAlignment="1">
      <alignment horizontal="center" vertical="center" wrapText="1"/>
    </xf>
    <xf numFmtId="0" fontId="0" fillId="9" borderId="56" xfId="0" applyFill="1" applyBorder="1" applyAlignment="1">
      <alignment vertical="center"/>
    </xf>
    <xf numFmtId="0" fontId="25" fillId="9" borderId="8" xfId="0" applyFont="1" applyFill="1" applyBorder="1" applyAlignment="1">
      <alignment horizontal="center" vertical="center" wrapText="1"/>
    </xf>
    <xf numFmtId="0" fontId="32" fillId="8" borderId="63" xfId="0" applyFont="1" applyFill="1" applyBorder="1" applyAlignment="1">
      <alignment horizontal="center" vertical="center" wrapText="1"/>
    </xf>
    <xf numFmtId="0" fontId="0" fillId="9" borderId="4" xfId="0" applyFill="1" applyBorder="1" applyAlignment="1">
      <alignment horizontal="center" vertical="center" wrapText="1"/>
    </xf>
    <xf numFmtId="0" fontId="25" fillId="9" borderId="4" xfId="0" applyFont="1" applyFill="1" applyBorder="1" applyAlignment="1">
      <alignment horizontal="center" vertical="center"/>
    </xf>
    <xf numFmtId="0" fontId="25" fillId="9" borderId="56" xfId="0" applyFont="1" applyFill="1" applyBorder="1" applyAlignment="1">
      <alignment horizontal="center" vertical="center"/>
    </xf>
    <xf numFmtId="0" fontId="25" fillId="3" borderId="4" xfId="0" applyFont="1" applyFill="1" applyBorder="1" applyAlignment="1">
      <alignment horizontal="center" vertical="center" wrapText="1"/>
    </xf>
    <xf numFmtId="0" fontId="25" fillId="9" borderId="4" xfId="0" applyFont="1" applyFill="1" applyBorder="1" applyAlignment="1">
      <alignment horizontal="center" vertical="center" wrapText="1"/>
    </xf>
    <xf numFmtId="164" fontId="25" fillId="9" borderId="8" xfId="0" applyNumberFormat="1" applyFont="1" applyFill="1" applyBorder="1" applyAlignment="1">
      <alignment horizontal="center" vertical="center" wrapText="1"/>
    </xf>
    <xf numFmtId="164" fontId="25" fillId="3" borderId="8" xfId="0" applyNumberFormat="1" applyFont="1" applyFill="1" applyBorder="1" applyAlignment="1">
      <alignment horizontal="center" vertical="center"/>
    </xf>
    <xf numFmtId="0" fontId="0" fillId="9" borderId="56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25" fillId="9" borderId="4" xfId="0" applyFont="1" applyFill="1" applyBorder="1" applyAlignment="1">
      <alignment vertical="center"/>
    </xf>
    <xf numFmtId="0" fontId="0" fillId="3" borderId="4" xfId="0" applyFill="1" applyBorder="1" applyAlignment="1">
      <alignment vertical="center"/>
    </xf>
    <xf numFmtId="0" fontId="0" fillId="9" borderId="4" xfId="0" applyFill="1" applyBorder="1" applyAlignment="1">
      <alignment vertical="center"/>
    </xf>
    <xf numFmtId="0" fontId="34" fillId="8" borderId="24" xfId="0" applyFont="1" applyFill="1" applyBorder="1" applyAlignment="1">
      <alignment horizontal="center" vertical="center" wrapText="1"/>
    </xf>
    <xf numFmtId="0" fontId="25" fillId="9" borderId="5" xfId="0" applyFont="1" applyFill="1" applyBorder="1" applyAlignment="1">
      <alignment horizontal="center" vertical="center"/>
    </xf>
    <xf numFmtId="0" fontId="25" fillId="9" borderId="68" xfId="0" applyFont="1" applyFill="1" applyBorder="1" applyAlignment="1">
      <alignment horizontal="center" vertical="center"/>
    </xf>
    <xf numFmtId="0" fontId="0" fillId="3" borderId="69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0" fillId="9" borderId="27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59" xfId="0" applyFill="1" applyBorder="1" applyAlignment="1">
      <alignment horizontal="center" vertical="center"/>
    </xf>
    <xf numFmtId="0" fontId="25" fillId="9" borderId="59" xfId="0" applyFont="1" applyFill="1" applyBorder="1" applyAlignment="1">
      <alignment horizontal="center" vertical="center"/>
    </xf>
    <xf numFmtId="0" fontId="25" fillId="3" borderId="5" xfId="0" applyFont="1" applyFill="1" applyBorder="1" applyAlignment="1">
      <alignment horizontal="center" vertical="center" wrapText="1"/>
    </xf>
    <xf numFmtId="0" fontId="0" fillId="9" borderId="59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 wrapText="1"/>
    </xf>
    <xf numFmtId="0" fontId="0" fillId="3" borderId="24" xfId="0" applyFill="1" applyBorder="1" applyAlignment="1">
      <alignment horizontal="center" vertical="center"/>
    </xf>
    <xf numFmtId="164" fontId="0" fillId="0" borderId="51" xfId="0" applyNumberFormat="1" applyBorder="1" applyAlignment="1">
      <alignment horizontal="center" vertical="center"/>
    </xf>
    <xf numFmtId="0" fontId="38" fillId="8" borderId="12" xfId="0" applyFont="1" applyFill="1" applyBorder="1" applyAlignment="1">
      <alignment horizontal="left" vertical="center" wrapText="1"/>
    </xf>
    <xf numFmtId="0" fontId="0" fillId="11" borderId="57" xfId="0" applyFill="1" applyBorder="1" applyAlignment="1">
      <alignment horizontal="center" vertical="center" wrapText="1"/>
    </xf>
    <xf numFmtId="0" fontId="0" fillId="11" borderId="58" xfId="0" applyFill="1" applyBorder="1" applyAlignment="1">
      <alignment horizontal="center" vertical="center" wrapText="1"/>
    </xf>
    <xf numFmtId="0" fontId="0" fillId="11" borderId="52" xfId="0" applyFill="1" applyBorder="1" applyAlignment="1">
      <alignment horizontal="left" vertical="center" wrapText="1"/>
    </xf>
    <xf numFmtId="0" fontId="0" fillId="11" borderId="53" xfId="0" applyFill="1" applyBorder="1" applyAlignment="1">
      <alignment horizontal="center" vertical="center" wrapText="1"/>
    </xf>
    <xf numFmtId="0" fontId="34" fillId="8" borderId="12" xfId="0" applyFont="1" applyFill="1" applyBorder="1" applyAlignment="1">
      <alignment horizontal="left" vertical="center" wrapText="1"/>
    </xf>
    <xf numFmtId="0" fontId="32" fillId="8" borderId="12" xfId="0" applyFont="1" applyFill="1" applyBorder="1" applyAlignment="1">
      <alignment horizontal="center" vertical="center"/>
    </xf>
    <xf numFmtId="0" fontId="32" fillId="8" borderId="67" xfId="0" applyFont="1" applyFill="1" applyBorder="1" applyAlignment="1">
      <alignment horizontal="center" vertical="center" wrapText="1"/>
    </xf>
    <xf numFmtId="164" fontId="0" fillId="9" borderId="9" xfId="0" applyNumberFormat="1" applyFill="1" applyBorder="1" applyAlignment="1">
      <alignment horizontal="center" vertical="center"/>
    </xf>
    <xf numFmtId="164" fontId="0" fillId="9" borderId="56" xfId="0" applyNumberFormat="1" applyFill="1" applyBorder="1" applyAlignment="1">
      <alignment horizontal="center" vertical="center"/>
    </xf>
    <xf numFmtId="164" fontId="0" fillId="3" borderId="9" xfId="0" applyNumberFormat="1" applyFill="1" applyBorder="1" applyAlignment="1">
      <alignment horizontal="center" vertical="center"/>
    </xf>
    <xf numFmtId="164" fontId="0" fillId="3" borderId="56" xfId="0" applyNumberFormat="1" applyFill="1" applyBorder="1" applyAlignment="1">
      <alignment horizontal="center" vertical="center"/>
    </xf>
    <xf numFmtId="0" fontId="25" fillId="9" borderId="53" xfId="0" applyFont="1" applyFill="1" applyBorder="1" applyAlignment="1">
      <alignment vertical="center"/>
    </xf>
    <xf numFmtId="0" fontId="0" fillId="3" borderId="53" xfId="0" applyFill="1" applyBorder="1" applyAlignment="1">
      <alignment horizontal="center" vertical="center"/>
    </xf>
    <xf numFmtId="0" fontId="25" fillId="9" borderId="53" xfId="0" applyFont="1" applyFill="1" applyBorder="1" applyAlignment="1">
      <alignment horizontal="center" vertical="center"/>
    </xf>
    <xf numFmtId="0" fontId="25" fillId="3" borderId="53" xfId="0" applyFont="1" applyFill="1" applyBorder="1" applyAlignment="1">
      <alignment horizontal="center" vertical="center"/>
    </xf>
    <xf numFmtId="0" fontId="25" fillId="3" borderId="56" xfId="0" applyFont="1" applyFill="1" applyBorder="1" applyAlignment="1">
      <alignment horizontal="center" vertical="center"/>
    </xf>
    <xf numFmtId="0" fontId="0" fillId="9" borderId="53" xfId="0" applyFill="1" applyBorder="1" applyAlignment="1">
      <alignment vertical="center"/>
    </xf>
    <xf numFmtId="0" fontId="0" fillId="9" borderId="53" xfId="0" applyFill="1" applyBorder="1" applyAlignment="1">
      <alignment horizontal="center" vertical="center"/>
    </xf>
    <xf numFmtId="2" fontId="25" fillId="9" borderId="56" xfId="0" applyNumberFormat="1" applyFont="1" applyFill="1" applyBorder="1" applyAlignment="1">
      <alignment vertical="center"/>
    </xf>
    <xf numFmtId="2" fontId="0" fillId="0" borderId="20" xfId="0" applyNumberFormat="1" applyBorder="1" applyAlignment="1">
      <alignment horizontal="center" vertical="center"/>
    </xf>
    <xf numFmtId="2" fontId="0" fillId="10" borderId="62" xfId="0" applyNumberFormat="1" applyFill="1" applyBorder="1" applyAlignment="1">
      <alignment horizontal="center" vertical="center"/>
    </xf>
    <xf numFmtId="164" fontId="0" fillId="0" borderId="61" xfId="0" applyNumberFormat="1" applyBorder="1" applyAlignment="1">
      <alignment horizontal="center" vertical="center"/>
    </xf>
    <xf numFmtId="10" fontId="1" fillId="11" borderId="20" xfId="0" applyNumberFormat="1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 wrapText="1"/>
    </xf>
    <xf numFmtId="0" fontId="32" fillId="8" borderId="1" xfId="0" applyFont="1" applyFill="1" applyBorder="1" applyAlignment="1">
      <alignment horizontal="center" vertical="center" wrapText="1"/>
    </xf>
    <xf numFmtId="2" fontId="0" fillId="9" borderId="1" xfId="0" applyNumberFormat="1" applyFont="1" applyFill="1" applyBorder="1" applyAlignment="1">
      <alignment horizontal="center" vertical="center" wrapText="1"/>
    </xf>
    <xf numFmtId="0" fontId="34" fillId="8" borderId="1" xfId="0" applyFont="1" applyFill="1" applyBorder="1" applyAlignment="1">
      <alignment horizontal="center" vertical="center" wrapText="1"/>
    </xf>
    <xf numFmtId="2" fontId="0" fillId="5" borderId="1" xfId="0" applyNumberFormat="1" applyFill="1" applyBorder="1" applyAlignment="1">
      <alignment horizontal="center" vertical="center"/>
    </xf>
    <xf numFmtId="2" fontId="0" fillId="10" borderId="1" xfId="0" applyNumberFormat="1" applyFill="1" applyBorder="1" applyAlignment="1">
      <alignment horizontal="center" vertical="center"/>
    </xf>
    <xf numFmtId="2" fontId="0" fillId="11" borderId="1" xfId="0" applyNumberFormat="1" applyFill="1" applyBorder="1" applyAlignment="1">
      <alignment horizontal="center" vertical="center"/>
    </xf>
    <xf numFmtId="0" fontId="36" fillId="8" borderId="1" xfId="0" applyFont="1" applyFill="1" applyBorder="1" applyAlignment="1">
      <alignment horizontal="center" vertical="center"/>
    </xf>
    <xf numFmtId="2" fontId="32" fillId="0" borderId="1" xfId="0" applyNumberFormat="1" applyFont="1" applyFill="1" applyBorder="1" applyAlignment="1">
      <alignment horizontal="center" vertical="center"/>
    </xf>
    <xf numFmtId="0" fontId="9" fillId="0" borderId="1" xfId="0" applyFont="1" applyBorder="1"/>
    <xf numFmtId="0" fontId="1" fillId="0" borderId="1" xfId="0" applyFont="1" applyBorder="1" applyAlignment="1">
      <alignment horizontal="center" vertical="center"/>
    </xf>
    <xf numFmtId="0" fontId="1" fillId="0" borderId="32" xfId="0" applyFont="1" applyFill="1" applyBorder="1" applyAlignment="1">
      <alignment horizontal="center" vertical="center"/>
    </xf>
    <xf numFmtId="0" fontId="1" fillId="0" borderId="0" xfId="0" applyFont="1"/>
    <xf numFmtId="0" fontId="8" fillId="2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" fontId="0" fillId="0" borderId="0" xfId="0" applyNumberFormat="1"/>
    <xf numFmtId="0" fontId="0" fillId="0" borderId="1" xfId="0" applyBorder="1" applyAlignment="1">
      <alignment wrapText="1"/>
    </xf>
    <xf numFmtId="0" fontId="37" fillId="0" borderId="18" xfId="0" applyFont="1" applyBorder="1" applyAlignment="1">
      <alignment horizontal="left" vertical="center"/>
    </xf>
    <xf numFmtId="0" fontId="37" fillId="0" borderId="17" xfId="0" applyFont="1" applyBorder="1" applyAlignment="1">
      <alignment horizontal="left" vertical="center"/>
    </xf>
    <xf numFmtId="0" fontId="37" fillId="0" borderId="30" xfId="0" applyFont="1" applyBorder="1" applyAlignment="1">
      <alignment horizontal="left" vertical="center"/>
    </xf>
    <xf numFmtId="0" fontId="37" fillId="0" borderId="49" xfId="0" applyFont="1" applyBorder="1" applyAlignment="1">
      <alignment horizontal="left" vertical="center"/>
    </xf>
    <xf numFmtId="0" fontId="37" fillId="0" borderId="43" xfId="0" applyFont="1" applyBorder="1" applyAlignment="1">
      <alignment horizontal="left" vertical="center"/>
    </xf>
    <xf numFmtId="0" fontId="37" fillId="0" borderId="44" xfId="0" applyFont="1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29" fillId="0" borderId="1" xfId="5" applyFont="1" applyBorder="1" applyAlignment="1">
      <alignment horizontal="center"/>
    </xf>
    <xf numFmtId="0" fontId="30" fillId="0" borderId="43" xfId="5" applyFont="1" applyBorder="1" applyAlignment="1">
      <alignment horizontal="center" vertical="center"/>
    </xf>
    <xf numFmtId="0" fontId="30" fillId="0" borderId="44" xfId="5" applyFont="1" applyBorder="1" applyAlignment="1">
      <alignment horizontal="center" vertical="center"/>
    </xf>
    <xf numFmtId="0" fontId="30" fillId="0" borderId="0" xfId="5" applyFont="1" applyBorder="1" applyAlignment="1">
      <alignment horizontal="center" vertical="center"/>
    </xf>
    <xf numFmtId="0" fontId="30" fillId="0" borderId="42" xfId="5" applyFont="1" applyBorder="1" applyAlignment="1">
      <alignment horizontal="center" vertical="center"/>
    </xf>
    <xf numFmtId="0" fontId="30" fillId="0" borderId="45" xfId="5" applyFont="1" applyBorder="1" applyAlignment="1">
      <alignment horizontal="center" vertical="center"/>
    </xf>
    <xf numFmtId="0" fontId="30" fillId="0" borderId="46" xfId="5" applyFont="1" applyBorder="1" applyAlignment="1">
      <alignment horizontal="center" vertical="center"/>
    </xf>
    <xf numFmtId="0" fontId="28" fillId="0" borderId="1" xfId="5" applyFont="1" applyBorder="1" applyAlignment="1">
      <alignment horizontal="left"/>
    </xf>
    <xf numFmtId="0" fontId="9" fillId="0" borderId="43" xfId="0" applyFont="1" applyBorder="1" applyAlignment="1">
      <alignment horizontal="center"/>
    </xf>
    <xf numFmtId="0" fontId="9" fillId="0" borderId="44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0" fillId="0" borderId="12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 applyAlignment="1">
      <alignment horizontal="center"/>
    </xf>
    <xf numFmtId="0" fontId="5" fillId="0" borderId="12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0" fillId="0" borderId="23" xfId="0" applyBorder="1" applyAlignment="1">
      <alignment horizontal="left" vertical="top"/>
    </xf>
    <xf numFmtId="0" fontId="0" fillId="0" borderId="25" xfId="0" applyBorder="1" applyAlignment="1">
      <alignment horizontal="left" vertical="top"/>
    </xf>
    <xf numFmtId="0" fontId="0" fillId="0" borderId="29" xfId="0" applyBorder="1" applyAlignment="1">
      <alignment horizontal="left" vertical="top"/>
    </xf>
    <xf numFmtId="0" fontId="0" fillId="0" borderId="24" xfId="0" applyBorder="1" applyAlignment="1">
      <alignment horizontal="left" vertical="top"/>
    </xf>
    <xf numFmtId="0" fontId="0" fillId="0" borderId="26" xfId="0" applyBorder="1" applyAlignment="1">
      <alignment horizontal="left" vertical="top"/>
    </xf>
    <xf numFmtId="0" fontId="0" fillId="0" borderId="27" xfId="0" applyBorder="1" applyAlignment="1">
      <alignment horizontal="left" vertical="top"/>
    </xf>
    <xf numFmtId="0" fontId="7" fillId="0" borderId="1" xfId="0" applyFont="1" applyBorder="1" applyAlignment="1">
      <alignment horizontal="center"/>
    </xf>
    <xf numFmtId="0" fontId="0" fillId="0" borderId="0" xfId="0" applyBorder="1" applyAlignment="1">
      <alignment horizontal="left" vertical="top"/>
    </xf>
    <xf numFmtId="0" fontId="0" fillId="0" borderId="16" xfId="0" applyBorder="1" applyAlignment="1">
      <alignment horizontal="left" vertical="top"/>
    </xf>
    <xf numFmtId="0" fontId="0" fillId="0" borderId="17" xfId="0" applyBorder="1" applyAlignment="1">
      <alignment horizontal="left" vertical="top"/>
    </xf>
    <xf numFmtId="0" fontId="0" fillId="0" borderId="21" xfId="0" applyBorder="1" applyAlignment="1">
      <alignment horizontal="left" vertical="top"/>
    </xf>
    <xf numFmtId="0" fontId="8" fillId="2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30" fillId="0" borderId="49" xfId="5" applyFont="1" applyBorder="1" applyAlignment="1">
      <alignment horizontal="center" vertical="center"/>
    </xf>
    <xf numFmtId="0" fontId="30" fillId="0" borderId="50" xfId="5" applyFont="1" applyBorder="1" applyAlignment="1">
      <alignment horizontal="center" vertical="center"/>
    </xf>
    <xf numFmtId="0" fontId="30" fillId="0" borderId="2" xfId="5" applyFont="1" applyBorder="1" applyAlignment="1">
      <alignment horizontal="center" vertical="center"/>
    </xf>
    <xf numFmtId="0" fontId="0" fillId="0" borderId="30" xfId="0" applyBorder="1" applyAlignment="1">
      <alignment horizontal="left" vertical="center"/>
    </xf>
    <xf numFmtId="0" fontId="38" fillId="8" borderId="12" xfId="0" applyFont="1" applyFill="1" applyBorder="1" applyAlignment="1">
      <alignment horizontal="left" vertical="center" wrapText="1"/>
    </xf>
    <xf numFmtId="0" fontId="38" fillId="8" borderId="3" xfId="0" applyFont="1" applyFill="1" applyBorder="1" applyAlignment="1">
      <alignment horizontal="left" vertical="center" wrapText="1"/>
    </xf>
    <xf numFmtId="0" fontId="38" fillId="8" borderId="13" xfId="0" applyFont="1" applyFill="1" applyBorder="1" applyAlignment="1">
      <alignment horizontal="left" vertical="center" wrapText="1"/>
    </xf>
    <xf numFmtId="0" fontId="28" fillId="0" borderId="0" xfId="5" applyFont="1" applyBorder="1" applyAlignment="1">
      <alignment horizontal="left"/>
    </xf>
    <xf numFmtId="0" fontId="1" fillId="0" borderId="0" xfId="0" applyFont="1" applyAlignment="1">
      <alignment horizontal="left"/>
    </xf>
  </cellXfs>
  <cellStyles count="6">
    <cellStyle name="Milliers 2" xfId="1"/>
    <cellStyle name="Milliers 2 2" xfId="3"/>
    <cellStyle name="Normal" xfId="0" builtinId="0"/>
    <cellStyle name="Normal 2" xfId="5"/>
    <cellStyle name="Pourcentage" xfId="4" builtinId="5"/>
    <cellStyle name="Pourcentage 2" xfId="2"/>
  </cellStyles>
  <dxfs count="2">
    <dxf>
      <numFmt numFmtId="19" formatCode="dd/mm/yyyy"/>
    </dxf>
    <dxf>
      <fill>
        <patternFill>
          <bgColor rgb="FFFF0000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externalLink" Target="externalLinks/externalLink1.xml"/><Relationship Id="rId68" Type="http://schemas.microsoft.com/office/2006/relationships/vbaProject" Target="vbaProject.bin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worksheet" Target="worksheets/sheet6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theme" Target="theme/theme1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calcChain" Target="calcChain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0</xdr:row>
      <xdr:rowOff>47625</xdr:rowOff>
    </xdr:from>
    <xdr:to>
      <xdr:col>1</xdr:col>
      <xdr:colOff>647700</xdr:colOff>
      <xdr:row>3</xdr:row>
      <xdr:rowOff>104775</xdr:rowOff>
    </xdr:to>
    <xdr:pic>
      <xdr:nvPicPr>
        <xdr:cNvPr id="2" name="Pictur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4775" y="47625"/>
          <a:ext cx="1781175" cy="6286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177800</xdr:colOff>
      <xdr:row>5</xdr:row>
      <xdr:rowOff>57150</xdr:rowOff>
    </xdr:from>
    <xdr:to>
      <xdr:col>4</xdr:col>
      <xdr:colOff>596900</xdr:colOff>
      <xdr:row>7</xdr:row>
      <xdr:rowOff>25400</xdr:rowOff>
    </xdr:to>
    <xdr:sp macro="[0]!creationBdD" textlink="">
      <xdr:nvSpPr>
        <xdr:cNvPr id="3" name="Rectangle à coins arrondis 2"/>
        <xdr:cNvSpPr/>
      </xdr:nvSpPr>
      <xdr:spPr>
        <a:xfrm>
          <a:off x="3663950" y="1009650"/>
          <a:ext cx="1181100" cy="3492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Mettre à Jour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95250</xdr:colOff>
      <xdr:row>0</xdr:row>
      <xdr:rowOff>241300</xdr:rowOff>
    </xdr:from>
    <xdr:to>
      <xdr:col>7</xdr:col>
      <xdr:colOff>57150</xdr:colOff>
      <xdr:row>3</xdr:row>
      <xdr:rowOff>6350</xdr:rowOff>
    </xdr:to>
    <xdr:sp macro="[0]!Calcul_Semestres" textlink="">
      <xdr:nvSpPr>
        <xdr:cNvPr id="2" name="Organigramme : Alternative 1"/>
        <xdr:cNvSpPr/>
      </xdr:nvSpPr>
      <xdr:spPr>
        <a:xfrm>
          <a:off x="5378450" y="241300"/>
          <a:ext cx="2247900" cy="571500"/>
        </a:xfrm>
        <a:prstGeom prst="flowChartAlternateProcess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1.LANCER LE CALCUL</a:t>
          </a:r>
        </a:p>
        <a:p>
          <a:pPr algn="ctr"/>
          <a:r>
            <a:rPr lang="fr-FR" sz="1100">
              <a:solidFill>
                <a:srgbClr val="FF0000"/>
              </a:solidFill>
            </a:rPr>
            <a:t>des RECLAMATIONS</a:t>
          </a:r>
        </a:p>
      </xdr:txBody>
    </xdr:sp>
    <xdr:clientData/>
  </xdr:twoCellAnchor>
  <xdr:twoCellAnchor>
    <xdr:from>
      <xdr:col>3</xdr:col>
      <xdr:colOff>254000</xdr:colOff>
      <xdr:row>6</xdr:row>
      <xdr:rowOff>82550</xdr:rowOff>
    </xdr:from>
    <xdr:to>
      <xdr:col>7</xdr:col>
      <xdr:colOff>247650</xdr:colOff>
      <xdr:row>11</xdr:row>
      <xdr:rowOff>63500</xdr:rowOff>
    </xdr:to>
    <xdr:sp macro="" textlink="">
      <xdr:nvSpPr>
        <xdr:cNvPr id="3" name="ZoneTexte 2"/>
        <xdr:cNvSpPr txBox="1"/>
      </xdr:nvSpPr>
      <xdr:spPr>
        <a:xfrm>
          <a:off x="5581650" y="1536700"/>
          <a:ext cx="2641600" cy="90170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Le calcul se fait en fonction des 4 ème et 5ème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caractères à gauche du nom de la feuille. 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S'il est inférieur  07 -&gt; Semestre 1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S'il est supérieur à 06 -&gt; Semestre 2</a:t>
          </a: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146050</xdr:colOff>
      <xdr:row>12</xdr:row>
      <xdr:rowOff>120650</xdr:rowOff>
    </xdr:from>
    <xdr:to>
      <xdr:col>7</xdr:col>
      <xdr:colOff>152400</xdr:colOff>
      <xdr:row>15</xdr:row>
      <xdr:rowOff>180848</xdr:rowOff>
    </xdr:to>
    <xdr:sp macro="[0]!Copy_Recla" textlink="">
      <xdr:nvSpPr>
        <xdr:cNvPr id="4" name="Organigramme : Alternative 3"/>
        <xdr:cNvSpPr/>
      </xdr:nvSpPr>
      <xdr:spPr>
        <a:xfrm>
          <a:off x="6750050" y="2679700"/>
          <a:ext cx="2292350" cy="612648"/>
        </a:xfrm>
        <a:prstGeom prst="flowChartAlternateProcess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3.COPIER LES RESULTATS </a:t>
          </a:r>
        </a:p>
        <a:p>
          <a:pPr algn="ctr"/>
          <a:r>
            <a:rPr lang="fr-FR" sz="1100">
              <a:solidFill>
                <a:srgbClr val="FF0000"/>
              </a:solidFill>
            </a:rPr>
            <a:t>dans RAPPORT SEMESTRIEL</a:t>
          </a:r>
        </a:p>
      </xdr:txBody>
    </xdr:sp>
    <xdr:clientData/>
  </xdr:twoCellAnchor>
  <xdr:twoCellAnchor>
    <xdr:from>
      <xdr:col>4</xdr:col>
      <xdr:colOff>114300</xdr:colOff>
      <xdr:row>3</xdr:row>
      <xdr:rowOff>69850</xdr:rowOff>
    </xdr:from>
    <xdr:to>
      <xdr:col>7</xdr:col>
      <xdr:colOff>76200</xdr:colOff>
      <xdr:row>5</xdr:row>
      <xdr:rowOff>177800</xdr:rowOff>
    </xdr:to>
    <xdr:sp macro="[0]!Calcul_Refus" textlink="">
      <xdr:nvSpPr>
        <xdr:cNvPr id="5" name="Organigramme : Alternative 4"/>
        <xdr:cNvSpPr/>
      </xdr:nvSpPr>
      <xdr:spPr>
        <a:xfrm>
          <a:off x="6718300" y="876300"/>
          <a:ext cx="2247900" cy="571500"/>
        </a:xfrm>
        <a:prstGeom prst="flowChartAlternateProcess">
          <a:avLst/>
        </a:prstGeom>
        <a:solidFill>
          <a:schemeClr val="accent5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2.LANCER LA</a:t>
          </a:r>
          <a:r>
            <a:rPr lang="fr-FR" sz="1100" baseline="0">
              <a:solidFill>
                <a:srgbClr val="FF0000"/>
              </a:solidFill>
            </a:rPr>
            <a:t> RECHERCHE</a:t>
          </a:r>
        </a:p>
        <a:p>
          <a:pPr algn="ctr"/>
          <a:r>
            <a:rPr lang="fr-FR" sz="1100" baseline="0">
              <a:solidFill>
                <a:srgbClr val="FF0000"/>
              </a:solidFill>
            </a:rPr>
            <a:t>des CAUSES DE REFUS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146050</xdr:colOff>
      <xdr:row>5</xdr:row>
      <xdr:rowOff>95250</xdr:rowOff>
    </xdr:from>
    <xdr:to>
      <xdr:col>3</xdr:col>
      <xdr:colOff>0</xdr:colOff>
      <xdr:row>22</xdr:row>
      <xdr:rowOff>104775</xdr:rowOff>
    </xdr:to>
    <xdr:sp macro="" textlink="">
      <xdr:nvSpPr>
        <xdr:cNvPr id="6" name="ZoneTexte 5"/>
        <xdr:cNvSpPr txBox="1"/>
      </xdr:nvSpPr>
      <xdr:spPr>
        <a:xfrm>
          <a:off x="146050" y="1381125"/>
          <a:ext cx="4930775" cy="3248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400" b="1" u="sng"/>
            <a:t>Mode opératoire:</a:t>
          </a:r>
        </a:p>
        <a:p>
          <a:r>
            <a:rPr lang="fr-FR" sz="1100" u="sng">
              <a:solidFill>
                <a:srgbClr val="FF0000"/>
              </a:solidFill>
            </a:rPr>
            <a:t>Cette feuille est la pièce maitresse  de l'application.</a:t>
          </a:r>
        </a:p>
        <a:p>
          <a:r>
            <a:rPr lang="fr-FR" sz="1100" b="1" i="1" u="sng"/>
            <a:t>1. Réclamations:</a:t>
          </a:r>
        </a:p>
        <a:p>
          <a:r>
            <a:rPr lang="fr-FR" sz="1100"/>
            <a:t>Si toutes les données "réclamations"</a:t>
          </a:r>
          <a:r>
            <a:rPr lang="fr-FR" sz="1100" baseline="0"/>
            <a:t> en </a:t>
          </a:r>
          <a:r>
            <a:rPr lang="fr-FR" sz="1100" b="1" baseline="0"/>
            <a:t>E42 à E47, J42 à J47 et N42 à N47 </a:t>
          </a:r>
          <a:r>
            <a:rPr lang="fr-FR" sz="1100"/>
            <a:t>de toutes les feuilles des S1 et S2 sont enregistrées, cliquer</a:t>
          </a:r>
          <a:r>
            <a:rPr lang="fr-FR" sz="1100" baseline="0"/>
            <a:t> sur le bouton "</a:t>
          </a:r>
          <a:r>
            <a:rPr lang="fr-FR" sz="1100" b="1" baseline="0"/>
            <a:t>LANCER LE CALCUL des RECLAMATIONS</a:t>
          </a:r>
          <a:r>
            <a:rPr lang="fr-FR" sz="1100" baseline="0"/>
            <a:t>". Les résultats s'affichent dans le tableau ci-dessus en colonne B et C.</a:t>
          </a:r>
        </a:p>
        <a:p>
          <a:r>
            <a:rPr lang="fr-FR" sz="1100" b="1" i="1" u="sng" baseline="0"/>
            <a:t>2.Causes de refus:</a:t>
          </a:r>
        </a:p>
        <a:p>
          <a:r>
            <a:rPr lang="fr-FR" sz="1100" b="1" i="0" u="sng" baseline="0">
              <a:solidFill>
                <a:sysClr val="windowText" lastClr="000000"/>
              </a:solidFill>
            </a:rPr>
            <a:t>Les cellules N49 à N55 de chaque feuille sont à renseigner à l'aide de la liste déroulante.</a:t>
          </a:r>
        </a:p>
        <a:p>
          <a:r>
            <a:rPr lang="fr-FR" sz="1100" b="0" i="0" u="none" baseline="0"/>
            <a:t>Initialiser au fur et à mesure en </a:t>
          </a:r>
          <a:r>
            <a:rPr lang="fr-FR" sz="1100" b="1" i="0" u="sng" baseline="0"/>
            <a:t>colonne I</a:t>
          </a:r>
          <a:r>
            <a:rPr lang="fr-FR" sz="1100" b="0" i="0" u="none" baseline="0"/>
            <a:t> les causes de refus. Ces données serviront  à renseigner dans chaque feuille les cellules de N49 à N55 (liste déroulante).</a:t>
          </a:r>
        </a:p>
        <a:p>
          <a:r>
            <a:rPr lang="fr-FR" sz="1100" b="1" i="1" u="sng" baseline="0"/>
            <a:t>. Transférer les résultats:</a:t>
          </a:r>
        </a:p>
        <a:p>
          <a:r>
            <a:rPr lang="fr-FR" sz="1100" b="0" i="0" u="none" baseline="0">
              <a:solidFill>
                <a:srgbClr val="FF0000"/>
              </a:solidFill>
            </a:rPr>
            <a:t>Les résultats de cette feuille peuvent être transférés dans le fichier CIBLE (Planning semestriel) quand les opérations 1 et 2 ont été effectuées.</a:t>
          </a:r>
        </a:p>
        <a:p>
          <a:r>
            <a:rPr lang="fr-FR" sz="1100" b="1" i="1" u="sng" baseline="0">
              <a:solidFill>
                <a:sysClr val="windowText" lastClr="000000"/>
              </a:solidFill>
            </a:rPr>
            <a:t>4. Ajouter une nouvelle feuille</a:t>
          </a:r>
        </a:p>
        <a:p>
          <a:r>
            <a:rPr lang="fr-FR" sz="1100" b="0" i="0" u="none" baseline="0">
              <a:solidFill>
                <a:sysClr val="windowText" lastClr="000000"/>
              </a:solidFill>
            </a:rPr>
            <a:t>Saisir dans la boite de dialogue le nom de la nouvelle feuille (jj-mm-aaaa).</a:t>
          </a:r>
        </a:p>
        <a:p>
          <a:endParaRPr lang="fr-FR" sz="1100" b="0" i="0" u="none" baseline="0">
            <a:solidFill>
              <a:sysClr val="windowText" lastClr="000000"/>
            </a:solidFill>
          </a:endParaRPr>
        </a:p>
        <a:p>
          <a:endParaRPr lang="fr-FR" sz="1100" b="0" i="0" u="none" baseline="0">
            <a:solidFill>
              <a:srgbClr val="FF0000"/>
            </a:solidFill>
          </a:endParaRPr>
        </a:p>
        <a:p>
          <a:endParaRPr lang="fr-FR" sz="1100" b="1" i="1" u="sng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4</xdr:col>
      <xdr:colOff>349250</xdr:colOff>
      <xdr:row>17</xdr:row>
      <xdr:rowOff>25400</xdr:rowOff>
    </xdr:from>
    <xdr:to>
      <xdr:col>6</xdr:col>
      <xdr:colOff>755650</xdr:colOff>
      <xdr:row>20</xdr:row>
      <xdr:rowOff>85598</xdr:rowOff>
    </xdr:to>
    <xdr:sp macro="[0]!Ajout_F" textlink="">
      <xdr:nvSpPr>
        <xdr:cNvPr id="7" name="Organigramme : Alternative 6"/>
        <xdr:cNvSpPr/>
      </xdr:nvSpPr>
      <xdr:spPr>
        <a:xfrm>
          <a:off x="6038850" y="3511550"/>
          <a:ext cx="1930400" cy="612648"/>
        </a:xfrm>
        <a:prstGeom prst="flowChartAlternateProcess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4. AJOUTER</a:t>
          </a:r>
        </a:p>
        <a:p>
          <a:pPr algn="ctr"/>
          <a:r>
            <a:rPr lang="fr-FR" sz="1100"/>
            <a:t>une</a:t>
          </a:r>
          <a:r>
            <a:rPr lang="fr-FR" sz="1100" baseline="0"/>
            <a:t> NOUVELLE FEUILLE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266700" y="1477659"/>
          <a:ext cx="5099797" cy="7937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296952</xdr:colOff>
      <xdr:row>36</xdr:row>
      <xdr:rowOff>126065</xdr:rowOff>
    </xdr:from>
    <xdr:to>
      <xdr:col>3</xdr:col>
      <xdr:colOff>306478</xdr:colOff>
      <xdr:row>39</xdr:row>
      <xdr:rowOff>91018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549084" y="12214411"/>
          <a:ext cx="4379820" cy="55326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220261</xdr:colOff>
      <xdr:row>36</xdr:row>
      <xdr:rowOff>126066</xdr:rowOff>
    </xdr:from>
    <xdr:to>
      <xdr:col>9</xdr:col>
      <xdr:colOff>1055804</xdr:colOff>
      <xdr:row>39</xdr:row>
      <xdr:rowOff>139060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13583276" y="12214412"/>
          <a:ext cx="5205837" cy="6013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54405</xdr:colOff>
      <xdr:row>36</xdr:row>
      <xdr:rowOff>154079</xdr:rowOff>
    </xdr:from>
    <xdr:to>
      <xdr:col>14</xdr:col>
      <xdr:colOff>2181531</xdr:colOff>
      <xdr:row>39</xdr:row>
      <xdr:rowOff>123426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22158008" y="12242425"/>
          <a:ext cx="8682567" cy="55765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00926" y="212622"/>
          <a:ext cx="2695677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521940</xdr:colOff>
      <xdr:row>36</xdr:row>
      <xdr:rowOff>126066</xdr:rowOff>
    </xdr:from>
    <xdr:to>
      <xdr:col>20</xdr:col>
      <xdr:colOff>439082</xdr:colOff>
      <xdr:row>39</xdr:row>
      <xdr:rowOff>92004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33551278" y="12214412"/>
          <a:ext cx="4875745" cy="55424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578361</xdr:colOff>
      <xdr:row>37</xdr:row>
      <xdr:rowOff>0</xdr:rowOff>
    </xdr:from>
    <xdr:to>
      <xdr:col>24</xdr:col>
      <xdr:colOff>1254774</xdr:colOff>
      <xdr:row>39</xdr:row>
      <xdr:rowOff>109826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40079096" y="12284449"/>
          <a:ext cx="3449869" cy="50203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309564</xdr:colOff>
      <xdr:row>0</xdr:row>
      <xdr:rowOff>52387</xdr:rowOff>
    </xdr:from>
    <xdr:to>
      <xdr:col>0</xdr:col>
      <xdr:colOff>1190625</xdr:colOff>
      <xdr:row>3</xdr:row>
      <xdr:rowOff>109537</xdr:rowOff>
    </xdr:to>
    <xdr:pic>
      <xdr:nvPicPr>
        <xdr:cNvPr id="2" name="Pictur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9564" y="52387"/>
          <a:ext cx="881061" cy="6286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180975</xdr:colOff>
      <xdr:row>0</xdr:row>
      <xdr:rowOff>95250</xdr:rowOff>
    </xdr:from>
    <xdr:to>
      <xdr:col>1</xdr:col>
      <xdr:colOff>428625</xdr:colOff>
      <xdr:row>3</xdr:row>
      <xdr:rowOff>99750</xdr:rowOff>
    </xdr:to>
    <xdr:pic>
      <xdr:nvPicPr>
        <xdr:cNvPr id="2" name="Pictur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975" y="95250"/>
          <a:ext cx="1266825" cy="576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0</xdr:row>
      <xdr:rowOff>85725</xdr:rowOff>
    </xdr:from>
    <xdr:to>
      <xdr:col>1</xdr:col>
      <xdr:colOff>438150</xdr:colOff>
      <xdr:row>3</xdr:row>
      <xdr:rowOff>90225</xdr:rowOff>
    </xdr:to>
    <xdr:pic>
      <xdr:nvPicPr>
        <xdr:cNvPr id="2" name="Pictur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0" y="85725"/>
          <a:ext cx="1447800" cy="576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247650</xdr:colOff>
      <xdr:row>0</xdr:row>
      <xdr:rowOff>111125</xdr:rowOff>
    </xdr:from>
    <xdr:to>
      <xdr:col>1</xdr:col>
      <xdr:colOff>829650</xdr:colOff>
      <xdr:row>3</xdr:row>
      <xdr:rowOff>115625</xdr:rowOff>
    </xdr:to>
    <xdr:pic>
      <xdr:nvPicPr>
        <xdr:cNvPr id="2" name="Pictur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47650" y="111125"/>
          <a:ext cx="1915500" cy="576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296952</xdr:colOff>
      <xdr:row>36</xdr:row>
      <xdr:rowOff>126065</xdr:rowOff>
    </xdr:from>
    <xdr:to>
      <xdr:col>3</xdr:col>
      <xdr:colOff>306478</xdr:colOff>
      <xdr:row>39</xdr:row>
      <xdr:rowOff>91018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554127" y="12308540"/>
          <a:ext cx="4371976" cy="53645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220261</xdr:colOff>
      <xdr:row>36</xdr:row>
      <xdr:rowOff>126066</xdr:rowOff>
    </xdr:from>
    <xdr:to>
      <xdr:col>9</xdr:col>
      <xdr:colOff>1055804</xdr:colOff>
      <xdr:row>39</xdr:row>
      <xdr:rowOff>139060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13564786" y="12308541"/>
          <a:ext cx="5197993" cy="58449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54405</xdr:colOff>
      <xdr:row>36</xdr:row>
      <xdr:rowOff>154079</xdr:rowOff>
    </xdr:from>
    <xdr:to>
      <xdr:col>14</xdr:col>
      <xdr:colOff>2181531</xdr:colOff>
      <xdr:row>39</xdr:row>
      <xdr:rowOff>123426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22123830" y="12336554"/>
          <a:ext cx="8670801" cy="5408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521940</xdr:colOff>
      <xdr:row>36</xdr:row>
      <xdr:rowOff>126066</xdr:rowOff>
    </xdr:from>
    <xdr:to>
      <xdr:col>20</xdr:col>
      <xdr:colOff>439082</xdr:colOff>
      <xdr:row>39</xdr:row>
      <xdr:rowOff>92004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33497490" y="12308541"/>
          <a:ext cx="4879667" cy="53743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578361</xdr:colOff>
      <xdr:row>37</xdr:row>
      <xdr:rowOff>0</xdr:rowOff>
    </xdr:from>
    <xdr:to>
      <xdr:col>24</xdr:col>
      <xdr:colOff>1254774</xdr:colOff>
      <xdr:row>39</xdr:row>
      <xdr:rowOff>109826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40040436" y="12372975"/>
          <a:ext cx="3448188" cy="49082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296952</xdr:colOff>
      <xdr:row>36</xdr:row>
      <xdr:rowOff>126065</xdr:rowOff>
    </xdr:from>
    <xdr:to>
      <xdr:col>3</xdr:col>
      <xdr:colOff>306478</xdr:colOff>
      <xdr:row>39</xdr:row>
      <xdr:rowOff>91018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554127" y="12308540"/>
          <a:ext cx="4371976" cy="53645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220261</xdr:colOff>
      <xdr:row>36</xdr:row>
      <xdr:rowOff>126066</xdr:rowOff>
    </xdr:from>
    <xdr:to>
      <xdr:col>9</xdr:col>
      <xdr:colOff>1055804</xdr:colOff>
      <xdr:row>39</xdr:row>
      <xdr:rowOff>139060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13564786" y="12308541"/>
          <a:ext cx="5197993" cy="58449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54405</xdr:colOff>
      <xdr:row>36</xdr:row>
      <xdr:rowOff>154079</xdr:rowOff>
    </xdr:from>
    <xdr:to>
      <xdr:col>14</xdr:col>
      <xdr:colOff>2181531</xdr:colOff>
      <xdr:row>39</xdr:row>
      <xdr:rowOff>123426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22123830" y="12336554"/>
          <a:ext cx="8670801" cy="5408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521940</xdr:colOff>
      <xdr:row>36</xdr:row>
      <xdr:rowOff>126066</xdr:rowOff>
    </xdr:from>
    <xdr:to>
      <xdr:col>20</xdr:col>
      <xdr:colOff>439082</xdr:colOff>
      <xdr:row>39</xdr:row>
      <xdr:rowOff>92004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33497490" y="12308541"/>
          <a:ext cx="4879667" cy="53743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578361</xdr:colOff>
      <xdr:row>37</xdr:row>
      <xdr:rowOff>0</xdr:rowOff>
    </xdr:from>
    <xdr:to>
      <xdr:col>24</xdr:col>
      <xdr:colOff>1254774</xdr:colOff>
      <xdr:row>39</xdr:row>
      <xdr:rowOff>109826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40040436" y="12372975"/>
          <a:ext cx="3448188" cy="49082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296952</xdr:colOff>
      <xdr:row>36</xdr:row>
      <xdr:rowOff>126065</xdr:rowOff>
    </xdr:from>
    <xdr:to>
      <xdr:col>3</xdr:col>
      <xdr:colOff>306478</xdr:colOff>
      <xdr:row>39</xdr:row>
      <xdr:rowOff>91018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554127" y="12308540"/>
          <a:ext cx="4371976" cy="53645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220261</xdr:colOff>
      <xdr:row>36</xdr:row>
      <xdr:rowOff>126066</xdr:rowOff>
    </xdr:from>
    <xdr:to>
      <xdr:col>9</xdr:col>
      <xdr:colOff>1055804</xdr:colOff>
      <xdr:row>39</xdr:row>
      <xdr:rowOff>139060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13564786" y="12308541"/>
          <a:ext cx="5197993" cy="58449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54405</xdr:colOff>
      <xdr:row>36</xdr:row>
      <xdr:rowOff>154079</xdr:rowOff>
    </xdr:from>
    <xdr:to>
      <xdr:col>14</xdr:col>
      <xdr:colOff>2181531</xdr:colOff>
      <xdr:row>39</xdr:row>
      <xdr:rowOff>123426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22123830" y="12336554"/>
          <a:ext cx="8670801" cy="5408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521940</xdr:colOff>
      <xdr:row>36</xdr:row>
      <xdr:rowOff>126066</xdr:rowOff>
    </xdr:from>
    <xdr:to>
      <xdr:col>20</xdr:col>
      <xdr:colOff>439082</xdr:colOff>
      <xdr:row>39</xdr:row>
      <xdr:rowOff>92004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33497490" y="12308541"/>
          <a:ext cx="4879667" cy="53743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578361</xdr:colOff>
      <xdr:row>37</xdr:row>
      <xdr:rowOff>0</xdr:rowOff>
    </xdr:from>
    <xdr:to>
      <xdr:col>24</xdr:col>
      <xdr:colOff>1254774</xdr:colOff>
      <xdr:row>39</xdr:row>
      <xdr:rowOff>109826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40040436" y="12372975"/>
          <a:ext cx="3448188" cy="49082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296952</xdr:colOff>
      <xdr:row>36</xdr:row>
      <xdr:rowOff>126065</xdr:rowOff>
    </xdr:from>
    <xdr:to>
      <xdr:col>3</xdr:col>
      <xdr:colOff>306478</xdr:colOff>
      <xdr:row>39</xdr:row>
      <xdr:rowOff>91018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554127" y="12308540"/>
          <a:ext cx="4371976" cy="53645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220261</xdr:colOff>
      <xdr:row>36</xdr:row>
      <xdr:rowOff>126066</xdr:rowOff>
    </xdr:from>
    <xdr:to>
      <xdr:col>9</xdr:col>
      <xdr:colOff>1055804</xdr:colOff>
      <xdr:row>39</xdr:row>
      <xdr:rowOff>139060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13564786" y="12308541"/>
          <a:ext cx="5197993" cy="58449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54405</xdr:colOff>
      <xdr:row>36</xdr:row>
      <xdr:rowOff>154079</xdr:rowOff>
    </xdr:from>
    <xdr:to>
      <xdr:col>14</xdr:col>
      <xdr:colOff>2181531</xdr:colOff>
      <xdr:row>39</xdr:row>
      <xdr:rowOff>123426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22123830" y="12336554"/>
          <a:ext cx="8670801" cy="5408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521940</xdr:colOff>
      <xdr:row>36</xdr:row>
      <xdr:rowOff>126066</xdr:rowOff>
    </xdr:from>
    <xdr:to>
      <xdr:col>20</xdr:col>
      <xdr:colOff>439082</xdr:colOff>
      <xdr:row>39</xdr:row>
      <xdr:rowOff>92004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33497490" y="12308541"/>
          <a:ext cx="4879667" cy="53743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578361</xdr:colOff>
      <xdr:row>37</xdr:row>
      <xdr:rowOff>0</xdr:rowOff>
    </xdr:from>
    <xdr:to>
      <xdr:col>24</xdr:col>
      <xdr:colOff>1254774</xdr:colOff>
      <xdr:row>39</xdr:row>
      <xdr:rowOff>109826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40040436" y="12372975"/>
          <a:ext cx="3448188" cy="49082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661142</xdr:colOff>
      <xdr:row>36</xdr:row>
      <xdr:rowOff>154080</xdr:rowOff>
    </xdr:from>
    <xdr:to>
      <xdr:col>3</xdr:col>
      <xdr:colOff>670668</xdr:colOff>
      <xdr:row>39</xdr:row>
      <xdr:rowOff>105025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913274" y="12242426"/>
          <a:ext cx="4379820" cy="53925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36</xdr:row>
      <xdr:rowOff>126066</xdr:rowOff>
    </xdr:from>
    <xdr:to>
      <xdr:col>9</xdr:col>
      <xdr:colOff>1097826</xdr:colOff>
      <xdr:row>39</xdr:row>
      <xdr:rowOff>97038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13625298" y="12214412"/>
          <a:ext cx="5205837" cy="55928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96428</xdr:colOff>
      <xdr:row>36</xdr:row>
      <xdr:rowOff>126066</xdr:rowOff>
    </xdr:from>
    <xdr:to>
      <xdr:col>15</xdr:col>
      <xdr:colOff>38407</xdr:colOff>
      <xdr:row>39</xdr:row>
      <xdr:rowOff>81404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22200031" y="12214412"/>
          <a:ext cx="8682567" cy="54364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437896</xdr:colOff>
      <xdr:row>36</xdr:row>
      <xdr:rowOff>140073</xdr:rowOff>
    </xdr:from>
    <xdr:to>
      <xdr:col>20</xdr:col>
      <xdr:colOff>355038</xdr:colOff>
      <xdr:row>39</xdr:row>
      <xdr:rowOff>120019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33467234" y="12228419"/>
          <a:ext cx="4875745" cy="56825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788472</xdr:colOff>
      <xdr:row>36</xdr:row>
      <xdr:rowOff>168087</xdr:rowOff>
    </xdr:from>
    <xdr:to>
      <xdr:col>25</xdr:col>
      <xdr:colOff>50142</xdr:colOff>
      <xdr:row>39</xdr:row>
      <xdr:rowOff>137840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40289207" y="12256433"/>
          <a:ext cx="3449869" cy="55806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0</xdr:col>
      <xdr:colOff>226914</xdr:colOff>
      <xdr:row>36</xdr:row>
      <xdr:rowOff>56029</xdr:rowOff>
    </xdr:from>
    <xdr:to>
      <xdr:col>2</xdr:col>
      <xdr:colOff>2169455</xdr:colOff>
      <xdr:row>39</xdr:row>
      <xdr:rowOff>6973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226914" y="12144375"/>
          <a:ext cx="4379820" cy="53925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36</xdr:row>
      <xdr:rowOff>84044</xdr:rowOff>
    </xdr:from>
    <xdr:to>
      <xdr:col>9</xdr:col>
      <xdr:colOff>1097826</xdr:colOff>
      <xdr:row>39</xdr:row>
      <xdr:rowOff>83029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13625298" y="12172390"/>
          <a:ext cx="5205837" cy="58729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96428</xdr:colOff>
      <xdr:row>36</xdr:row>
      <xdr:rowOff>98051</xdr:rowOff>
    </xdr:from>
    <xdr:to>
      <xdr:col>15</xdr:col>
      <xdr:colOff>38407</xdr:colOff>
      <xdr:row>39</xdr:row>
      <xdr:rowOff>81404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22200031" y="12186397"/>
          <a:ext cx="8682567" cy="57166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367859</xdr:colOff>
      <xdr:row>36</xdr:row>
      <xdr:rowOff>168088</xdr:rowOff>
    </xdr:from>
    <xdr:to>
      <xdr:col>20</xdr:col>
      <xdr:colOff>285001</xdr:colOff>
      <xdr:row>39</xdr:row>
      <xdr:rowOff>106012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33397197" y="12256434"/>
          <a:ext cx="4875745" cy="52623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36</xdr:row>
      <xdr:rowOff>126066</xdr:rowOff>
    </xdr:from>
    <xdr:to>
      <xdr:col>24</xdr:col>
      <xdr:colOff>1352826</xdr:colOff>
      <xdr:row>39</xdr:row>
      <xdr:rowOff>123833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40177148" y="12214412"/>
          <a:ext cx="3449869" cy="5860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338973</xdr:colOff>
      <xdr:row>36</xdr:row>
      <xdr:rowOff>84043</xdr:rowOff>
    </xdr:from>
    <xdr:to>
      <xdr:col>3</xdr:col>
      <xdr:colOff>348499</xdr:colOff>
      <xdr:row>39</xdr:row>
      <xdr:rowOff>91018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591105" y="12172389"/>
          <a:ext cx="4379820" cy="59528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136217</xdr:colOff>
      <xdr:row>36</xdr:row>
      <xdr:rowOff>70036</xdr:rowOff>
    </xdr:from>
    <xdr:to>
      <xdr:col>9</xdr:col>
      <xdr:colOff>971760</xdr:colOff>
      <xdr:row>39</xdr:row>
      <xdr:rowOff>125051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13499232" y="12158382"/>
          <a:ext cx="5205837" cy="64332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138449</xdr:colOff>
      <xdr:row>36</xdr:row>
      <xdr:rowOff>98051</xdr:rowOff>
    </xdr:from>
    <xdr:to>
      <xdr:col>15</xdr:col>
      <xdr:colOff>80428</xdr:colOff>
      <xdr:row>39</xdr:row>
      <xdr:rowOff>109421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22242052" y="12186397"/>
          <a:ext cx="8682567" cy="59967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437895</xdr:colOff>
      <xdr:row>36</xdr:row>
      <xdr:rowOff>140072</xdr:rowOff>
    </xdr:from>
    <xdr:to>
      <xdr:col>20</xdr:col>
      <xdr:colOff>355037</xdr:colOff>
      <xdr:row>39</xdr:row>
      <xdr:rowOff>106011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33467233" y="12228418"/>
          <a:ext cx="4875745" cy="5542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36</xdr:row>
      <xdr:rowOff>98051</xdr:rowOff>
    </xdr:from>
    <xdr:to>
      <xdr:col>24</xdr:col>
      <xdr:colOff>1352826</xdr:colOff>
      <xdr:row>39</xdr:row>
      <xdr:rowOff>95818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40177148" y="12186397"/>
          <a:ext cx="3449869" cy="5860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324966</xdr:colOff>
      <xdr:row>36</xdr:row>
      <xdr:rowOff>0</xdr:rowOff>
    </xdr:from>
    <xdr:to>
      <xdr:col>3</xdr:col>
      <xdr:colOff>334492</xdr:colOff>
      <xdr:row>39</xdr:row>
      <xdr:rowOff>6974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577098" y="12088346"/>
          <a:ext cx="4379820" cy="59528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304305</xdr:colOff>
      <xdr:row>36</xdr:row>
      <xdr:rowOff>126066</xdr:rowOff>
    </xdr:from>
    <xdr:to>
      <xdr:col>9</xdr:col>
      <xdr:colOff>1139848</xdr:colOff>
      <xdr:row>39</xdr:row>
      <xdr:rowOff>111044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13667320" y="12214412"/>
          <a:ext cx="5205837" cy="57328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36</xdr:row>
      <xdr:rowOff>112058</xdr:rowOff>
    </xdr:from>
    <xdr:to>
      <xdr:col>15</xdr:col>
      <xdr:colOff>52414</xdr:colOff>
      <xdr:row>39</xdr:row>
      <xdr:rowOff>109420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22214038" y="12200404"/>
          <a:ext cx="8682567" cy="58567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36</xdr:row>
      <xdr:rowOff>98051</xdr:rowOff>
    </xdr:from>
    <xdr:to>
      <xdr:col>20</xdr:col>
      <xdr:colOff>327023</xdr:colOff>
      <xdr:row>39</xdr:row>
      <xdr:rowOff>120019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33439219" y="12186397"/>
          <a:ext cx="4875745" cy="61027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36</xdr:row>
      <xdr:rowOff>168087</xdr:rowOff>
    </xdr:from>
    <xdr:to>
      <xdr:col>24</xdr:col>
      <xdr:colOff>1352826</xdr:colOff>
      <xdr:row>39</xdr:row>
      <xdr:rowOff>137840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40177148" y="12256433"/>
          <a:ext cx="3449869" cy="55806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549084</xdr:colOff>
      <xdr:row>36</xdr:row>
      <xdr:rowOff>56029</xdr:rowOff>
    </xdr:from>
    <xdr:to>
      <xdr:col>3</xdr:col>
      <xdr:colOff>558610</xdr:colOff>
      <xdr:row>39</xdr:row>
      <xdr:rowOff>34989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801216" y="12144375"/>
          <a:ext cx="4379820" cy="56726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290298</xdr:colOff>
      <xdr:row>36</xdr:row>
      <xdr:rowOff>98050</xdr:rowOff>
    </xdr:from>
    <xdr:to>
      <xdr:col>9</xdr:col>
      <xdr:colOff>1125841</xdr:colOff>
      <xdr:row>39</xdr:row>
      <xdr:rowOff>97037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13653313" y="12186396"/>
          <a:ext cx="5205837" cy="58729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124442</xdr:colOff>
      <xdr:row>36</xdr:row>
      <xdr:rowOff>154080</xdr:rowOff>
    </xdr:from>
    <xdr:to>
      <xdr:col>15</xdr:col>
      <xdr:colOff>66421</xdr:colOff>
      <xdr:row>39</xdr:row>
      <xdr:rowOff>109419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22228045" y="12242426"/>
          <a:ext cx="8682567" cy="5436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381867</xdr:colOff>
      <xdr:row>36</xdr:row>
      <xdr:rowOff>70037</xdr:rowOff>
    </xdr:from>
    <xdr:to>
      <xdr:col>20</xdr:col>
      <xdr:colOff>299009</xdr:colOff>
      <xdr:row>39</xdr:row>
      <xdr:rowOff>63989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33411205" y="12158383"/>
          <a:ext cx="4875745" cy="58226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690420</xdr:colOff>
      <xdr:row>37</xdr:row>
      <xdr:rowOff>0</xdr:rowOff>
    </xdr:from>
    <xdr:to>
      <xdr:col>24</xdr:col>
      <xdr:colOff>1366833</xdr:colOff>
      <xdr:row>39</xdr:row>
      <xdr:rowOff>109825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40191155" y="12284449"/>
          <a:ext cx="3449869" cy="50203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0</xdr:col>
      <xdr:colOff>0</xdr:colOff>
      <xdr:row>36</xdr:row>
      <xdr:rowOff>70036</xdr:rowOff>
    </xdr:from>
    <xdr:to>
      <xdr:col>2</xdr:col>
      <xdr:colOff>1942541</xdr:colOff>
      <xdr:row>39</xdr:row>
      <xdr:rowOff>6973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0" y="12158382"/>
          <a:ext cx="4379820" cy="52524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36</xdr:row>
      <xdr:rowOff>70036</xdr:rowOff>
    </xdr:from>
    <xdr:to>
      <xdr:col>9</xdr:col>
      <xdr:colOff>1097826</xdr:colOff>
      <xdr:row>39</xdr:row>
      <xdr:rowOff>125052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13625298" y="12158382"/>
          <a:ext cx="5205837" cy="64332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36</xdr:row>
      <xdr:rowOff>98051</xdr:rowOff>
    </xdr:from>
    <xdr:to>
      <xdr:col>15</xdr:col>
      <xdr:colOff>52414</xdr:colOff>
      <xdr:row>39</xdr:row>
      <xdr:rowOff>95413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22214038" y="12186397"/>
          <a:ext cx="8682567" cy="58567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36</xdr:row>
      <xdr:rowOff>98051</xdr:rowOff>
    </xdr:from>
    <xdr:to>
      <xdr:col>20</xdr:col>
      <xdr:colOff>327023</xdr:colOff>
      <xdr:row>39</xdr:row>
      <xdr:rowOff>106011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33439219" y="12186397"/>
          <a:ext cx="4875745" cy="59626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662406</xdr:colOff>
      <xdr:row>36</xdr:row>
      <xdr:rowOff>140073</xdr:rowOff>
    </xdr:from>
    <xdr:to>
      <xdr:col>24</xdr:col>
      <xdr:colOff>1338819</xdr:colOff>
      <xdr:row>39</xdr:row>
      <xdr:rowOff>109825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40163141" y="12228419"/>
          <a:ext cx="3449869" cy="55806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0</xdr:col>
      <xdr:colOff>0</xdr:colOff>
      <xdr:row>36</xdr:row>
      <xdr:rowOff>98051</xdr:rowOff>
    </xdr:from>
    <xdr:to>
      <xdr:col>2</xdr:col>
      <xdr:colOff>1942541</xdr:colOff>
      <xdr:row>39</xdr:row>
      <xdr:rowOff>77010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0" y="12186397"/>
          <a:ext cx="4379820" cy="56726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36</xdr:row>
      <xdr:rowOff>56028</xdr:rowOff>
    </xdr:from>
    <xdr:to>
      <xdr:col>9</xdr:col>
      <xdr:colOff>1097826</xdr:colOff>
      <xdr:row>39</xdr:row>
      <xdr:rowOff>83029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13625298" y="12144374"/>
          <a:ext cx="5205837" cy="61530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138450</xdr:colOff>
      <xdr:row>36</xdr:row>
      <xdr:rowOff>84044</xdr:rowOff>
    </xdr:from>
    <xdr:to>
      <xdr:col>15</xdr:col>
      <xdr:colOff>80429</xdr:colOff>
      <xdr:row>39</xdr:row>
      <xdr:rowOff>95411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22242053" y="12172390"/>
          <a:ext cx="8682567" cy="5996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353852</xdr:colOff>
      <xdr:row>36</xdr:row>
      <xdr:rowOff>140072</xdr:rowOff>
    </xdr:from>
    <xdr:to>
      <xdr:col>20</xdr:col>
      <xdr:colOff>270994</xdr:colOff>
      <xdr:row>39</xdr:row>
      <xdr:rowOff>92003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33383190" y="12228418"/>
          <a:ext cx="4875745" cy="54023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648398</xdr:colOff>
      <xdr:row>36</xdr:row>
      <xdr:rowOff>140072</xdr:rowOff>
    </xdr:from>
    <xdr:to>
      <xdr:col>24</xdr:col>
      <xdr:colOff>1324811</xdr:colOff>
      <xdr:row>39</xdr:row>
      <xdr:rowOff>95817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40149133" y="12228418"/>
          <a:ext cx="3449869" cy="54405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577098</xdr:colOff>
      <xdr:row>36</xdr:row>
      <xdr:rowOff>112057</xdr:rowOff>
    </xdr:from>
    <xdr:to>
      <xdr:col>3</xdr:col>
      <xdr:colOff>586624</xdr:colOff>
      <xdr:row>39</xdr:row>
      <xdr:rowOff>63002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829230" y="12200403"/>
          <a:ext cx="4379820" cy="53925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290297</xdr:colOff>
      <xdr:row>36</xdr:row>
      <xdr:rowOff>126066</xdr:rowOff>
    </xdr:from>
    <xdr:to>
      <xdr:col>9</xdr:col>
      <xdr:colOff>1125840</xdr:colOff>
      <xdr:row>39</xdr:row>
      <xdr:rowOff>97038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13653312" y="12214412"/>
          <a:ext cx="5205837" cy="55928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68413</xdr:colOff>
      <xdr:row>36</xdr:row>
      <xdr:rowOff>112057</xdr:rowOff>
    </xdr:from>
    <xdr:to>
      <xdr:col>15</xdr:col>
      <xdr:colOff>10392</xdr:colOff>
      <xdr:row>39</xdr:row>
      <xdr:rowOff>123426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22172016" y="12200403"/>
          <a:ext cx="8682567" cy="5996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353851</xdr:colOff>
      <xdr:row>36</xdr:row>
      <xdr:rowOff>84044</xdr:rowOff>
    </xdr:from>
    <xdr:to>
      <xdr:col>20</xdr:col>
      <xdr:colOff>270993</xdr:colOff>
      <xdr:row>39</xdr:row>
      <xdr:rowOff>77997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33383189" y="12172390"/>
          <a:ext cx="4875745" cy="58226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914538</xdr:colOff>
      <xdr:row>36</xdr:row>
      <xdr:rowOff>140073</xdr:rowOff>
    </xdr:from>
    <xdr:to>
      <xdr:col>25</xdr:col>
      <xdr:colOff>176208</xdr:colOff>
      <xdr:row>39</xdr:row>
      <xdr:rowOff>123833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40415273" y="12228419"/>
          <a:ext cx="3449869" cy="57206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16804</xdr:colOff>
      <xdr:row>36</xdr:row>
      <xdr:rowOff>70036</xdr:rowOff>
    </xdr:from>
    <xdr:to>
      <xdr:col>3</xdr:col>
      <xdr:colOff>26330</xdr:colOff>
      <xdr:row>39</xdr:row>
      <xdr:rowOff>48996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268936" y="12158382"/>
          <a:ext cx="4379820" cy="56726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52173</xdr:colOff>
      <xdr:row>36</xdr:row>
      <xdr:rowOff>56028</xdr:rowOff>
    </xdr:from>
    <xdr:to>
      <xdr:col>9</xdr:col>
      <xdr:colOff>887716</xdr:colOff>
      <xdr:row>39</xdr:row>
      <xdr:rowOff>97037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13415188" y="12144374"/>
          <a:ext cx="5205837" cy="62931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2183524</xdr:colOff>
      <xdr:row>36</xdr:row>
      <xdr:rowOff>98051</xdr:rowOff>
    </xdr:from>
    <xdr:to>
      <xdr:col>14</xdr:col>
      <xdr:colOff>2125503</xdr:colOff>
      <xdr:row>39</xdr:row>
      <xdr:rowOff>109421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22101980" y="12186397"/>
          <a:ext cx="8682567" cy="59967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395873</xdr:colOff>
      <xdr:row>36</xdr:row>
      <xdr:rowOff>98051</xdr:rowOff>
    </xdr:from>
    <xdr:to>
      <xdr:col>20</xdr:col>
      <xdr:colOff>313015</xdr:colOff>
      <xdr:row>39</xdr:row>
      <xdr:rowOff>77997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33425211" y="12186397"/>
          <a:ext cx="4875745" cy="56825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648398</xdr:colOff>
      <xdr:row>36</xdr:row>
      <xdr:rowOff>168088</xdr:rowOff>
    </xdr:from>
    <xdr:to>
      <xdr:col>24</xdr:col>
      <xdr:colOff>1324811</xdr:colOff>
      <xdr:row>39</xdr:row>
      <xdr:rowOff>123833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40149133" y="12256434"/>
          <a:ext cx="3449869" cy="54405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0</xdr:col>
      <xdr:colOff>170885</xdr:colOff>
      <xdr:row>36</xdr:row>
      <xdr:rowOff>84043</xdr:rowOff>
    </xdr:from>
    <xdr:to>
      <xdr:col>2</xdr:col>
      <xdr:colOff>2113426</xdr:colOff>
      <xdr:row>39</xdr:row>
      <xdr:rowOff>105024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170885" y="12172389"/>
          <a:ext cx="4379820" cy="60928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6</xdr:col>
      <xdr:colOff>2181290</xdr:colOff>
      <xdr:row>36</xdr:row>
      <xdr:rowOff>56029</xdr:rowOff>
    </xdr:from>
    <xdr:to>
      <xdr:col>9</xdr:col>
      <xdr:colOff>831686</xdr:colOff>
      <xdr:row>39</xdr:row>
      <xdr:rowOff>69022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13359158" y="12144375"/>
          <a:ext cx="5205837" cy="6013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68413</xdr:colOff>
      <xdr:row>36</xdr:row>
      <xdr:rowOff>70036</xdr:rowOff>
    </xdr:from>
    <xdr:to>
      <xdr:col>15</xdr:col>
      <xdr:colOff>10392</xdr:colOff>
      <xdr:row>39</xdr:row>
      <xdr:rowOff>95412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22172016" y="12158382"/>
          <a:ext cx="8682567" cy="61368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437896</xdr:colOff>
      <xdr:row>36</xdr:row>
      <xdr:rowOff>140073</xdr:rowOff>
    </xdr:from>
    <xdr:to>
      <xdr:col>20</xdr:col>
      <xdr:colOff>355038</xdr:colOff>
      <xdr:row>39</xdr:row>
      <xdr:rowOff>120018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33467234" y="12228419"/>
          <a:ext cx="4875745" cy="56825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662406</xdr:colOff>
      <xdr:row>36</xdr:row>
      <xdr:rowOff>98051</xdr:rowOff>
    </xdr:from>
    <xdr:to>
      <xdr:col>24</xdr:col>
      <xdr:colOff>1338819</xdr:colOff>
      <xdr:row>39</xdr:row>
      <xdr:rowOff>137841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40163141" y="12186397"/>
          <a:ext cx="3449869" cy="62809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0</xdr:col>
      <xdr:colOff>114855</xdr:colOff>
      <xdr:row>36</xdr:row>
      <xdr:rowOff>70036</xdr:rowOff>
    </xdr:from>
    <xdr:to>
      <xdr:col>2</xdr:col>
      <xdr:colOff>2057396</xdr:colOff>
      <xdr:row>39</xdr:row>
      <xdr:rowOff>34987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114855" y="12158382"/>
          <a:ext cx="4379820" cy="55325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290297</xdr:colOff>
      <xdr:row>36</xdr:row>
      <xdr:rowOff>28013</xdr:rowOff>
    </xdr:from>
    <xdr:to>
      <xdr:col>9</xdr:col>
      <xdr:colOff>1125840</xdr:colOff>
      <xdr:row>39</xdr:row>
      <xdr:rowOff>97036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13653312" y="12116359"/>
          <a:ext cx="5205837" cy="65733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36</xdr:row>
      <xdr:rowOff>84043</xdr:rowOff>
    </xdr:from>
    <xdr:to>
      <xdr:col>15</xdr:col>
      <xdr:colOff>52414</xdr:colOff>
      <xdr:row>39</xdr:row>
      <xdr:rowOff>95412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22214038" y="12172389"/>
          <a:ext cx="8682567" cy="5996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437895</xdr:colOff>
      <xdr:row>36</xdr:row>
      <xdr:rowOff>0</xdr:rowOff>
    </xdr:from>
    <xdr:to>
      <xdr:col>20</xdr:col>
      <xdr:colOff>355037</xdr:colOff>
      <xdr:row>39</xdr:row>
      <xdr:rowOff>49982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33467233" y="12088346"/>
          <a:ext cx="4875745" cy="63829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36</xdr:row>
      <xdr:rowOff>70036</xdr:rowOff>
    </xdr:from>
    <xdr:to>
      <xdr:col>24</xdr:col>
      <xdr:colOff>1352826</xdr:colOff>
      <xdr:row>39</xdr:row>
      <xdr:rowOff>123833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40177148" y="12158382"/>
          <a:ext cx="3449869" cy="64210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310958</xdr:colOff>
      <xdr:row>36</xdr:row>
      <xdr:rowOff>14007</xdr:rowOff>
    </xdr:from>
    <xdr:to>
      <xdr:col>3</xdr:col>
      <xdr:colOff>320484</xdr:colOff>
      <xdr:row>39</xdr:row>
      <xdr:rowOff>34989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563090" y="12102353"/>
          <a:ext cx="4379820" cy="60929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234269</xdr:colOff>
      <xdr:row>36</xdr:row>
      <xdr:rowOff>14007</xdr:rowOff>
    </xdr:from>
    <xdr:to>
      <xdr:col>9</xdr:col>
      <xdr:colOff>1069812</xdr:colOff>
      <xdr:row>39</xdr:row>
      <xdr:rowOff>83030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13597284" y="12102353"/>
          <a:ext cx="5205837" cy="65733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36</xdr:row>
      <xdr:rowOff>28013</xdr:rowOff>
    </xdr:from>
    <xdr:to>
      <xdr:col>15</xdr:col>
      <xdr:colOff>52414</xdr:colOff>
      <xdr:row>39</xdr:row>
      <xdr:rowOff>53390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22214038" y="12116359"/>
          <a:ext cx="8682567" cy="61368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423888</xdr:colOff>
      <xdr:row>36</xdr:row>
      <xdr:rowOff>42022</xdr:rowOff>
    </xdr:from>
    <xdr:to>
      <xdr:col>20</xdr:col>
      <xdr:colOff>341030</xdr:colOff>
      <xdr:row>39</xdr:row>
      <xdr:rowOff>63990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33453226" y="12130368"/>
          <a:ext cx="4875745" cy="61027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634391</xdr:colOff>
      <xdr:row>36</xdr:row>
      <xdr:rowOff>126066</xdr:rowOff>
    </xdr:from>
    <xdr:to>
      <xdr:col>24</xdr:col>
      <xdr:colOff>1310804</xdr:colOff>
      <xdr:row>39</xdr:row>
      <xdr:rowOff>109826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40135126" y="12214412"/>
          <a:ext cx="3449869" cy="57206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409010</xdr:colOff>
      <xdr:row>36</xdr:row>
      <xdr:rowOff>42022</xdr:rowOff>
    </xdr:from>
    <xdr:to>
      <xdr:col>3</xdr:col>
      <xdr:colOff>418536</xdr:colOff>
      <xdr:row>39</xdr:row>
      <xdr:rowOff>48996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661142" y="12130368"/>
          <a:ext cx="4379820" cy="59528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248275</xdr:colOff>
      <xdr:row>36</xdr:row>
      <xdr:rowOff>84044</xdr:rowOff>
    </xdr:from>
    <xdr:to>
      <xdr:col>9</xdr:col>
      <xdr:colOff>1083818</xdr:colOff>
      <xdr:row>39</xdr:row>
      <xdr:rowOff>139060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/>
      </xdr:nvSpPr>
      <xdr:spPr>
        <a:xfrm>
          <a:off x="13611290" y="12172390"/>
          <a:ext cx="5205837" cy="64332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36</xdr:row>
      <xdr:rowOff>112058</xdr:rowOff>
    </xdr:from>
    <xdr:to>
      <xdr:col>15</xdr:col>
      <xdr:colOff>52414</xdr:colOff>
      <xdr:row>39</xdr:row>
      <xdr:rowOff>95412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SpPr/>
      </xdr:nvSpPr>
      <xdr:spPr>
        <a:xfrm>
          <a:off x="22214038" y="12200404"/>
          <a:ext cx="8682567" cy="57166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36</xdr:row>
      <xdr:rowOff>98051</xdr:rowOff>
    </xdr:from>
    <xdr:to>
      <xdr:col>20</xdr:col>
      <xdr:colOff>327023</xdr:colOff>
      <xdr:row>39</xdr:row>
      <xdr:rowOff>77997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SpPr/>
      </xdr:nvSpPr>
      <xdr:spPr>
        <a:xfrm>
          <a:off x="33439219" y="12186397"/>
          <a:ext cx="4875745" cy="56825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704428</xdr:colOff>
      <xdr:row>36</xdr:row>
      <xdr:rowOff>112058</xdr:rowOff>
    </xdr:from>
    <xdr:to>
      <xdr:col>24</xdr:col>
      <xdr:colOff>1380841</xdr:colOff>
      <xdr:row>39</xdr:row>
      <xdr:rowOff>95818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100-000008000000}"/>
            </a:ext>
          </a:extLst>
        </xdr:cNvPr>
        <xdr:cNvSpPr/>
      </xdr:nvSpPr>
      <xdr:spPr>
        <a:xfrm>
          <a:off x="40205163" y="12200404"/>
          <a:ext cx="3449869" cy="57206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479047</xdr:colOff>
      <xdr:row>36</xdr:row>
      <xdr:rowOff>98051</xdr:rowOff>
    </xdr:from>
    <xdr:to>
      <xdr:col>3</xdr:col>
      <xdr:colOff>488573</xdr:colOff>
      <xdr:row>39</xdr:row>
      <xdr:rowOff>34989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731179" y="12186397"/>
          <a:ext cx="4379820" cy="52524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36</xdr:row>
      <xdr:rowOff>84044</xdr:rowOff>
    </xdr:from>
    <xdr:to>
      <xdr:col>9</xdr:col>
      <xdr:colOff>1097826</xdr:colOff>
      <xdr:row>39</xdr:row>
      <xdr:rowOff>97038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SpPr/>
      </xdr:nvSpPr>
      <xdr:spPr>
        <a:xfrm>
          <a:off x="13625298" y="12172390"/>
          <a:ext cx="5205837" cy="60130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36</xdr:row>
      <xdr:rowOff>56029</xdr:rowOff>
    </xdr:from>
    <xdr:to>
      <xdr:col>15</xdr:col>
      <xdr:colOff>52414</xdr:colOff>
      <xdr:row>39</xdr:row>
      <xdr:rowOff>95411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200-000005000000}"/>
            </a:ext>
          </a:extLst>
        </xdr:cNvPr>
        <xdr:cNvSpPr/>
      </xdr:nvSpPr>
      <xdr:spPr>
        <a:xfrm>
          <a:off x="22214038" y="12144375"/>
          <a:ext cx="8682567" cy="62769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36</xdr:row>
      <xdr:rowOff>84044</xdr:rowOff>
    </xdr:from>
    <xdr:to>
      <xdr:col>20</xdr:col>
      <xdr:colOff>327023</xdr:colOff>
      <xdr:row>39</xdr:row>
      <xdr:rowOff>63989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200-000007000000}"/>
            </a:ext>
          </a:extLst>
        </xdr:cNvPr>
        <xdr:cNvSpPr/>
      </xdr:nvSpPr>
      <xdr:spPr>
        <a:xfrm>
          <a:off x="33439219" y="12172390"/>
          <a:ext cx="4875745" cy="56825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36</xdr:row>
      <xdr:rowOff>126066</xdr:rowOff>
    </xdr:from>
    <xdr:to>
      <xdr:col>24</xdr:col>
      <xdr:colOff>1352826</xdr:colOff>
      <xdr:row>39</xdr:row>
      <xdr:rowOff>95819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200-000008000000}"/>
            </a:ext>
          </a:extLst>
        </xdr:cNvPr>
        <xdr:cNvSpPr/>
      </xdr:nvSpPr>
      <xdr:spPr>
        <a:xfrm>
          <a:off x="40177148" y="12214412"/>
          <a:ext cx="3449869" cy="55806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226914</xdr:colOff>
      <xdr:row>36</xdr:row>
      <xdr:rowOff>14007</xdr:rowOff>
    </xdr:from>
    <xdr:to>
      <xdr:col>3</xdr:col>
      <xdr:colOff>236440</xdr:colOff>
      <xdr:row>39</xdr:row>
      <xdr:rowOff>6974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/>
      </xdr:nvSpPr>
      <xdr:spPr>
        <a:xfrm>
          <a:off x="479046" y="12102353"/>
          <a:ext cx="4379820" cy="5812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304305</xdr:colOff>
      <xdr:row>36</xdr:row>
      <xdr:rowOff>14006</xdr:rowOff>
    </xdr:from>
    <xdr:to>
      <xdr:col>9</xdr:col>
      <xdr:colOff>1139848</xdr:colOff>
      <xdr:row>39</xdr:row>
      <xdr:rowOff>97037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SpPr/>
      </xdr:nvSpPr>
      <xdr:spPr>
        <a:xfrm>
          <a:off x="13667320" y="12102352"/>
          <a:ext cx="5205837" cy="67133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82420</xdr:colOff>
      <xdr:row>36</xdr:row>
      <xdr:rowOff>70035</xdr:rowOff>
    </xdr:from>
    <xdr:to>
      <xdr:col>15</xdr:col>
      <xdr:colOff>24399</xdr:colOff>
      <xdr:row>39</xdr:row>
      <xdr:rowOff>53390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SpPr/>
      </xdr:nvSpPr>
      <xdr:spPr>
        <a:xfrm>
          <a:off x="22186023" y="12158381"/>
          <a:ext cx="8682567" cy="57166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03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115726</xdr:colOff>
      <xdr:row>36</xdr:row>
      <xdr:rowOff>84044</xdr:rowOff>
    </xdr:from>
    <xdr:to>
      <xdr:col>20</xdr:col>
      <xdr:colOff>32868</xdr:colOff>
      <xdr:row>39</xdr:row>
      <xdr:rowOff>77997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300-000007000000}"/>
            </a:ext>
          </a:extLst>
        </xdr:cNvPr>
        <xdr:cNvSpPr/>
      </xdr:nvSpPr>
      <xdr:spPr>
        <a:xfrm>
          <a:off x="33145064" y="12172390"/>
          <a:ext cx="4875745" cy="58226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732443</xdr:colOff>
      <xdr:row>36</xdr:row>
      <xdr:rowOff>112058</xdr:rowOff>
    </xdr:from>
    <xdr:to>
      <xdr:col>24</xdr:col>
      <xdr:colOff>1408856</xdr:colOff>
      <xdr:row>39</xdr:row>
      <xdr:rowOff>67804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300-000008000000}"/>
            </a:ext>
          </a:extLst>
        </xdr:cNvPr>
        <xdr:cNvSpPr/>
      </xdr:nvSpPr>
      <xdr:spPr>
        <a:xfrm>
          <a:off x="40233178" y="12200404"/>
          <a:ext cx="3449869" cy="54405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2796</xdr:colOff>
      <xdr:row>36</xdr:row>
      <xdr:rowOff>70036</xdr:rowOff>
    </xdr:from>
    <xdr:to>
      <xdr:col>3</xdr:col>
      <xdr:colOff>12322</xdr:colOff>
      <xdr:row>39</xdr:row>
      <xdr:rowOff>20981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SpPr/>
      </xdr:nvSpPr>
      <xdr:spPr>
        <a:xfrm>
          <a:off x="254928" y="12158382"/>
          <a:ext cx="4379820" cy="53925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332319</xdr:colOff>
      <xdr:row>36</xdr:row>
      <xdr:rowOff>28014</xdr:rowOff>
    </xdr:from>
    <xdr:to>
      <xdr:col>9</xdr:col>
      <xdr:colOff>1167862</xdr:colOff>
      <xdr:row>39</xdr:row>
      <xdr:rowOff>55015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400-000004000000}"/>
            </a:ext>
          </a:extLst>
        </xdr:cNvPr>
        <xdr:cNvSpPr/>
      </xdr:nvSpPr>
      <xdr:spPr>
        <a:xfrm>
          <a:off x="13695334" y="12116360"/>
          <a:ext cx="5205837" cy="61530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82420</xdr:colOff>
      <xdr:row>36</xdr:row>
      <xdr:rowOff>84044</xdr:rowOff>
    </xdr:from>
    <xdr:to>
      <xdr:col>15</xdr:col>
      <xdr:colOff>24399</xdr:colOff>
      <xdr:row>39</xdr:row>
      <xdr:rowOff>67398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400-000005000000}"/>
            </a:ext>
          </a:extLst>
        </xdr:cNvPr>
        <xdr:cNvSpPr/>
      </xdr:nvSpPr>
      <xdr:spPr>
        <a:xfrm>
          <a:off x="22186023" y="12172390"/>
          <a:ext cx="8682567" cy="57166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04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451903</xdr:colOff>
      <xdr:row>36</xdr:row>
      <xdr:rowOff>14006</xdr:rowOff>
    </xdr:from>
    <xdr:to>
      <xdr:col>20</xdr:col>
      <xdr:colOff>369045</xdr:colOff>
      <xdr:row>39</xdr:row>
      <xdr:rowOff>35973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400-000007000000}"/>
            </a:ext>
          </a:extLst>
        </xdr:cNvPr>
        <xdr:cNvSpPr/>
      </xdr:nvSpPr>
      <xdr:spPr>
        <a:xfrm>
          <a:off x="33481241" y="12102352"/>
          <a:ext cx="4875745" cy="6102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690420</xdr:colOff>
      <xdr:row>36</xdr:row>
      <xdr:rowOff>28014</xdr:rowOff>
    </xdr:from>
    <xdr:to>
      <xdr:col>24</xdr:col>
      <xdr:colOff>1366833</xdr:colOff>
      <xdr:row>39</xdr:row>
      <xdr:rowOff>67803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400-000008000000}"/>
            </a:ext>
          </a:extLst>
        </xdr:cNvPr>
        <xdr:cNvSpPr/>
      </xdr:nvSpPr>
      <xdr:spPr>
        <a:xfrm>
          <a:off x="40191155" y="12116360"/>
          <a:ext cx="3449869" cy="6280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2</xdr:col>
      <xdr:colOff>1473569</xdr:colOff>
      <xdr:row>36</xdr:row>
      <xdr:rowOff>98051</xdr:rowOff>
    </xdr:from>
    <xdr:to>
      <xdr:col>4</xdr:col>
      <xdr:colOff>1483094</xdr:colOff>
      <xdr:row>39</xdr:row>
      <xdr:rowOff>77011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500-000003000000}"/>
            </a:ext>
          </a:extLst>
        </xdr:cNvPr>
        <xdr:cNvSpPr/>
      </xdr:nvSpPr>
      <xdr:spPr>
        <a:xfrm>
          <a:off x="3910848" y="12186397"/>
          <a:ext cx="4379820" cy="56726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36</xdr:row>
      <xdr:rowOff>42022</xdr:rowOff>
    </xdr:from>
    <xdr:to>
      <xdr:col>9</xdr:col>
      <xdr:colOff>1097826</xdr:colOff>
      <xdr:row>39</xdr:row>
      <xdr:rowOff>97038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500-000004000000}"/>
            </a:ext>
          </a:extLst>
        </xdr:cNvPr>
        <xdr:cNvSpPr/>
      </xdr:nvSpPr>
      <xdr:spPr>
        <a:xfrm>
          <a:off x="13625298" y="12130368"/>
          <a:ext cx="5205837" cy="64332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36</xdr:row>
      <xdr:rowOff>84044</xdr:rowOff>
    </xdr:from>
    <xdr:to>
      <xdr:col>15</xdr:col>
      <xdr:colOff>52414</xdr:colOff>
      <xdr:row>39</xdr:row>
      <xdr:rowOff>95412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500-000005000000}"/>
            </a:ext>
          </a:extLst>
        </xdr:cNvPr>
        <xdr:cNvSpPr/>
      </xdr:nvSpPr>
      <xdr:spPr>
        <a:xfrm>
          <a:off x="22214038" y="12172390"/>
          <a:ext cx="8682567" cy="59967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05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381867</xdr:colOff>
      <xdr:row>36</xdr:row>
      <xdr:rowOff>112057</xdr:rowOff>
    </xdr:from>
    <xdr:to>
      <xdr:col>20</xdr:col>
      <xdr:colOff>299009</xdr:colOff>
      <xdr:row>39</xdr:row>
      <xdr:rowOff>106010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500-000007000000}"/>
            </a:ext>
          </a:extLst>
        </xdr:cNvPr>
        <xdr:cNvSpPr/>
      </xdr:nvSpPr>
      <xdr:spPr>
        <a:xfrm>
          <a:off x="33411205" y="12200403"/>
          <a:ext cx="4875745" cy="58226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690421</xdr:colOff>
      <xdr:row>36</xdr:row>
      <xdr:rowOff>84044</xdr:rowOff>
    </xdr:from>
    <xdr:to>
      <xdr:col>24</xdr:col>
      <xdr:colOff>1366834</xdr:colOff>
      <xdr:row>39</xdr:row>
      <xdr:rowOff>81811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500-000008000000}"/>
            </a:ext>
          </a:extLst>
        </xdr:cNvPr>
        <xdr:cNvSpPr/>
      </xdr:nvSpPr>
      <xdr:spPr>
        <a:xfrm>
          <a:off x="40191156" y="12172390"/>
          <a:ext cx="3449869" cy="5860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437024</xdr:colOff>
      <xdr:row>36</xdr:row>
      <xdr:rowOff>98051</xdr:rowOff>
    </xdr:from>
    <xdr:to>
      <xdr:col>3</xdr:col>
      <xdr:colOff>446550</xdr:colOff>
      <xdr:row>39</xdr:row>
      <xdr:rowOff>91018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/>
      </xdr:nvSpPr>
      <xdr:spPr>
        <a:xfrm>
          <a:off x="689156" y="12186397"/>
          <a:ext cx="4379820" cy="5812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36</xdr:row>
      <xdr:rowOff>56029</xdr:rowOff>
    </xdr:from>
    <xdr:to>
      <xdr:col>9</xdr:col>
      <xdr:colOff>1097826</xdr:colOff>
      <xdr:row>39</xdr:row>
      <xdr:rowOff>97036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/>
      </xdr:nvSpPr>
      <xdr:spPr>
        <a:xfrm>
          <a:off x="13625298" y="12144375"/>
          <a:ext cx="5205837" cy="62931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36</xdr:row>
      <xdr:rowOff>70036</xdr:rowOff>
    </xdr:from>
    <xdr:to>
      <xdr:col>15</xdr:col>
      <xdr:colOff>52414</xdr:colOff>
      <xdr:row>39</xdr:row>
      <xdr:rowOff>67398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SpPr/>
      </xdr:nvSpPr>
      <xdr:spPr>
        <a:xfrm>
          <a:off x="22214038" y="12158382"/>
          <a:ext cx="8682567" cy="58567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06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353852</xdr:colOff>
      <xdr:row>36</xdr:row>
      <xdr:rowOff>70036</xdr:rowOff>
    </xdr:from>
    <xdr:to>
      <xdr:col>20</xdr:col>
      <xdr:colOff>270994</xdr:colOff>
      <xdr:row>39</xdr:row>
      <xdr:rowOff>77997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600-000007000000}"/>
            </a:ext>
          </a:extLst>
        </xdr:cNvPr>
        <xdr:cNvSpPr/>
      </xdr:nvSpPr>
      <xdr:spPr>
        <a:xfrm>
          <a:off x="33383190" y="12158382"/>
          <a:ext cx="4875745" cy="59626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648398</xdr:colOff>
      <xdr:row>36</xdr:row>
      <xdr:rowOff>70035</xdr:rowOff>
    </xdr:from>
    <xdr:to>
      <xdr:col>24</xdr:col>
      <xdr:colOff>1324811</xdr:colOff>
      <xdr:row>39</xdr:row>
      <xdr:rowOff>123832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600-000008000000}"/>
            </a:ext>
          </a:extLst>
        </xdr:cNvPr>
        <xdr:cNvSpPr/>
      </xdr:nvSpPr>
      <xdr:spPr>
        <a:xfrm>
          <a:off x="40149133" y="12158381"/>
          <a:ext cx="3449869" cy="64210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184893</xdr:colOff>
      <xdr:row>36</xdr:row>
      <xdr:rowOff>42021</xdr:rowOff>
    </xdr:from>
    <xdr:to>
      <xdr:col>3</xdr:col>
      <xdr:colOff>194419</xdr:colOff>
      <xdr:row>39</xdr:row>
      <xdr:rowOff>48996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700-000003000000}"/>
            </a:ext>
          </a:extLst>
        </xdr:cNvPr>
        <xdr:cNvSpPr/>
      </xdr:nvSpPr>
      <xdr:spPr>
        <a:xfrm>
          <a:off x="437025" y="12130367"/>
          <a:ext cx="4379820" cy="59528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36</xdr:row>
      <xdr:rowOff>56029</xdr:rowOff>
    </xdr:from>
    <xdr:to>
      <xdr:col>9</xdr:col>
      <xdr:colOff>1097826</xdr:colOff>
      <xdr:row>39</xdr:row>
      <xdr:rowOff>111045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700-000004000000}"/>
            </a:ext>
          </a:extLst>
        </xdr:cNvPr>
        <xdr:cNvSpPr/>
      </xdr:nvSpPr>
      <xdr:spPr>
        <a:xfrm>
          <a:off x="13625298" y="12144375"/>
          <a:ext cx="5205837" cy="64332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36</xdr:row>
      <xdr:rowOff>84043</xdr:rowOff>
    </xdr:from>
    <xdr:to>
      <xdr:col>15</xdr:col>
      <xdr:colOff>52414</xdr:colOff>
      <xdr:row>39</xdr:row>
      <xdr:rowOff>39382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700-000005000000}"/>
            </a:ext>
          </a:extLst>
        </xdr:cNvPr>
        <xdr:cNvSpPr/>
      </xdr:nvSpPr>
      <xdr:spPr>
        <a:xfrm>
          <a:off x="22214038" y="12172389"/>
          <a:ext cx="8682567" cy="5436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07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36</xdr:row>
      <xdr:rowOff>14007</xdr:rowOff>
    </xdr:from>
    <xdr:to>
      <xdr:col>20</xdr:col>
      <xdr:colOff>327023</xdr:colOff>
      <xdr:row>39</xdr:row>
      <xdr:rowOff>21968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700-000007000000}"/>
            </a:ext>
          </a:extLst>
        </xdr:cNvPr>
        <xdr:cNvSpPr/>
      </xdr:nvSpPr>
      <xdr:spPr>
        <a:xfrm>
          <a:off x="33439219" y="12102353"/>
          <a:ext cx="4875745" cy="59626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704427</xdr:colOff>
      <xdr:row>36</xdr:row>
      <xdr:rowOff>42022</xdr:rowOff>
    </xdr:from>
    <xdr:to>
      <xdr:col>24</xdr:col>
      <xdr:colOff>1380840</xdr:colOff>
      <xdr:row>39</xdr:row>
      <xdr:rowOff>81811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700-000008000000}"/>
            </a:ext>
          </a:extLst>
        </xdr:cNvPr>
        <xdr:cNvSpPr/>
      </xdr:nvSpPr>
      <xdr:spPr>
        <a:xfrm>
          <a:off x="40205162" y="12130368"/>
          <a:ext cx="3449869" cy="6280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8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44818</xdr:colOff>
      <xdr:row>35</xdr:row>
      <xdr:rowOff>140072</xdr:rowOff>
    </xdr:from>
    <xdr:to>
      <xdr:col>3</xdr:col>
      <xdr:colOff>54344</xdr:colOff>
      <xdr:row>38</xdr:row>
      <xdr:rowOff>147047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800-000003000000}"/>
            </a:ext>
          </a:extLst>
        </xdr:cNvPr>
        <xdr:cNvSpPr/>
      </xdr:nvSpPr>
      <xdr:spPr>
        <a:xfrm>
          <a:off x="296950" y="12032315"/>
          <a:ext cx="4379820" cy="59528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234268</xdr:colOff>
      <xdr:row>36</xdr:row>
      <xdr:rowOff>-1</xdr:rowOff>
    </xdr:from>
    <xdr:to>
      <xdr:col>9</xdr:col>
      <xdr:colOff>1069811</xdr:colOff>
      <xdr:row>39</xdr:row>
      <xdr:rowOff>55014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800-000004000000}"/>
            </a:ext>
          </a:extLst>
        </xdr:cNvPr>
        <xdr:cNvSpPr/>
      </xdr:nvSpPr>
      <xdr:spPr>
        <a:xfrm>
          <a:off x="13597283" y="12088345"/>
          <a:ext cx="5205837" cy="64332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40398</xdr:colOff>
      <xdr:row>36</xdr:row>
      <xdr:rowOff>154080</xdr:rowOff>
    </xdr:from>
    <xdr:to>
      <xdr:col>14</xdr:col>
      <xdr:colOff>2167524</xdr:colOff>
      <xdr:row>39</xdr:row>
      <xdr:rowOff>123428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800-000005000000}"/>
            </a:ext>
          </a:extLst>
        </xdr:cNvPr>
        <xdr:cNvSpPr/>
      </xdr:nvSpPr>
      <xdr:spPr>
        <a:xfrm>
          <a:off x="22144001" y="12242426"/>
          <a:ext cx="8682567" cy="55765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08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297823</xdr:colOff>
      <xdr:row>36</xdr:row>
      <xdr:rowOff>98051</xdr:rowOff>
    </xdr:from>
    <xdr:to>
      <xdr:col>20</xdr:col>
      <xdr:colOff>214965</xdr:colOff>
      <xdr:row>39</xdr:row>
      <xdr:rowOff>106011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800-000007000000}"/>
            </a:ext>
          </a:extLst>
        </xdr:cNvPr>
        <xdr:cNvSpPr/>
      </xdr:nvSpPr>
      <xdr:spPr>
        <a:xfrm>
          <a:off x="33327161" y="12186397"/>
          <a:ext cx="4875745" cy="59626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718435</xdr:colOff>
      <xdr:row>36</xdr:row>
      <xdr:rowOff>70036</xdr:rowOff>
    </xdr:from>
    <xdr:to>
      <xdr:col>24</xdr:col>
      <xdr:colOff>1394848</xdr:colOff>
      <xdr:row>39</xdr:row>
      <xdr:rowOff>123833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800-000008000000}"/>
            </a:ext>
          </a:extLst>
        </xdr:cNvPr>
        <xdr:cNvSpPr/>
      </xdr:nvSpPr>
      <xdr:spPr>
        <a:xfrm>
          <a:off x="40219170" y="12158382"/>
          <a:ext cx="3449869" cy="64210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9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0</xdr:col>
      <xdr:colOff>156877</xdr:colOff>
      <xdr:row>36</xdr:row>
      <xdr:rowOff>14006</xdr:rowOff>
    </xdr:from>
    <xdr:to>
      <xdr:col>2</xdr:col>
      <xdr:colOff>2099418</xdr:colOff>
      <xdr:row>38</xdr:row>
      <xdr:rowOff>161054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900-000003000000}"/>
            </a:ext>
          </a:extLst>
        </xdr:cNvPr>
        <xdr:cNvSpPr/>
      </xdr:nvSpPr>
      <xdr:spPr>
        <a:xfrm>
          <a:off x="156877" y="12102352"/>
          <a:ext cx="4379820" cy="53925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220261</xdr:colOff>
      <xdr:row>36</xdr:row>
      <xdr:rowOff>28014</xdr:rowOff>
    </xdr:from>
    <xdr:to>
      <xdr:col>9</xdr:col>
      <xdr:colOff>1055804</xdr:colOff>
      <xdr:row>39</xdr:row>
      <xdr:rowOff>83030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900-000004000000}"/>
            </a:ext>
          </a:extLst>
        </xdr:cNvPr>
        <xdr:cNvSpPr/>
      </xdr:nvSpPr>
      <xdr:spPr>
        <a:xfrm>
          <a:off x="13583276" y="12116360"/>
          <a:ext cx="5205837" cy="64332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82420</xdr:colOff>
      <xdr:row>36</xdr:row>
      <xdr:rowOff>56029</xdr:rowOff>
    </xdr:from>
    <xdr:to>
      <xdr:col>15</xdr:col>
      <xdr:colOff>24399</xdr:colOff>
      <xdr:row>39</xdr:row>
      <xdr:rowOff>95413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900-000005000000}"/>
            </a:ext>
          </a:extLst>
        </xdr:cNvPr>
        <xdr:cNvSpPr/>
      </xdr:nvSpPr>
      <xdr:spPr>
        <a:xfrm>
          <a:off x="22186023" y="12144375"/>
          <a:ext cx="8682567" cy="62769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09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297822</xdr:colOff>
      <xdr:row>36</xdr:row>
      <xdr:rowOff>140072</xdr:rowOff>
    </xdr:from>
    <xdr:to>
      <xdr:col>20</xdr:col>
      <xdr:colOff>214964</xdr:colOff>
      <xdr:row>39</xdr:row>
      <xdr:rowOff>92003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900-000007000000}"/>
            </a:ext>
          </a:extLst>
        </xdr:cNvPr>
        <xdr:cNvSpPr/>
      </xdr:nvSpPr>
      <xdr:spPr>
        <a:xfrm>
          <a:off x="33327160" y="12228418"/>
          <a:ext cx="4875745" cy="54023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690421</xdr:colOff>
      <xdr:row>36</xdr:row>
      <xdr:rowOff>84044</xdr:rowOff>
    </xdr:from>
    <xdr:to>
      <xdr:col>24</xdr:col>
      <xdr:colOff>1366834</xdr:colOff>
      <xdr:row>39</xdr:row>
      <xdr:rowOff>95818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900-000008000000}"/>
            </a:ext>
          </a:extLst>
        </xdr:cNvPr>
        <xdr:cNvSpPr/>
      </xdr:nvSpPr>
      <xdr:spPr>
        <a:xfrm>
          <a:off x="40191156" y="12172390"/>
          <a:ext cx="3449869" cy="60008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A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0</xdr:col>
      <xdr:colOff>198899</xdr:colOff>
      <xdr:row>36</xdr:row>
      <xdr:rowOff>112058</xdr:rowOff>
    </xdr:from>
    <xdr:to>
      <xdr:col>2</xdr:col>
      <xdr:colOff>2141440</xdr:colOff>
      <xdr:row>39</xdr:row>
      <xdr:rowOff>91017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A00-000003000000}"/>
            </a:ext>
          </a:extLst>
        </xdr:cNvPr>
        <xdr:cNvSpPr/>
      </xdr:nvSpPr>
      <xdr:spPr>
        <a:xfrm>
          <a:off x="198899" y="12200404"/>
          <a:ext cx="4379820" cy="56726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276291</xdr:colOff>
      <xdr:row>36</xdr:row>
      <xdr:rowOff>84044</xdr:rowOff>
    </xdr:from>
    <xdr:to>
      <xdr:col>9</xdr:col>
      <xdr:colOff>1111834</xdr:colOff>
      <xdr:row>39</xdr:row>
      <xdr:rowOff>97037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A00-000004000000}"/>
            </a:ext>
          </a:extLst>
        </xdr:cNvPr>
        <xdr:cNvSpPr/>
      </xdr:nvSpPr>
      <xdr:spPr>
        <a:xfrm>
          <a:off x="13639306" y="12172390"/>
          <a:ext cx="5205837" cy="6013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54405</xdr:colOff>
      <xdr:row>36</xdr:row>
      <xdr:rowOff>126066</xdr:rowOff>
    </xdr:from>
    <xdr:to>
      <xdr:col>14</xdr:col>
      <xdr:colOff>2181531</xdr:colOff>
      <xdr:row>39</xdr:row>
      <xdr:rowOff>109420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A00-000005000000}"/>
            </a:ext>
          </a:extLst>
        </xdr:cNvPr>
        <xdr:cNvSpPr/>
      </xdr:nvSpPr>
      <xdr:spPr>
        <a:xfrm>
          <a:off x="22158008" y="12214412"/>
          <a:ext cx="8682567" cy="57166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0A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325837</xdr:colOff>
      <xdr:row>36</xdr:row>
      <xdr:rowOff>28014</xdr:rowOff>
    </xdr:from>
    <xdr:to>
      <xdr:col>20</xdr:col>
      <xdr:colOff>242979</xdr:colOff>
      <xdr:row>39</xdr:row>
      <xdr:rowOff>49983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A00-000007000000}"/>
            </a:ext>
          </a:extLst>
        </xdr:cNvPr>
        <xdr:cNvSpPr/>
      </xdr:nvSpPr>
      <xdr:spPr>
        <a:xfrm>
          <a:off x="33355175" y="12116360"/>
          <a:ext cx="4875745" cy="6102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662406</xdr:colOff>
      <xdr:row>36</xdr:row>
      <xdr:rowOff>84044</xdr:rowOff>
    </xdr:from>
    <xdr:to>
      <xdr:col>24</xdr:col>
      <xdr:colOff>1338819</xdr:colOff>
      <xdr:row>39</xdr:row>
      <xdr:rowOff>81811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A00-000008000000}"/>
            </a:ext>
          </a:extLst>
        </xdr:cNvPr>
        <xdr:cNvSpPr/>
      </xdr:nvSpPr>
      <xdr:spPr>
        <a:xfrm>
          <a:off x="40163141" y="12172390"/>
          <a:ext cx="3449869" cy="5860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B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0</xdr:col>
      <xdr:colOff>16803</xdr:colOff>
      <xdr:row>36</xdr:row>
      <xdr:rowOff>-1</xdr:rowOff>
    </xdr:from>
    <xdr:to>
      <xdr:col>2</xdr:col>
      <xdr:colOff>1959344</xdr:colOff>
      <xdr:row>38</xdr:row>
      <xdr:rowOff>175061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B00-000003000000}"/>
            </a:ext>
          </a:extLst>
        </xdr:cNvPr>
        <xdr:cNvSpPr/>
      </xdr:nvSpPr>
      <xdr:spPr>
        <a:xfrm>
          <a:off x="16803" y="12088345"/>
          <a:ext cx="4379820" cy="56726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36</xdr:row>
      <xdr:rowOff>56028</xdr:rowOff>
    </xdr:from>
    <xdr:to>
      <xdr:col>9</xdr:col>
      <xdr:colOff>1097826</xdr:colOff>
      <xdr:row>39</xdr:row>
      <xdr:rowOff>97037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B00-000004000000}"/>
            </a:ext>
          </a:extLst>
        </xdr:cNvPr>
        <xdr:cNvSpPr/>
      </xdr:nvSpPr>
      <xdr:spPr>
        <a:xfrm>
          <a:off x="13625298" y="12144374"/>
          <a:ext cx="5205837" cy="62931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54406</xdr:colOff>
      <xdr:row>36</xdr:row>
      <xdr:rowOff>126065</xdr:rowOff>
    </xdr:from>
    <xdr:to>
      <xdr:col>14</xdr:col>
      <xdr:colOff>2181532</xdr:colOff>
      <xdr:row>39</xdr:row>
      <xdr:rowOff>95412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B00-000005000000}"/>
            </a:ext>
          </a:extLst>
        </xdr:cNvPr>
        <xdr:cNvSpPr/>
      </xdr:nvSpPr>
      <xdr:spPr>
        <a:xfrm>
          <a:off x="22158009" y="12214411"/>
          <a:ext cx="8682567" cy="55765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0B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367859</xdr:colOff>
      <xdr:row>36</xdr:row>
      <xdr:rowOff>70036</xdr:rowOff>
    </xdr:from>
    <xdr:to>
      <xdr:col>20</xdr:col>
      <xdr:colOff>285001</xdr:colOff>
      <xdr:row>39</xdr:row>
      <xdr:rowOff>77996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B00-000007000000}"/>
            </a:ext>
          </a:extLst>
        </xdr:cNvPr>
        <xdr:cNvSpPr/>
      </xdr:nvSpPr>
      <xdr:spPr>
        <a:xfrm>
          <a:off x="33397197" y="12158382"/>
          <a:ext cx="4875745" cy="59626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578361</xdr:colOff>
      <xdr:row>36</xdr:row>
      <xdr:rowOff>70036</xdr:rowOff>
    </xdr:from>
    <xdr:to>
      <xdr:col>24</xdr:col>
      <xdr:colOff>1254774</xdr:colOff>
      <xdr:row>39</xdr:row>
      <xdr:rowOff>53797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B00-000008000000}"/>
            </a:ext>
          </a:extLst>
        </xdr:cNvPr>
        <xdr:cNvSpPr/>
      </xdr:nvSpPr>
      <xdr:spPr>
        <a:xfrm>
          <a:off x="40079096" y="12158382"/>
          <a:ext cx="3449869" cy="57206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C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142870</xdr:colOff>
      <xdr:row>36</xdr:row>
      <xdr:rowOff>14007</xdr:rowOff>
    </xdr:from>
    <xdr:to>
      <xdr:col>3</xdr:col>
      <xdr:colOff>152396</xdr:colOff>
      <xdr:row>39</xdr:row>
      <xdr:rowOff>20981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C00-000003000000}"/>
            </a:ext>
          </a:extLst>
        </xdr:cNvPr>
        <xdr:cNvSpPr/>
      </xdr:nvSpPr>
      <xdr:spPr>
        <a:xfrm>
          <a:off x="395002" y="12102353"/>
          <a:ext cx="4379820" cy="59528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234268</xdr:colOff>
      <xdr:row>35</xdr:row>
      <xdr:rowOff>182095</xdr:rowOff>
    </xdr:from>
    <xdr:to>
      <xdr:col>9</xdr:col>
      <xdr:colOff>1069811</xdr:colOff>
      <xdr:row>39</xdr:row>
      <xdr:rowOff>41007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C00-000004000000}"/>
            </a:ext>
          </a:extLst>
        </xdr:cNvPr>
        <xdr:cNvSpPr/>
      </xdr:nvSpPr>
      <xdr:spPr>
        <a:xfrm>
          <a:off x="13597283" y="12074338"/>
          <a:ext cx="5205837" cy="64332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68413</xdr:colOff>
      <xdr:row>36</xdr:row>
      <xdr:rowOff>70037</xdr:rowOff>
    </xdr:from>
    <xdr:to>
      <xdr:col>15</xdr:col>
      <xdr:colOff>10392</xdr:colOff>
      <xdr:row>39</xdr:row>
      <xdr:rowOff>81405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C00-000005000000}"/>
            </a:ext>
          </a:extLst>
        </xdr:cNvPr>
        <xdr:cNvSpPr/>
      </xdr:nvSpPr>
      <xdr:spPr>
        <a:xfrm>
          <a:off x="22172016" y="12158383"/>
          <a:ext cx="8682567" cy="59967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0C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339844</xdr:colOff>
      <xdr:row>36</xdr:row>
      <xdr:rowOff>84044</xdr:rowOff>
    </xdr:from>
    <xdr:to>
      <xdr:col>20</xdr:col>
      <xdr:colOff>256986</xdr:colOff>
      <xdr:row>39</xdr:row>
      <xdr:rowOff>106012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C00-000007000000}"/>
            </a:ext>
          </a:extLst>
        </xdr:cNvPr>
        <xdr:cNvSpPr/>
      </xdr:nvSpPr>
      <xdr:spPr>
        <a:xfrm>
          <a:off x="33369182" y="12172390"/>
          <a:ext cx="4875745" cy="61027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690420</xdr:colOff>
      <xdr:row>36</xdr:row>
      <xdr:rowOff>70035</xdr:rowOff>
    </xdr:from>
    <xdr:to>
      <xdr:col>24</xdr:col>
      <xdr:colOff>1366833</xdr:colOff>
      <xdr:row>39</xdr:row>
      <xdr:rowOff>109824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C00-000008000000}"/>
            </a:ext>
          </a:extLst>
        </xdr:cNvPr>
        <xdr:cNvSpPr/>
      </xdr:nvSpPr>
      <xdr:spPr>
        <a:xfrm>
          <a:off x="40191155" y="12158381"/>
          <a:ext cx="3449869" cy="62809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D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0</xdr:col>
      <xdr:colOff>212906</xdr:colOff>
      <xdr:row>36</xdr:row>
      <xdr:rowOff>28014</xdr:rowOff>
    </xdr:from>
    <xdr:to>
      <xdr:col>2</xdr:col>
      <xdr:colOff>2155447</xdr:colOff>
      <xdr:row>39</xdr:row>
      <xdr:rowOff>63004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D00-000003000000}"/>
            </a:ext>
          </a:extLst>
        </xdr:cNvPr>
        <xdr:cNvSpPr/>
      </xdr:nvSpPr>
      <xdr:spPr>
        <a:xfrm>
          <a:off x="212906" y="12116360"/>
          <a:ext cx="4379820" cy="62329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220261</xdr:colOff>
      <xdr:row>36</xdr:row>
      <xdr:rowOff>56029</xdr:rowOff>
    </xdr:from>
    <xdr:to>
      <xdr:col>9</xdr:col>
      <xdr:colOff>1055804</xdr:colOff>
      <xdr:row>39</xdr:row>
      <xdr:rowOff>125053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D00-000004000000}"/>
            </a:ext>
          </a:extLst>
        </xdr:cNvPr>
        <xdr:cNvSpPr/>
      </xdr:nvSpPr>
      <xdr:spPr>
        <a:xfrm>
          <a:off x="13583276" y="12144375"/>
          <a:ext cx="5205837" cy="65733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36</xdr:row>
      <xdr:rowOff>140073</xdr:rowOff>
    </xdr:from>
    <xdr:to>
      <xdr:col>15</xdr:col>
      <xdr:colOff>52414</xdr:colOff>
      <xdr:row>39</xdr:row>
      <xdr:rowOff>95413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D00-000005000000}"/>
            </a:ext>
          </a:extLst>
        </xdr:cNvPr>
        <xdr:cNvSpPr/>
      </xdr:nvSpPr>
      <xdr:spPr>
        <a:xfrm>
          <a:off x="22214038" y="12228419"/>
          <a:ext cx="8682567" cy="54364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0D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423888</xdr:colOff>
      <xdr:row>36</xdr:row>
      <xdr:rowOff>56028</xdr:rowOff>
    </xdr:from>
    <xdr:to>
      <xdr:col>20</xdr:col>
      <xdr:colOff>341030</xdr:colOff>
      <xdr:row>39</xdr:row>
      <xdr:rowOff>63989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D00-000007000000}"/>
            </a:ext>
          </a:extLst>
        </xdr:cNvPr>
        <xdr:cNvSpPr/>
      </xdr:nvSpPr>
      <xdr:spPr>
        <a:xfrm>
          <a:off x="33453226" y="12144374"/>
          <a:ext cx="4875745" cy="59626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690421</xdr:colOff>
      <xdr:row>36</xdr:row>
      <xdr:rowOff>112058</xdr:rowOff>
    </xdr:from>
    <xdr:to>
      <xdr:col>24</xdr:col>
      <xdr:colOff>1366834</xdr:colOff>
      <xdr:row>39</xdr:row>
      <xdr:rowOff>123833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D00-000008000000}"/>
            </a:ext>
          </a:extLst>
        </xdr:cNvPr>
        <xdr:cNvSpPr/>
      </xdr:nvSpPr>
      <xdr:spPr>
        <a:xfrm>
          <a:off x="40191156" y="12200404"/>
          <a:ext cx="3449869" cy="60008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E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212907</xdr:colOff>
      <xdr:row>36</xdr:row>
      <xdr:rowOff>140072</xdr:rowOff>
    </xdr:from>
    <xdr:to>
      <xdr:col>3</xdr:col>
      <xdr:colOff>222433</xdr:colOff>
      <xdr:row>39</xdr:row>
      <xdr:rowOff>91017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E00-000003000000}"/>
            </a:ext>
          </a:extLst>
        </xdr:cNvPr>
        <xdr:cNvSpPr/>
      </xdr:nvSpPr>
      <xdr:spPr>
        <a:xfrm>
          <a:off x="465039" y="12228418"/>
          <a:ext cx="4379820" cy="53925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276291</xdr:colOff>
      <xdr:row>36</xdr:row>
      <xdr:rowOff>70036</xdr:rowOff>
    </xdr:from>
    <xdr:to>
      <xdr:col>9</xdr:col>
      <xdr:colOff>1111834</xdr:colOff>
      <xdr:row>39</xdr:row>
      <xdr:rowOff>139060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E00-000004000000}"/>
            </a:ext>
          </a:extLst>
        </xdr:cNvPr>
        <xdr:cNvSpPr/>
      </xdr:nvSpPr>
      <xdr:spPr>
        <a:xfrm>
          <a:off x="13639306" y="12158382"/>
          <a:ext cx="5205837" cy="65733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82420</xdr:colOff>
      <xdr:row>36</xdr:row>
      <xdr:rowOff>56029</xdr:rowOff>
    </xdr:from>
    <xdr:to>
      <xdr:col>15</xdr:col>
      <xdr:colOff>24399</xdr:colOff>
      <xdr:row>39</xdr:row>
      <xdr:rowOff>95413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E00-000005000000}"/>
            </a:ext>
          </a:extLst>
        </xdr:cNvPr>
        <xdr:cNvSpPr/>
      </xdr:nvSpPr>
      <xdr:spPr>
        <a:xfrm>
          <a:off x="22186023" y="12144375"/>
          <a:ext cx="8682567" cy="62769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0E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395874</xdr:colOff>
      <xdr:row>36</xdr:row>
      <xdr:rowOff>112058</xdr:rowOff>
    </xdr:from>
    <xdr:to>
      <xdr:col>20</xdr:col>
      <xdr:colOff>313016</xdr:colOff>
      <xdr:row>39</xdr:row>
      <xdr:rowOff>134026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E00-000007000000}"/>
            </a:ext>
          </a:extLst>
        </xdr:cNvPr>
        <xdr:cNvSpPr/>
      </xdr:nvSpPr>
      <xdr:spPr>
        <a:xfrm>
          <a:off x="33425212" y="12200404"/>
          <a:ext cx="4875745" cy="61027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620383</xdr:colOff>
      <xdr:row>36</xdr:row>
      <xdr:rowOff>112058</xdr:rowOff>
    </xdr:from>
    <xdr:to>
      <xdr:col>24</xdr:col>
      <xdr:colOff>1296796</xdr:colOff>
      <xdr:row>39</xdr:row>
      <xdr:rowOff>109826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E00-000008000000}"/>
            </a:ext>
          </a:extLst>
        </xdr:cNvPr>
        <xdr:cNvSpPr/>
      </xdr:nvSpPr>
      <xdr:spPr>
        <a:xfrm>
          <a:off x="40121118" y="12200404"/>
          <a:ext cx="3449869" cy="58607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F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114856</xdr:colOff>
      <xdr:row>36</xdr:row>
      <xdr:rowOff>42021</xdr:rowOff>
    </xdr:from>
    <xdr:to>
      <xdr:col>3</xdr:col>
      <xdr:colOff>124382</xdr:colOff>
      <xdr:row>38</xdr:row>
      <xdr:rowOff>189069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F00-000003000000}"/>
            </a:ext>
          </a:extLst>
        </xdr:cNvPr>
        <xdr:cNvSpPr/>
      </xdr:nvSpPr>
      <xdr:spPr>
        <a:xfrm>
          <a:off x="366988" y="12130367"/>
          <a:ext cx="4379820" cy="53925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304305</xdr:colOff>
      <xdr:row>36</xdr:row>
      <xdr:rowOff>126065</xdr:rowOff>
    </xdr:from>
    <xdr:to>
      <xdr:col>9</xdr:col>
      <xdr:colOff>1139848</xdr:colOff>
      <xdr:row>39</xdr:row>
      <xdr:rowOff>111044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F00-000004000000}"/>
            </a:ext>
          </a:extLst>
        </xdr:cNvPr>
        <xdr:cNvSpPr/>
      </xdr:nvSpPr>
      <xdr:spPr>
        <a:xfrm>
          <a:off x="13667320" y="12214411"/>
          <a:ext cx="5205837" cy="57328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96427</xdr:colOff>
      <xdr:row>36</xdr:row>
      <xdr:rowOff>98051</xdr:rowOff>
    </xdr:from>
    <xdr:to>
      <xdr:col>15</xdr:col>
      <xdr:colOff>38406</xdr:colOff>
      <xdr:row>39</xdr:row>
      <xdr:rowOff>109421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F00-000005000000}"/>
            </a:ext>
          </a:extLst>
        </xdr:cNvPr>
        <xdr:cNvSpPr/>
      </xdr:nvSpPr>
      <xdr:spPr>
        <a:xfrm>
          <a:off x="22200030" y="12186397"/>
          <a:ext cx="8682567" cy="59967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0F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36</xdr:row>
      <xdr:rowOff>112059</xdr:rowOff>
    </xdr:from>
    <xdr:to>
      <xdr:col>20</xdr:col>
      <xdr:colOff>327023</xdr:colOff>
      <xdr:row>39</xdr:row>
      <xdr:rowOff>92005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F00-000007000000}"/>
            </a:ext>
          </a:extLst>
        </xdr:cNvPr>
        <xdr:cNvSpPr/>
      </xdr:nvSpPr>
      <xdr:spPr>
        <a:xfrm>
          <a:off x="33439219" y="12200405"/>
          <a:ext cx="4875745" cy="56825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36</xdr:row>
      <xdr:rowOff>84044</xdr:rowOff>
    </xdr:from>
    <xdr:to>
      <xdr:col>24</xdr:col>
      <xdr:colOff>1352826</xdr:colOff>
      <xdr:row>39</xdr:row>
      <xdr:rowOff>109825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F00-000008000000}"/>
            </a:ext>
          </a:extLst>
        </xdr:cNvPr>
        <xdr:cNvSpPr/>
      </xdr:nvSpPr>
      <xdr:spPr>
        <a:xfrm>
          <a:off x="40177148" y="12172390"/>
          <a:ext cx="3449869" cy="61408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1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184892</xdr:colOff>
      <xdr:row>36</xdr:row>
      <xdr:rowOff>28014</xdr:rowOff>
    </xdr:from>
    <xdr:to>
      <xdr:col>3</xdr:col>
      <xdr:colOff>194418</xdr:colOff>
      <xdr:row>39</xdr:row>
      <xdr:rowOff>6974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1000-000003000000}"/>
            </a:ext>
          </a:extLst>
        </xdr:cNvPr>
        <xdr:cNvSpPr/>
      </xdr:nvSpPr>
      <xdr:spPr>
        <a:xfrm>
          <a:off x="437024" y="12116360"/>
          <a:ext cx="4379820" cy="56726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36</xdr:row>
      <xdr:rowOff>84044</xdr:rowOff>
    </xdr:from>
    <xdr:to>
      <xdr:col>9</xdr:col>
      <xdr:colOff>1097826</xdr:colOff>
      <xdr:row>39</xdr:row>
      <xdr:rowOff>111046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1000-000004000000}"/>
            </a:ext>
          </a:extLst>
        </xdr:cNvPr>
        <xdr:cNvSpPr/>
      </xdr:nvSpPr>
      <xdr:spPr>
        <a:xfrm>
          <a:off x="13625298" y="12172390"/>
          <a:ext cx="5205837" cy="61531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12383</xdr:colOff>
      <xdr:row>36</xdr:row>
      <xdr:rowOff>14006</xdr:rowOff>
    </xdr:from>
    <xdr:to>
      <xdr:col>14</xdr:col>
      <xdr:colOff>2139509</xdr:colOff>
      <xdr:row>39</xdr:row>
      <xdr:rowOff>81405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1000-000005000000}"/>
            </a:ext>
          </a:extLst>
        </xdr:cNvPr>
        <xdr:cNvSpPr/>
      </xdr:nvSpPr>
      <xdr:spPr>
        <a:xfrm>
          <a:off x="22115986" y="12102352"/>
          <a:ext cx="8682567" cy="65570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1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395874</xdr:colOff>
      <xdr:row>36</xdr:row>
      <xdr:rowOff>98051</xdr:rowOff>
    </xdr:from>
    <xdr:to>
      <xdr:col>20</xdr:col>
      <xdr:colOff>313016</xdr:colOff>
      <xdr:row>39</xdr:row>
      <xdr:rowOff>120019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1000-000007000000}"/>
            </a:ext>
          </a:extLst>
        </xdr:cNvPr>
        <xdr:cNvSpPr/>
      </xdr:nvSpPr>
      <xdr:spPr>
        <a:xfrm>
          <a:off x="33425212" y="12186397"/>
          <a:ext cx="4875745" cy="61027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36</xdr:row>
      <xdr:rowOff>126066</xdr:rowOff>
    </xdr:from>
    <xdr:to>
      <xdr:col>24</xdr:col>
      <xdr:colOff>1352826</xdr:colOff>
      <xdr:row>39</xdr:row>
      <xdr:rowOff>137840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1000-000008000000}"/>
            </a:ext>
          </a:extLst>
        </xdr:cNvPr>
        <xdr:cNvSpPr/>
      </xdr:nvSpPr>
      <xdr:spPr>
        <a:xfrm>
          <a:off x="40177148" y="12214412"/>
          <a:ext cx="3449869" cy="60008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11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0</xdr:col>
      <xdr:colOff>58580</xdr:colOff>
      <xdr:row>36</xdr:row>
      <xdr:rowOff>33420</xdr:rowOff>
    </xdr:from>
    <xdr:to>
      <xdr:col>2</xdr:col>
      <xdr:colOff>2006526</xdr:colOff>
      <xdr:row>39</xdr:row>
      <xdr:rowOff>101830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1100-000003000000}"/>
            </a:ext>
          </a:extLst>
        </xdr:cNvPr>
        <xdr:cNvSpPr/>
      </xdr:nvSpPr>
      <xdr:spPr>
        <a:xfrm>
          <a:off x="58580" y="12098420"/>
          <a:ext cx="4387683" cy="61985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278993</xdr:colOff>
      <xdr:row>36</xdr:row>
      <xdr:rowOff>16710</xdr:rowOff>
    </xdr:from>
    <xdr:to>
      <xdr:col>9</xdr:col>
      <xdr:colOff>1114536</xdr:colOff>
      <xdr:row>39</xdr:row>
      <xdr:rowOff>85732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1100-000004000000}"/>
            </a:ext>
          </a:extLst>
        </xdr:cNvPr>
        <xdr:cNvSpPr/>
      </xdr:nvSpPr>
      <xdr:spPr>
        <a:xfrm>
          <a:off x="13664125" y="12081710"/>
          <a:ext cx="5213700" cy="62046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110435</xdr:colOff>
      <xdr:row>36</xdr:row>
      <xdr:rowOff>66842</xdr:rowOff>
    </xdr:from>
    <xdr:to>
      <xdr:col>15</xdr:col>
      <xdr:colOff>52414</xdr:colOff>
      <xdr:row>39</xdr:row>
      <xdr:rowOff>95903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1100-000005000000}"/>
            </a:ext>
          </a:extLst>
        </xdr:cNvPr>
        <xdr:cNvSpPr/>
      </xdr:nvSpPr>
      <xdr:spPr>
        <a:xfrm>
          <a:off x="22251882" y="12131842"/>
          <a:ext cx="8698295" cy="58050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11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36</xdr:row>
      <xdr:rowOff>100262</xdr:rowOff>
    </xdr:from>
    <xdr:to>
      <xdr:col>20</xdr:col>
      <xdr:colOff>327023</xdr:colOff>
      <xdr:row>39</xdr:row>
      <xdr:rowOff>119526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1100-000007000000}"/>
            </a:ext>
          </a:extLst>
        </xdr:cNvPr>
        <xdr:cNvSpPr/>
      </xdr:nvSpPr>
      <xdr:spPr>
        <a:xfrm>
          <a:off x="33496723" y="12165262"/>
          <a:ext cx="4896879" cy="57071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726545</xdr:colOff>
      <xdr:row>36</xdr:row>
      <xdr:rowOff>50132</xdr:rowOff>
    </xdr:from>
    <xdr:to>
      <xdr:col>24</xdr:col>
      <xdr:colOff>1402958</xdr:colOff>
      <xdr:row>39</xdr:row>
      <xdr:rowOff>85005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1100-000008000000}"/>
            </a:ext>
          </a:extLst>
        </xdr:cNvPr>
        <xdr:cNvSpPr/>
      </xdr:nvSpPr>
      <xdr:spPr>
        <a:xfrm>
          <a:off x="40330492" y="12115132"/>
          <a:ext cx="3450361" cy="58632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12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341206</xdr:colOff>
      <xdr:row>36</xdr:row>
      <xdr:rowOff>55217</xdr:rowOff>
    </xdr:from>
    <xdr:to>
      <xdr:col>3</xdr:col>
      <xdr:colOff>350730</xdr:colOff>
      <xdr:row>39</xdr:row>
      <xdr:rowOff>7380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1200-000003000000}"/>
            </a:ext>
          </a:extLst>
        </xdr:cNvPr>
        <xdr:cNvSpPr/>
      </xdr:nvSpPr>
      <xdr:spPr>
        <a:xfrm>
          <a:off x="603489" y="12230652"/>
          <a:ext cx="4371698" cy="53194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248479</xdr:colOff>
      <xdr:row>36</xdr:row>
      <xdr:rowOff>27608</xdr:rowOff>
    </xdr:from>
    <xdr:to>
      <xdr:col>9</xdr:col>
      <xdr:colOff>1084022</xdr:colOff>
      <xdr:row>39</xdr:row>
      <xdr:rowOff>96632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1200-000004000000}"/>
            </a:ext>
          </a:extLst>
        </xdr:cNvPr>
        <xdr:cNvSpPr/>
      </xdr:nvSpPr>
      <xdr:spPr>
        <a:xfrm>
          <a:off x="13597283" y="12203043"/>
          <a:ext cx="5197717" cy="64880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96631</xdr:colOff>
      <xdr:row>36</xdr:row>
      <xdr:rowOff>110434</xdr:rowOff>
    </xdr:from>
    <xdr:to>
      <xdr:col>15</xdr:col>
      <xdr:colOff>38610</xdr:colOff>
      <xdr:row>39</xdr:row>
      <xdr:rowOff>69021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1200-000005000000}"/>
            </a:ext>
          </a:extLst>
        </xdr:cNvPr>
        <xdr:cNvSpPr/>
      </xdr:nvSpPr>
      <xdr:spPr>
        <a:xfrm>
          <a:off x="22169783" y="12285869"/>
          <a:ext cx="8666327" cy="53836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12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396077</xdr:colOff>
      <xdr:row>36</xdr:row>
      <xdr:rowOff>110435</xdr:rowOff>
    </xdr:from>
    <xdr:to>
      <xdr:col>20</xdr:col>
      <xdr:colOff>313219</xdr:colOff>
      <xdr:row>39</xdr:row>
      <xdr:rowOff>77387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1200-000007000000}"/>
            </a:ext>
          </a:extLst>
        </xdr:cNvPr>
        <xdr:cNvSpPr/>
      </xdr:nvSpPr>
      <xdr:spPr>
        <a:xfrm>
          <a:off x="33374664" y="12285870"/>
          <a:ext cx="4872903" cy="54673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717826</xdr:colOff>
      <xdr:row>36</xdr:row>
      <xdr:rowOff>96630</xdr:rowOff>
    </xdr:from>
    <xdr:to>
      <xdr:col>24</xdr:col>
      <xdr:colOff>1394239</xdr:colOff>
      <xdr:row>39</xdr:row>
      <xdr:rowOff>69022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1200-000008000000}"/>
            </a:ext>
          </a:extLst>
        </xdr:cNvPr>
        <xdr:cNvSpPr/>
      </xdr:nvSpPr>
      <xdr:spPr>
        <a:xfrm>
          <a:off x="40170652" y="12272065"/>
          <a:ext cx="3451087" cy="55217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13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230772</xdr:colOff>
      <xdr:row>36</xdr:row>
      <xdr:rowOff>55217</xdr:rowOff>
    </xdr:from>
    <xdr:to>
      <xdr:col>3</xdr:col>
      <xdr:colOff>240296</xdr:colOff>
      <xdr:row>39</xdr:row>
      <xdr:rowOff>34989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1300-000003000000}"/>
            </a:ext>
          </a:extLst>
        </xdr:cNvPr>
        <xdr:cNvSpPr/>
      </xdr:nvSpPr>
      <xdr:spPr>
        <a:xfrm>
          <a:off x="493055" y="12230652"/>
          <a:ext cx="4371698" cy="55955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276087</xdr:colOff>
      <xdr:row>36</xdr:row>
      <xdr:rowOff>27607</xdr:rowOff>
    </xdr:from>
    <xdr:to>
      <xdr:col>9</xdr:col>
      <xdr:colOff>1111630</xdr:colOff>
      <xdr:row>39</xdr:row>
      <xdr:rowOff>96630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1300-000004000000}"/>
            </a:ext>
          </a:extLst>
        </xdr:cNvPr>
        <xdr:cNvSpPr/>
      </xdr:nvSpPr>
      <xdr:spPr>
        <a:xfrm>
          <a:off x="13624891" y="12203042"/>
          <a:ext cx="5197717" cy="64880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82827</xdr:colOff>
      <xdr:row>36</xdr:row>
      <xdr:rowOff>110435</xdr:rowOff>
    </xdr:from>
    <xdr:to>
      <xdr:col>15</xdr:col>
      <xdr:colOff>24806</xdr:colOff>
      <xdr:row>39</xdr:row>
      <xdr:rowOff>82827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1300-000005000000}"/>
            </a:ext>
          </a:extLst>
        </xdr:cNvPr>
        <xdr:cNvSpPr/>
      </xdr:nvSpPr>
      <xdr:spPr>
        <a:xfrm>
          <a:off x="22155979" y="12285870"/>
          <a:ext cx="8666327" cy="55217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13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437490</xdr:colOff>
      <xdr:row>36</xdr:row>
      <xdr:rowOff>110435</xdr:rowOff>
    </xdr:from>
    <xdr:to>
      <xdr:col>20</xdr:col>
      <xdr:colOff>354632</xdr:colOff>
      <xdr:row>39</xdr:row>
      <xdr:rowOff>118801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1300-000007000000}"/>
            </a:ext>
          </a:extLst>
        </xdr:cNvPr>
        <xdr:cNvSpPr/>
      </xdr:nvSpPr>
      <xdr:spPr>
        <a:xfrm>
          <a:off x="33416077" y="12285870"/>
          <a:ext cx="4872903" cy="58814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662609</xdr:colOff>
      <xdr:row>36</xdr:row>
      <xdr:rowOff>69022</xdr:rowOff>
    </xdr:from>
    <xdr:to>
      <xdr:col>24</xdr:col>
      <xdr:colOff>1339022</xdr:colOff>
      <xdr:row>39</xdr:row>
      <xdr:rowOff>96631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1300-000008000000}"/>
            </a:ext>
          </a:extLst>
        </xdr:cNvPr>
        <xdr:cNvSpPr/>
      </xdr:nvSpPr>
      <xdr:spPr>
        <a:xfrm>
          <a:off x="40115435" y="12244457"/>
          <a:ext cx="3451087" cy="60739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14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506858</xdr:colOff>
      <xdr:row>36</xdr:row>
      <xdr:rowOff>124238</xdr:rowOff>
    </xdr:from>
    <xdr:to>
      <xdr:col>3</xdr:col>
      <xdr:colOff>516382</xdr:colOff>
      <xdr:row>39</xdr:row>
      <xdr:rowOff>90205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1400-000003000000}"/>
            </a:ext>
          </a:extLst>
        </xdr:cNvPr>
        <xdr:cNvSpPr/>
      </xdr:nvSpPr>
      <xdr:spPr>
        <a:xfrm>
          <a:off x="769141" y="12299673"/>
          <a:ext cx="4371698" cy="54574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262283</xdr:colOff>
      <xdr:row>36</xdr:row>
      <xdr:rowOff>110434</xdr:rowOff>
    </xdr:from>
    <xdr:to>
      <xdr:col>9</xdr:col>
      <xdr:colOff>1097826</xdr:colOff>
      <xdr:row>39</xdr:row>
      <xdr:rowOff>124239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1400-000004000000}"/>
            </a:ext>
          </a:extLst>
        </xdr:cNvPr>
        <xdr:cNvSpPr/>
      </xdr:nvSpPr>
      <xdr:spPr>
        <a:xfrm>
          <a:off x="13611087" y="12285869"/>
          <a:ext cx="5197717" cy="59358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138043</xdr:colOff>
      <xdr:row>36</xdr:row>
      <xdr:rowOff>124238</xdr:rowOff>
    </xdr:from>
    <xdr:to>
      <xdr:col>15</xdr:col>
      <xdr:colOff>80022</xdr:colOff>
      <xdr:row>39</xdr:row>
      <xdr:rowOff>82825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1400-000005000000}"/>
            </a:ext>
          </a:extLst>
        </xdr:cNvPr>
        <xdr:cNvSpPr/>
      </xdr:nvSpPr>
      <xdr:spPr>
        <a:xfrm>
          <a:off x="22211195" y="12299673"/>
          <a:ext cx="8666327" cy="53836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14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409881</xdr:colOff>
      <xdr:row>36</xdr:row>
      <xdr:rowOff>110435</xdr:rowOff>
    </xdr:from>
    <xdr:to>
      <xdr:col>20</xdr:col>
      <xdr:colOff>327023</xdr:colOff>
      <xdr:row>39</xdr:row>
      <xdr:rowOff>104996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1400-000007000000}"/>
            </a:ext>
          </a:extLst>
        </xdr:cNvPr>
        <xdr:cNvSpPr/>
      </xdr:nvSpPr>
      <xdr:spPr>
        <a:xfrm>
          <a:off x="33388468" y="12285870"/>
          <a:ext cx="4872903" cy="57434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704022</xdr:colOff>
      <xdr:row>36</xdr:row>
      <xdr:rowOff>69021</xdr:rowOff>
    </xdr:from>
    <xdr:to>
      <xdr:col>24</xdr:col>
      <xdr:colOff>1380435</xdr:colOff>
      <xdr:row>39</xdr:row>
      <xdr:rowOff>82824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1400-000008000000}"/>
            </a:ext>
          </a:extLst>
        </xdr:cNvPr>
        <xdr:cNvSpPr/>
      </xdr:nvSpPr>
      <xdr:spPr>
        <a:xfrm>
          <a:off x="40156848" y="12244456"/>
          <a:ext cx="3451087" cy="59358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15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175554</xdr:colOff>
      <xdr:row>36</xdr:row>
      <xdr:rowOff>69021</xdr:rowOff>
    </xdr:from>
    <xdr:to>
      <xdr:col>3</xdr:col>
      <xdr:colOff>185078</xdr:colOff>
      <xdr:row>39</xdr:row>
      <xdr:rowOff>76400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1500-000003000000}"/>
            </a:ext>
          </a:extLst>
        </xdr:cNvPr>
        <xdr:cNvSpPr/>
      </xdr:nvSpPr>
      <xdr:spPr>
        <a:xfrm>
          <a:off x="437837" y="12244456"/>
          <a:ext cx="4371698" cy="58716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303696</xdr:colOff>
      <xdr:row>36</xdr:row>
      <xdr:rowOff>41413</xdr:rowOff>
    </xdr:from>
    <xdr:to>
      <xdr:col>9</xdr:col>
      <xdr:colOff>1139239</xdr:colOff>
      <xdr:row>39</xdr:row>
      <xdr:rowOff>96630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1500-000004000000}"/>
            </a:ext>
          </a:extLst>
        </xdr:cNvPr>
        <xdr:cNvSpPr/>
      </xdr:nvSpPr>
      <xdr:spPr>
        <a:xfrm>
          <a:off x="13652500" y="12216848"/>
          <a:ext cx="5197717" cy="63499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69022</xdr:colOff>
      <xdr:row>36</xdr:row>
      <xdr:rowOff>124239</xdr:rowOff>
    </xdr:from>
    <xdr:to>
      <xdr:col>15</xdr:col>
      <xdr:colOff>11001</xdr:colOff>
      <xdr:row>39</xdr:row>
      <xdr:rowOff>96630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1500-000005000000}"/>
            </a:ext>
          </a:extLst>
        </xdr:cNvPr>
        <xdr:cNvSpPr/>
      </xdr:nvSpPr>
      <xdr:spPr>
        <a:xfrm>
          <a:off x="22142174" y="12299674"/>
          <a:ext cx="8666327" cy="55217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15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437490</xdr:colOff>
      <xdr:row>36</xdr:row>
      <xdr:rowOff>82826</xdr:rowOff>
    </xdr:from>
    <xdr:to>
      <xdr:col>20</xdr:col>
      <xdr:colOff>354632</xdr:colOff>
      <xdr:row>39</xdr:row>
      <xdr:rowOff>104996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1500-000007000000}"/>
            </a:ext>
          </a:extLst>
        </xdr:cNvPr>
        <xdr:cNvSpPr/>
      </xdr:nvSpPr>
      <xdr:spPr>
        <a:xfrm>
          <a:off x="33416077" y="12258261"/>
          <a:ext cx="4872903" cy="60195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635000</xdr:colOff>
      <xdr:row>36</xdr:row>
      <xdr:rowOff>151848</xdr:rowOff>
    </xdr:from>
    <xdr:to>
      <xdr:col>24</xdr:col>
      <xdr:colOff>1311413</xdr:colOff>
      <xdr:row>39</xdr:row>
      <xdr:rowOff>124238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1500-000008000000}"/>
            </a:ext>
          </a:extLst>
        </xdr:cNvPr>
        <xdr:cNvSpPr/>
      </xdr:nvSpPr>
      <xdr:spPr>
        <a:xfrm>
          <a:off x="40087826" y="12327283"/>
          <a:ext cx="3451087" cy="55217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16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0</xdr:col>
      <xdr:colOff>244576</xdr:colOff>
      <xdr:row>35</xdr:row>
      <xdr:rowOff>165651</xdr:rowOff>
    </xdr:from>
    <xdr:to>
      <xdr:col>2</xdr:col>
      <xdr:colOff>2172904</xdr:colOff>
      <xdr:row>39</xdr:row>
      <xdr:rowOff>34987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1600-000003000000}"/>
            </a:ext>
          </a:extLst>
        </xdr:cNvPr>
        <xdr:cNvSpPr/>
      </xdr:nvSpPr>
      <xdr:spPr>
        <a:xfrm>
          <a:off x="244576" y="12147825"/>
          <a:ext cx="4371698" cy="64237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248479</xdr:colOff>
      <xdr:row>35</xdr:row>
      <xdr:rowOff>165652</xdr:rowOff>
    </xdr:from>
    <xdr:to>
      <xdr:col>9</xdr:col>
      <xdr:colOff>1084022</xdr:colOff>
      <xdr:row>39</xdr:row>
      <xdr:rowOff>82827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1600-000004000000}"/>
            </a:ext>
          </a:extLst>
        </xdr:cNvPr>
        <xdr:cNvSpPr/>
      </xdr:nvSpPr>
      <xdr:spPr>
        <a:xfrm>
          <a:off x="13597283" y="12147826"/>
          <a:ext cx="5197717" cy="69021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96630</xdr:colOff>
      <xdr:row>36</xdr:row>
      <xdr:rowOff>69022</xdr:rowOff>
    </xdr:from>
    <xdr:to>
      <xdr:col>15</xdr:col>
      <xdr:colOff>38609</xdr:colOff>
      <xdr:row>39</xdr:row>
      <xdr:rowOff>96630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1600-000005000000}"/>
            </a:ext>
          </a:extLst>
        </xdr:cNvPr>
        <xdr:cNvSpPr/>
      </xdr:nvSpPr>
      <xdr:spPr>
        <a:xfrm>
          <a:off x="22169782" y="12244457"/>
          <a:ext cx="8666327" cy="60739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16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382272</xdr:colOff>
      <xdr:row>36</xdr:row>
      <xdr:rowOff>69022</xdr:rowOff>
    </xdr:from>
    <xdr:to>
      <xdr:col>20</xdr:col>
      <xdr:colOff>299414</xdr:colOff>
      <xdr:row>39</xdr:row>
      <xdr:rowOff>91192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1600-000007000000}"/>
            </a:ext>
          </a:extLst>
        </xdr:cNvPr>
        <xdr:cNvSpPr/>
      </xdr:nvSpPr>
      <xdr:spPr>
        <a:xfrm>
          <a:off x="33360859" y="12244457"/>
          <a:ext cx="4872903" cy="60195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676413</xdr:colOff>
      <xdr:row>36</xdr:row>
      <xdr:rowOff>96630</xdr:rowOff>
    </xdr:from>
    <xdr:to>
      <xdr:col>24</xdr:col>
      <xdr:colOff>1352826</xdr:colOff>
      <xdr:row>39</xdr:row>
      <xdr:rowOff>82826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1600-000008000000}"/>
            </a:ext>
          </a:extLst>
        </xdr:cNvPr>
        <xdr:cNvSpPr/>
      </xdr:nvSpPr>
      <xdr:spPr>
        <a:xfrm>
          <a:off x="40129239" y="12272065"/>
          <a:ext cx="3451087" cy="56597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17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341206</xdr:colOff>
      <xdr:row>35</xdr:row>
      <xdr:rowOff>179455</xdr:rowOff>
    </xdr:from>
    <xdr:to>
      <xdr:col>3</xdr:col>
      <xdr:colOff>350730</xdr:colOff>
      <xdr:row>39</xdr:row>
      <xdr:rowOff>7379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1700-000003000000}"/>
            </a:ext>
          </a:extLst>
        </xdr:cNvPr>
        <xdr:cNvSpPr/>
      </xdr:nvSpPr>
      <xdr:spPr>
        <a:xfrm>
          <a:off x="603489" y="12161629"/>
          <a:ext cx="4371698" cy="60096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234675</xdr:colOff>
      <xdr:row>35</xdr:row>
      <xdr:rowOff>179455</xdr:rowOff>
    </xdr:from>
    <xdr:to>
      <xdr:col>9</xdr:col>
      <xdr:colOff>1070218</xdr:colOff>
      <xdr:row>39</xdr:row>
      <xdr:rowOff>13805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1700-000004000000}"/>
            </a:ext>
          </a:extLst>
        </xdr:cNvPr>
        <xdr:cNvSpPr/>
      </xdr:nvSpPr>
      <xdr:spPr>
        <a:xfrm>
          <a:off x="13583479" y="12161629"/>
          <a:ext cx="5197717" cy="60739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11</xdr:col>
      <xdr:colOff>69022</xdr:colOff>
      <xdr:row>36</xdr:row>
      <xdr:rowOff>69023</xdr:rowOff>
    </xdr:from>
    <xdr:to>
      <xdr:col>15</xdr:col>
      <xdr:colOff>11001</xdr:colOff>
      <xdr:row>39</xdr:row>
      <xdr:rowOff>55217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1700-000005000000}"/>
            </a:ext>
          </a:extLst>
        </xdr:cNvPr>
        <xdr:cNvSpPr/>
      </xdr:nvSpPr>
      <xdr:spPr>
        <a:xfrm>
          <a:off x="22142174" y="12244458"/>
          <a:ext cx="8666327" cy="56597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17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382272</xdr:colOff>
      <xdr:row>36</xdr:row>
      <xdr:rowOff>69022</xdr:rowOff>
    </xdr:from>
    <xdr:to>
      <xdr:col>20</xdr:col>
      <xdr:colOff>299414</xdr:colOff>
      <xdr:row>39</xdr:row>
      <xdr:rowOff>77388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1700-000007000000}"/>
            </a:ext>
          </a:extLst>
        </xdr:cNvPr>
        <xdr:cNvSpPr/>
      </xdr:nvSpPr>
      <xdr:spPr>
        <a:xfrm>
          <a:off x="33360859" y="12244457"/>
          <a:ext cx="4872903" cy="58814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635000</xdr:colOff>
      <xdr:row>36</xdr:row>
      <xdr:rowOff>41413</xdr:rowOff>
    </xdr:from>
    <xdr:to>
      <xdr:col>24</xdr:col>
      <xdr:colOff>1311413</xdr:colOff>
      <xdr:row>39</xdr:row>
      <xdr:rowOff>69022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1700-000008000000}"/>
            </a:ext>
          </a:extLst>
        </xdr:cNvPr>
        <xdr:cNvSpPr/>
      </xdr:nvSpPr>
      <xdr:spPr>
        <a:xfrm>
          <a:off x="40087826" y="12216848"/>
          <a:ext cx="3451087" cy="60739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18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65119</xdr:colOff>
      <xdr:row>36</xdr:row>
      <xdr:rowOff>41412</xdr:rowOff>
    </xdr:from>
    <xdr:to>
      <xdr:col>3</xdr:col>
      <xdr:colOff>74643</xdr:colOff>
      <xdr:row>39</xdr:row>
      <xdr:rowOff>7379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1800-000003000000}"/>
            </a:ext>
          </a:extLst>
        </xdr:cNvPr>
        <xdr:cNvSpPr/>
      </xdr:nvSpPr>
      <xdr:spPr>
        <a:xfrm>
          <a:off x="327402" y="12216847"/>
          <a:ext cx="4371698" cy="54574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216318</xdr:colOff>
      <xdr:row>36</xdr:row>
      <xdr:rowOff>27607</xdr:rowOff>
    </xdr:from>
    <xdr:to>
      <xdr:col>9</xdr:col>
      <xdr:colOff>1939891</xdr:colOff>
      <xdr:row>39</xdr:row>
      <xdr:rowOff>77212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1800-000004000000}"/>
            </a:ext>
          </a:extLst>
        </xdr:cNvPr>
        <xdr:cNvSpPr/>
      </xdr:nvSpPr>
      <xdr:spPr>
        <a:xfrm>
          <a:off x="13565122" y="12203042"/>
          <a:ext cx="6085747" cy="62938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1608865</xdr:colOff>
      <xdr:row>36</xdr:row>
      <xdr:rowOff>27608</xdr:rowOff>
    </xdr:from>
    <xdr:to>
      <xdr:col>15</xdr:col>
      <xdr:colOff>590783</xdr:colOff>
      <xdr:row>39</xdr:row>
      <xdr:rowOff>124438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1800-000005000000}"/>
            </a:ext>
          </a:extLst>
        </xdr:cNvPr>
        <xdr:cNvSpPr/>
      </xdr:nvSpPr>
      <xdr:spPr>
        <a:xfrm>
          <a:off x="21500930" y="12203043"/>
          <a:ext cx="9887353" cy="67661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18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106186</xdr:colOff>
      <xdr:row>36</xdr:row>
      <xdr:rowOff>110434</xdr:rowOff>
    </xdr:from>
    <xdr:to>
      <xdr:col>20</xdr:col>
      <xdr:colOff>23328</xdr:colOff>
      <xdr:row>39</xdr:row>
      <xdr:rowOff>91192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1800-000007000000}"/>
            </a:ext>
          </a:extLst>
        </xdr:cNvPr>
        <xdr:cNvSpPr/>
      </xdr:nvSpPr>
      <xdr:spPr>
        <a:xfrm>
          <a:off x="33084773" y="12285869"/>
          <a:ext cx="4872903" cy="56054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21</xdr:col>
      <xdr:colOff>690217</xdr:colOff>
      <xdr:row>36</xdr:row>
      <xdr:rowOff>69022</xdr:rowOff>
    </xdr:from>
    <xdr:to>
      <xdr:col>26</xdr:col>
      <xdr:colOff>96598</xdr:colOff>
      <xdr:row>39</xdr:row>
      <xdr:rowOff>65708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1800-000008000000}"/>
            </a:ext>
          </a:extLst>
        </xdr:cNvPr>
        <xdr:cNvSpPr/>
      </xdr:nvSpPr>
      <xdr:spPr>
        <a:xfrm>
          <a:off x="39383804" y="12244457"/>
          <a:ext cx="5107577" cy="57646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19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0</xdr:col>
      <xdr:colOff>230772</xdr:colOff>
      <xdr:row>36</xdr:row>
      <xdr:rowOff>82826</xdr:rowOff>
    </xdr:from>
    <xdr:to>
      <xdr:col>2</xdr:col>
      <xdr:colOff>2159100</xdr:colOff>
      <xdr:row>39</xdr:row>
      <xdr:rowOff>34988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1900-000003000000}"/>
            </a:ext>
          </a:extLst>
        </xdr:cNvPr>
        <xdr:cNvSpPr/>
      </xdr:nvSpPr>
      <xdr:spPr>
        <a:xfrm>
          <a:off x="230772" y="12258261"/>
          <a:ext cx="4371698" cy="53194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216318</xdr:colOff>
      <xdr:row>36</xdr:row>
      <xdr:rowOff>55217</xdr:rowOff>
    </xdr:from>
    <xdr:to>
      <xdr:col>9</xdr:col>
      <xdr:colOff>1939891</xdr:colOff>
      <xdr:row>39</xdr:row>
      <xdr:rowOff>104822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1900-000004000000}"/>
            </a:ext>
          </a:extLst>
        </xdr:cNvPr>
        <xdr:cNvSpPr/>
      </xdr:nvSpPr>
      <xdr:spPr>
        <a:xfrm>
          <a:off x="13565122" y="12230652"/>
          <a:ext cx="6085747" cy="62938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1608865</xdr:colOff>
      <xdr:row>36</xdr:row>
      <xdr:rowOff>110436</xdr:rowOff>
    </xdr:from>
    <xdr:to>
      <xdr:col>15</xdr:col>
      <xdr:colOff>590783</xdr:colOff>
      <xdr:row>39</xdr:row>
      <xdr:rowOff>83026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1900-000005000000}"/>
            </a:ext>
          </a:extLst>
        </xdr:cNvPr>
        <xdr:cNvSpPr/>
      </xdr:nvSpPr>
      <xdr:spPr>
        <a:xfrm>
          <a:off x="21500930" y="12285871"/>
          <a:ext cx="9887353" cy="55237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19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147598</xdr:colOff>
      <xdr:row>36</xdr:row>
      <xdr:rowOff>96629</xdr:rowOff>
    </xdr:from>
    <xdr:to>
      <xdr:col>20</xdr:col>
      <xdr:colOff>64740</xdr:colOff>
      <xdr:row>39</xdr:row>
      <xdr:rowOff>91192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1900-000007000000}"/>
            </a:ext>
          </a:extLst>
        </xdr:cNvPr>
        <xdr:cNvSpPr/>
      </xdr:nvSpPr>
      <xdr:spPr>
        <a:xfrm>
          <a:off x="33126185" y="12272064"/>
          <a:ext cx="4872903" cy="57434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21</xdr:col>
      <xdr:colOff>731631</xdr:colOff>
      <xdr:row>36</xdr:row>
      <xdr:rowOff>110435</xdr:rowOff>
    </xdr:from>
    <xdr:to>
      <xdr:col>26</xdr:col>
      <xdr:colOff>138012</xdr:colOff>
      <xdr:row>39</xdr:row>
      <xdr:rowOff>65708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1900-000008000000}"/>
            </a:ext>
          </a:extLst>
        </xdr:cNvPr>
        <xdr:cNvSpPr/>
      </xdr:nvSpPr>
      <xdr:spPr>
        <a:xfrm>
          <a:off x="39425218" y="12285870"/>
          <a:ext cx="5107577" cy="53505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1A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51315</xdr:colOff>
      <xdr:row>36</xdr:row>
      <xdr:rowOff>0</xdr:rowOff>
    </xdr:from>
    <xdr:to>
      <xdr:col>3</xdr:col>
      <xdr:colOff>60839</xdr:colOff>
      <xdr:row>38</xdr:row>
      <xdr:rowOff>186836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1A00-000003000000}"/>
            </a:ext>
          </a:extLst>
        </xdr:cNvPr>
        <xdr:cNvSpPr/>
      </xdr:nvSpPr>
      <xdr:spPr>
        <a:xfrm>
          <a:off x="313598" y="12175435"/>
          <a:ext cx="4371698" cy="57335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147296</xdr:colOff>
      <xdr:row>36</xdr:row>
      <xdr:rowOff>13804</xdr:rowOff>
    </xdr:from>
    <xdr:to>
      <xdr:col>9</xdr:col>
      <xdr:colOff>1870869</xdr:colOff>
      <xdr:row>39</xdr:row>
      <xdr:rowOff>49604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1A00-000004000000}"/>
            </a:ext>
          </a:extLst>
        </xdr:cNvPr>
        <xdr:cNvSpPr/>
      </xdr:nvSpPr>
      <xdr:spPr>
        <a:xfrm>
          <a:off x="13496100" y="12189239"/>
          <a:ext cx="6085747" cy="61558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1636474</xdr:colOff>
      <xdr:row>36</xdr:row>
      <xdr:rowOff>55217</xdr:rowOff>
    </xdr:from>
    <xdr:to>
      <xdr:col>15</xdr:col>
      <xdr:colOff>618392</xdr:colOff>
      <xdr:row>39</xdr:row>
      <xdr:rowOff>83025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1A00-000005000000}"/>
            </a:ext>
          </a:extLst>
        </xdr:cNvPr>
        <xdr:cNvSpPr/>
      </xdr:nvSpPr>
      <xdr:spPr>
        <a:xfrm>
          <a:off x="21528539" y="12230652"/>
          <a:ext cx="9887353" cy="60759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1A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175207</xdr:colOff>
      <xdr:row>36</xdr:row>
      <xdr:rowOff>82826</xdr:rowOff>
    </xdr:from>
    <xdr:to>
      <xdr:col>20</xdr:col>
      <xdr:colOff>92349</xdr:colOff>
      <xdr:row>39</xdr:row>
      <xdr:rowOff>77388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1A00-000007000000}"/>
            </a:ext>
          </a:extLst>
        </xdr:cNvPr>
        <xdr:cNvSpPr/>
      </xdr:nvSpPr>
      <xdr:spPr>
        <a:xfrm>
          <a:off x="33153794" y="12258261"/>
          <a:ext cx="4872903" cy="57434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27608</xdr:colOff>
      <xdr:row>36</xdr:row>
      <xdr:rowOff>55217</xdr:rowOff>
    </xdr:from>
    <xdr:to>
      <xdr:col>26</xdr:col>
      <xdr:colOff>193228</xdr:colOff>
      <xdr:row>39</xdr:row>
      <xdr:rowOff>79513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1A00-000008000000}"/>
            </a:ext>
          </a:extLst>
        </xdr:cNvPr>
        <xdr:cNvSpPr/>
      </xdr:nvSpPr>
      <xdr:spPr>
        <a:xfrm>
          <a:off x="39480434" y="12230652"/>
          <a:ext cx="5107577" cy="60407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1B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0</xdr:col>
      <xdr:colOff>120337</xdr:colOff>
      <xdr:row>36</xdr:row>
      <xdr:rowOff>27608</xdr:rowOff>
    </xdr:from>
    <xdr:to>
      <xdr:col>2</xdr:col>
      <xdr:colOff>2048665</xdr:colOff>
      <xdr:row>38</xdr:row>
      <xdr:rowOff>186834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1B00-000003000000}"/>
            </a:ext>
          </a:extLst>
        </xdr:cNvPr>
        <xdr:cNvSpPr/>
      </xdr:nvSpPr>
      <xdr:spPr>
        <a:xfrm>
          <a:off x="120337" y="12203043"/>
          <a:ext cx="4371698" cy="54574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174905</xdr:colOff>
      <xdr:row>36</xdr:row>
      <xdr:rowOff>13804</xdr:rowOff>
    </xdr:from>
    <xdr:to>
      <xdr:col>9</xdr:col>
      <xdr:colOff>1898478</xdr:colOff>
      <xdr:row>39</xdr:row>
      <xdr:rowOff>91017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1B00-000004000000}"/>
            </a:ext>
          </a:extLst>
        </xdr:cNvPr>
        <xdr:cNvSpPr/>
      </xdr:nvSpPr>
      <xdr:spPr>
        <a:xfrm>
          <a:off x="13523709" y="12189239"/>
          <a:ext cx="6085747" cy="65699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2105822</xdr:colOff>
      <xdr:row>36</xdr:row>
      <xdr:rowOff>69022</xdr:rowOff>
    </xdr:from>
    <xdr:to>
      <xdr:col>15</xdr:col>
      <xdr:colOff>1087740</xdr:colOff>
      <xdr:row>39</xdr:row>
      <xdr:rowOff>96830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1B00-000005000000}"/>
            </a:ext>
          </a:extLst>
        </xdr:cNvPr>
        <xdr:cNvSpPr/>
      </xdr:nvSpPr>
      <xdr:spPr>
        <a:xfrm>
          <a:off x="21997887" y="12244457"/>
          <a:ext cx="9887353" cy="60759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1B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106186</xdr:colOff>
      <xdr:row>36</xdr:row>
      <xdr:rowOff>27607</xdr:rowOff>
    </xdr:from>
    <xdr:to>
      <xdr:col>20</xdr:col>
      <xdr:colOff>23328</xdr:colOff>
      <xdr:row>39</xdr:row>
      <xdr:rowOff>49778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1B00-000007000000}"/>
            </a:ext>
          </a:extLst>
        </xdr:cNvPr>
        <xdr:cNvSpPr/>
      </xdr:nvSpPr>
      <xdr:spPr>
        <a:xfrm>
          <a:off x="33084773" y="12203042"/>
          <a:ext cx="4872903" cy="60195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0</xdr:colOff>
      <xdr:row>36</xdr:row>
      <xdr:rowOff>82826</xdr:rowOff>
    </xdr:from>
    <xdr:to>
      <xdr:col>26</xdr:col>
      <xdr:colOff>165620</xdr:colOff>
      <xdr:row>39</xdr:row>
      <xdr:rowOff>93316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1B00-000008000000}"/>
            </a:ext>
          </a:extLst>
        </xdr:cNvPr>
        <xdr:cNvSpPr/>
      </xdr:nvSpPr>
      <xdr:spPr>
        <a:xfrm>
          <a:off x="39452826" y="12258261"/>
          <a:ext cx="5107577" cy="59027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1C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0</xdr:col>
      <xdr:colOff>161750</xdr:colOff>
      <xdr:row>36</xdr:row>
      <xdr:rowOff>41413</xdr:rowOff>
    </xdr:from>
    <xdr:to>
      <xdr:col>2</xdr:col>
      <xdr:colOff>2090078</xdr:colOff>
      <xdr:row>39</xdr:row>
      <xdr:rowOff>48793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1C00-000003000000}"/>
            </a:ext>
          </a:extLst>
        </xdr:cNvPr>
        <xdr:cNvSpPr/>
      </xdr:nvSpPr>
      <xdr:spPr>
        <a:xfrm>
          <a:off x="161750" y="12216848"/>
          <a:ext cx="4371698" cy="58716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216318</xdr:colOff>
      <xdr:row>36</xdr:row>
      <xdr:rowOff>55217</xdr:rowOff>
    </xdr:from>
    <xdr:to>
      <xdr:col>9</xdr:col>
      <xdr:colOff>1939891</xdr:colOff>
      <xdr:row>39</xdr:row>
      <xdr:rowOff>118626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1C00-000004000000}"/>
            </a:ext>
          </a:extLst>
        </xdr:cNvPr>
        <xdr:cNvSpPr/>
      </xdr:nvSpPr>
      <xdr:spPr>
        <a:xfrm>
          <a:off x="13565122" y="12230652"/>
          <a:ext cx="6085747" cy="64319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1636474</xdr:colOff>
      <xdr:row>36</xdr:row>
      <xdr:rowOff>41413</xdr:rowOff>
    </xdr:from>
    <xdr:to>
      <xdr:col>15</xdr:col>
      <xdr:colOff>618392</xdr:colOff>
      <xdr:row>39</xdr:row>
      <xdr:rowOff>96829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1C00-000005000000}"/>
            </a:ext>
          </a:extLst>
        </xdr:cNvPr>
        <xdr:cNvSpPr/>
      </xdr:nvSpPr>
      <xdr:spPr>
        <a:xfrm>
          <a:off x="21528539" y="12216848"/>
          <a:ext cx="9887353" cy="63519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1C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133794</xdr:colOff>
      <xdr:row>36</xdr:row>
      <xdr:rowOff>110435</xdr:rowOff>
    </xdr:from>
    <xdr:to>
      <xdr:col>20</xdr:col>
      <xdr:colOff>50936</xdr:colOff>
      <xdr:row>39</xdr:row>
      <xdr:rowOff>104996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1C00-000007000000}"/>
            </a:ext>
          </a:extLst>
        </xdr:cNvPr>
        <xdr:cNvSpPr/>
      </xdr:nvSpPr>
      <xdr:spPr>
        <a:xfrm>
          <a:off x="33112381" y="12285870"/>
          <a:ext cx="4872903" cy="57434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21</xdr:col>
      <xdr:colOff>648805</xdr:colOff>
      <xdr:row>36</xdr:row>
      <xdr:rowOff>69022</xdr:rowOff>
    </xdr:from>
    <xdr:to>
      <xdr:col>26</xdr:col>
      <xdr:colOff>55186</xdr:colOff>
      <xdr:row>39</xdr:row>
      <xdr:rowOff>65708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1C00-000008000000}"/>
            </a:ext>
          </a:extLst>
        </xdr:cNvPr>
        <xdr:cNvSpPr/>
      </xdr:nvSpPr>
      <xdr:spPr>
        <a:xfrm>
          <a:off x="39342392" y="12244457"/>
          <a:ext cx="5107577" cy="57646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5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1D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0</xdr:col>
      <xdr:colOff>92728</xdr:colOff>
      <xdr:row>36</xdr:row>
      <xdr:rowOff>110434</xdr:rowOff>
    </xdr:from>
    <xdr:to>
      <xdr:col>2</xdr:col>
      <xdr:colOff>2021056</xdr:colOff>
      <xdr:row>39</xdr:row>
      <xdr:rowOff>104009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1D00-000003000000}"/>
            </a:ext>
          </a:extLst>
        </xdr:cNvPr>
        <xdr:cNvSpPr/>
      </xdr:nvSpPr>
      <xdr:spPr>
        <a:xfrm>
          <a:off x="92728" y="12285869"/>
          <a:ext cx="4371698" cy="57335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243927</xdr:colOff>
      <xdr:row>36</xdr:row>
      <xdr:rowOff>41413</xdr:rowOff>
    </xdr:from>
    <xdr:to>
      <xdr:col>9</xdr:col>
      <xdr:colOff>1967500</xdr:colOff>
      <xdr:row>39</xdr:row>
      <xdr:rowOff>91018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1D00-000004000000}"/>
            </a:ext>
          </a:extLst>
        </xdr:cNvPr>
        <xdr:cNvSpPr/>
      </xdr:nvSpPr>
      <xdr:spPr>
        <a:xfrm>
          <a:off x="13592731" y="12216848"/>
          <a:ext cx="6085747" cy="62938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1581256</xdr:colOff>
      <xdr:row>36</xdr:row>
      <xdr:rowOff>96630</xdr:rowOff>
    </xdr:from>
    <xdr:to>
      <xdr:col>15</xdr:col>
      <xdr:colOff>563174</xdr:colOff>
      <xdr:row>39</xdr:row>
      <xdr:rowOff>138242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1D00-000005000000}"/>
            </a:ext>
          </a:extLst>
        </xdr:cNvPr>
        <xdr:cNvSpPr/>
      </xdr:nvSpPr>
      <xdr:spPr>
        <a:xfrm>
          <a:off x="21473321" y="12272065"/>
          <a:ext cx="9887353" cy="62139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1D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64773</xdr:colOff>
      <xdr:row>36</xdr:row>
      <xdr:rowOff>27609</xdr:rowOff>
    </xdr:from>
    <xdr:to>
      <xdr:col>19</xdr:col>
      <xdr:colOff>741154</xdr:colOff>
      <xdr:row>39</xdr:row>
      <xdr:rowOff>91193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1D00-000007000000}"/>
            </a:ext>
          </a:extLst>
        </xdr:cNvPr>
        <xdr:cNvSpPr/>
      </xdr:nvSpPr>
      <xdr:spPr>
        <a:xfrm>
          <a:off x="33043360" y="12203044"/>
          <a:ext cx="4872903" cy="64336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21</xdr:col>
      <xdr:colOff>745435</xdr:colOff>
      <xdr:row>36</xdr:row>
      <xdr:rowOff>165652</xdr:rowOff>
    </xdr:from>
    <xdr:to>
      <xdr:col>26</xdr:col>
      <xdr:colOff>151816</xdr:colOff>
      <xdr:row>39</xdr:row>
      <xdr:rowOff>120925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1D00-000008000000}"/>
            </a:ext>
          </a:extLst>
        </xdr:cNvPr>
        <xdr:cNvSpPr/>
      </xdr:nvSpPr>
      <xdr:spPr>
        <a:xfrm>
          <a:off x="39439022" y="12341087"/>
          <a:ext cx="5107577" cy="53505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5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1E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0</xdr:col>
      <xdr:colOff>106533</xdr:colOff>
      <xdr:row>36</xdr:row>
      <xdr:rowOff>69022</xdr:rowOff>
    </xdr:from>
    <xdr:to>
      <xdr:col>2</xdr:col>
      <xdr:colOff>2034861</xdr:colOff>
      <xdr:row>39</xdr:row>
      <xdr:rowOff>34987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1E00-000003000000}"/>
            </a:ext>
          </a:extLst>
        </xdr:cNvPr>
        <xdr:cNvSpPr/>
      </xdr:nvSpPr>
      <xdr:spPr>
        <a:xfrm>
          <a:off x="106533" y="12244457"/>
          <a:ext cx="4371698" cy="54574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230122</xdr:colOff>
      <xdr:row>36</xdr:row>
      <xdr:rowOff>41413</xdr:rowOff>
    </xdr:from>
    <xdr:to>
      <xdr:col>9</xdr:col>
      <xdr:colOff>1953695</xdr:colOff>
      <xdr:row>39</xdr:row>
      <xdr:rowOff>104821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1E00-000004000000}"/>
            </a:ext>
          </a:extLst>
        </xdr:cNvPr>
        <xdr:cNvSpPr/>
      </xdr:nvSpPr>
      <xdr:spPr>
        <a:xfrm>
          <a:off x="13578926" y="12216848"/>
          <a:ext cx="6085747" cy="64319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1953974</xdr:colOff>
      <xdr:row>36</xdr:row>
      <xdr:rowOff>27609</xdr:rowOff>
    </xdr:from>
    <xdr:to>
      <xdr:col>15</xdr:col>
      <xdr:colOff>935892</xdr:colOff>
      <xdr:row>39</xdr:row>
      <xdr:rowOff>55417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1E00-000005000000}"/>
            </a:ext>
          </a:extLst>
        </xdr:cNvPr>
        <xdr:cNvSpPr/>
      </xdr:nvSpPr>
      <xdr:spPr>
        <a:xfrm>
          <a:off x="21846039" y="12203044"/>
          <a:ext cx="9887353" cy="60759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1E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133794</xdr:colOff>
      <xdr:row>36</xdr:row>
      <xdr:rowOff>138042</xdr:rowOff>
    </xdr:from>
    <xdr:to>
      <xdr:col>20</xdr:col>
      <xdr:colOff>50936</xdr:colOff>
      <xdr:row>39</xdr:row>
      <xdr:rowOff>91191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1E00-000007000000}"/>
            </a:ext>
          </a:extLst>
        </xdr:cNvPr>
        <xdr:cNvSpPr/>
      </xdr:nvSpPr>
      <xdr:spPr>
        <a:xfrm>
          <a:off x="33112381" y="12313477"/>
          <a:ext cx="4872903" cy="53293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27609</xdr:colOff>
      <xdr:row>36</xdr:row>
      <xdr:rowOff>110435</xdr:rowOff>
    </xdr:from>
    <xdr:to>
      <xdr:col>26</xdr:col>
      <xdr:colOff>193229</xdr:colOff>
      <xdr:row>39</xdr:row>
      <xdr:rowOff>93317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1E00-000008000000}"/>
            </a:ext>
          </a:extLst>
        </xdr:cNvPr>
        <xdr:cNvSpPr/>
      </xdr:nvSpPr>
      <xdr:spPr>
        <a:xfrm>
          <a:off x="39480435" y="12285870"/>
          <a:ext cx="5107577" cy="56266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5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1F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161750</xdr:colOff>
      <xdr:row>36</xdr:row>
      <xdr:rowOff>13804</xdr:rowOff>
    </xdr:from>
    <xdr:to>
      <xdr:col>3</xdr:col>
      <xdr:colOff>171274</xdr:colOff>
      <xdr:row>39</xdr:row>
      <xdr:rowOff>76402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1F00-000003000000}"/>
            </a:ext>
          </a:extLst>
        </xdr:cNvPr>
        <xdr:cNvSpPr/>
      </xdr:nvSpPr>
      <xdr:spPr>
        <a:xfrm>
          <a:off x="424033" y="12189239"/>
          <a:ext cx="4371698" cy="64238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216318</xdr:colOff>
      <xdr:row>36</xdr:row>
      <xdr:rowOff>69022</xdr:rowOff>
    </xdr:from>
    <xdr:to>
      <xdr:col>9</xdr:col>
      <xdr:colOff>1939891</xdr:colOff>
      <xdr:row>39</xdr:row>
      <xdr:rowOff>63408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1F00-000004000000}"/>
            </a:ext>
          </a:extLst>
        </xdr:cNvPr>
        <xdr:cNvSpPr/>
      </xdr:nvSpPr>
      <xdr:spPr>
        <a:xfrm>
          <a:off x="13565122" y="12244457"/>
          <a:ext cx="6085747" cy="57416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1526039</xdr:colOff>
      <xdr:row>36</xdr:row>
      <xdr:rowOff>41413</xdr:rowOff>
    </xdr:from>
    <xdr:to>
      <xdr:col>15</xdr:col>
      <xdr:colOff>507957</xdr:colOff>
      <xdr:row>39</xdr:row>
      <xdr:rowOff>83025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1F00-000005000000}"/>
            </a:ext>
          </a:extLst>
        </xdr:cNvPr>
        <xdr:cNvSpPr/>
      </xdr:nvSpPr>
      <xdr:spPr>
        <a:xfrm>
          <a:off x="21418104" y="12216848"/>
          <a:ext cx="9887353" cy="62139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1F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78577</xdr:colOff>
      <xdr:row>36</xdr:row>
      <xdr:rowOff>124239</xdr:rowOff>
    </xdr:from>
    <xdr:to>
      <xdr:col>19</xdr:col>
      <xdr:colOff>754958</xdr:colOff>
      <xdr:row>39</xdr:row>
      <xdr:rowOff>118801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1F00-000007000000}"/>
            </a:ext>
          </a:extLst>
        </xdr:cNvPr>
        <xdr:cNvSpPr/>
      </xdr:nvSpPr>
      <xdr:spPr>
        <a:xfrm>
          <a:off x="33057164" y="12299674"/>
          <a:ext cx="4872903" cy="57434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27609</xdr:colOff>
      <xdr:row>36</xdr:row>
      <xdr:rowOff>110435</xdr:rowOff>
    </xdr:from>
    <xdr:to>
      <xdr:col>26</xdr:col>
      <xdr:colOff>193229</xdr:colOff>
      <xdr:row>39</xdr:row>
      <xdr:rowOff>65709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1F00-000008000000}"/>
            </a:ext>
          </a:extLst>
        </xdr:cNvPr>
        <xdr:cNvSpPr/>
      </xdr:nvSpPr>
      <xdr:spPr>
        <a:xfrm>
          <a:off x="39480435" y="12285870"/>
          <a:ext cx="5107577" cy="53505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5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20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147946</xdr:colOff>
      <xdr:row>36</xdr:row>
      <xdr:rowOff>41413</xdr:rowOff>
    </xdr:from>
    <xdr:to>
      <xdr:col>3</xdr:col>
      <xdr:colOff>157470</xdr:colOff>
      <xdr:row>38</xdr:row>
      <xdr:rowOff>186835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2000-000003000000}"/>
            </a:ext>
          </a:extLst>
        </xdr:cNvPr>
        <xdr:cNvSpPr/>
      </xdr:nvSpPr>
      <xdr:spPr>
        <a:xfrm>
          <a:off x="410229" y="12216848"/>
          <a:ext cx="4371698" cy="53194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216318</xdr:colOff>
      <xdr:row>36</xdr:row>
      <xdr:rowOff>55216</xdr:rowOff>
    </xdr:from>
    <xdr:to>
      <xdr:col>9</xdr:col>
      <xdr:colOff>1939891</xdr:colOff>
      <xdr:row>39</xdr:row>
      <xdr:rowOff>118625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2000-000004000000}"/>
            </a:ext>
          </a:extLst>
        </xdr:cNvPr>
        <xdr:cNvSpPr/>
      </xdr:nvSpPr>
      <xdr:spPr>
        <a:xfrm>
          <a:off x="13565122" y="12230651"/>
          <a:ext cx="6085747" cy="64319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1567452</xdr:colOff>
      <xdr:row>36</xdr:row>
      <xdr:rowOff>124239</xdr:rowOff>
    </xdr:from>
    <xdr:to>
      <xdr:col>15</xdr:col>
      <xdr:colOff>549370</xdr:colOff>
      <xdr:row>39</xdr:row>
      <xdr:rowOff>69220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2000-000005000000}"/>
            </a:ext>
          </a:extLst>
        </xdr:cNvPr>
        <xdr:cNvSpPr/>
      </xdr:nvSpPr>
      <xdr:spPr>
        <a:xfrm>
          <a:off x="21459517" y="12299674"/>
          <a:ext cx="9887353" cy="52476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2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133794</xdr:colOff>
      <xdr:row>36</xdr:row>
      <xdr:rowOff>124239</xdr:rowOff>
    </xdr:from>
    <xdr:to>
      <xdr:col>20</xdr:col>
      <xdr:colOff>50936</xdr:colOff>
      <xdr:row>39</xdr:row>
      <xdr:rowOff>104997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2000-000007000000}"/>
            </a:ext>
          </a:extLst>
        </xdr:cNvPr>
        <xdr:cNvSpPr/>
      </xdr:nvSpPr>
      <xdr:spPr>
        <a:xfrm>
          <a:off x="33112381" y="12299674"/>
          <a:ext cx="4872903" cy="56054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13804</xdr:colOff>
      <xdr:row>36</xdr:row>
      <xdr:rowOff>96629</xdr:rowOff>
    </xdr:from>
    <xdr:to>
      <xdr:col>26</xdr:col>
      <xdr:colOff>179424</xdr:colOff>
      <xdr:row>39</xdr:row>
      <xdr:rowOff>93316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2000-000008000000}"/>
            </a:ext>
          </a:extLst>
        </xdr:cNvPr>
        <xdr:cNvSpPr/>
      </xdr:nvSpPr>
      <xdr:spPr>
        <a:xfrm>
          <a:off x="39466630" y="12272064"/>
          <a:ext cx="5107577" cy="57646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5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21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37510</xdr:colOff>
      <xdr:row>36</xdr:row>
      <xdr:rowOff>27608</xdr:rowOff>
    </xdr:from>
    <xdr:to>
      <xdr:col>3</xdr:col>
      <xdr:colOff>47034</xdr:colOff>
      <xdr:row>39</xdr:row>
      <xdr:rowOff>21184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2100-000003000000}"/>
            </a:ext>
          </a:extLst>
        </xdr:cNvPr>
        <xdr:cNvSpPr/>
      </xdr:nvSpPr>
      <xdr:spPr>
        <a:xfrm>
          <a:off x="299793" y="12203043"/>
          <a:ext cx="4371698" cy="57335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216318</xdr:colOff>
      <xdr:row>36</xdr:row>
      <xdr:rowOff>13803</xdr:rowOff>
    </xdr:from>
    <xdr:to>
      <xdr:col>9</xdr:col>
      <xdr:colOff>1939891</xdr:colOff>
      <xdr:row>39</xdr:row>
      <xdr:rowOff>104820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2100-000004000000}"/>
            </a:ext>
          </a:extLst>
        </xdr:cNvPr>
        <xdr:cNvSpPr/>
      </xdr:nvSpPr>
      <xdr:spPr>
        <a:xfrm>
          <a:off x="13565122" y="12189238"/>
          <a:ext cx="6085747" cy="67079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1664082</xdr:colOff>
      <xdr:row>36</xdr:row>
      <xdr:rowOff>41413</xdr:rowOff>
    </xdr:from>
    <xdr:to>
      <xdr:col>15</xdr:col>
      <xdr:colOff>646000</xdr:colOff>
      <xdr:row>39</xdr:row>
      <xdr:rowOff>83024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2100-000005000000}"/>
            </a:ext>
          </a:extLst>
        </xdr:cNvPr>
        <xdr:cNvSpPr/>
      </xdr:nvSpPr>
      <xdr:spPr>
        <a:xfrm>
          <a:off x="21556147" y="12216848"/>
          <a:ext cx="9887353" cy="62139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21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64773</xdr:colOff>
      <xdr:row>36</xdr:row>
      <xdr:rowOff>110435</xdr:rowOff>
    </xdr:from>
    <xdr:to>
      <xdr:col>19</xdr:col>
      <xdr:colOff>741154</xdr:colOff>
      <xdr:row>39</xdr:row>
      <xdr:rowOff>77388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2100-000007000000}"/>
            </a:ext>
          </a:extLst>
        </xdr:cNvPr>
        <xdr:cNvSpPr/>
      </xdr:nvSpPr>
      <xdr:spPr>
        <a:xfrm>
          <a:off x="33043360" y="12285870"/>
          <a:ext cx="4872903" cy="54673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0</xdr:colOff>
      <xdr:row>31</xdr:row>
      <xdr:rowOff>0</xdr:rowOff>
    </xdr:from>
    <xdr:to>
      <xdr:col>26</xdr:col>
      <xdr:colOff>165620</xdr:colOff>
      <xdr:row>35</xdr:row>
      <xdr:rowOff>38099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2100-000008000000}"/>
            </a:ext>
          </a:extLst>
        </xdr:cNvPr>
        <xdr:cNvSpPr/>
      </xdr:nvSpPr>
      <xdr:spPr>
        <a:xfrm>
          <a:off x="39462075" y="11020425"/>
          <a:ext cx="5109095" cy="80009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5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22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0</xdr:col>
      <xdr:colOff>120337</xdr:colOff>
      <xdr:row>36</xdr:row>
      <xdr:rowOff>41413</xdr:rowOff>
    </xdr:from>
    <xdr:to>
      <xdr:col>2</xdr:col>
      <xdr:colOff>2048665</xdr:colOff>
      <xdr:row>39</xdr:row>
      <xdr:rowOff>76401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2200-000003000000}"/>
            </a:ext>
          </a:extLst>
        </xdr:cNvPr>
        <xdr:cNvSpPr/>
      </xdr:nvSpPr>
      <xdr:spPr>
        <a:xfrm>
          <a:off x="120337" y="12216848"/>
          <a:ext cx="4371698" cy="61477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216318</xdr:colOff>
      <xdr:row>35</xdr:row>
      <xdr:rowOff>124239</xdr:rowOff>
    </xdr:from>
    <xdr:to>
      <xdr:col>9</xdr:col>
      <xdr:colOff>1939891</xdr:colOff>
      <xdr:row>39</xdr:row>
      <xdr:rowOff>21995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2200-000004000000}"/>
            </a:ext>
          </a:extLst>
        </xdr:cNvPr>
        <xdr:cNvSpPr/>
      </xdr:nvSpPr>
      <xdr:spPr>
        <a:xfrm>
          <a:off x="13565122" y="12106413"/>
          <a:ext cx="6085747" cy="67079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1581257</xdr:colOff>
      <xdr:row>36</xdr:row>
      <xdr:rowOff>96630</xdr:rowOff>
    </xdr:from>
    <xdr:to>
      <xdr:col>15</xdr:col>
      <xdr:colOff>563175</xdr:colOff>
      <xdr:row>39</xdr:row>
      <xdr:rowOff>69220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2200-000005000000}"/>
            </a:ext>
          </a:extLst>
        </xdr:cNvPr>
        <xdr:cNvSpPr/>
      </xdr:nvSpPr>
      <xdr:spPr>
        <a:xfrm>
          <a:off x="21473322" y="12272065"/>
          <a:ext cx="9887353" cy="55237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22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92381</xdr:colOff>
      <xdr:row>36</xdr:row>
      <xdr:rowOff>96630</xdr:rowOff>
    </xdr:from>
    <xdr:to>
      <xdr:col>20</xdr:col>
      <xdr:colOff>9523</xdr:colOff>
      <xdr:row>39</xdr:row>
      <xdr:rowOff>132606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2200-000007000000}"/>
            </a:ext>
          </a:extLst>
        </xdr:cNvPr>
        <xdr:cNvSpPr/>
      </xdr:nvSpPr>
      <xdr:spPr>
        <a:xfrm>
          <a:off x="33070968" y="12272065"/>
          <a:ext cx="4872903" cy="61575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0</xdr:colOff>
      <xdr:row>36</xdr:row>
      <xdr:rowOff>82826</xdr:rowOff>
    </xdr:from>
    <xdr:to>
      <xdr:col>26</xdr:col>
      <xdr:colOff>165620</xdr:colOff>
      <xdr:row>39</xdr:row>
      <xdr:rowOff>93317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2200-000008000000}"/>
            </a:ext>
          </a:extLst>
        </xdr:cNvPr>
        <xdr:cNvSpPr/>
      </xdr:nvSpPr>
      <xdr:spPr>
        <a:xfrm>
          <a:off x="39452826" y="12258261"/>
          <a:ext cx="5107577" cy="59027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5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23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0</xdr:col>
      <xdr:colOff>134142</xdr:colOff>
      <xdr:row>36</xdr:row>
      <xdr:rowOff>69022</xdr:rowOff>
    </xdr:from>
    <xdr:to>
      <xdr:col>2</xdr:col>
      <xdr:colOff>2062470</xdr:colOff>
      <xdr:row>39</xdr:row>
      <xdr:rowOff>48793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2300-000003000000}"/>
            </a:ext>
          </a:extLst>
        </xdr:cNvPr>
        <xdr:cNvSpPr/>
      </xdr:nvSpPr>
      <xdr:spPr>
        <a:xfrm>
          <a:off x="134142" y="12244457"/>
          <a:ext cx="4371698" cy="55955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216318</xdr:colOff>
      <xdr:row>36</xdr:row>
      <xdr:rowOff>27608</xdr:rowOff>
    </xdr:from>
    <xdr:to>
      <xdr:col>9</xdr:col>
      <xdr:colOff>1939891</xdr:colOff>
      <xdr:row>39</xdr:row>
      <xdr:rowOff>49603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2300-000004000000}"/>
            </a:ext>
          </a:extLst>
        </xdr:cNvPr>
        <xdr:cNvSpPr/>
      </xdr:nvSpPr>
      <xdr:spPr>
        <a:xfrm>
          <a:off x="13565122" y="12203043"/>
          <a:ext cx="6085747" cy="60177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1650279</xdr:colOff>
      <xdr:row>36</xdr:row>
      <xdr:rowOff>0</xdr:rowOff>
    </xdr:from>
    <xdr:to>
      <xdr:col>15</xdr:col>
      <xdr:colOff>632197</xdr:colOff>
      <xdr:row>39</xdr:row>
      <xdr:rowOff>55417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2300-000005000000}"/>
            </a:ext>
          </a:extLst>
        </xdr:cNvPr>
        <xdr:cNvSpPr/>
      </xdr:nvSpPr>
      <xdr:spPr>
        <a:xfrm>
          <a:off x="21542344" y="12175435"/>
          <a:ext cx="9887353" cy="635199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23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92381</xdr:colOff>
      <xdr:row>36</xdr:row>
      <xdr:rowOff>13804</xdr:rowOff>
    </xdr:from>
    <xdr:to>
      <xdr:col>20</xdr:col>
      <xdr:colOff>9523</xdr:colOff>
      <xdr:row>39</xdr:row>
      <xdr:rowOff>49779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2300-000007000000}"/>
            </a:ext>
          </a:extLst>
        </xdr:cNvPr>
        <xdr:cNvSpPr/>
      </xdr:nvSpPr>
      <xdr:spPr>
        <a:xfrm>
          <a:off x="33070968" y="12189239"/>
          <a:ext cx="4872903" cy="615757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82826</xdr:colOff>
      <xdr:row>36</xdr:row>
      <xdr:rowOff>0</xdr:rowOff>
    </xdr:from>
    <xdr:to>
      <xdr:col>26</xdr:col>
      <xdr:colOff>248446</xdr:colOff>
      <xdr:row>39</xdr:row>
      <xdr:rowOff>79513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2300-000008000000}"/>
            </a:ext>
          </a:extLst>
        </xdr:cNvPr>
        <xdr:cNvSpPr/>
      </xdr:nvSpPr>
      <xdr:spPr>
        <a:xfrm>
          <a:off x="39535652" y="12175435"/>
          <a:ext cx="5107577" cy="65929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drawings/drawing6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137809</xdr:rowOff>
    </xdr:from>
    <xdr:to>
      <xdr:col>3</xdr:col>
      <xdr:colOff>527797</xdr:colOff>
      <xdr:row>11</xdr:row>
      <xdr:rowOff>175909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2400-000002000000}"/>
            </a:ext>
          </a:extLst>
        </xdr:cNvPr>
        <xdr:cNvSpPr/>
      </xdr:nvSpPr>
      <xdr:spPr>
        <a:xfrm>
          <a:off x="257175" y="1490359"/>
          <a:ext cx="4890247" cy="8001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Atelier</a:t>
          </a:r>
        </a:p>
      </xdr:txBody>
    </xdr:sp>
    <xdr:clientData/>
  </xdr:twoCellAnchor>
  <xdr:twoCellAnchor>
    <xdr:from>
      <xdr:col>1</xdr:col>
      <xdr:colOff>9902</xdr:colOff>
      <xdr:row>36</xdr:row>
      <xdr:rowOff>13804</xdr:rowOff>
    </xdr:from>
    <xdr:to>
      <xdr:col>3</xdr:col>
      <xdr:colOff>19426</xdr:colOff>
      <xdr:row>39</xdr:row>
      <xdr:rowOff>21184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2400-000003000000}"/>
            </a:ext>
          </a:extLst>
        </xdr:cNvPr>
        <xdr:cNvSpPr/>
      </xdr:nvSpPr>
      <xdr:spPr>
        <a:xfrm>
          <a:off x="272185" y="12189239"/>
          <a:ext cx="4371698" cy="587162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Clients</a:t>
          </a:r>
        </a:p>
      </xdr:txBody>
    </xdr:sp>
    <xdr:clientData/>
  </xdr:twoCellAnchor>
  <xdr:twoCellAnchor>
    <xdr:from>
      <xdr:col>7</xdr:col>
      <xdr:colOff>243927</xdr:colOff>
      <xdr:row>36</xdr:row>
      <xdr:rowOff>0</xdr:rowOff>
    </xdr:from>
    <xdr:to>
      <xdr:col>9</xdr:col>
      <xdr:colOff>1967500</xdr:colOff>
      <xdr:row>39</xdr:row>
      <xdr:rowOff>77213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2400-000004000000}"/>
            </a:ext>
          </a:extLst>
        </xdr:cNvPr>
        <xdr:cNvSpPr/>
      </xdr:nvSpPr>
      <xdr:spPr>
        <a:xfrm>
          <a:off x="13592731" y="12175435"/>
          <a:ext cx="6085747" cy="65699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Fournisseurs/sous-traitants</a:t>
          </a:r>
        </a:p>
      </xdr:txBody>
    </xdr:sp>
    <xdr:clientData/>
  </xdr:twoCellAnchor>
  <xdr:twoCellAnchor>
    <xdr:from>
      <xdr:col>10</xdr:col>
      <xdr:colOff>1664083</xdr:colOff>
      <xdr:row>36</xdr:row>
      <xdr:rowOff>69022</xdr:rowOff>
    </xdr:from>
    <xdr:to>
      <xdr:col>15</xdr:col>
      <xdr:colOff>646001</xdr:colOff>
      <xdr:row>39</xdr:row>
      <xdr:rowOff>69221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2400-000005000000}"/>
            </a:ext>
          </a:extLst>
        </xdr:cNvPr>
        <xdr:cNvSpPr/>
      </xdr:nvSpPr>
      <xdr:spPr>
        <a:xfrm>
          <a:off x="21556148" y="12244457"/>
          <a:ext cx="9887353" cy="57998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Administration</a:t>
          </a:r>
        </a:p>
      </xdr:txBody>
    </xdr:sp>
    <xdr:clientData/>
  </xdr:twoCellAnchor>
  <xdr:twoCellAnchor>
    <xdr:from>
      <xdr:col>2</xdr:col>
      <xdr:colOff>348226</xdr:colOff>
      <xdr:row>1</xdr:row>
      <xdr:rowOff>22122</xdr:rowOff>
    </xdr:from>
    <xdr:to>
      <xdr:col>3</xdr:col>
      <xdr:colOff>757903</xdr:colOff>
      <xdr:row>4</xdr:row>
      <xdr:rowOff>162317</xdr:rowOff>
    </xdr:to>
    <xdr:pic>
      <xdr:nvPicPr>
        <xdr:cNvPr id="6" name="Image 5" descr="entete1">
          <a:extLst>
            <a:ext uri="{FF2B5EF4-FFF2-40B4-BE49-F238E27FC236}">
              <a16:creationId xmlns:a16="http://schemas.microsoft.com/office/drawing/2014/main" xmlns="" id="{00000000-0008-0000-24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6626" y="222147"/>
          <a:ext cx="2590902" cy="7116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147599</xdr:colOff>
      <xdr:row>36</xdr:row>
      <xdr:rowOff>27608</xdr:rowOff>
    </xdr:from>
    <xdr:to>
      <xdr:col>20</xdr:col>
      <xdr:colOff>64741</xdr:colOff>
      <xdr:row>39</xdr:row>
      <xdr:rowOff>91192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2400-000007000000}"/>
            </a:ext>
          </a:extLst>
        </xdr:cNvPr>
        <xdr:cNvSpPr/>
      </xdr:nvSpPr>
      <xdr:spPr>
        <a:xfrm>
          <a:off x="33126186" y="12203043"/>
          <a:ext cx="4872903" cy="64336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EMBALLAGE</a:t>
          </a:r>
        </a:p>
      </xdr:txBody>
    </xdr:sp>
    <xdr:clientData/>
  </xdr:twoCellAnchor>
  <xdr:twoCellAnchor>
    <xdr:from>
      <xdr:col>22</xdr:col>
      <xdr:colOff>27609</xdr:colOff>
      <xdr:row>36</xdr:row>
      <xdr:rowOff>96630</xdr:rowOff>
    </xdr:from>
    <xdr:to>
      <xdr:col>26</xdr:col>
      <xdr:colOff>193229</xdr:colOff>
      <xdr:row>39</xdr:row>
      <xdr:rowOff>120926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2400-000008000000}"/>
            </a:ext>
          </a:extLst>
        </xdr:cNvPr>
        <xdr:cNvSpPr/>
      </xdr:nvSpPr>
      <xdr:spPr>
        <a:xfrm>
          <a:off x="39480435" y="12272065"/>
          <a:ext cx="5107577" cy="604078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>
              <a:solidFill>
                <a:schemeClr val="tx1"/>
              </a:solidFill>
            </a:rPr>
            <a:t>REPRISE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oshiba/Desktop/Rapport%20journalier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dD"/>
      <sheetName val="Récap"/>
      <sheetName val="Modèle"/>
      <sheetName val="cout opérateur machines"/>
      <sheetName val="récap des coûts"/>
      <sheetName val="05-03-2020"/>
      <sheetName val="04-03-2020"/>
      <sheetName val="03-03-2020"/>
      <sheetName val="02-03-2020"/>
      <sheetName val="29-02-2020"/>
      <sheetName val="28-02-2020"/>
      <sheetName val="27-02-2020"/>
      <sheetName val="26-02-2020"/>
      <sheetName val="25-02-2020"/>
      <sheetName val="24-02-2020"/>
      <sheetName val="22-02-2020"/>
      <sheetName val="21-02-2020"/>
      <sheetName val="20-02-2020"/>
      <sheetName val="19-02-2020"/>
      <sheetName val="18-02-2020"/>
      <sheetName val="17-02-2020"/>
      <sheetName val="15-02-2020"/>
      <sheetName val="14-02-2020"/>
      <sheetName val="13-02-2020"/>
      <sheetName val="12-02-2020"/>
      <sheetName val="11-02-2020"/>
      <sheetName val="10-02-2020"/>
      <sheetName val="08-02-2020"/>
      <sheetName val="07-02-2020"/>
      <sheetName val="06-02-2020"/>
      <sheetName val="05-02-2020"/>
      <sheetName val="04-02-2020"/>
      <sheetName val="03-02-2020"/>
      <sheetName val="01-02-2020"/>
      <sheetName val="31-01-2020"/>
      <sheetName val="30-01-2020"/>
      <sheetName val="29-01-2020"/>
      <sheetName val="28-01-2020"/>
      <sheetName val="27-01-2020"/>
      <sheetName val="25-01-2020"/>
      <sheetName val="24-01-2020"/>
      <sheetName val="23-01-2020"/>
      <sheetName val="22-01-2020"/>
      <sheetName val="21-01-2020"/>
      <sheetName val="20-01-2020"/>
      <sheetName val="18-01-2020"/>
      <sheetName val="17-01-2020"/>
      <sheetName val="16-01-2020"/>
      <sheetName val="15-01-2020"/>
      <sheetName val="13-01-2020"/>
      <sheetName val="11-01-2020"/>
      <sheetName val="10-01-2020"/>
      <sheetName val="09-01-2020"/>
      <sheetName val="08-01-2020"/>
      <sheetName val="07-01-2020"/>
      <sheetName val="06-01-2020"/>
    </sheetNames>
    <sheetDataSet>
      <sheetData sheetId="0"/>
      <sheetData sheetId="1">
        <row r="1">
          <cell r="I1" t="str">
            <v>Causes de refus</v>
          </cell>
        </row>
        <row r="2">
          <cell r="I2" t="str">
            <v>Refus1</v>
          </cell>
        </row>
        <row r="3">
          <cell r="I3" t="str">
            <v>Refus2</v>
          </cell>
        </row>
        <row r="4">
          <cell r="I4" t="str">
            <v>Refus3</v>
          </cell>
        </row>
        <row r="5">
          <cell r="I5" t="str">
            <v>Refus4</v>
          </cell>
        </row>
        <row r="6">
          <cell r="I6" t="str">
            <v>Refus5</v>
          </cell>
        </row>
        <row r="7">
          <cell r="I7" t="str">
            <v>Refus6</v>
          </cell>
        </row>
        <row r="8">
          <cell r="I8" t="str">
            <v>Refus7</v>
          </cell>
        </row>
        <row r="9">
          <cell r="I9" t="str">
            <v>Refus8</v>
          </cell>
        </row>
        <row r="10">
          <cell r="I10" t="str">
            <v>Refus9</v>
          </cell>
        </row>
        <row r="11">
          <cell r="I11" t="str">
            <v>Refus10</v>
          </cell>
        </row>
        <row r="12">
          <cell r="I12" t="str">
            <v>Refus11</v>
          </cell>
        </row>
        <row r="13">
          <cell r="I13" t="str">
            <v>Refus12</v>
          </cell>
        </row>
        <row r="14">
          <cell r="I14" t="str">
            <v>Refus13</v>
          </cell>
        </row>
        <row r="15">
          <cell r="I15" t="str">
            <v>Refus14</v>
          </cell>
        </row>
        <row r="16">
          <cell r="I16" t="str">
            <v>Refus15</v>
          </cell>
        </row>
        <row r="17">
          <cell r="I17" t="str">
            <v>Refus16</v>
          </cell>
        </row>
        <row r="18">
          <cell r="I18" t="str">
            <v>Refus17</v>
          </cell>
        </row>
        <row r="19">
          <cell r="I19" t="str">
            <v>Refus18</v>
          </cell>
        </row>
        <row r="20">
          <cell r="I20" t="str">
            <v>Refus19</v>
          </cell>
        </row>
        <row r="21">
          <cell r="I21" t="str">
            <v>Refus20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C807" totalsRowShown="0">
  <autoFilter ref="A1:C807"/>
  <tableColumns count="3">
    <tableColumn id="1" name="date" dataDxfId="0"/>
    <tableColumn id="2" name="machine"/>
    <tableColumn id="3" name="panne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1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2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3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4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5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6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7.bin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28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9.xml"/><Relationship Id="rId1" Type="http://schemas.openxmlformats.org/officeDocument/2006/relationships/printerSettings" Target="../printerSettings/printerSettings29.bin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0.xml"/><Relationship Id="rId1" Type="http://schemas.openxmlformats.org/officeDocument/2006/relationships/printerSettings" Target="../printerSettings/printerSettings30.bin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1.xml"/><Relationship Id="rId1" Type="http://schemas.openxmlformats.org/officeDocument/2006/relationships/printerSettings" Target="../printerSettings/printerSettings31.bin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2.xml"/><Relationship Id="rId1" Type="http://schemas.openxmlformats.org/officeDocument/2006/relationships/printerSettings" Target="../printerSettings/printerSettings32.bin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3.xml"/><Relationship Id="rId1" Type="http://schemas.openxmlformats.org/officeDocument/2006/relationships/printerSettings" Target="../printerSettings/printerSettings33.bin"/></Relationships>
</file>

<file path=xl/worksheets/_rels/sheet3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4.xml"/><Relationship Id="rId1" Type="http://schemas.openxmlformats.org/officeDocument/2006/relationships/printerSettings" Target="../printerSettings/printerSettings34.bin"/><Relationship Id="rId4" Type="http://schemas.openxmlformats.org/officeDocument/2006/relationships/comments" Target="../comments1.xml"/></Relationships>
</file>

<file path=xl/worksheets/_rels/sheet3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5.xml"/><Relationship Id="rId1" Type="http://schemas.openxmlformats.org/officeDocument/2006/relationships/printerSettings" Target="../printerSettings/printerSettings35.bin"/><Relationship Id="rId4" Type="http://schemas.openxmlformats.org/officeDocument/2006/relationships/comments" Target="../comments2.xml"/></Relationships>
</file>

<file path=xl/worksheets/_rels/sheet3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6.xml"/><Relationship Id="rId1" Type="http://schemas.openxmlformats.org/officeDocument/2006/relationships/printerSettings" Target="../printerSettings/printerSettings36.bin"/><Relationship Id="rId4" Type="http://schemas.openxmlformats.org/officeDocument/2006/relationships/comments" Target="../comments3.xml"/></Relationships>
</file>

<file path=xl/worksheets/_rels/sheet3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37.xml"/><Relationship Id="rId1" Type="http://schemas.openxmlformats.org/officeDocument/2006/relationships/printerSettings" Target="../printerSettings/printerSettings37.bin"/><Relationship Id="rId4" Type="http://schemas.openxmlformats.org/officeDocument/2006/relationships/comments" Target="../comments4.xml"/></Relationships>
</file>

<file path=xl/worksheets/_rels/sheet4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38.xml"/><Relationship Id="rId1" Type="http://schemas.openxmlformats.org/officeDocument/2006/relationships/printerSettings" Target="../printerSettings/printerSettings38.bin"/><Relationship Id="rId4" Type="http://schemas.openxmlformats.org/officeDocument/2006/relationships/comments" Target="../comments5.xml"/></Relationships>
</file>

<file path=xl/worksheets/_rels/sheet4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39.xml"/><Relationship Id="rId1" Type="http://schemas.openxmlformats.org/officeDocument/2006/relationships/printerSettings" Target="../printerSettings/printerSettings39.bin"/><Relationship Id="rId4" Type="http://schemas.openxmlformats.org/officeDocument/2006/relationships/comments" Target="../comments6.xml"/></Relationships>
</file>

<file path=xl/worksheets/_rels/sheet4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40.xml"/><Relationship Id="rId1" Type="http://schemas.openxmlformats.org/officeDocument/2006/relationships/printerSettings" Target="../printerSettings/printerSettings40.bin"/><Relationship Id="rId4" Type="http://schemas.openxmlformats.org/officeDocument/2006/relationships/comments" Target="../comments7.xml"/></Relationships>
</file>

<file path=xl/worksheets/_rels/sheet4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41.xml"/><Relationship Id="rId1" Type="http://schemas.openxmlformats.org/officeDocument/2006/relationships/printerSettings" Target="../printerSettings/printerSettings41.bin"/><Relationship Id="rId4" Type="http://schemas.openxmlformats.org/officeDocument/2006/relationships/comments" Target="../comments8.xml"/></Relationships>
</file>

<file path=xl/worksheets/_rels/sheet4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42.xml"/><Relationship Id="rId1" Type="http://schemas.openxmlformats.org/officeDocument/2006/relationships/printerSettings" Target="../printerSettings/printerSettings42.bin"/><Relationship Id="rId4" Type="http://schemas.openxmlformats.org/officeDocument/2006/relationships/comments" Target="../comments9.xml"/></Relationships>
</file>

<file path=xl/worksheets/_rels/sheet4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43.xml"/><Relationship Id="rId1" Type="http://schemas.openxmlformats.org/officeDocument/2006/relationships/printerSettings" Target="../printerSettings/printerSettings43.bin"/><Relationship Id="rId4" Type="http://schemas.openxmlformats.org/officeDocument/2006/relationships/comments" Target="../comments10.xml"/></Relationships>
</file>

<file path=xl/worksheets/_rels/sheet4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44.xml"/><Relationship Id="rId1" Type="http://schemas.openxmlformats.org/officeDocument/2006/relationships/printerSettings" Target="../printerSettings/printerSettings44.bin"/><Relationship Id="rId4" Type="http://schemas.openxmlformats.org/officeDocument/2006/relationships/comments" Target="../comments11.xml"/></Relationships>
</file>

<file path=xl/worksheets/_rels/sheet4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45.xml"/><Relationship Id="rId1" Type="http://schemas.openxmlformats.org/officeDocument/2006/relationships/printerSettings" Target="../printerSettings/printerSettings45.bin"/><Relationship Id="rId4" Type="http://schemas.openxmlformats.org/officeDocument/2006/relationships/comments" Target="../comments12.xml"/></Relationships>
</file>

<file path=xl/worksheets/_rels/sheet4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46.xml"/><Relationship Id="rId1" Type="http://schemas.openxmlformats.org/officeDocument/2006/relationships/printerSettings" Target="../printerSettings/printerSettings46.bin"/><Relationship Id="rId4" Type="http://schemas.openxmlformats.org/officeDocument/2006/relationships/comments" Target="../comments13.xml"/></Relationships>
</file>

<file path=xl/worksheets/_rels/sheet4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5.vml"/><Relationship Id="rId2" Type="http://schemas.openxmlformats.org/officeDocument/2006/relationships/drawing" Target="../drawings/drawing47.xml"/><Relationship Id="rId1" Type="http://schemas.openxmlformats.org/officeDocument/2006/relationships/printerSettings" Target="../printerSettings/printerSettings47.bin"/><Relationship Id="rId4" Type="http://schemas.openxmlformats.org/officeDocument/2006/relationships/comments" Target="../comments14.xml"/></Relationships>
</file>

<file path=xl/worksheets/_rels/sheet5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6.vml"/><Relationship Id="rId2" Type="http://schemas.openxmlformats.org/officeDocument/2006/relationships/drawing" Target="../drawings/drawing48.xml"/><Relationship Id="rId1" Type="http://schemas.openxmlformats.org/officeDocument/2006/relationships/printerSettings" Target="../printerSettings/printerSettings48.bin"/><Relationship Id="rId4" Type="http://schemas.openxmlformats.org/officeDocument/2006/relationships/comments" Target="../comments15.xml"/></Relationships>
</file>

<file path=xl/worksheets/_rels/sheet5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9.xml"/><Relationship Id="rId1" Type="http://schemas.openxmlformats.org/officeDocument/2006/relationships/printerSettings" Target="../printerSettings/printerSettings49.bin"/></Relationships>
</file>

<file path=xl/worksheets/_rels/sheet5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0.xml"/><Relationship Id="rId1" Type="http://schemas.openxmlformats.org/officeDocument/2006/relationships/printerSettings" Target="../printerSettings/printerSettings50.bin"/></Relationships>
</file>

<file path=xl/worksheets/_rels/sheet5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1.xml"/><Relationship Id="rId1" Type="http://schemas.openxmlformats.org/officeDocument/2006/relationships/printerSettings" Target="../printerSettings/printerSettings51.bin"/></Relationships>
</file>

<file path=xl/worksheets/_rels/sheet5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2.xml"/><Relationship Id="rId1" Type="http://schemas.openxmlformats.org/officeDocument/2006/relationships/printerSettings" Target="../printerSettings/printerSettings52.bin"/></Relationships>
</file>

<file path=xl/worksheets/_rels/sheet5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3.xml"/><Relationship Id="rId1" Type="http://schemas.openxmlformats.org/officeDocument/2006/relationships/printerSettings" Target="../printerSettings/printerSettings53.bin"/></Relationships>
</file>

<file path=xl/worksheets/_rels/sheet5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4.xml"/><Relationship Id="rId1" Type="http://schemas.openxmlformats.org/officeDocument/2006/relationships/printerSettings" Target="../printerSettings/printerSettings54.bin"/></Relationships>
</file>

<file path=xl/worksheets/_rels/sheet5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5.xml"/><Relationship Id="rId1" Type="http://schemas.openxmlformats.org/officeDocument/2006/relationships/printerSettings" Target="../printerSettings/printerSettings55.bin"/></Relationships>
</file>

<file path=xl/worksheets/_rels/sheet5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6.xml"/><Relationship Id="rId1" Type="http://schemas.openxmlformats.org/officeDocument/2006/relationships/printerSettings" Target="../printerSettings/printerSettings56.bin"/></Relationships>
</file>

<file path=xl/worksheets/_rels/sheet5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7.xml"/><Relationship Id="rId1" Type="http://schemas.openxmlformats.org/officeDocument/2006/relationships/printerSettings" Target="../printerSettings/printerSettings57.bin"/></Relationships>
</file>

<file path=xl/worksheets/_rels/sheet6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8.xml"/><Relationship Id="rId1" Type="http://schemas.openxmlformats.org/officeDocument/2006/relationships/printerSettings" Target="../printerSettings/printerSettings58.bin"/></Relationships>
</file>

<file path=xl/worksheets/_rels/sheet6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9.xml"/><Relationship Id="rId1" Type="http://schemas.openxmlformats.org/officeDocument/2006/relationships/printerSettings" Target="../printerSettings/printerSettings59.bin"/></Relationships>
</file>

<file path=xl/worksheets/_rels/sheet6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0.xml"/><Relationship Id="rId1" Type="http://schemas.openxmlformats.org/officeDocument/2006/relationships/printerSettings" Target="../printerSettings/printerSettings60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8"/>
  <dimension ref="A1:O255"/>
  <sheetViews>
    <sheetView tabSelected="1" view="pageBreakPreview" topLeftCell="A3" zoomScale="70" zoomScaleNormal="100" zoomScaleSheetLayoutView="70" workbookViewId="0">
      <selection activeCell="C15" sqref="C15"/>
    </sheetView>
  </sheetViews>
  <sheetFormatPr baseColWidth="10" defaultRowHeight="15"/>
  <cols>
    <col min="1" max="1" width="18.5703125" style="326" customWidth="1"/>
    <col min="2" max="9" width="12.28515625" style="326" customWidth="1"/>
    <col min="10" max="10" width="13.7109375" style="326" customWidth="1"/>
    <col min="11" max="11" width="12.28515625" style="326" customWidth="1"/>
    <col min="12" max="13" width="12.85546875" style="326" customWidth="1"/>
    <col min="14" max="14" width="8.5703125" style="326" customWidth="1"/>
    <col min="15" max="15" width="5.7109375" style="326" customWidth="1"/>
    <col min="16" max="16384" width="11.42578125" style="326"/>
  </cols>
  <sheetData>
    <row r="1" spans="1:15">
      <c r="A1" s="564"/>
      <c r="B1" s="564"/>
      <c r="C1" s="565" t="s">
        <v>239</v>
      </c>
      <c r="D1" s="565"/>
      <c r="E1" s="565"/>
      <c r="F1" s="565"/>
      <c r="G1" s="565"/>
      <c r="H1" s="565"/>
      <c r="I1" s="565"/>
      <c r="J1" s="565"/>
      <c r="K1" s="565"/>
      <c r="L1" s="566"/>
      <c r="M1" s="361" t="s">
        <v>240</v>
      </c>
      <c r="N1" s="571" t="s">
        <v>241</v>
      </c>
      <c r="O1" s="571"/>
    </row>
    <row r="2" spans="1:15">
      <c r="A2" s="564"/>
      <c r="B2" s="564"/>
      <c r="C2" s="567"/>
      <c r="D2" s="567"/>
      <c r="E2" s="567"/>
      <c r="F2" s="567"/>
      <c r="G2" s="567"/>
      <c r="H2" s="567"/>
      <c r="I2" s="567"/>
      <c r="J2" s="567"/>
      <c r="K2" s="567"/>
      <c r="L2" s="568"/>
      <c r="M2" s="362" t="s">
        <v>242</v>
      </c>
      <c r="N2" s="571" t="s">
        <v>243</v>
      </c>
      <c r="O2" s="571"/>
    </row>
    <row r="3" spans="1:15">
      <c r="A3" s="564"/>
      <c r="B3" s="564"/>
      <c r="C3" s="567"/>
      <c r="D3" s="567"/>
      <c r="E3" s="567"/>
      <c r="F3" s="567"/>
      <c r="G3" s="567"/>
      <c r="H3" s="567"/>
      <c r="I3" s="567"/>
      <c r="J3" s="567"/>
      <c r="K3" s="567"/>
      <c r="L3" s="568"/>
      <c r="M3" s="362" t="s">
        <v>244</v>
      </c>
      <c r="N3" s="571" t="s">
        <v>245</v>
      </c>
      <c r="O3" s="571"/>
    </row>
    <row r="4" spans="1:15">
      <c r="A4" s="564"/>
      <c r="B4" s="564"/>
      <c r="C4" s="569"/>
      <c r="D4" s="569"/>
      <c r="E4" s="569"/>
      <c r="F4" s="569"/>
      <c r="G4" s="569"/>
      <c r="H4" s="569"/>
      <c r="I4" s="569"/>
      <c r="J4" s="569"/>
      <c r="K4" s="569"/>
      <c r="L4" s="570"/>
      <c r="M4" s="362" t="s">
        <v>246</v>
      </c>
      <c r="N4" s="571" t="s">
        <v>247</v>
      </c>
      <c r="O4" s="571"/>
    </row>
    <row r="6" spans="1:15" ht="58.5" customHeight="1">
      <c r="A6" s="539" t="s">
        <v>248</v>
      </c>
      <c r="B6" s="539" t="s">
        <v>249</v>
      </c>
      <c r="C6" s="539" t="s">
        <v>250</v>
      </c>
      <c r="D6" s="539" t="s">
        <v>251</v>
      </c>
      <c r="E6" s="539" t="s">
        <v>252</v>
      </c>
      <c r="F6" s="539" t="s">
        <v>253</v>
      </c>
      <c r="G6" s="539" t="s">
        <v>254</v>
      </c>
      <c r="H6" s="539" t="s">
        <v>255</v>
      </c>
      <c r="I6" s="539" t="s">
        <v>256</v>
      </c>
      <c r="J6" s="539" t="s">
        <v>257</v>
      </c>
      <c r="K6" s="539" t="s">
        <v>258</v>
      </c>
      <c r="L6" s="539" t="s">
        <v>259</v>
      </c>
      <c r="M6" s="539" t="s">
        <v>260</v>
      </c>
    </row>
    <row r="7" spans="1:15" ht="79.5" customHeight="1">
      <c r="A7" s="540" t="s">
        <v>261</v>
      </c>
      <c r="B7" s="541">
        <f>'Coûts des défaillances internes'!C19</f>
        <v>0</v>
      </c>
      <c r="C7" s="541">
        <f>'Coûts des défaillances internes'!E19</f>
        <v>0</v>
      </c>
      <c r="D7" s="541">
        <f>'Coûts des défaillances internes'!G19</f>
        <v>1765</v>
      </c>
      <c r="E7" s="541">
        <f>'Coûts des défaillances internes'!I19</f>
        <v>0</v>
      </c>
      <c r="F7" s="541">
        <f>+'Coûts des défaillances internes'!K19</f>
        <v>0</v>
      </c>
      <c r="G7" s="541">
        <f>'Coûts des défaillances internes'!M19</f>
        <v>0</v>
      </c>
      <c r="H7" s="541">
        <f>'Coûts des défaillances internes'!O19</f>
        <v>0</v>
      </c>
      <c r="I7" s="541">
        <f>'Coûts des défaillances internes'!Q19</f>
        <v>0</v>
      </c>
      <c r="J7" s="541">
        <f>'Coûts des défaillances internes'!S19</f>
        <v>0</v>
      </c>
      <c r="K7" s="541">
        <f>'Coûts des défaillances internes'!U19</f>
        <v>0</v>
      </c>
      <c r="L7" s="541">
        <f>'Coûts des défaillances internes'!W19</f>
        <v>0</v>
      </c>
      <c r="M7" s="541">
        <f>'Coûts des défaillances internes'!Y19</f>
        <v>0</v>
      </c>
    </row>
    <row r="8" spans="1:15" ht="90.75" customHeight="1">
      <c r="A8" s="542" t="s">
        <v>262</v>
      </c>
      <c r="B8" s="543">
        <f>+'Coûts des défaillances externes'!C10</f>
        <v>0</v>
      </c>
      <c r="C8" s="543">
        <f>+'Coûts des défaillances externes'!E10</f>
        <v>30</v>
      </c>
      <c r="D8" s="543">
        <f>+'Coûts des défaillances externes'!G10</f>
        <v>360</v>
      </c>
      <c r="E8" s="543">
        <f>+'Coûts des défaillances externes'!I10</f>
        <v>0</v>
      </c>
      <c r="F8" s="543">
        <f>+'Coûts des défaillances externes'!K10</f>
        <v>0</v>
      </c>
      <c r="G8" s="543">
        <f>'Coûts des défaillances externes'!M10</f>
        <v>0</v>
      </c>
      <c r="H8" s="543">
        <f>'Coûts des défaillances externes'!O10</f>
        <v>0</v>
      </c>
      <c r="I8" s="543">
        <f>'Coûts des défaillances externes'!S10</f>
        <v>0</v>
      </c>
      <c r="J8" s="543">
        <f>'Coûts des défaillances externes'!S10</f>
        <v>0</v>
      </c>
      <c r="K8" s="543">
        <f>'Coûts des défaillances externes'!U10</f>
        <v>0</v>
      </c>
      <c r="L8" s="543">
        <f>'Coûts des défaillances externes'!W10</f>
        <v>0</v>
      </c>
      <c r="M8" s="543">
        <f>'Coûts des défaillances externes'!Y10</f>
        <v>0</v>
      </c>
    </row>
    <row r="9" spans="1:15" ht="70.5" customHeight="1">
      <c r="A9" s="542" t="s">
        <v>263</v>
      </c>
      <c r="B9" s="544">
        <f>+'Coûts de détection'!C8</f>
        <v>420</v>
      </c>
      <c r="C9" s="544">
        <f>'Coûts de détection'!E7</f>
        <v>483</v>
      </c>
      <c r="D9" s="544">
        <f>'Coûts de détection'!G8</f>
        <v>98</v>
      </c>
      <c r="E9" s="544">
        <f>'Coûts de détection'!I8</f>
        <v>0</v>
      </c>
      <c r="F9" s="544">
        <f>'Coûts de détection'!K8</f>
        <v>0</v>
      </c>
      <c r="G9" s="544">
        <f>'Coûts de détection'!M8</f>
        <v>0</v>
      </c>
      <c r="H9" s="544">
        <f>'Coûts de détection'!O8</f>
        <v>0</v>
      </c>
      <c r="I9" s="544">
        <v>0</v>
      </c>
      <c r="J9" s="544">
        <f>'Coûts de détection'!S8</f>
        <v>0</v>
      </c>
      <c r="K9" s="544">
        <f>'Coûts de détection'!U8</f>
        <v>0</v>
      </c>
      <c r="L9" s="544">
        <f>'Coûts de détection'!W8</f>
        <v>0</v>
      </c>
      <c r="M9" s="544">
        <f>'Coûts de détection'!Y8</f>
        <v>0</v>
      </c>
    </row>
    <row r="10" spans="1:15" ht="70.5" customHeight="1">
      <c r="A10" s="542" t="s">
        <v>264</v>
      </c>
      <c r="B10" s="545">
        <f>'Coûts de prévention'!C16</f>
        <v>330</v>
      </c>
      <c r="C10" s="545">
        <f>'Coûts de prévention'!E16</f>
        <v>295</v>
      </c>
      <c r="D10" s="545">
        <f>'Coûts de prévention'!G16</f>
        <v>2220</v>
      </c>
      <c r="E10" s="545">
        <f>'Coûts de prévention'!I16</f>
        <v>210</v>
      </c>
      <c r="F10" s="545">
        <f>'Coûts de prévention'!K16</f>
        <v>210</v>
      </c>
      <c r="G10" s="545">
        <f>'Coûts de prévention'!I16</f>
        <v>210</v>
      </c>
      <c r="H10" s="545">
        <f>'Coûts de prévention'!M16</f>
        <v>660</v>
      </c>
      <c r="I10" s="545">
        <f>'Coûts de prévention'!O16</f>
        <v>210</v>
      </c>
      <c r="J10" s="545">
        <f>'Coûts de prévention'!Q16</f>
        <v>210</v>
      </c>
      <c r="K10" s="545">
        <f>'Coûts de prévention'!U16</f>
        <v>210</v>
      </c>
      <c r="L10" s="545">
        <f>'Coûts de prévention'!W16</f>
        <v>210</v>
      </c>
      <c r="M10" s="545">
        <f>'Coûts de prévention'!Y16</f>
        <v>660</v>
      </c>
    </row>
    <row r="11" spans="1:15" ht="34.5" customHeight="1">
      <c r="A11" s="546" t="s">
        <v>265</v>
      </c>
      <c r="B11" s="547">
        <f>SUM(B7:B10)</f>
        <v>750</v>
      </c>
      <c r="C11" s="547">
        <f t="shared" ref="C11:M11" si="0">SUM(C7:C10)</f>
        <v>808</v>
      </c>
      <c r="D11" s="547">
        <f t="shared" si="0"/>
        <v>4443</v>
      </c>
      <c r="E11" s="547">
        <f t="shared" si="0"/>
        <v>210</v>
      </c>
      <c r="F11" s="547">
        <f t="shared" si="0"/>
        <v>210</v>
      </c>
      <c r="G11" s="547">
        <f t="shared" si="0"/>
        <v>210</v>
      </c>
      <c r="H11" s="547">
        <f t="shared" si="0"/>
        <v>660</v>
      </c>
      <c r="I11" s="547">
        <f t="shared" si="0"/>
        <v>210</v>
      </c>
      <c r="J11" s="547">
        <f t="shared" si="0"/>
        <v>210</v>
      </c>
      <c r="K11" s="547">
        <f t="shared" si="0"/>
        <v>210</v>
      </c>
      <c r="L11" s="547">
        <f t="shared" si="0"/>
        <v>210</v>
      </c>
      <c r="M11" s="547">
        <f t="shared" si="0"/>
        <v>660</v>
      </c>
    </row>
    <row r="12" spans="1:15" ht="15.75" thickBot="1"/>
    <row r="13" spans="1:15" ht="29.25" customHeight="1" thickBot="1">
      <c r="A13" s="365" t="s">
        <v>368</v>
      </c>
      <c r="B13" s="365">
        <v>29399.81</v>
      </c>
      <c r="C13" s="365"/>
      <c r="D13" s="365"/>
      <c r="E13" s="365"/>
      <c r="F13" s="365"/>
      <c r="G13" s="365"/>
      <c r="H13" s="365"/>
      <c r="I13" s="365"/>
      <c r="J13" s="365"/>
      <c r="K13" s="365"/>
      <c r="L13" s="365"/>
      <c r="M13" s="365"/>
    </row>
    <row r="14" spans="1:15" ht="28.5" customHeight="1" thickBot="1">
      <c r="A14" s="366" t="s">
        <v>266</v>
      </c>
      <c r="B14" s="538">
        <f>IFERROR((B11/B13),"")</f>
        <v>2.5510368944561206E-2</v>
      </c>
      <c r="C14" s="538" t="str">
        <f t="shared" ref="C14:M14" si="1">IFERROR((C11/C13)*100,"")</f>
        <v/>
      </c>
      <c r="D14" s="538" t="str">
        <f t="shared" si="1"/>
        <v/>
      </c>
      <c r="E14" s="538" t="str">
        <f t="shared" si="1"/>
        <v/>
      </c>
      <c r="F14" s="538" t="str">
        <f t="shared" si="1"/>
        <v/>
      </c>
      <c r="G14" s="538" t="str">
        <f t="shared" si="1"/>
        <v/>
      </c>
      <c r="H14" s="538" t="str">
        <f t="shared" si="1"/>
        <v/>
      </c>
      <c r="I14" s="538" t="str">
        <f t="shared" si="1"/>
        <v/>
      </c>
      <c r="J14" s="538" t="str">
        <f t="shared" si="1"/>
        <v/>
      </c>
      <c r="K14" s="538" t="str">
        <f t="shared" si="1"/>
        <v/>
      </c>
      <c r="L14" s="538" t="str">
        <f t="shared" si="1"/>
        <v/>
      </c>
      <c r="M14" s="538" t="str">
        <f t="shared" si="1"/>
        <v/>
      </c>
    </row>
    <row r="15" spans="1:15">
      <c r="B15" s="367">
        <f>SUM(B13:G13)</f>
        <v>29399.81</v>
      </c>
      <c r="C15" s="367"/>
      <c r="D15" s="367"/>
      <c r="E15" s="367"/>
      <c r="F15" s="367"/>
      <c r="G15" s="367"/>
      <c r="H15" s="367">
        <f>SUM(H13:M13)</f>
        <v>0</v>
      </c>
      <c r="I15" s="367"/>
      <c r="J15" s="367"/>
      <c r="K15" s="367"/>
      <c r="L15" s="367"/>
      <c r="M15" s="367"/>
      <c r="N15" s="368">
        <f>H15/B15</f>
        <v>0</v>
      </c>
    </row>
    <row r="17" spans="1:15">
      <c r="A17" s="369" t="s">
        <v>369</v>
      </c>
      <c r="B17" s="370"/>
      <c r="C17" s="370"/>
      <c r="D17" s="370"/>
      <c r="E17" s="370"/>
      <c r="F17" s="370"/>
      <c r="G17" s="370"/>
      <c r="H17" s="370"/>
      <c r="I17" s="556" t="s">
        <v>267</v>
      </c>
      <c r="J17" s="557"/>
      <c r="K17" s="557"/>
      <c r="L17" s="557"/>
      <c r="M17" s="557"/>
      <c r="N17" s="557"/>
      <c r="O17" s="558"/>
    </row>
    <row r="18" spans="1:15">
      <c r="A18" s="369" t="s">
        <v>268</v>
      </c>
      <c r="B18" s="370"/>
      <c r="C18" s="370"/>
      <c r="D18" s="370"/>
      <c r="E18" s="370"/>
      <c r="F18" s="370"/>
      <c r="G18" s="370"/>
      <c r="H18" s="370"/>
      <c r="I18" s="559" t="s">
        <v>268</v>
      </c>
      <c r="J18" s="560"/>
      <c r="K18" s="560"/>
      <c r="L18" s="560"/>
      <c r="M18" s="560"/>
      <c r="N18" s="560"/>
      <c r="O18" s="561"/>
    </row>
    <row r="19" spans="1:15">
      <c r="A19" s="371" t="s">
        <v>269</v>
      </c>
      <c r="B19" s="370"/>
      <c r="C19" s="370"/>
      <c r="D19" s="370"/>
      <c r="E19" s="370"/>
      <c r="F19" s="370"/>
      <c r="G19" s="370"/>
      <c r="H19" s="370"/>
      <c r="I19" s="562" t="s">
        <v>269</v>
      </c>
      <c r="J19" s="563"/>
      <c r="K19" s="563"/>
      <c r="L19" s="563"/>
      <c r="M19" s="563"/>
      <c r="N19" s="563"/>
      <c r="O19" s="563"/>
    </row>
    <row r="255" spans="1:1">
      <c r="A255" s="326">
        <v>119</v>
      </c>
    </row>
  </sheetData>
  <mergeCells count="9">
    <mergeCell ref="I17:O17"/>
    <mergeCell ref="I18:O18"/>
    <mergeCell ref="I19:O19"/>
    <mergeCell ref="A1:B4"/>
    <mergeCell ref="C1:L4"/>
    <mergeCell ref="N1:O1"/>
    <mergeCell ref="N2:O2"/>
    <mergeCell ref="N3:O3"/>
    <mergeCell ref="N4:O4"/>
  </mergeCells>
  <conditionalFormatting sqref="B14:M14">
    <cfRule type="cellIs" dxfId="1" priority="1" operator="greaterThan">
      <formula>10</formula>
    </cfRule>
  </conditionalFormatting>
  <pageMargins left="0.70866141732283472" right="0.70866141732283472" top="0.74803149606299213" bottom="0.74803149606299213" header="0.31496062992125984" footer="0.31496062992125984"/>
  <pageSetup paperSize="9" scale="69" orientation="landscape" r:id="rId1"/>
  <ignoredErrors>
    <ignoredError sqref="F10" 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7"/>
  <dimension ref="A1:K807"/>
  <sheetViews>
    <sheetView workbookViewId="0">
      <selection activeCell="G1" sqref="G1"/>
    </sheetView>
  </sheetViews>
  <sheetFormatPr baseColWidth="10" defaultRowHeight="15"/>
  <cols>
    <col min="1" max="1" width="15.42578125" style="326" customWidth="1"/>
    <col min="2" max="2" width="21.42578125" style="326" bestFit="1" customWidth="1"/>
    <col min="3" max="3" width="15.42578125" style="326" customWidth="1"/>
    <col min="4" max="6" width="11.42578125" style="326"/>
    <col min="7" max="7" width="22.85546875" style="326" bestFit="1" customWidth="1"/>
    <col min="8" max="9" width="12.140625" style="326" bestFit="1" customWidth="1"/>
    <col min="10" max="10" width="11.42578125" style="326"/>
    <col min="11" max="11" width="27" style="326" bestFit="1" customWidth="1"/>
    <col min="12" max="16384" width="11.42578125" style="326"/>
  </cols>
  <sheetData>
    <row r="1" spans="1:11">
      <c r="A1" s="326" t="s">
        <v>229</v>
      </c>
      <c r="B1" s="326" t="s">
        <v>227</v>
      </c>
      <c r="C1" s="326" t="s">
        <v>228</v>
      </c>
      <c r="E1" s="551" t="s">
        <v>230</v>
      </c>
      <c r="F1" s="351">
        <v>43836</v>
      </c>
      <c r="G1" s="549" t="s">
        <v>227</v>
      </c>
      <c r="H1" s="549" t="s">
        <v>225</v>
      </c>
      <c r="I1" s="549" t="s">
        <v>226</v>
      </c>
      <c r="J1" s="549" t="s">
        <v>224</v>
      </c>
      <c r="K1" s="550" t="s">
        <v>344</v>
      </c>
    </row>
    <row r="2" spans="1:11">
      <c r="A2" s="348">
        <v>43896</v>
      </c>
      <c r="B2" s="326" t="s">
        <v>0</v>
      </c>
      <c r="C2" s="326">
        <v>0</v>
      </c>
      <c r="G2" s="327" t="s">
        <v>0</v>
      </c>
      <c r="H2" s="341">
        <f>SUMPRODUCT((Tableau1[date]&gt;=$F$1)*(Tableau1[machine]=$G2)*(Tableau1[panne]=0))</f>
        <v>59</v>
      </c>
      <c r="I2" s="341">
        <f>SUMPRODUCT((Tableau1[date]&gt;=$F$1)*(Tableau1[machine]=$G2)*(Tableau1[panne]=1))</f>
        <v>3</v>
      </c>
      <c r="J2" s="350">
        <f>I2/(H2+I2)</f>
        <v>4.8387096774193547E-2</v>
      </c>
      <c r="K2" s="548" t="str">
        <f>IF(J2&gt;15%,"non performante","")</f>
        <v/>
      </c>
    </row>
    <row r="3" spans="1:11">
      <c r="A3" s="348">
        <v>43896</v>
      </c>
      <c r="B3" s="326" t="s">
        <v>1</v>
      </c>
      <c r="C3" s="326">
        <v>0</v>
      </c>
      <c r="G3" s="327" t="s">
        <v>1</v>
      </c>
      <c r="H3" s="341">
        <f>SUMPRODUCT((Tableau1[date]&gt;=$F$1)*(Tableau1[machine]=$G3)*(Tableau1[panne]=0))</f>
        <v>58</v>
      </c>
      <c r="I3" s="341">
        <f>SUMPRODUCT((Tableau1[date]&gt;=$F$1)*(Tableau1[machine]=$G3)*(Tableau1[panne]=1))</f>
        <v>4</v>
      </c>
      <c r="J3" s="350">
        <f t="shared" ref="J3:J14" si="0">I3/(H3+I3)</f>
        <v>6.4516129032258063E-2</v>
      </c>
      <c r="K3" s="548" t="str">
        <f t="shared" ref="K3:K14" si="1">IF(J3&gt;15%,"non performante","")</f>
        <v/>
      </c>
    </row>
    <row r="4" spans="1:11">
      <c r="A4" s="348">
        <v>43896</v>
      </c>
      <c r="B4" s="326" t="s">
        <v>2</v>
      </c>
      <c r="C4" s="326">
        <v>1</v>
      </c>
      <c r="G4" s="327" t="s">
        <v>2</v>
      </c>
      <c r="H4" s="341">
        <f>SUMPRODUCT((Tableau1[date]&gt;=$F$1)*(Tableau1[machine]=$G4)*(Tableau1[panne]=0))</f>
        <v>55</v>
      </c>
      <c r="I4" s="341">
        <f>SUMPRODUCT((Tableau1[date]&gt;=$F$1)*(Tableau1[machine]=$G4)*(Tableau1[panne]=1))</f>
        <v>7</v>
      </c>
      <c r="J4" s="350">
        <f t="shared" si="0"/>
        <v>0.11290322580645161</v>
      </c>
      <c r="K4" s="548" t="str">
        <f t="shared" si="1"/>
        <v/>
      </c>
    </row>
    <row r="5" spans="1:11">
      <c r="A5" s="348">
        <v>43896</v>
      </c>
      <c r="B5" s="326" t="s">
        <v>107</v>
      </c>
      <c r="C5" s="326">
        <v>0</v>
      </c>
      <c r="G5" s="327" t="s">
        <v>107</v>
      </c>
      <c r="H5" s="341">
        <f>SUMPRODUCT((Tableau1[date]&gt;=$F$1)*(Tableau1[machine]=$G5)*(Tableau1[panne]=0))</f>
        <v>59</v>
      </c>
      <c r="I5" s="341">
        <f>SUMPRODUCT((Tableau1[date]&gt;=$F$1)*(Tableau1[machine]=$G5)*(Tableau1[panne]=1))</f>
        <v>3</v>
      </c>
      <c r="J5" s="350">
        <f t="shared" si="0"/>
        <v>4.8387096774193547E-2</v>
      </c>
      <c r="K5" s="548" t="str">
        <f t="shared" si="1"/>
        <v/>
      </c>
    </row>
    <row r="6" spans="1:11">
      <c r="A6" s="348">
        <v>43896</v>
      </c>
      <c r="B6" s="326" t="s">
        <v>3</v>
      </c>
      <c r="C6" s="326">
        <v>1</v>
      </c>
      <c r="G6" s="327" t="s">
        <v>3</v>
      </c>
      <c r="H6" s="341">
        <f>SUMPRODUCT((Tableau1[date]&gt;=$F$1)*(Tableau1[machine]=$G6)*(Tableau1[panne]=0))</f>
        <v>58</v>
      </c>
      <c r="I6" s="341">
        <f>SUMPRODUCT((Tableau1[date]&gt;=$F$1)*(Tableau1[machine]=$G6)*(Tableau1[panne]=1))</f>
        <v>4</v>
      </c>
      <c r="J6" s="350">
        <f t="shared" si="0"/>
        <v>6.4516129032258063E-2</v>
      </c>
      <c r="K6" s="548" t="str">
        <f t="shared" si="1"/>
        <v/>
      </c>
    </row>
    <row r="7" spans="1:11">
      <c r="A7" s="348">
        <v>43896</v>
      </c>
      <c r="B7" s="326" t="s">
        <v>4</v>
      </c>
      <c r="C7" s="326">
        <v>0</v>
      </c>
      <c r="G7" s="327" t="s">
        <v>4</v>
      </c>
      <c r="H7" s="341">
        <f>SUMPRODUCT((Tableau1[date]&gt;=$F$1)*(Tableau1[machine]=$G7)*(Tableau1[panne]=0))</f>
        <v>7</v>
      </c>
      <c r="I7" s="341">
        <f>SUMPRODUCT((Tableau1[date]&gt;=$F$1)*(Tableau1[machine]=$G7)*(Tableau1[panne]=1))</f>
        <v>55</v>
      </c>
      <c r="J7" s="350">
        <f t="shared" si="0"/>
        <v>0.88709677419354838</v>
      </c>
      <c r="K7" s="548" t="str">
        <f t="shared" si="1"/>
        <v>non performante</v>
      </c>
    </row>
    <row r="8" spans="1:11">
      <c r="A8" s="348">
        <v>43896</v>
      </c>
      <c r="B8" s="326" t="s">
        <v>5</v>
      </c>
      <c r="C8" s="326">
        <v>0</v>
      </c>
      <c r="G8" s="327" t="s">
        <v>5</v>
      </c>
      <c r="H8" s="341">
        <f>SUMPRODUCT((Tableau1[date]&gt;=$F$1)*(Tableau1[machine]=$G8)*(Tableau1[panne]=0))</f>
        <v>62</v>
      </c>
      <c r="I8" s="341">
        <f>SUMPRODUCT((Tableau1[date]&gt;=$F$1)*(Tableau1[machine]=$G8)*(Tableau1[panne]=1))</f>
        <v>0</v>
      </c>
      <c r="J8" s="350">
        <f t="shared" si="0"/>
        <v>0</v>
      </c>
      <c r="K8" s="548" t="str">
        <f t="shared" si="1"/>
        <v/>
      </c>
    </row>
    <row r="9" spans="1:11">
      <c r="A9" s="348">
        <v>43896</v>
      </c>
      <c r="B9" s="326" t="s">
        <v>6</v>
      </c>
      <c r="C9" s="326">
        <v>0</v>
      </c>
      <c r="G9" s="327" t="s">
        <v>6</v>
      </c>
      <c r="H9" s="341">
        <f>SUMPRODUCT((Tableau1[date]&gt;=$F$1)*(Tableau1[machine]=$G9)*(Tableau1[panne]=0))</f>
        <v>62</v>
      </c>
      <c r="I9" s="341">
        <f>SUMPRODUCT((Tableau1[date]&gt;=$F$1)*(Tableau1[machine]=$G9)*(Tableau1[panne]=1))</f>
        <v>0</v>
      </c>
      <c r="J9" s="350">
        <f t="shared" si="0"/>
        <v>0</v>
      </c>
      <c r="K9" s="548" t="str">
        <f t="shared" si="1"/>
        <v/>
      </c>
    </row>
    <row r="10" spans="1:11">
      <c r="A10" s="348">
        <v>43896</v>
      </c>
      <c r="B10" s="326" t="s">
        <v>7</v>
      </c>
      <c r="C10" s="326">
        <v>0</v>
      </c>
      <c r="G10" s="327" t="s">
        <v>7</v>
      </c>
      <c r="H10" s="341">
        <f>SUMPRODUCT((Tableau1[date]&gt;=$F$1)*(Tableau1[machine]=$G10)*(Tableau1[panne]=0))</f>
        <v>62</v>
      </c>
      <c r="I10" s="341">
        <f>SUMPRODUCT((Tableau1[date]&gt;=$F$1)*(Tableau1[machine]=$G10)*(Tableau1[panne]=1))</f>
        <v>0</v>
      </c>
      <c r="J10" s="350">
        <f t="shared" si="0"/>
        <v>0</v>
      </c>
      <c r="K10" s="548" t="str">
        <f t="shared" si="1"/>
        <v/>
      </c>
    </row>
    <row r="11" spans="1:11">
      <c r="A11" s="348">
        <v>43896</v>
      </c>
      <c r="B11" s="326" t="s">
        <v>8</v>
      </c>
      <c r="C11" s="326">
        <v>0</v>
      </c>
      <c r="G11" s="327" t="s">
        <v>8</v>
      </c>
      <c r="H11" s="341">
        <f>SUMPRODUCT((Tableau1[date]&gt;=$F$1)*(Tableau1[machine]=$G11)*(Tableau1[panne]=0))</f>
        <v>58</v>
      </c>
      <c r="I11" s="341">
        <f>SUMPRODUCT((Tableau1[date]&gt;=$F$1)*(Tableau1[machine]=$G11)*(Tableau1[panne]=1))</f>
        <v>4</v>
      </c>
      <c r="J11" s="350">
        <f t="shared" si="0"/>
        <v>6.4516129032258063E-2</v>
      </c>
      <c r="K11" s="548" t="str">
        <f t="shared" si="1"/>
        <v/>
      </c>
    </row>
    <row r="12" spans="1:11">
      <c r="A12" s="348">
        <v>43896</v>
      </c>
      <c r="B12" s="326" t="s">
        <v>175</v>
      </c>
      <c r="C12" s="326">
        <v>0</v>
      </c>
      <c r="G12" s="327" t="s">
        <v>175</v>
      </c>
      <c r="H12" s="341">
        <f>SUMPRODUCT((Tableau1[date]&gt;=$F$1)*(Tableau1[machine]=$G12)*(Tableau1[panne]=0))</f>
        <v>37</v>
      </c>
      <c r="I12" s="341">
        <f>SUMPRODUCT((Tableau1[date]&gt;=$F$1)*(Tableau1[machine]=$G12)*(Tableau1[panne]=1))</f>
        <v>25</v>
      </c>
      <c r="J12" s="350">
        <f t="shared" si="0"/>
        <v>0.40322580645161288</v>
      </c>
      <c r="K12" s="548" t="str">
        <f t="shared" si="1"/>
        <v>non performante</v>
      </c>
    </row>
    <row r="13" spans="1:11">
      <c r="A13" s="348">
        <v>43896</v>
      </c>
      <c r="B13" s="326" t="s">
        <v>9</v>
      </c>
      <c r="C13" s="326">
        <v>0</v>
      </c>
      <c r="G13" s="327" t="s">
        <v>9</v>
      </c>
      <c r="H13" s="341">
        <f>SUMPRODUCT((Tableau1[date]&gt;=$F$1)*(Tableau1[machine]=$G13)*(Tableau1[panne]=0))</f>
        <v>59</v>
      </c>
      <c r="I13" s="341">
        <f>SUMPRODUCT((Tableau1[date]&gt;=$F$1)*(Tableau1[machine]=$G13)*(Tableau1[panne]=1))</f>
        <v>3</v>
      </c>
      <c r="J13" s="350">
        <f t="shared" si="0"/>
        <v>4.8387096774193547E-2</v>
      </c>
      <c r="K13" s="548" t="str">
        <f t="shared" si="1"/>
        <v/>
      </c>
    </row>
    <row r="14" spans="1:11">
      <c r="A14" s="348">
        <v>43896</v>
      </c>
      <c r="B14" s="326" t="s">
        <v>10</v>
      </c>
      <c r="C14" s="326">
        <v>0</v>
      </c>
      <c r="G14" s="327" t="s">
        <v>10</v>
      </c>
      <c r="H14" s="341">
        <f>SUMPRODUCT((Tableau1[date]&gt;=$F$1)*(Tableau1[machine]=$G14)*(Tableau1[panne]=0))</f>
        <v>41</v>
      </c>
      <c r="I14" s="341">
        <f>SUMPRODUCT((Tableau1[date]&gt;=$F$1)*(Tableau1[machine]=$G14)*(Tableau1[panne]=1))</f>
        <v>21</v>
      </c>
      <c r="J14" s="350">
        <f t="shared" si="0"/>
        <v>0.33870967741935482</v>
      </c>
      <c r="K14" s="548" t="str">
        <f t="shared" si="1"/>
        <v>non performante</v>
      </c>
    </row>
    <row r="15" spans="1:11">
      <c r="A15" s="348">
        <v>43895</v>
      </c>
      <c r="B15" s="326" t="s">
        <v>0</v>
      </c>
      <c r="C15" s="326">
        <v>0</v>
      </c>
    </row>
    <row r="16" spans="1:11">
      <c r="A16" s="348">
        <v>43895</v>
      </c>
      <c r="B16" s="326" t="s">
        <v>1</v>
      </c>
      <c r="C16" s="326">
        <v>0</v>
      </c>
    </row>
    <row r="17" spans="1:3">
      <c r="A17" s="348">
        <v>43895</v>
      </c>
      <c r="B17" s="326" t="s">
        <v>2</v>
      </c>
    </row>
    <row r="18" spans="1:3">
      <c r="A18" s="348">
        <v>43895</v>
      </c>
      <c r="B18" s="326" t="s">
        <v>107</v>
      </c>
      <c r="C18" s="326">
        <v>0</v>
      </c>
    </row>
    <row r="19" spans="1:3">
      <c r="A19" s="348">
        <v>43895</v>
      </c>
      <c r="B19" s="326" t="s">
        <v>3</v>
      </c>
      <c r="C19" s="326">
        <v>1</v>
      </c>
    </row>
    <row r="20" spans="1:3">
      <c r="A20" s="348">
        <v>43895</v>
      </c>
      <c r="B20" s="326" t="s">
        <v>4</v>
      </c>
      <c r="C20" s="326">
        <v>0</v>
      </c>
    </row>
    <row r="21" spans="1:3">
      <c r="A21" s="348">
        <v>43895</v>
      </c>
      <c r="B21" s="326" t="s">
        <v>5</v>
      </c>
      <c r="C21" s="326">
        <v>0</v>
      </c>
    </row>
    <row r="22" spans="1:3">
      <c r="A22" s="348">
        <v>43895</v>
      </c>
      <c r="B22" s="326" t="s">
        <v>6</v>
      </c>
      <c r="C22" s="326">
        <v>0</v>
      </c>
    </row>
    <row r="23" spans="1:3">
      <c r="A23" s="348">
        <v>43895</v>
      </c>
      <c r="B23" s="326" t="s">
        <v>7</v>
      </c>
      <c r="C23" s="326">
        <v>0</v>
      </c>
    </row>
    <row r="24" spans="1:3">
      <c r="A24" s="348">
        <v>43895</v>
      </c>
      <c r="B24" s="326" t="s">
        <v>8</v>
      </c>
      <c r="C24" s="326">
        <v>0</v>
      </c>
    </row>
    <row r="25" spans="1:3">
      <c r="A25" s="348">
        <v>43895</v>
      </c>
      <c r="B25" s="326" t="s">
        <v>175</v>
      </c>
      <c r="C25" s="326">
        <v>0</v>
      </c>
    </row>
    <row r="26" spans="1:3">
      <c r="A26" s="348">
        <v>43895</v>
      </c>
      <c r="B26" s="326" t="s">
        <v>9</v>
      </c>
      <c r="C26" s="326">
        <v>0</v>
      </c>
    </row>
    <row r="27" spans="1:3">
      <c r="A27" s="348">
        <v>43895</v>
      </c>
      <c r="B27" s="326" t="s">
        <v>10</v>
      </c>
      <c r="C27" s="326">
        <v>0</v>
      </c>
    </row>
    <row r="28" spans="1:3">
      <c r="A28" s="348">
        <v>43894</v>
      </c>
      <c r="B28" s="326" t="s">
        <v>0</v>
      </c>
      <c r="C28" s="326">
        <v>0</v>
      </c>
    </row>
    <row r="29" spans="1:3">
      <c r="A29" s="348">
        <v>43894</v>
      </c>
      <c r="B29" s="326" t="s">
        <v>1</v>
      </c>
      <c r="C29" s="326">
        <v>0</v>
      </c>
    </row>
    <row r="30" spans="1:3">
      <c r="A30" s="348">
        <v>43894</v>
      </c>
      <c r="B30" s="326" t="s">
        <v>2</v>
      </c>
      <c r="C30" s="326">
        <v>1</v>
      </c>
    </row>
    <row r="31" spans="1:3">
      <c r="A31" s="348">
        <v>43894</v>
      </c>
      <c r="B31" s="326" t="s">
        <v>107</v>
      </c>
      <c r="C31" s="326">
        <v>0</v>
      </c>
    </row>
    <row r="32" spans="1:3">
      <c r="A32" s="348">
        <v>43894</v>
      </c>
      <c r="B32" s="326" t="s">
        <v>3</v>
      </c>
      <c r="C32" s="326">
        <v>0</v>
      </c>
    </row>
    <row r="33" spans="1:3">
      <c r="A33" s="348">
        <v>43894</v>
      </c>
      <c r="B33" s="326" t="s">
        <v>4</v>
      </c>
      <c r="C33" s="326">
        <v>0</v>
      </c>
    </row>
    <row r="34" spans="1:3">
      <c r="A34" s="348">
        <v>43894</v>
      </c>
      <c r="B34" s="326" t="s">
        <v>5</v>
      </c>
      <c r="C34" s="326">
        <v>0</v>
      </c>
    </row>
    <row r="35" spans="1:3">
      <c r="A35" s="348">
        <v>43894</v>
      </c>
      <c r="B35" s="326" t="s">
        <v>6</v>
      </c>
      <c r="C35" s="326">
        <v>0</v>
      </c>
    </row>
    <row r="36" spans="1:3">
      <c r="A36" s="348">
        <v>43894</v>
      </c>
      <c r="B36" s="326" t="s">
        <v>7</v>
      </c>
      <c r="C36" s="326">
        <v>0</v>
      </c>
    </row>
    <row r="37" spans="1:3">
      <c r="A37" s="348">
        <v>43894</v>
      </c>
      <c r="B37" s="326" t="s">
        <v>8</v>
      </c>
      <c r="C37" s="326">
        <v>0</v>
      </c>
    </row>
    <row r="38" spans="1:3">
      <c r="A38" s="348">
        <v>43894</v>
      </c>
      <c r="B38" s="326" t="s">
        <v>175</v>
      </c>
      <c r="C38" s="326">
        <v>0</v>
      </c>
    </row>
    <row r="39" spans="1:3">
      <c r="A39" s="348">
        <v>43894</v>
      </c>
      <c r="B39" s="326" t="s">
        <v>9</v>
      </c>
      <c r="C39" s="326">
        <v>0</v>
      </c>
    </row>
    <row r="40" spans="1:3">
      <c r="A40" s="348">
        <v>43894</v>
      </c>
      <c r="B40" s="326" t="s">
        <v>10</v>
      </c>
      <c r="C40" s="326">
        <v>0</v>
      </c>
    </row>
    <row r="41" spans="1:3">
      <c r="A41" s="348">
        <v>43893</v>
      </c>
      <c r="B41" s="326" t="s">
        <v>0</v>
      </c>
      <c r="C41" s="326">
        <v>0</v>
      </c>
    </row>
    <row r="42" spans="1:3">
      <c r="A42" s="348">
        <v>43893</v>
      </c>
      <c r="B42" s="326" t="s">
        <v>1</v>
      </c>
      <c r="C42" s="326">
        <v>0</v>
      </c>
    </row>
    <row r="43" spans="1:3">
      <c r="A43" s="348">
        <v>43893</v>
      </c>
      <c r="B43" s="326" t="s">
        <v>2</v>
      </c>
      <c r="C43" s="326">
        <v>1</v>
      </c>
    </row>
    <row r="44" spans="1:3">
      <c r="A44" s="348">
        <v>43893</v>
      </c>
      <c r="B44" s="326" t="s">
        <v>107</v>
      </c>
      <c r="C44" s="326">
        <v>0</v>
      </c>
    </row>
    <row r="45" spans="1:3">
      <c r="A45" s="348">
        <v>43893</v>
      </c>
      <c r="B45" s="326" t="s">
        <v>3</v>
      </c>
      <c r="C45" s="326">
        <v>0</v>
      </c>
    </row>
    <row r="46" spans="1:3">
      <c r="A46" s="348">
        <v>43893</v>
      </c>
      <c r="B46" s="326" t="s">
        <v>4</v>
      </c>
      <c r="C46" s="326">
        <v>0</v>
      </c>
    </row>
    <row r="47" spans="1:3">
      <c r="A47" s="348">
        <v>43893</v>
      </c>
      <c r="B47" s="326" t="s">
        <v>5</v>
      </c>
      <c r="C47" s="326">
        <v>0</v>
      </c>
    </row>
    <row r="48" spans="1:3">
      <c r="A48" s="348">
        <v>43893</v>
      </c>
      <c r="B48" s="326" t="s">
        <v>6</v>
      </c>
      <c r="C48" s="326">
        <v>0</v>
      </c>
    </row>
    <row r="49" spans="1:3">
      <c r="A49" s="348">
        <v>43893</v>
      </c>
      <c r="B49" s="326" t="s">
        <v>7</v>
      </c>
      <c r="C49" s="326">
        <v>0</v>
      </c>
    </row>
    <row r="50" spans="1:3">
      <c r="A50" s="348">
        <v>43893</v>
      </c>
      <c r="B50" s="326" t="s">
        <v>8</v>
      </c>
      <c r="C50" s="326">
        <v>0</v>
      </c>
    </row>
    <row r="51" spans="1:3">
      <c r="A51" s="348">
        <v>43893</v>
      </c>
      <c r="B51" s="326" t="s">
        <v>175</v>
      </c>
      <c r="C51" s="326">
        <v>0</v>
      </c>
    </row>
    <row r="52" spans="1:3">
      <c r="A52" s="348">
        <v>43893</v>
      </c>
      <c r="B52" s="326" t="s">
        <v>9</v>
      </c>
      <c r="C52" s="326">
        <v>0</v>
      </c>
    </row>
    <row r="53" spans="1:3">
      <c r="A53" s="348">
        <v>43893</v>
      </c>
      <c r="B53" s="326" t="s">
        <v>10</v>
      </c>
      <c r="C53" s="326">
        <v>0</v>
      </c>
    </row>
    <row r="54" spans="1:3">
      <c r="A54" s="348">
        <v>43892</v>
      </c>
      <c r="B54" s="326" t="s">
        <v>0</v>
      </c>
      <c r="C54" s="326">
        <v>0</v>
      </c>
    </row>
    <row r="55" spans="1:3">
      <c r="A55" s="348">
        <v>43892</v>
      </c>
      <c r="B55" s="326" t="s">
        <v>1</v>
      </c>
      <c r="C55" s="326">
        <v>0</v>
      </c>
    </row>
    <row r="56" spans="1:3">
      <c r="A56" s="348">
        <v>43892</v>
      </c>
      <c r="B56" s="326" t="s">
        <v>2</v>
      </c>
      <c r="C56" s="326">
        <v>0</v>
      </c>
    </row>
    <row r="57" spans="1:3">
      <c r="A57" s="348">
        <v>43892</v>
      </c>
      <c r="B57" s="326" t="s">
        <v>107</v>
      </c>
      <c r="C57" s="326">
        <v>0</v>
      </c>
    </row>
    <row r="58" spans="1:3">
      <c r="A58" s="348">
        <v>43892</v>
      </c>
      <c r="B58" s="326" t="s">
        <v>3</v>
      </c>
      <c r="C58" s="326">
        <v>0</v>
      </c>
    </row>
    <row r="59" spans="1:3">
      <c r="A59" s="348">
        <v>43892</v>
      </c>
      <c r="B59" s="326" t="s">
        <v>4</v>
      </c>
      <c r="C59" s="326">
        <v>0</v>
      </c>
    </row>
    <row r="60" spans="1:3">
      <c r="A60" s="348">
        <v>43892</v>
      </c>
      <c r="B60" s="326" t="s">
        <v>5</v>
      </c>
      <c r="C60" s="326">
        <v>0</v>
      </c>
    </row>
    <row r="61" spans="1:3">
      <c r="A61" s="348">
        <v>43892</v>
      </c>
      <c r="B61" s="326" t="s">
        <v>6</v>
      </c>
      <c r="C61" s="326">
        <v>0</v>
      </c>
    </row>
    <row r="62" spans="1:3">
      <c r="A62" s="348">
        <v>43892</v>
      </c>
      <c r="B62" s="326" t="s">
        <v>7</v>
      </c>
      <c r="C62" s="326">
        <v>0</v>
      </c>
    </row>
    <row r="63" spans="1:3">
      <c r="A63" s="348">
        <v>43892</v>
      </c>
      <c r="B63" s="326" t="s">
        <v>8</v>
      </c>
      <c r="C63" s="326">
        <v>0</v>
      </c>
    </row>
    <row r="64" spans="1:3">
      <c r="A64" s="348">
        <v>43892</v>
      </c>
      <c r="B64" s="326" t="s">
        <v>175</v>
      </c>
      <c r="C64" s="326">
        <v>0</v>
      </c>
    </row>
    <row r="65" spans="1:3">
      <c r="A65" s="348">
        <v>43892</v>
      </c>
      <c r="B65" s="326" t="s">
        <v>9</v>
      </c>
      <c r="C65" s="326">
        <v>0</v>
      </c>
    </row>
    <row r="66" spans="1:3">
      <c r="A66" s="348">
        <v>43892</v>
      </c>
      <c r="B66" s="326" t="s">
        <v>10</v>
      </c>
      <c r="C66" s="326">
        <v>0</v>
      </c>
    </row>
    <row r="67" spans="1:3">
      <c r="A67" s="348">
        <v>43890</v>
      </c>
      <c r="B67" s="326" t="s">
        <v>0</v>
      </c>
      <c r="C67" s="326">
        <v>0</v>
      </c>
    </row>
    <row r="68" spans="1:3">
      <c r="A68" s="348">
        <v>43890</v>
      </c>
      <c r="B68" s="326" t="s">
        <v>1</v>
      </c>
      <c r="C68" s="326">
        <v>0</v>
      </c>
    </row>
    <row r="69" spans="1:3">
      <c r="A69" s="348">
        <v>43890</v>
      </c>
      <c r="B69" s="326" t="s">
        <v>2</v>
      </c>
      <c r="C69" s="326">
        <v>0</v>
      </c>
    </row>
    <row r="70" spans="1:3">
      <c r="A70" s="348">
        <v>43890</v>
      </c>
      <c r="B70" s="326" t="s">
        <v>107</v>
      </c>
      <c r="C70" s="326">
        <v>0</v>
      </c>
    </row>
    <row r="71" spans="1:3">
      <c r="A71" s="348">
        <v>43890</v>
      </c>
      <c r="B71" s="326" t="s">
        <v>3</v>
      </c>
      <c r="C71" s="326">
        <v>0</v>
      </c>
    </row>
    <row r="72" spans="1:3">
      <c r="A72" s="348">
        <v>43890</v>
      </c>
      <c r="B72" s="326" t="s">
        <v>4</v>
      </c>
      <c r="C72" s="326">
        <v>1</v>
      </c>
    </row>
    <row r="73" spans="1:3">
      <c r="A73" s="348">
        <v>43890</v>
      </c>
      <c r="B73" s="326" t="s">
        <v>5</v>
      </c>
      <c r="C73" s="326">
        <v>0</v>
      </c>
    </row>
    <row r="74" spans="1:3">
      <c r="A74" s="348">
        <v>43890</v>
      </c>
      <c r="B74" s="326" t="s">
        <v>6</v>
      </c>
      <c r="C74" s="326">
        <v>0</v>
      </c>
    </row>
    <row r="75" spans="1:3">
      <c r="A75" s="348">
        <v>43890</v>
      </c>
      <c r="B75" s="326" t="s">
        <v>7</v>
      </c>
      <c r="C75" s="326">
        <v>0</v>
      </c>
    </row>
    <row r="76" spans="1:3">
      <c r="A76" s="348">
        <v>43890</v>
      </c>
      <c r="B76" s="326" t="s">
        <v>8</v>
      </c>
      <c r="C76" s="326">
        <v>0</v>
      </c>
    </row>
    <row r="77" spans="1:3">
      <c r="A77" s="348">
        <v>43890</v>
      </c>
      <c r="B77" s="326" t="s">
        <v>175</v>
      </c>
      <c r="C77" s="326">
        <v>1</v>
      </c>
    </row>
    <row r="78" spans="1:3">
      <c r="A78" s="348">
        <v>43890</v>
      </c>
      <c r="B78" s="326" t="s">
        <v>9</v>
      </c>
      <c r="C78" s="326">
        <v>0</v>
      </c>
    </row>
    <row r="79" spans="1:3">
      <c r="A79" s="348">
        <v>43890</v>
      </c>
      <c r="B79" s="326" t="s">
        <v>10</v>
      </c>
      <c r="C79" s="326">
        <v>0</v>
      </c>
    </row>
    <row r="80" spans="1:3">
      <c r="A80" s="348">
        <v>43889</v>
      </c>
      <c r="B80" s="326" t="s">
        <v>0</v>
      </c>
      <c r="C80" s="326">
        <v>1</v>
      </c>
    </row>
    <row r="81" spans="1:3">
      <c r="A81" s="348">
        <v>43889</v>
      </c>
      <c r="B81" s="326" t="s">
        <v>1</v>
      </c>
      <c r="C81" s="326">
        <v>0</v>
      </c>
    </row>
    <row r="82" spans="1:3">
      <c r="A82" s="348">
        <v>43889</v>
      </c>
      <c r="B82" s="326" t="s">
        <v>2</v>
      </c>
      <c r="C82" s="326">
        <v>1</v>
      </c>
    </row>
    <row r="83" spans="1:3">
      <c r="A83" s="348">
        <v>43889</v>
      </c>
      <c r="B83" s="326" t="s">
        <v>107</v>
      </c>
      <c r="C83" s="326">
        <v>0</v>
      </c>
    </row>
    <row r="84" spans="1:3">
      <c r="A84" s="348">
        <v>43889</v>
      </c>
      <c r="B84" s="326" t="s">
        <v>3</v>
      </c>
      <c r="C84" s="326">
        <v>0</v>
      </c>
    </row>
    <row r="85" spans="1:3">
      <c r="A85" s="348">
        <v>43889</v>
      </c>
      <c r="B85" s="326" t="s">
        <v>4</v>
      </c>
      <c r="C85" s="326">
        <v>1</v>
      </c>
    </row>
    <row r="86" spans="1:3">
      <c r="A86" s="348">
        <v>43889</v>
      </c>
      <c r="B86" s="326" t="s">
        <v>5</v>
      </c>
      <c r="C86" s="326">
        <v>0</v>
      </c>
    </row>
    <row r="87" spans="1:3">
      <c r="A87" s="348">
        <v>43889</v>
      </c>
      <c r="B87" s="326" t="s">
        <v>6</v>
      </c>
      <c r="C87" s="326">
        <v>0</v>
      </c>
    </row>
    <row r="88" spans="1:3">
      <c r="A88" s="348">
        <v>43889</v>
      </c>
      <c r="B88" s="326" t="s">
        <v>7</v>
      </c>
      <c r="C88" s="326">
        <v>0</v>
      </c>
    </row>
    <row r="89" spans="1:3">
      <c r="A89" s="348">
        <v>43889</v>
      </c>
      <c r="B89" s="326" t="s">
        <v>8</v>
      </c>
      <c r="C89" s="326">
        <v>0</v>
      </c>
    </row>
    <row r="90" spans="1:3">
      <c r="A90" s="348">
        <v>43889</v>
      </c>
      <c r="B90" s="326" t="s">
        <v>175</v>
      </c>
      <c r="C90" s="326">
        <v>1</v>
      </c>
    </row>
    <row r="91" spans="1:3">
      <c r="A91" s="348">
        <v>43889</v>
      </c>
      <c r="B91" s="326" t="s">
        <v>9</v>
      </c>
      <c r="C91" s="326">
        <v>0</v>
      </c>
    </row>
    <row r="92" spans="1:3">
      <c r="A92" s="348">
        <v>43889</v>
      </c>
      <c r="B92" s="326" t="s">
        <v>10</v>
      </c>
      <c r="C92" s="326">
        <v>0</v>
      </c>
    </row>
    <row r="93" spans="1:3">
      <c r="A93" s="348">
        <v>43888</v>
      </c>
      <c r="B93" s="326" t="s">
        <v>0</v>
      </c>
      <c r="C93" s="326">
        <v>0</v>
      </c>
    </row>
    <row r="94" spans="1:3">
      <c r="A94" s="348">
        <v>43888</v>
      </c>
      <c r="B94" s="326" t="s">
        <v>1</v>
      </c>
      <c r="C94" s="326">
        <v>0</v>
      </c>
    </row>
    <row r="95" spans="1:3">
      <c r="A95" s="348">
        <v>43888</v>
      </c>
      <c r="B95" s="326" t="s">
        <v>2</v>
      </c>
      <c r="C95" s="326">
        <v>0</v>
      </c>
    </row>
    <row r="96" spans="1:3">
      <c r="A96" s="348">
        <v>43888</v>
      </c>
      <c r="B96" s="326" t="s">
        <v>107</v>
      </c>
      <c r="C96" s="326">
        <v>0</v>
      </c>
    </row>
    <row r="97" spans="1:3">
      <c r="A97" s="348">
        <v>43888</v>
      </c>
      <c r="B97" s="326" t="s">
        <v>3</v>
      </c>
      <c r="C97" s="326">
        <v>0</v>
      </c>
    </row>
    <row r="98" spans="1:3">
      <c r="A98" s="348">
        <v>43888</v>
      </c>
      <c r="B98" s="326" t="s">
        <v>4</v>
      </c>
      <c r="C98" s="326">
        <v>1</v>
      </c>
    </row>
    <row r="99" spans="1:3">
      <c r="A99" s="348">
        <v>43888</v>
      </c>
      <c r="B99" s="326" t="s">
        <v>5</v>
      </c>
      <c r="C99" s="326">
        <v>0</v>
      </c>
    </row>
    <row r="100" spans="1:3">
      <c r="A100" s="348">
        <v>43888</v>
      </c>
      <c r="B100" s="326" t="s">
        <v>6</v>
      </c>
      <c r="C100" s="326">
        <v>0</v>
      </c>
    </row>
    <row r="101" spans="1:3">
      <c r="A101" s="348">
        <v>43888</v>
      </c>
      <c r="B101" s="326" t="s">
        <v>7</v>
      </c>
      <c r="C101" s="326">
        <v>0</v>
      </c>
    </row>
    <row r="102" spans="1:3">
      <c r="A102" s="348">
        <v>43888</v>
      </c>
      <c r="B102" s="326" t="s">
        <v>8</v>
      </c>
      <c r="C102" s="326">
        <v>0</v>
      </c>
    </row>
    <row r="103" spans="1:3">
      <c r="A103" s="348">
        <v>43888</v>
      </c>
      <c r="B103" s="326" t="s">
        <v>175</v>
      </c>
      <c r="C103" s="326">
        <v>1</v>
      </c>
    </row>
    <row r="104" spans="1:3">
      <c r="A104" s="348">
        <v>43888</v>
      </c>
      <c r="B104" s="326" t="s">
        <v>9</v>
      </c>
      <c r="C104" s="326">
        <v>0</v>
      </c>
    </row>
    <row r="105" spans="1:3">
      <c r="A105" s="348">
        <v>43888</v>
      </c>
      <c r="B105" s="326" t="s">
        <v>10</v>
      </c>
      <c r="C105" s="326">
        <v>0</v>
      </c>
    </row>
    <row r="106" spans="1:3">
      <c r="A106" s="348">
        <v>43887</v>
      </c>
      <c r="B106" s="326" t="s">
        <v>0</v>
      </c>
      <c r="C106" s="326">
        <v>0</v>
      </c>
    </row>
    <row r="107" spans="1:3">
      <c r="A107" s="348">
        <v>43887</v>
      </c>
      <c r="B107" s="326" t="s">
        <v>1</v>
      </c>
      <c r="C107" s="326">
        <v>0</v>
      </c>
    </row>
    <row r="108" spans="1:3">
      <c r="A108" s="348">
        <v>43887</v>
      </c>
      <c r="B108" s="326" t="s">
        <v>2</v>
      </c>
      <c r="C108" s="326">
        <v>0</v>
      </c>
    </row>
    <row r="109" spans="1:3">
      <c r="A109" s="348">
        <v>43887</v>
      </c>
      <c r="B109" s="326" t="s">
        <v>107</v>
      </c>
      <c r="C109" s="326">
        <v>1</v>
      </c>
    </row>
    <row r="110" spans="1:3">
      <c r="A110" s="348">
        <v>43887</v>
      </c>
      <c r="B110" s="326" t="s">
        <v>3</v>
      </c>
      <c r="C110" s="326">
        <v>0</v>
      </c>
    </row>
    <row r="111" spans="1:3">
      <c r="A111" s="348">
        <v>43887</v>
      </c>
      <c r="B111" s="326" t="s">
        <v>4</v>
      </c>
      <c r="C111" s="326">
        <v>1</v>
      </c>
    </row>
    <row r="112" spans="1:3">
      <c r="A112" s="348">
        <v>43887</v>
      </c>
      <c r="B112" s="326" t="s">
        <v>5</v>
      </c>
      <c r="C112" s="326">
        <v>0</v>
      </c>
    </row>
    <row r="113" spans="1:3">
      <c r="A113" s="348">
        <v>43887</v>
      </c>
      <c r="B113" s="326" t="s">
        <v>6</v>
      </c>
      <c r="C113" s="326">
        <v>0</v>
      </c>
    </row>
    <row r="114" spans="1:3">
      <c r="A114" s="348">
        <v>43887</v>
      </c>
      <c r="B114" s="326" t="s">
        <v>7</v>
      </c>
      <c r="C114" s="326">
        <v>0</v>
      </c>
    </row>
    <row r="115" spans="1:3">
      <c r="A115" s="348">
        <v>43887</v>
      </c>
      <c r="B115" s="326" t="s">
        <v>8</v>
      </c>
      <c r="C115" s="326">
        <v>0</v>
      </c>
    </row>
    <row r="116" spans="1:3">
      <c r="A116" s="348">
        <v>43887</v>
      </c>
      <c r="B116" s="326" t="s">
        <v>175</v>
      </c>
      <c r="C116" s="326">
        <v>1</v>
      </c>
    </row>
    <row r="117" spans="1:3">
      <c r="A117" s="348">
        <v>43887</v>
      </c>
      <c r="B117" s="326" t="s">
        <v>9</v>
      </c>
      <c r="C117" s="326">
        <v>0</v>
      </c>
    </row>
    <row r="118" spans="1:3">
      <c r="A118" s="348">
        <v>43887</v>
      </c>
      <c r="B118" s="326" t="s">
        <v>10</v>
      </c>
      <c r="C118" s="326">
        <v>0</v>
      </c>
    </row>
    <row r="119" spans="1:3">
      <c r="A119" s="348">
        <v>43886</v>
      </c>
      <c r="B119" s="326" t="s">
        <v>0</v>
      </c>
      <c r="C119" s="326">
        <v>0</v>
      </c>
    </row>
    <row r="120" spans="1:3">
      <c r="A120" s="348">
        <v>43886</v>
      </c>
      <c r="B120" s="326" t="s">
        <v>1</v>
      </c>
      <c r="C120" s="326">
        <v>0</v>
      </c>
    </row>
    <row r="121" spans="1:3">
      <c r="A121" s="348">
        <v>43886</v>
      </c>
      <c r="B121" s="326" t="s">
        <v>2</v>
      </c>
      <c r="C121" s="326">
        <v>0</v>
      </c>
    </row>
    <row r="122" spans="1:3">
      <c r="A122" s="348">
        <v>43886</v>
      </c>
      <c r="B122" s="326" t="s">
        <v>107</v>
      </c>
      <c r="C122" s="326">
        <v>0</v>
      </c>
    </row>
    <row r="123" spans="1:3">
      <c r="A123" s="348">
        <v>43886</v>
      </c>
      <c r="B123" s="326" t="s">
        <v>3</v>
      </c>
      <c r="C123" s="326">
        <v>0</v>
      </c>
    </row>
    <row r="124" spans="1:3">
      <c r="A124" s="348">
        <v>43886</v>
      </c>
      <c r="B124" s="326" t="s">
        <v>4</v>
      </c>
      <c r="C124" s="326">
        <v>1</v>
      </c>
    </row>
    <row r="125" spans="1:3">
      <c r="A125" s="348">
        <v>43886</v>
      </c>
      <c r="B125" s="326" t="s">
        <v>5</v>
      </c>
      <c r="C125" s="326">
        <v>0</v>
      </c>
    </row>
    <row r="126" spans="1:3">
      <c r="A126" s="348">
        <v>43886</v>
      </c>
      <c r="B126" s="326" t="s">
        <v>6</v>
      </c>
      <c r="C126" s="326">
        <v>0</v>
      </c>
    </row>
    <row r="127" spans="1:3">
      <c r="A127" s="348">
        <v>43886</v>
      </c>
      <c r="B127" s="326" t="s">
        <v>7</v>
      </c>
      <c r="C127" s="326">
        <v>0</v>
      </c>
    </row>
    <row r="128" spans="1:3">
      <c r="A128" s="348">
        <v>43886</v>
      </c>
      <c r="B128" s="326" t="s">
        <v>8</v>
      </c>
      <c r="C128" s="326">
        <v>0</v>
      </c>
    </row>
    <row r="129" spans="1:3">
      <c r="A129" s="348">
        <v>43886</v>
      </c>
      <c r="B129" s="326" t="s">
        <v>175</v>
      </c>
      <c r="C129" s="326">
        <v>1</v>
      </c>
    </row>
    <row r="130" spans="1:3">
      <c r="A130" s="348">
        <v>43886</v>
      </c>
      <c r="B130" s="326" t="s">
        <v>9</v>
      </c>
      <c r="C130" s="326">
        <v>0</v>
      </c>
    </row>
    <row r="131" spans="1:3">
      <c r="A131" s="348">
        <v>43886</v>
      </c>
      <c r="B131" s="326" t="s">
        <v>10</v>
      </c>
      <c r="C131" s="326">
        <v>0</v>
      </c>
    </row>
    <row r="132" spans="1:3">
      <c r="A132" s="348">
        <v>43885</v>
      </c>
      <c r="B132" s="326" t="s">
        <v>0</v>
      </c>
      <c r="C132" s="326">
        <v>0</v>
      </c>
    </row>
    <row r="133" spans="1:3">
      <c r="A133" s="348">
        <v>43885</v>
      </c>
      <c r="B133" s="326" t="s">
        <v>1</v>
      </c>
      <c r="C133" s="326">
        <v>0</v>
      </c>
    </row>
    <row r="134" spans="1:3">
      <c r="A134" s="348">
        <v>43885</v>
      </c>
      <c r="B134" s="326" t="s">
        <v>2</v>
      </c>
      <c r="C134" s="326">
        <v>1</v>
      </c>
    </row>
    <row r="135" spans="1:3">
      <c r="A135" s="348">
        <v>43885</v>
      </c>
      <c r="B135" s="326" t="s">
        <v>107</v>
      </c>
      <c r="C135" s="326">
        <v>1</v>
      </c>
    </row>
    <row r="136" spans="1:3">
      <c r="A136" s="348">
        <v>43885</v>
      </c>
      <c r="B136" s="326" t="s">
        <v>3</v>
      </c>
      <c r="C136" s="326">
        <v>0</v>
      </c>
    </row>
    <row r="137" spans="1:3">
      <c r="A137" s="348">
        <v>43885</v>
      </c>
      <c r="B137" s="326" t="s">
        <v>4</v>
      </c>
      <c r="C137" s="326">
        <v>1</v>
      </c>
    </row>
    <row r="138" spans="1:3">
      <c r="A138" s="348">
        <v>43885</v>
      </c>
      <c r="B138" s="326" t="s">
        <v>5</v>
      </c>
      <c r="C138" s="326">
        <v>0</v>
      </c>
    </row>
    <row r="139" spans="1:3">
      <c r="A139" s="348">
        <v>43885</v>
      </c>
      <c r="B139" s="326" t="s">
        <v>6</v>
      </c>
      <c r="C139" s="326">
        <v>0</v>
      </c>
    </row>
    <row r="140" spans="1:3">
      <c r="A140" s="348">
        <v>43885</v>
      </c>
      <c r="B140" s="326" t="s">
        <v>7</v>
      </c>
      <c r="C140" s="326">
        <v>0</v>
      </c>
    </row>
    <row r="141" spans="1:3">
      <c r="A141" s="348">
        <v>43885</v>
      </c>
      <c r="B141" s="326" t="s">
        <v>8</v>
      </c>
      <c r="C141" s="326">
        <v>0</v>
      </c>
    </row>
    <row r="142" spans="1:3">
      <c r="A142" s="348">
        <v>43885</v>
      </c>
      <c r="B142" s="326" t="s">
        <v>175</v>
      </c>
      <c r="C142" s="326">
        <v>0</v>
      </c>
    </row>
    <row r="143" spans="1:3">
      <c r="A143" s="348">
        <v>43885</v>
      </c>
      <c r="B143" s="326" t="s">
        <v>9</v>
      </c>
      <c r="C143" s="326">
        <v>0</v>
      </c>
    </row>
    <row r="144" spans="1:3">
      <c r="A144" s="348">
        <v>43885</v>
      </c>
      <c r="B144" s="326" t="s">
        <v>10</v>
      </c>
      <c r="C144" s="326">
        <v>0</v>
      </c>
    </row>
    <row r="145" spans="1:3">
      <c r="A145" s="348">
        <v>43883</v>
      </c>
      <c r="B145" s="326" t="s">
        <v>0</v>
      </c>
      <c r="C145" s="326">
        <v>0</v>
      </c>
    </row>
    <row r="146" spans="1:3">
      <c r="A146" s="348">
        <v>43883</v>
      </c>
      <c r="B146" s="326" t="s">
        <v>1</v>
      </c>
      <c r="C146" s="326">
        <v>0</v>
      </c>
    </row>
    <row r="147" spans="1:3">
      <c r="A147" s="348">
        <v>43883</v>
      </c>
      <c r="B147" s="326" t="s">
        <v>2</v>
      </c>
      <c r="C147" s="326">
        <v>0</v>
      </c>
    </row>
    <row r="148" spans="1:3">
      <c r="A148" s="348">
        <v>43883</v>
      </c>
      <c r="B148" s="326" t="s">
        <v>107</v>
      </c>
      <c r="C148" s="326">
        <v>0</v>
      </c>
    </row>
    <row r="149" spans="1:3">
      <c r="A149" s="348">
        <v>43883</v>
      </c>
      <c r="B149" s="326" t="s">
        <v>3</v>
      </c>
      <c r="C149" s="326">
        <v>0</v>
      </c>
    </row>
    <row r="150" spans="1:3">
      <c r="A150" s="348">
        <v>43883</v>
      </c>
      <c r="B150" s="326" t="s">
        <v>4</v>
      </c>
      <c r="C150" s="326">
        <v>1</v>
      </c>
    </row>
    <row r="151" spans="1:3">
      <c r="A151" s="348">
        <v>43883</v>
      </c>
      <c r="B151" s="326" t="s">
        <v>5</v>
      </c>
      <c r="C151" s="326">
        <v>0</v>
      </c>
    </row>
    <row r="152" spans="1:3">
      <c r="A152" s="348">
        <v>43883</v>
      </c>
      <c r="B152" s="326" t="s">
        <v>6</v>
      </c>
      <c r="C152" s="326">
        <v>0</v>
      </c>
    </row>
    <row r="153" spans="1:3">
      <c r="A153" s="348">
        <v>43883</v>
      </c>
      <c r="B153" s="326" t="s">
        <v>7</v>
      </c>
      <c r="C153" s="326">
        <v>0</v>
      </c>
    </row>
    <row r="154" spans="1:3">
      <c r="A154" s="348">
        <v>43883</v>
      </c>
      <c r="B154" s="326" t="s">
        <v>8</v>
      </c>
      <c r="C154" s="326">
        <v>0</v>
      </c>
    </row>
    <row r="155" spans="1:3">
      <c r="A155" s="348">
        <v>43883</v>
      </c>
      <c r="B155" s="326" t="s">
        <v>175</v>
      </c>
      <c r="C155" s="326">
        <v>1</v>
      </c>
    </row>
    <row r="156" spans="1:3">
      <c r="A156" s="348">
        <v>43883</v>
      </c>
      <c r="B156" s="326" t="s">
        <v>9</v>
      </c>
      <c r="C156" s="326">
        <v>0</v>
      </c>
    </row>
    <row r="157" spans="1:3">
      <c r="A157" s="348">
        <v>43883</v>
      </c>
      <c r="B157" s="326" t="s">
        <v>10</v>
      </c>
      <c r="C157" s="326">
        <v>0</v>
      </c>
    </row>
    <row r="158" spans="1:3">
      <c r="A158" s="348">
        <v>43882</v>
      </c>
      <c r="B158" s="326" t="s">
        <v>0</v>
      </c>
      <c r="C158" s="326">
        <v>0</v>
      </c>
    </row>
    <row r="159" spans="1:3">
      <c r="A159" s="348">
        <v>43882</v>
      </c>
      <c r="B159" s="326" t="s">
        <v>1</v>
      </c>
      <c r="C159" s="326">
        <v>1</v>
      </c>
    </row>
    <row r="160" spans="1:3">
      <c r="A160" s="348">
        <v>43882</v>
      </c>
      <c r="B160" s="326" t="s">
        <v>2</v>
      </c>
      <c r="C160" s="326">
        <v>0</v>
      </c>
    </row>
    <row r="161" spans="1:3">
      <c r="A161" s="348">
        <v>43882</v>
      </c>
      <c r="B161" s="326" t="s">
        <v>107</v>
      </c>
      <c r="C161" s="326">
        <v>0</v>
      </c>
    </row>
    <row r="162" spans="1:3">
      <c r="A162" s="348">
        <v>43882</v>
      </c>
      <c r="B162" s="326" t="s">
        <v>3</v>
      </c>
      <c r="C162" s="326">
        <v>0</v>
      </c>
    </row>
    <row r="163" spans="1:3">
      <c r="A163" s="348">
        <v>43882</v>
      </c>
      <c r="B163" s="326" t="s">
        <v>4</v>
      </c>
      <c r="C163" s="326">
        <v>1</v>
      </c>
    </row>
    <row r="164" spans="1:3">
      <c r="A164" s="348">
        <v>43882</v>
      </c>
      <c r="B164" s="326" t="s">
        <v>5</v>
      </c>
      <c r="C164" s="326">
        <v>0</v>
      </c>
    </row>
    <row r="165" spans="1:3">
      <c r="A165" s="348">
        <v>43882</v>
      </c>
      <c r="B165" s="326" t="s">
        <v>6</v>
      </c>
      <c r="C165" s="326">
        <v>0</v>
      </c>
    </row>
    <row r="166" spans="1:3">
      <c r="A166" s="348">
        <v>43882</v>
      </c>
      <c r="B166" s="326" t="s">
        <v>7</v>
      </c>
      <c r="C166" s="326">
        <v>0</v>
      </c>
    </row>
    <row r="167" spans="1:3">
      <c r="A167" s="348">
        <v>43882</v>
      </c>
      <c r="B167" s="326" t="s">
        <v>8</v>
      </c>
      <c r="C167" s="326">
        <v>0</v>
      </c>
    </row>
    <row r="168" spans="1:3">
      <c r="A168" s="348">
        <v>43882</v>
      </c>
      <c r="B168" s="326" t="s">
        <v>175</v>
      </c>
      <c r="C168" s="326">
        <v>1</v>
      </c>
    </row>
    <row r="169" spans="1:3">
      <c r="A169" s="348">
        <v>43882</v>
      </c>
      <c r="B169" s="326" t="s">
        <v>9</v>
      </c>
      <c r="C169" s="326">
        <v>0</v>
      </c>
    </row>
    <row r="170" spans="1:3">
      <c r="A170" s="348">
        <v>43882</v>
      </c>
      <c r="B170" s="326" t="s">
        <v>10</v>
      </c>
      <c r="C170" s="326">
        <v>0</v>
      </c>
    </row>
    <row r="171" spans="1:3">
      <c r="A171" s="348">
        <v>43881</v>
      </c>
      <c r="B171" s="326" t="s">
        <v>0</v>
      </c>
      <c r="C171" s="326">
        <v>0</v>
      </c>
    </row>
    <row r="172" spans="1:3">
      <c r="A172" s="348">
        <v>43881</v>
      </c>
      <c r="B172" s="326" t="s">
        <v>1</v>
      </c>
      <c r="C172" s="326">
        <v>1</v>
      </c>
    </row>
    <row r="173" spans="1:3">
      <c r="A173" s="348">
        <v>43881</v>
      </c>
      <c r="B173" s="326" t="s">
        <v>2</v>
      </c>
      <c r="C173" s="326">
        <v>0</v>
      </c>
    </row>
    <row r="174" spans="1:3">
      <c r="A174" s="348">
        <v>43881</v>
      </c>
      <c r="B174" s="326" t="s">
        <v>107</v>
      </c>
      <c r="C174" s="326">
        <v>0</v>
      </c>
    </row>
    <row r="175" spans="1:3">
      <c r="A175" s="348">
        <v>43881</v>
      </c>
      <c r="B175" s="326" t="s">
        <v>3</v>
      </c>
      <c r="C175" s="326">
        <v>0</v>
      </c>
    </row>
    <row r="176" spans="1:3">
      <c r="A176" s="348">
        <v>43881</v>
      </c>
      <c r="B176" s="326" t="s">
        <v>4</v>
      </c>
      <c r="C176" s="326">
        <v>1</v>
      </c>
    </row>
    <row r="177" spans="1:3">
      <c r="A177" s="348">
        <v>43881</v>
      </c>
      <c r="B177" s="326" t="s">
        <v>5</v>
      </c>
      <c r="C177" s="326">
        <v>0</v>
      </c>
    </row>
    <row r="178" spans="1:3">
      <c r="A178" s="348">
        <v>43881</v>
      </c>
      <c r="B178" s="326" t="s">
        <v>6</v>
      </c>
      <c r="C178" s="326">
        <v>0</v>
      </c>
    </row>
    <row r="179" spans="1:3">
      <c r="A179" s="348">
        <v>43881</v>
      </c>
      <c r="B179" s="326" t="s">
        <v>7</v>
      </c>
      <c r="C179" s="326">
        <v>0</v>
      </c>
    </row>
    <row r="180" spans="1:3">
      <c r="A180" s="348">
        <v>43881</v>
      </c>
      <c r="B180" s="326" t="s">
        <v>8</v>
      </c>
      <c r="C180" s="326">
        <v>0</v>
      </c>
    </row>
    <row r="181" spans="1:3">
      <c r="A181" s="348">
        <v>43881</v>
      </c>
      <c r="B181" s="326" t="s">
        <v>175</v>
      </c>
      <c r="C181" s="326">
        <v>0</v>
      </c>
    </row>
    <row r="182" spans="1:3">
      <c r="A182" s="348">
        <v>43881</v>
      </c>
      <c r="B182" s="326" t="s">
        <v>9</v>
      </c>
      <c r="C182" s="326">
        <v>0</v>
      </c>
    </row>
    <row r="183" spans="1:3">
      <c r="A183" s="348">
        <v>43881</v>
      </c>
      <c r="B183" s="326" t="s">
        <v>10</v>
      </c>
      <c r="C183" s="326">
        <v>0</v>
      </c>
    </row>
    <row r="184" spans="1:3">
      <c r="A184" s="348">
        <v>43880</v>
      </c>
      <c r="B184" s="326" t="s">
        <v>0</v>
      </c>
    </row>
    <row r="185" spans="1:3">
      <c r="A185" s="348">
        <v>43880</v>
      </c>
      <c r="B185" s="326" t="s">
        <v>1</v>
      </c>
    </row>
    <row r="186" spans="1:3">
      <c r="A186" s="348">
        <v>43880</v>
      </c>
      <c r="B186" s="326" t="s">
        <v>2</v>
      </c>
    </row>
    <row r="187" spans="1:3">
      <c r="A187" s="348">
        <v>43880</v>
      </c>
      <c r="B187" s="326" t="s">
        <v>107</v>
      </c>
    </row>
    <row r="188" spans="1:3">
      <c r="A188" s="348">
        <v>43880</v>
      </c>
      <c r="B188" s="326" t="s">
        <v>3</v>
      </c>
    </row>
    <row r="189" spans="1:3">
      <c r="A189" s="348">
        <v>43880</v>
      </c>
      <c r="B189" s="326" t="s">
        <v>4</v>
      </c>
    </row>
    <row r="190" spans="1:3">
      <c r="A190" s="348">
        <v>43880</v>
      </c>
      <c r="B190" s="326" t="s">
        <v>5</v>
      </c>
    </row>
    <row r="191" spans="1:3">
      <c r="A191" s="348">
        <v>43880</v>
      </c>
      <c r="B191" s="326" t="s">
        <v>6</v>
      </c>
    </row>
    <row r="192" spans="1:3">
      <c r="A192" s="348">
        <v>43880</v>
      </c>
      <c r="B192" s="326" t="s">
        <v>7</v>
      </c>
    </row>
    <row r="193" spans="1:3">
      <c r="A193" s="348">
        <v>43880</v>
      </c>
      <c r="B193" s="326" t="s">
        <v>8</v>
      </c>
    </row>
    <row r="194" spans="1:3">
      <c r="A194" s="348">
        <v>43880</v>
      </c>
      <c r="B194" s="326" t="s">
        <v>175</v>
      </c>
    </row>
    <row r="195" spans="1:3">
      <c r="A195" s="348">
        <v>43880</v>
      </c>
      <c r="B195" s="326" t="s">
        <v>9</v>
      </c>
    </row>
    <row r="196" spans="1:3">
      <c r="A196" s="348">
        <v>43880</v>
      </c>
      <c r="B196" s="326" t="s">
        <v>10</v>
      </c>
    </row>
    <row r="197" spans="1:3">
      <c r="A197" s="348">
        <v>43879</v>
      </c>
      <c r="B197" s="326" t="s">
        <v>0</v>
      </c>
      <c r="C197" s="326">
        <v>0</v>
      </c>
    </row>
    <row r="198" spans="1:3">
      <c r="A198" s="348">
        <v>43879</v>
      </c>
      <c r="B198" s="326" t="s">
        <v>1</v>
      </c>
      <c r="C198" s="326">
        <v>0</v>
      </c>
    </row>
    <row r="199" spans="1:3">
      <c r="A199" s="348">
        <v>43879</v>
      </c>
      <c r="B199" s="326" t="s">
        <v>2</v>
      </c>
      <c r="C199" s="326">
        <v>0</v>
      </c>
    </row>
    <row r="200" spans="1:3">
      <c r="A200" s="348">
        <v>43879</v>
      </c>
      <c r="B200" s="326" t="s">
        <v>107</v>
      </c>
      <c r="C200" s="326">
        <v>0</v>
      </c>
    </row>
    <row r="201" spans="1:3">
      <c r="A201" s="348">
        <v>43879</v>
      </c>
      <c r="B201" s="326" t="s">
        <v>3</v>
      </c>
      <c r="C201" s="326">
        <v>0</v>
      </c>
    </row>
    <row r="202" spans="1:3">
      <c r="A202" s="348">
        <v>43879</v>
      </c>
      <c r="B202" s="326" t="s">
        <v>4</v>
      </c>
      <c r="C202" s="326">
        <v>1</v>
      </c>
    </row>
    <row r="203" spans="1:3">
      <c r="A203" s="348">
        <v>43879</v>
      </c>
      <c r="B203" s="326" t="s">
        <v>5</v>
      </c>
      <c r="C203" s="326">
        <v>0</v>
      </c>
    </row>
    <row r="204" spans="1:3">
      <c r="A204" s="348">
        <v>43879</v>
      </c>
      <c r="B204" s="326" t="s">
        <v>6</v>
      </c>
      <c r="C204" s="326">
        <v>0</v>
      </c>
    </row>
    <row r="205" spans="1:3">
      <c r="A205" s="348">
        <v>43879</v>
      </c>
      <c r="B205" s="326" t="s">
        <v>7</v>
      </c>
      <c r="C205" s="326">
        <v>0</v>
      </c>
    </row>
    <row r="206" spans="1:3">
      <c r="A206" s="348">
        <v>43879</v>
      </c>
      <c r="B206" s="326" t="s">
        <v>8</v>
      </c>
      <c r="C206" s="326">
        <v>0</v>
      </c>
    </row>
    <row r="207" spans="1:3">
      <c r="A207" s="348">
        <v>43879</v>
      </c>
      <c r="B207" s="326" t="s">
        <v>175</v>
      </c>
      <c r="C207" s="326">
        <v>1</v>
      </c>
    </row>
    <row r="208" spans="1:3">
      <c r="A208" s="348">
        <v>43879</v>
      </c>
      <c r="B208" s="326" t="s">
        <v>9</v>
      </c>
      <c r="C208" s="326">
        <v>0</v>
      </c>
    </row>
    <row r="209" spans="1:3">
      <c r="A209" s="348">
        <v>43879</v>
      </c>
      <c r="B209" s="326" t="s">
        <v>10</v>
      </c>
      <c r="C209" s="326">
        <v>0</v>
      </c>
    </row>
    <row r="210" spans="1:3">
      <c r="A210" s="348">
        <v>43878</v>
      </c>
      <c r="B210" s="326" t="s">
        <v>0</v>
      </c>
      <c r="C210" s="326">
        <v>0</v>
      </c>
    </row>
    <row r="211" spans="1:3">
      <c r="A211" s="348">
        <v>43878</v>
      </c>
      <c r="B211" s="326" t="s">
        <v>1</v>
      </c>
      <c r="C211" s="326">
        <v>0</v>
      </c>
    </row>
    <row r="212" spans="1:3">
      <c r="A212" s="348">
        <v>43878</v>
      </c>
      <c r="B212" s="326" t="s">
        <v>2</v>
      </c>
      <c r="C212" s="326">
        <v>0</v>
      </c>
    </row>
    <row r="213" spans="1:3">
      <c r="A213" s="348">
        <v>43878</v>
      </c>
      <c r="B213" s="326" t="s">
        <v>107</v>
      </c>
      <c r="C213" s="326">
        <v>0</v>
      </c>
    </row>
    <row r="214" spans="1:3">
      <c r="A214" s="348">
        <v>43878</v>
      </c>
      <c r="B214" s="326" t="s">
        <v>3</v>
      </c>
      <c r="C214" s="326">
        <v>0</v>
      </c>
    </row>
    <row r="215" spans="1:3">
      <c r="A215" s="348">
        <v>43878</v>
      </c>
      <c r="B215" s="326" t="s">
        <v>4</v>
      </c>
      <c r="C215" s="326">
        <v>1</v>
      </c>
    </row>
    <row r="216" spans="1:3">
      <c r="A216" s="348">
        <v>43878</v>
      </c>
      <c r="B216" s="326" t="s">
        <v>5</v>
      </c>
      <c r="C216" s="326">
        <v>0</v>
      </c>
    </row>
    <row r="217" spans="1:3">
      <c r="A217" s="348">
        <v>43878</v>
      </c>
      <c r="B217" s="326" t="s">
        <v>6</v>
      </c>
      <c r="C217" s="326">
        <v>0</v>
      </c>
    </row>
    <row r="218" spans="1:3">
      <c r="A218" s="348">
        <v>43878</v>
      </c>
      <c r="B218" s="326" t="s">
        <v>7</v>
      </c>
      <c r="C218" s="326">
        <v>0</v>
      </c>
    </row>
    <row r="219" spans="1:3">
      <c r="A219" s="348">
        <v>43878</v>
      </c>
      <c r="B219" s="326" t="s">
        <v>8</v>
      </c>
      <c r="C219" s="326">
        <v>0</v>
      </c>
    </row>
    <row r="220" spans="1:3">
      <c r="A220" s="348">
        <v>43878</v>
      </c>
      <c r="B220" s="326" t="s">
        <v>175</v>
      </c>
      <c r="C220" s="326">
        <v>0</v>
      </c>
    </row>
    <row r="221" spans="1:3">
      <c r="A221" s="348">
        <v>43878</v>
      </c>
      <c r="B221" s="326" t="s">
        <v>9</v>
      </c>
      <c r="C221" s="326">
        <v>0</v>
      </c>
    </row>
    <row r="222" spans="1:3">
      <c r="A222" s="348">
        <v>43878</v>
      </c>
      <c r="B222" s="326" t="s">
        <v>10</v>
      </c>
      <c r="C222" s="326">
        <v>0</v>
      </c>
    </row>
    <row r="223" spans="1:3">
      <c r="A223" s="348">
        <v>43876</v>
      </c>
      <c r="B223" s="326" t="s">
        <v>0</v>
      </c>
      <c r="C223" s="326">
        <v>0</v>
      </c>
    </row>
    <row r="224" spans="1:3">
      <c r="A224" s="348">
        <v>43876</v>
      </c>
      <c r="B224" s="326" t="s">
        <v>1</v>
      </c>
      <c r="C224" s="326">
        <v>0</v>
      </c>
    </row>
    <row r="225" spans="1:3">
      <c r="A225" s="348">
        <v>43876</v>
      </c>
      <c r="B225" s="326" t="s">
        <v>2</v>
      </c>
      <c r="C225" s="326">
        <v>0</v>
      </c>
    </row>
    <row r="226" spans="1:3">
      <c r="A226" s="348">
        <v>43876</v>
      </c>
      <c r="B226" s="326" t="s">
        <v>107</v>
      </c>
      <c r="C226" s="326">
        <v>0</v>
      </c>
    </row>
    <row r="227" spans="1:3">
      <c r="A227" s="348">
        <v>43876</v>
      </c>
      <c r="B227" s="326" t="s">
        <v>3</v>
      </c>
      <c r="C227" s="326">
        <v>0</v>
      </c>
    </row>
    <row r="228" spans="1:3">
      <c r="A228" s="348">
        <v>43876</v>
      </c>
      <c r="B228" s="326" t="s">
        <v>4</v>
      </c>
      <c r="C228" s="326">
        <v>1</v>
      </c>
    </row>
    <row r="229" spans="1:3">
      <c r="A229" s="348">
        <v>43876</v>
      </c>
      <c r="B229" s="326" t="s">
        <v>5</v>
      </c>
      <c r="C229" s="326">
        <v>0</v>
      </c>
    </row>
    <row r="230" spans="1:3">
      <c r="A230" s="348">
        <v>43876</v>
      </c>
      <c r="B230" s="326" t="s">
        <v>6</v>
      </c>
      <c r="C230" s="326">
        <v>0</v>
      </c>
    </row>
    <row r="231" spans="1:3">
      <c r="A231" s="348">
        <v>43876</v>
      </c>
      <c r="B231" s="326" t="s">
        <v>7</v>
      </c>
      <c r="C231" s="326">
        <v>0</v>
      </c>
    </row>
    <row r="232" spans="1:3">
      <c r="A232" s="348">
        <v>43876</v>
      </c>
      <c r="B232" s="326" t="s">
        <v>8</v>
      </c>
      <c r="C232" s="326">
        <v>0</v>
      </c>
    </row>
    <row r="233" spans="1:3">
      <c r="A233" s="348">
        <v>43876</v>
      </c>
      <c r="B233" s="326" t="s">
        <v>175</v>
      </c>
      <c r="C233" s="326">
        <v>0</v>
      </c>
    </row>
    <row r="234" spans="1:3">
      <c r="A234" s="348">
        <v>43876</v>
      </c>
      <c r="B234" s="326" t="s">
        <v>9</v>
      </c>
      <c r="C234" s="326">
        <v>0</v>
      </c>
    </row>
    <row r="235" spans="1:3">
      <c r="A235" s="348">
        <v>43876</v>
      </c>
      <c r="B235" s="326" t="s">
        <v>10</v>
      </c>
      <c r="C235" s="326">
        <v>0</v>
      </c>
    </row>
    <row r="236" spans="1:3">
      <c r="A236" s="348">
        <v>43875</v>
      </c>
      <c r="B236" s="326" t="s">
        <v>0</v>
      </c>
      <c r="C236" s="326">
        <v>0</v>
      </c>
    </row>
    <row r="237" spans="1:3">
      <c r="A237" s="348">
        <v>43875</v>
      </c>
      <c r="B237" s="326" t="s">
        <v>1</v>
      </c>
      <c r="C237" s="326">
        <v>0</v>
      </c>
    </row>
    <row r="238" spans="1:3">
      <c r="A238" s="348">
        <v>43875</v>
      </c>
      <c r="B238" s="326" t="s">
        <v>2</v>
      </c>
      <c r="C238" s="326">
        <v>0</v>
      </c>
    </row>
    <row r="239" spans="1:3">
      <c r="A239" s="348">
        <v>43875</v>
      </c>
      <c r="B239" s="326" t="s">
        <v>107</v>
      </c>
      <c r="C239" s="326">
        <v>1</v>
      </c>
    </row>
    <row r="240" spans="1:3">
      <c r="A240" s="348">
        <v>43875</v>
      </c>
      <c r="B240" s="326" t="s">
        <v>3</v>
      </c>
      <c r="C240" s="326">
        <v>0</v>
      </c>
    </row>
    <row r="241" spans="1:3">
      <c r="A241" s="348">
        <v>43875</v>
      </c>
      <c r="B241" s="326" t="s">
        <v>4</v>
      </c>
      <c r="C241" s="326">
        <v>1</v>
      </c>
    </row>
    <row r="242" spans="1:3">
      <c r="A242" s="348">
        <v>43875</v>
      </c>
      <c r="B242" s="326" t="s">
        <v>5</v>
      </c>
      <c r="C242" s="326">
        <v>0</v>
      </c>
    </row>
    <row r="243" spans="1:3">
      <c r="A243" s="348">
        <v>43875</v>
      </c>
      <c r="B243" s="326" t="s">
        <v>6</v>
      </c>
      <c r="C243" s="326">
        <v>0</v>
      </c>
    </row>
    <row r="244" spans="1:3">
      <c r="A244" s="348">
        <v>43875</v>
      </c>
      <c r="B244" s="326" t="s">
        <v>7</v>
      </c>
      <c r="C244" s="326">
        <v>0</v>
      </c>
    </row>
    <row r="245" spans="1:3">
      <c r="A245" s="348">
        <v>43875</v>
      </c>
      <c r="B245" s="326" t="s">
        <v>8</v>
      </c>
      <c r="C245" s="326">
        <v>0</v>
      </c>
    </row>
    <row r="246" spans="1:3">
      <c r="A246" s="348">
        <v>43875</v>
      </c>
      <c r="B246" s="326" t="s">
        <v>175</v>
      </c>
      <c r="C246" s="326">
        <v>0</v>
      </c>
    </row>
    <row r="247" spans="1:3">
      <c r="A247" s="348">
        <v>43875</v>
      </c>
      <c r="B247" s="326" t="s">
        <v>9</v>
      </c>
      <c r="C247" s="326">
        <v>0</v>
      </c>
    </row>
    <row r="248" spans="1:3">
      <c r="A248" s="348">
        <v>43875</v>
      </c>
      <c r="B248" s="326" t="s">
        <v>10</v>
      </c>
      <c r="C248" s="326">
        <v>0</v>
      </c>
    </row>
    <row r="249" spans="1:3">
      <c r="A249" s="348">
        <v>43874</v>
      </c>
      <c r="B249" s="326" t="s">
        <v>0</v>
      </c>
      <c r="C249" s="326">
        <v>0</v>
      </c>
    </row>
    <row r="250" spans="1:3">
      <c r="A250" s="348">
        <v>43874</v>
      </c>
      <c r="B250" s="326" t="s">
        <v>1</v>
      </c>
      <c r="C250" s="326">
        <v>0</v>
      </c>
    </row>
    <row r="251" spans="1:3">
      <c r="A251" s="348">
        <v>43874</v>
      </c>
      <c r="B251" s="326" t="s">
        <v>2</v>
      </c>
      <c r="C251" s="326">
        <v>0</v>
      </c>
    </row>
    <row r="252" spans="1:3">
      <c r="A252" s="348">
        <v>43874</v>
      </c>
      <c r="B252" s="326" t="s">
        <v>107</v>
      </c>
      <c r="C252" s="326">
        <v>0</v>
      </c>
    </row>
    <row r="253" spans="1:3">
      <c r="A253" s="348">
        <v>43874</v>
      </c>
      <c r="B253" s="326" t="s">
        <v>3</v>
      </c>
      <c r="C253" s="326">
        <v>0</v>
      </c>
    </row>
    <row r="254" spans="1:3">
      <c r="A254" s="348">
        <v>43874</v>
      </c>
      <c r="B254" s="326" t="s">
        <v>4</v>
      </c>
      <c r="C254" s="326">
        <v>1</v>
      </c>
    </row>
    <row r="255" spans="1:3">
      <c r="A255" s="348">
        <v>43874</v>
      </c>
      <c r="B255" s="326" t="s">
        <v>5</v>
      </c>
      <c r="C255" s="326">
        <v>0</v>
      </c>
    </row>
    <row r="256" spans="1:3">
      <c r="A256" s="348">
        <v>43874</v>
      </c>
      <c r="B256" s="326" t="s">
        <v>6</v>
      </c>
      <c r="C256" s="326">
        <v>0</v>
      </c>
    </row>
    <row r="257" spans="1:3">
      <c r="A257" s="348">
        <v>43874</v>
      </c>
      <c r="B257" s="326" t="s">
        <v>7</v>
      </c>
      <c r="C257" s="326">
        <v>0</v>
      </c>
    </row>
    <row r="258" spans="1:3">
      <c r="A258" s="348">
        <v>43874</v>
      </c>
      <c r="B258" s="326" t="s">
        <v>8</v>
      </c>
      <c r="C258" s="326">
        <v>0</v>
      </c>
    </row>
    <row r="259" spans="1:3">
      <c r="A259" s="348">
        <v>43874</v>
      </c>
      <c r="B259" s="326" t="s">
        <v>175</v>
      </c>
      <c r="C259" s="326">
        <v>0</v>
      </c>
    </row>
    <row r="260" spans="1:3">
      <c r="A260" s="348">
        <v>43874</v>
      </c>
      <c r="B260" s="326" t="s">
        <v>9</v>
      </c>
      <c r="C260" s="326">
        <v>0</v>
      </c>
    </row>
    <row r="261" spans="1:3">
      <c r="A261" s="348">
        <v>43874</v>
      </c>
      <c r="B261" s="326" t="s">
        <v>10</v>
      </c>
      <c r="C261" s="326">
        <v>0</v>
      </c>
    </row>
    <row r="262" spans="1:3">
      <c r="A262" s="348">
        <v>43873</v>
      </c>
      <c r="B262" s="326" t="s">
        <v>0</v>
      </c>
      <c r="C262" s="326">
        <v>0</v>
      </c>
    </row>
    <row r="263" spans="1:3">
      <c r="A263" s="348">
        <v>43873</v>
      </c>
      <c r="B263" s="326" t="s">
        <v>1</v>
      </c>
      <c r="C263" s="326">
        <v>0</v>
      </c>
    </row>
    <row r="264" spans="1:3">
      <c r="A264" s="348">
        <v>43873</v>
      </c>
      <c r="B264" s="326" t="s">
        <v>2</v>
      </c>
      <c r="C264" s="326">
        <v>0</v>
      </c>
    </row>
    <row r="265" spans="1:3">
      <c r="A265" s="348">
        <v>43873</v>
      </c>
      <c r="B265" s="326" t="s">
        <v>107</v>
      </c>
      <c r="C265" s="326">
        <v>0</v>
      </c>
    </row>
    <row r="266" spans="1:3">
      <c r="A266" s="348">
        <v>43873</v>
      </c>
      <c r="B266" s="326" t="s">
        <v>3</v>
      </c>
      <c r="C266" s="326">
        <v>0</v>
      </c>
    </row>
    <row r="267" spans="1:3">
      <c r="A267" s="348">
        <v>43873</v>
      </c>
      <c r="B267" s="326" t="s">
        <v>4</v>
      </c>
    </row>
    <row r="268" spans="1:3">
      <c r="A268" s="348">
        <v>43873</v>
      </c>
      <c r="B268" s="326" t="s">
        <v>5</v>
      </c>
      <c r="C268" s="326">
        <v>0</v>
      </c>
    </row>
    <row r="269" spans="1:3">
      <c r="A269" s="348">
        <v>43873</v>
      </c>
      <c r="B269" s="326" t="s">
        <v>6</v>
      </c>
      <c r="C269" s="326">
        <v>0</v>
      </c>
    </row>
    <row r="270" spans="1:3">
      <c r="A270" s="348">
        <v>43873</v>
      </c>
      <c r="B270" s="326" t="s">
        <v>7</v>
      </c>
      <c r="C270" s="326">
        <v>0</v>
      </c>
    </row>
    <row r="271" spans="1:3">
      <c r="A271" s="348">
        <v>43873</v>
      </c>
      <c r="B271" s="326" t="s">
        <v>8</v>
      </c>
      <c r="C271" s="326">
        <v>0</v>
      </c>
    </row>
    <row r="272" spans="1:3">
      <c r="A272" s="348">
        <v>43873</v>
      </c>
      <c r="B272" s="326" t="s">
        <v>175</v>
      </c>
      <c r="C272" s="326">
        <v>0</v>
      </c>
    </row>
    <row r="273" spans="1:3">
      <c r="A273" s="348">
        <v>43873</v>
      </c>
      <c r="B273" s="326" t="s">
        <v>9</v>
      </c>
      <c r="C273" s="326">
        <v>0</v>
      </c>
    </row>
    <row r="274" spans="1:3">
      <c r="A274" s="348">
        <v>43873</v>
      </c>
      <c r="B274" s="326" t="s">
        <v>10</v>
      </c>
      <c r="C274" s="326">
        <v>0</v>
      </c>
    </row>
    <row r="275" spans="1:3">
      <c r="A275" s="348">
        <v>43872</v>
      </c>
      <c r="B275" s="326" t="s">
        <v>0</v>
      </c>
      <c r="C275" s="326">
        <v>0</v>
      </c>
    </row>
    <row r="276" spans="1:3">
      <c r="A276" s="348">
        <v>43872</v>
      </c>
      <c r="B276" s="326" t="s">
        <v>1</v>
      </c>
    </row>
    <row r="277" spans="1:3">
      <c r="A277" s="348">
        <v>43872</v>
      </c>
      <c r="B277" s="326" t="s">
        <v>2</v>
      </c>
      <c r="C277" s="326">
        <v>0</v>
      </c>
    </row>
    <row r="278" spans="1:3">
      <c r="A278" s="348">
        <v>43872</v>
      </c>
      <c r="B278" s="326" t="s">
        <v>107</v>
      </c>
      <c r="C278" s="326">
        <v>0</v>
      </c>
    </row>
    <row r="279" spans="1:3">
      <c r="A279" s="348">
        <v>43872</v>
      </c>
      <c r="B279" s="326" t="s">
        <v>3</v>
      </c>
      <c r="C279" s="326">
        <v>0</v>
      </c>
    </row>
    <row r="280" spans="1:3">
      <c r="A280" s="348">
        <v>43872</v>
      </c>
      <c r="B280" s="326" t="s">
        <v>4</v>
      </c>
      <c r="C280" s="326">
        <v>1</v>
      </c>
    </row>
    <row r="281" spans="1:3">
      <c r="A281" s="348">
        <v>43872</v>
      </c>
      <c r="B281" s="326" t="s">
        <v>5</v>
      </c>
      <c r="C281" s="326">
        <v>0</v>
      </c>
    </row>
    <row r="282" spans="1:3">
      <c r="A282" s="348">
        <v>43872</v>
      </c>
      <c r="B282" s="326" t="s">
        <v>6</v>
      </c>
      <c r="C282" s="326">
        <v>0</v>
      </c>
    </row>
    <row r="283" spans="1:3">
      <c r="A283" s="348">
        <v>43872</v>
      </c>
      <c r="B283" s="326" t="s">
        <v>7</v>
      </c>
      <c r="C283" s="326">
        <v>0</v>
      </c>
    </row>
    <row r="284" spans="1:3">
      <c r="A284" s="348">
        <v>43872</v>
      </c>
      <c r="B284" s="326" t="s">
        <v>8</v>
      </c>
      <c r="C284" s="326">
        <v>0</v>
      </c>
    </row>
    <row r="285" spans="1:3">
      <c r="A285" s="348">
        <v>43872</v>
      </c>
      <c r="B285" s="326" t="s">
        <v>175</v>
      </c>
      <c r="C285" s="326">
        <v>0</v>
      </c>
    </row>
    <row r="286" spans="1:3">
      <c r="A286" s="348">
        <v>43872</v>
      </c>
      <c r="B286" s="326" t="s">
        <v>9</v>
      </c>
      <c r="C286" s="326">
        <v>0</v>
      </c>
    </row>
    <row r="287" spans="1:3">
      <c r="A287" s="348">
        <v>43872</v>
      </c>
      <c r="B287" s="326" t="s">
        <v>10</v>
      </c>
      <c r="C287" s="326">
        <v>0</v>
      </c>
    </row>
    <row r="288" spans="1:3">
      <c r="A288" s="348">
        <v>43871</v>
      </c>
      <c r="B288" s="326" t="s">
        <v>0</v>
      </c>
      <c r="C288" s="326">
        <v>0</v>
      </c>
    </row>
    <row r="289" spans="1:3">
      <c r="A289" s="348">
        <v>43871</v>
      </c>
      <c r="B289" s="326" t="s">
        <v>1</v>
      </c>
    </row>
    <row r="290" spans="1:3">
      <c r="A290" s="348">
        <v>43871</v>
      </c>
      <c r="B290" s="326" t="s">
        <v>2</v>
      </c>
      <c r="C290" s="326">
        <v>0</v>
      </c>
    </row>
    <row r="291" spans="1:3">
      <c r="A291" s="348">
        <v>43871</v>
      </c>
      <c r="B291" s="326" t="s">
        <v>107</v>
      </c>
      <c r="C291" s="326">
        <v>0</v>
      </c>
    </row>
    <row r="292" spans="1:3">
      <c r="A292" s="348">
        <v>43871</v>
      </c>
      <c r="B292" s="326" t="s">
        <v>3</v>
      </c>
      <c r="C292" s="326">
        <v>0</v>
      </c>
    </row>
    <row r="293" spans="1:3">
      <c r="A293" s="348">
        <v>43871</v>
      </c>
      <c r="B293" s="326" t="s">
        <v>4</v>
      </c>
      <c r="C293" s="326">
        <v>1</v>
      </c>
    </row>
    <row r="294" spans="1:3">
      <c r="A294" s="348">
        <v>43871</v>
      </c>
      <c r="B294" s="326" t="s">
        <v>5</v>
      </c>
      <c r="C294" s="326">
        <v>0</v>
      </c>
    </row>
    <row r="295" spans="1:3">
      <c r="A295" s="348">
        <v>43871</v>
      </c>
      <c r="B295" s="326" t="s">
        <v>6</v>
      </c>
      <c r="C295" s="326">
        <v>0</v>
      </c>
    </row>
    <row r="296" spans="1:3">
      <c r="A296" s="348">
        <v>43871</v>
      </c>
      <c r="B296" s="326" t="s">
        <v>7</v>
      </c>
      <c r="C296" s="326">
        <v>0</v>
      </c>
    </row>
    <row r="297" spans="1:3">
      <c r="A297" s="348">
        <v>43871</v>
      </c>
      <c r="B297" s="326" t="s">
        <v>8</v>
      </c>
      <c r="C297" s="326">
        <v>0</v>
      </c>
    </row>
    <row r="298" spans="1:3">
      <c r="A298" s="348">
        <v>43871</v>
      </c>
      <c r="B298" s="326" t="s">
        <v>175</v>
      </c>
      <c r="C298" s="326">
        <v>0</v>
      </c>
    </row>
    <row r="299" spans="1:3">
      <c r="A299" s="348">
        <v>43871</v>
      </c>
      <c r="B299" s="326" t="s">
        <v>9</v>
      </c>
      <c r="C299" s="326">
        <v>0</v>
      </c>
    </row>
    <row r="300" spans="1:3">
      <c r="A300" s="348">
        <v>43871</v>
      </c>
      <c r="B300" s="326" t="s">
        <v>10</v>
      </c>
      <c r="C300" s="326">
        <v>0</v>
      </c>
    </row>
    <row r="301" spans="1:3">
      <c r="A301" s="348">
        <v>43869</v>
      </c>
      <c r="B301" s="326" t="s">
        <v>0</v>
      </c>
      <c r="C301" s="326">
        <v>0</v>
      </c>
    </row>
    <row r="302" spans="1:3">
      <c r="A302" s="348">
        <v>43869</v>
      </c>
      <c r="B302" s="326" t="s">
        <v>1</v>
      </c>
    </row>
    <row r="303" spans="1:3">
      <c r="A303" s="348">
        <v>43869</v>
      </c>
      <c r="B303" s="326" t="s">
        <v>2</v>
      </c>
      <c r="C303" s="326">
        <v>0</v>
      </c>
    </row>
    <row r="304" spans="1:3">
      <c r="A304" s="348">
        <v>43869</v>
      </c>
      <c r="B304" s="326" t="s">
        <v>107</v>
      </c>
      <c r="C304" s="326">
        <v>0</v>
      </c>
    </row>
    <row r="305" spans="1:3">
      <c r="A305" s="348">
        <v>43869</v>
      </c>
      <c r="B305" s="326" t="s">
        <v>3</v>
      </c>
      <c r="C305" s="326">
        <v>0</v>
      </c>
    </row>
    <row r="306" spans="1:3">
      <c r="A306" s="348">
        <v>43869</v>
      </c>
      <c r="B306" s="326" t="s">
        <v>4</v>
      </c>
      <c r="C306" s="326">
        <v>1</v>
      </c>
    </row>
    <row r="307" spans="1:3">
      <c r="A307" s="348">
        <v>43869</v>
      </c>
      <c r="B307" s="326" t="s">
        <v>5</v>
      </c>
      <c r="C307" s="326">
        <v>0</v>
      </c>
    </row>
    <row r="308" spans="1:3">
      <c r="A308" s="348">
        <v>43869</v>
      </c>
      <c r="B308" s="326" t="s">
        <v>6</v>
      </c>
      <c r="C308" s="326">
        <v>0</v>
      </c>
    </row>
    <row r="309" spans="1:3">
      <c r="A309" s="348">
        <v>43869</v>
      </c>
      <c r="B309" s="326" t="s">
        <v>7</v>
      </c>
      <c r="C309" s="326">
        <v>0</v>
      </c>
    </row>
    <row r="310" spans="1:3">
      <c r="A310" s="348">
        <v>43869</v>
      </c>
      <c r="B310" s="326" t="s">
        <v>8</v>
      </c>
      <c r="C310" s="326">
        <v>0</v>
      </c>
    </row>
    <row r="311" spans="1:3">
      <c r="A311" s="348">
        <v>43869</v>
      </c>
      <c r="B311" s="326" t="s">
        <v>175</v>
      </c>
      <c r="C311" s="326">
        <v>0</v>
      </c>
    </row>
    <row r="312" spans="1:3">
      <c r="A312" s="348">
        <v>43869</v>
      </c>
      <c r="B312" s="326" t="s">
        <v>9</v>
      </c>
      <c r="C312" s="326">
        <v>0</v>
      </c>
    </row>
    <row r="313" spans="1:3">
      <c r="A313" s="348">
        <v>43869</v>
      </c>
      <c r="B313" s="326" t="s">
        <v>10</v>
      </c>
      <c r="C313" s="326">
        <v>0</v>
      </c>
    </row>
    <row r="314" spans="1:3">
      <c r="A314" s="348">
        <v>43868</v>
      </c>
      <c r="B314" s="326" t="s">
        <v>0</v>
      </c>
      <c r="C314" s="326">
        <v>0</v>
      </c>
    </row>
    <row r="315" spans="1:3">
      <c r="A315" s="348">
        <v>43868</v>
      </c>
      <c r="B315" s="326" t="s">
        <v>1</v>
      </c>
    </row>
    <row r="316" spans="1:3">
      <c r="A316" s="348">
        <v>43868</v>
      </c>
      <c r="B316" s="326" t="s">
        <v>2</v>
      </c>
      <c r="C316" s="326">
        <v>0</v>
      </c>
    </row>
    <row r="317" spans="1:3">
      <c r="A317" s="348">
        <v>43868</v>
      </c>
      <c r="B317" s="326" t="s">
        <v>107</v>
      </c>
      <c r="C317" s="326">
        <v>0</v>
      </c>
    </row>
    <row r="318" spans="1:3">
      <c r="A318" s="348">
        <v>43868</v>
      </c>
      <c r="B318" s="326" t="s">
        <v>3</v>
      </c>
      <c r="C318" s="326">
        <v>0</v>
      </c>
    </row>
    <row r="319" spans="1:3">
      <c r="A319" s="348">
        <v>43868</v>
      </c>
      <c r="B319" s="326" t="s">
        <v>4</v>
      </c>
      <c r="C319" s="326">
        <v>1</v>
      </c>
    </row>
    <row r="320" spans="1:3">
      <c r="A320" s="348">
        <v>43868</v>
      </c>
      <c r="B320" s="326" t="s">
        <v>5</v>
      </c>
      <c r="C320" s="326">
        <v>0</v>
      </c>
    </row>
    <row r="321" spans="1:3">
      <c r="A321" s="348">
        <v>43868</v>
      </c>
      <c r="B321" s="326" t="s">
        <v>6</v>
      </c>
      <c r="C321" s="326">
        <v>0</v>
      </c>
    </row>
    <row r="322" spans="1:3">
      <c r="A322" s="348">
        <v>43868</v>
      </c>
      <c r="B322" s="326" t="s">
        <v>7</v>
      </c>
      <c r="C322" s="326">
        <v>0</v>
      </c>
    </row>
    <row r="323" spans="1:3">
      <c r="A323" s="348">
        <v>43868</v>
      </c>
      <c r="B323" s="326" t="s">
        <v>8</v>
      </c>
      <c r="C323" s="326">
        <v>0</v>
      </c>
    </row>
    <row r="324" spans="1:3">
      <c r="A324" s="348">
        <v>43868</v>
      </c>
      <c r="B324" s="326" t="s">
        <v>175</v>
      </c>
      <c r="C324" s="326">
        <v>0</v>
      </c>
    </row>
    <row r="325" spans="1:3">
      <c r="A325" s="348">
        <v>43868</v>
      </c>
      <c r="B325" s="326" t="s">
        <v>9</v>
      </c>
      <c r="C325" s="326">
        <v>0</v>
      </c>
    </row>
    <row r="326" spans="1:3">
      <c r="A326" s="348">
        <v>43868</v>
      </c>
      <c r="B326" s="326" t="s">
        <v>10</v>
      </c>
      <c r="C326" s="326">
        <v>0</v>
      </c>
    </row>
    <row r="327" spans="1:3">
      <c r="A327" s="348">
        <v>43867</v>
      </c>
      <c r="B327" s="326" t="s">
        <v>0</v>
      </c>
      <c r="C327" s="326">
        <v>0</v>
      </c>
    </row>
    <row r="328" spans="1:3">
      <c r="A328" s="348">
        <v>43867</v>
      </c>
      <c r="B328" s="326" t="s">
        <v>1</v>
      </c>
    </row>
    <row r="329" spans="1:3">
      <c r="A329" s="348">
        <v>43867</v>
      </c>
      <c r="B329" s="326" t="s">
        <v>2</v>
      </c>
      <c r="C329" s="326">
        <v>0</v>
      </c>
    </row>
    <row r="330" spans="1:3">
      <c r="A330" s="348">
        <v>43867</v>
      </c>
      <c r="B330" s="326" t="s">
        <v>107</v>
      </c>
      <c r="C330" s="326">
        <v>0</v>
      </c>
    </row>
    <row r="331" spans="1:3">
      <c r="A331" s="348">
        <v>43867</v>
      </c>
      <c r="B331" s="326" t="s">
        <v>3</v>
      </c>
      <c r="C331" s="326">
        <v>0</v>
      </c>
    </row>
    <row r="332" spans="1:3">
      <c r="A332" s="348">
        <v>43867</v>
      </c>
      <c r="B332" s="326" t="s">
        <v>4</v>
      </c>
      <c r="C332" s="326">
        <v>1</v>
      </c>
    </row>
    <row r="333" spans="1:3">
      <c r="A333" s="348">
        <v>43867</v>
      </c>
      <c r="B333" s="326" t="s">
        <v>5</v>
      </c>
      <c r="C333" s="326">
        <v>0</v>
      </c>
    </row>
    <row r="334" spans="1:3">
      <c r="A334" s="348">
        <v>43867</v>
      </c>
      <c r="B334" s="326" t="s">
        <v>6</v>
      </c>
      <c r="C334" s="326">
        <v>0</v>
      </c>
    </row>
    <row r="335" spans="1:3">
      <c r="A335" s="348">
        <v>43867</v>
      </c>
      <c r="B335" s="326" t="s">
        <v>7</v>
      </c>
      <c r="C335" s="326">
        <v>0</v>
      </c>
    </row>
    <row r="336" spans="1:3">
      <c r="A336" s="348">
        <v>43867</v>
      </c>
      <c r="B336" s="326" t="s">
        <v>8</v>
      </c>
      <c r="C336" s="326">
        <v>0</v>
      </c>
    </row>
    <row r="337" spans="1:3">
      <c r="A337" s="348">
        <v>43867</v>
      </c>
      <c r="B337" s="326" t="s">
        <v>175</v>
      </c>
      <c r="C337" s="326">
        <v>0</v>
      </c>
    </row>
    <row r="338" spans="1:3">
      <c r="A338" s="348">
        <v>43867</v>
      </c>
      <c r="B338" s="326" t="s">
        <v>9</v>
      </c>
      <c r="C338" s="326">
        <v>0</v>
      </c>
    </row>
    <row r="339" spans="1:3">
      <c r="A339" s="348">
        <v>43867</v>
      </c>
      <c r="B339" s="326" t="s">
        <v>10</v>
      </c>
      <c r="C339" s="326">
        <v>0</v>
      </c>
    </row>
    <row r="340" spans="1:3">
      <c r="A340" s="348">
        <v>43866</v>
      </c>
      <c r="B340" s="326" t="s">
        <v>0</v>
      </c>
      <c r="C340" s="326">
        <v>0</v>
      </c>
    </row>
    <row r="341" spans="1:3">
      <c r="A341" s="348">
        <v>43866</v>
      </c>
      <c r="B341" s="326" t="s">
        <v>1</v>
      </c>
    </row>
    <row r="342" spans="1:3">
      <c r="A342" s="348">
        <v>43866</v>
      </c>
      <c r="B342" s="326" t="s">
        <v>2</v>
      </c>
      <c r="C342" s="326">
        <v>0</v>
      </c>
    </row>
    <row r="343" spans="1:3">
      <c r="A343" s="348">
        <v>43866</v>
      </c>
      <c r="B343" s="326" t="s">
        <v>107</v>
      </c>
    </row>
    <row r="344" spans="1:3">
      <c r="A344" s="348">
        <v>43866</v>
      </c>
      <c r="B344" s="326" t="s">
        <v>3</v>
      </c>
      <c r="C344" s="326">
        <v>0</v>
      </c>
    </row>
    <row r="345" spans="1:3">
      <c r="A345" s="348">
        <v>43866</v>
      </c>
      <c r="B345" s="326" t="s">
        <v>4</v>
      </c>
      <c r="C345" s="326">
        <v>1</v>
      </c>
    </row>
    <row r="346" spans="1:3">
      <c r="A346" s="348">
        <v>43866</v>
      </c>
      <c r="B346" s="326" t="s">
        <v>5</v>
      </c>
      <c r="C346" s="326">
        <v>0</v>
      </c>
    </row>
    <row r="347" spans="1:3">
      <c r="A347" s="348">
        <v>43866</v>
      </c>
      <c r="B347" s="326" t="s">
        <v>6</v>
      </c>
      <c r="C347" s="326">
        <v>0</v>
      </c>
    </row>
    <row r="348" spans="1:3">
      <c r="A348" s="348">
        <v>43866</v>
      </c>
      <c r="B348" s="326" t="s">
        <v>7</v>
      </c>
      <c r="C348" s="326">
        <v>0</v>
      </c>
    </row>
    <row r="349" spans="1:3">
      <c r="A349" s="348">
        <v>43866</v>
      </c>
      <c r="B349" s="326" t="s">
        <v>8</v>
      </c>
      <c r="C349" s="326">
        <v>0</v>
      </c>
    </row>
    <row r="350" spans="1:3">
      <c r="A350" s="348">
        <v>43866</v>
      </c>
      <c r="B350" s="326" t="s">
        <v>175</v>
      </c>
      <c r="C350" s="326">
        <v>0</v>
      </c>
    </row>
    <row r="351" spans="1:3">
      <c r="A351" s="348">
        <v>43866</v>
      </c>
      <c r="B351" s="326" t="s">
        <v>9</v>
      </c>
      <c r="C351" s="326">
        <v>0</v>
      </c>
    </row>
    <row r="352" spans="1:3">
      <c r="A352" s="348">
        <v>43866</v>
      </c>
      <c r="B352" s="326" t="s">
        <v>10</v>
      </c>
      <c r="C352" s="326">
        <v>0</v>
      </c>
    </row>
    <row r="353" spans="1:3">
      <c r="A353" s="348">
        <v>43865</v>
      </c>
      <c r="B353" s="326" t="s">
        <v>0</v>
      </c>
      <c r="C353" s="326">
        <v>0</v>
      </c>
    </row>
    <row r="354" spans="1:3">
      <c r="A354" s="348">
        <v>43865</v>
      </c>
      <c r="B354" s="326" t="s">
        <v>1</v>
      </c>
    </row>
    <row r="355" spans="1:3">
      <c r="A355" s="348">
        <v>43865</v>
      </c>
      <c r="B355" s="326" t="s">
        <v>2</v>
      </c>
      <c r="C355" s="326">
        <v>0</v>
      </c>
    </row>
    <row r="356" spans="1:3">
      <c r="A356" s="348">
        <v>43865</v>
      </c>
      <c r="B356" s="326" t="s">
        <v>107</v>
      </c>
      <c r="C356" s="326">
        <v>0</v>
      </c>
    </row>
    <row r="357" spans="1:3">
      <c r="A357" s="348">
        <v>43865</v>
      </c>
      <c r="B357" s="326" t="s">
        <v>3</v>
      </c>
      <c r="C357" s="326">
        <v>0</v>
      </c>
    </row>
    <row r="358" spans="1:3">
      <c r="A358" s="348">
        <v>43865</v>
      </c>
      <c r="B358" s="326" t="s">
        <v>4</v>
      </c>
      <c r="C358" s="326">
        <v>1</v>
      </c>
    </row>
    <row r="359" spans="1:3">
      <c r="A359" s="348">
        <v>43865</v>
      </c>
      <c r="B359" s="326" t="s">
        <v>5</v>
      </c>
      <c r="C359" s="326">
        <v>0</v>
      </c>
    </row>
    <row r="360" spans="1:3">
      <c r="A360" s="348">
        <v>43865</v>
      </c>
      <c r="B360" s="326" t="s">
        <v>6</v>
      </c>
      <c r="C360" s="326">
        <v>0</v>
      </c>
    </row>
    <row r="361" spans="1:3">
      <c r="A361" s="348">
        <v>43865</v>
      </c>
      <c r="B361" s="326" t="s">
        <v>7</v>
      </c>
      <c r="C361" s="326">
        <v>0</v>
      </c>
    </row>
    <row r="362" spans="1:3">
      <c r="A362" s="348">
        <v>43865</v>
      </c>
      <c r="B362" s="326" t="s">
        <v>8</v>
      </c>
      <c r="C362" s="326">
        <v>0</v>
      </c>
    </row>
    <row r="363" spans="1:3">
      <c r="A363" s="348">
        <v>43865</v>
      </c>
      <c r="B363" s="326" t="s">
        <v>175</v>
      </c>
      <c r="C363" s="326">
        <v>0</v>
      </c>
    </row>
    <row r="364" spans="1:3">
      <c r="A364" s="348">
        <v>43865</v>
      </c>
      <c r="B364" s="326" t="s">
        <v>9</v>
      </c>
      <c r="C364" s="326">
        <v>0</v>
      </c>
    </row>
    <row r="365" spans="1:3">
      <c r="A365" s="348">
        <v>43865</v>
      </c>
      <c r="B365" s="326" t="s">
        <v>10</v>
      </c>
      <c r="C365" s="326">
        <v>1</v>
      </c>
    </row>
    <row r="366" spans="1:3">
      <c r="A366" s="348">
        <v>43864</v>
      </c>
      <c r="B366" s="326" t="s">
        <v>0</v>
      </c>
      <c r="C366" s="326">
        <v>0</v>
      </c>
    </row>
    <row r="367" spans="1:3">
      <c r="A367" s="348">
        <v>43864</v>
      </c>
      <c r="B367" s="326" t="s">
        <v>1</v>
      </c>
      <c r="C367" s="326">
        <v>0</v>
      </c>
    </row>
    <row r="368" spans="1:3">
      <c r="A368" s="348">
        <v>43864</v>
      </c>
      <c r="B368" s="326" t="s">
        <v>2</v>
      </c>
      <c r="C368" s="326">
        <v>0</v>
      </c>
    </row>
    <row r="369" spans="1:3">
      <c r="A369" s="348">
        <v>43864</v>
      </c>
      <c r="B369" s="326" t="s">
        <v>107</v>
      </c>
      <c r="C369" s="326">
        <v>0</v>
      </c>
    </row>
    <row r="370" spans="1:3">
      <c r="A370" s="348">
        <v>43864</v>
      </c>
      <c r="B370" s="326" t="s">
        <v>3</v>
      </c>
      <c r="C370" s="326">
        <v>0</v>
      </c>
    </row>
    <row r="371" spans="1:3">
      <c r="A371" s="348">
        <v>43864</v>
      </c>
      <c r="B371" s="326" t="s">
        <v>4</v>
      </c>
      <c r="C371" s="326">
        <v>1</v>
      </c>
    </row>
    <row r="372" spans="1:3">
      <c r="A372" s="348">
        <v>43864</v>
      </c>
      <c r="B372" s="326" t="s">
        <v>5</v>
      </c>
      <c r="C372" s="326">
        <v>0</v>
      </c>
    </row>
    <row r="373" spans="1:3">
      <c r="A373" s="348">
        <v>43864</v>
      </c>
      <c r="B373" s="326" t="s">
        <v>6</v>
      </c>
      <c r="C373" s="326">
        <v>0</v>
      </c>
    </row>
    <row r="374" spans="1:3">
      <c r="A374" s="348">
        <v>43864</v>
      </c>
      <c r="B374" s="326" t="s">
        <v>7</v>
      </c>
      <c r="C374" s="326">
        <v>0</v>
      </c>
    </row>
    <row r="375" spans="1:3">
      <c r="A375" s="348">
        <v>43864</v>
      </c>
      <c r="B375" s="326" t="s">
        <v>8</v>
      </c>
      <c r="C375" s="326">
        <v>0</v>
      </c>
    </row>
    <row r="376" spans="1:3">
      <c r="A376" s="348">
        <v>43864</v>
      </c>
      <c r="B376" s="326" t="s">
        <v>175</v>
      </c>
      <c r="C376" s="326">
        <v>0</v>
      </c>
    </row>
    <row r="377" spans="1:3">
      <c r="A377" s="348">
        <v>43864</v>
      </c>
      <c r="B377" s="326" t="s">
        <v>9</v>
      </c>
      <c r="C377" s="326">
        <v>0</v>
      </c>
    </row>
    <row r="378" spans="1:3">
      <c r="A378" s="348">
        <v>43864</v>
      </c>
      <c r="B378" s="326" t="s">
        <v>10</v>
      </c>
      <c r="C378" s="326">
        <v>1</v>
      </c>
    </row>
    <row r="379" spans="1:3">
      <c r="A379" s="348">
        <v>43862</v>
      </c>
      <c r="B379" s="326" t="s">
        <v>0</v>
      </c>
      <c r="C379" s="326">
        <v>0</v>
      </c>
    </row>
    <row r="380" spans="1:3">
      <c r="A380" s="348">
        <v>43862</v>
      </c>
      <c r="B380" s="326" t="s">
        <v>1</v>
      </c>
      <c r="C380" s="326">
        <v>0</v>
      </c>
    </row>
    <row r="381" spans="1:3">
      <c r="A381" s="348">
        <v>43862</v>
      </c>
      <c r="B381" s="326" t="s">
        <v>2</v>
      </c>
      <c r="C381" s="326">
        <v>0</v>
      </c>
    </row>
    <row r="382" spans="1:3">
      <c r="A382" s="348">
        <v>43862</v>
      </c>
      <c r="B382" s="326" t="s">
        <v>107</v>
      </c>
      <c r="C382" s="326">
        <v>0</v>
      </c>
    </row>
    <row r="383" spans="1:3">
      <c r="A383" s="348">
        <v>43862</v>
      </c>
      <c r="B383" s="326" t="s">
        <v>3</v>
      </c>
      <c r="C383" s="326">
        <v>0</v>
      </c>
    </row>
    <row r="384" spans="1:3">
      <c r="A384" s="348">
        <v>43862</v>
      </c>
      <c r="B384" s="326" t="s">
        <v>4</v>
      </c>
      <c r="C384" s="326">
        <v>1</v>
      </c>
    </row>
    <row r="385" spans="1:3">
      <c r="A385" s="348">
        <v>43862</v>
      </c>
      <c r="B385" s="326" t="s">
        <v>5</v>
      </c>
      <c r="C385" s="326">
        <v>0</v>
      </c>
    </row>
    <row r="386" spans="1:3">
      <c r="A386" s="348">
        <v>43862</v>
      </c>
      <c r="B386" s="326" t="s">
        <v>6</v>
      </c>
      <c r="C386" s="326">
        <v>0</v>
      </c>
    </row>
    <row r="387" spans="1:3">
      <c r="A387" s="348">
        <v>43862</v>
      </c>
      <c r="B387" s="326" t="s">
        <v>7</v>
      </c>
      <c r="C387" s="326">
        <v>0</v>
      </c>
    </row>
    <row r="388" spans="1:3">
      <c r="A388" s="348">
        <v>43862</v>
      </c>
      <c r="B388" s="326" t="s">
        <v>8</v>
      </c>
      <c r="C388" s="326">
        <v>0</v>
      </c>
    </row>
    <row r="389" spans="1:3">
      <c r="A389" s="348">
        <v>43862</v>
      </c>
      <c r="B389" s="326" t="s">
        <v>175</v>
      </c>
      <c r="C389" s="326">
        <v>0</v>
      </c>
    </row>
    <row r="390" spans="1:3">
      <c r="A390" s="348">
        <v>43862</v>
      </c>
      <c r="B390" s="326" t="s">
        <v>9</v>
      </c>
      <c r="C390" s="326">
        <v>0</v>
      </c>
    </row>
    <row r="391" spans="1:3">
      <c r="A391" s="348">
        <v>43862</v>
      </c>
      <c r="B391" s="326" t="s">
        <v>10</v>
      </c>
      <c r="C391" s="326">
        <v>1</v>
      </c>
    </row>
    <row r="392" spans="1:3">
      <c r="A392" s="348">
        <v>43861</v>
      </c>
      <c r="B392" s="326" t="s">
        <v>0</v>
      </c>
      <c r="C392" s="326">
        <v>0</v>
      </c>
    </row>
    <row r="393" spans="1:3">
      <c r="A393" s="348">
        <v>43861</v>
      </c>
      <c r="B393" s="326" t="s">
        <v>1</v>
      </c>
      <c r="C393" s="326">
        <v>0</v>
      </c>
    </row>
    <row r="394" spans="1:3">
      <c r="A394" s="348">
        <v>43861</v>
      </c>
      <c r="B394" s="326" t="s">
        <v>2</v>
      </c>
      <c r="C394" s="326">
        <v>0</v>
      </c>
    </row>
    <row r="395" spans="1:3">
      <c r="A395" s="348">
        <v>43861</v>
      </c>
      <c r="B395" s="326" t="s">
        <v>107</v>
      </c>
      <c r="C395" s="326">
        <v>0</v>
      </c>
    </row>
    <row r="396" spans="1:3">
      <c r="A396" s="348">
        <v>43861</v>
      </c>
      <c r="B396" s="326" t="s">
        <v>3</v>
      </c>
      <c r="C396" s="326">
        <v>0</v>
      </c>
    </row>
    <row r="397" spans="1:3">
      <c r="A397" s="348">
        <v>43861</v>
      </c>
      <c r="B397" s="326" t="s">
        <v>4</v>
      </c>
      <c r="C397" s="326">
        <v>1</v>
      </c>
    </row>
    <row r="398" spans="1:3">
      <c r="A398" s="348">
        <v>43861</v>
      </c>
      <c r="B398" s="326" t="s">
        <v>5</v>
      </c>
      <c r="C398" s="326">
        <v>0</v>
      </c>
    </row>
    <row r="399" spans="1:3">
      <c r="A399" s="348">
        <v>43861</v>
      </c>
      <c r="B399" s="326" t="s">
        <v>6</v>
      </c>
      <c r="C399" s="326">
        <v>0</v>
      </c>
    </row>
    <row r="400" spans="1:3">
      <c r="A400" s="348">
        <v>43861</v>
      </c>
      <c r="B400" s="326" t="s">
        <v>7</v>
      </c>
      <c r="C400" s="326">
        <v>0</v>
      </c>
    </row>
    <row r="401" spans="1:3">
      <c r="A401" s="348">
        <v>43861</v>
      </c>
      <c r="B401" s="326" t="s">
        <v>8</v>
      </c>
      <c r="C401" s="326">
        <v>0</v>
      </c>
    </row>
    <row r="402" spans="1:3">
      <c r="A402" s="348">
        <v>43861</v>
      </c>
      <c r="B402" s="326" t="s">
        <v>175</v>
      </c>
      <c r="C402" s="326">
        <v>0</v>
      </c>
    </row>
    <row r="403" spans="1:3">
      <c r="A403" s="348">
        <v>43861</v>
      </c>
      <c r="B403" s="326" t="s">
        <v>9</v>
      </c>
      <c r="C403" s="326">
        <v>0</v>
      </c>
    </row>
    <row r="404" spans="1:3">
      <c r="A404" s="348">
        <v>43861</v>
      </c>
      <c r="B404" s="326" t="s">
        <v>10</v>
      </c>
      <c r="C404" s="326">
        <v>1</v>
      </c>
    </row>
    <row r="405" spans="1:3">
      <c r="A405" s="348">
        <v>43860</v>
      </c>
      <c r="B405" s="326" t="s">
        <v>0</v>
      </c>
      <c r="C405" s="326">
        <v>0</v>
      </c>
    </row>
    <row r="406" spans="1:3">
      <c r="A406" s="348">
        <v>43860</v>
      </c>
      <c r="B406" s="326" t="s">
        <v>1</v>
      </c>
    </row>
    <row r="407" spans="1:3">
      <c r="A407" s="348">
        <v>43860</v>
      </c>
      <c r="B407" s="326" t="s">
        <v>2</v>
      </c>
      <c r="C407" s="326">
        <v>0</v>
      </c>
    </row>
    <row r="408" spans="1:3">
      <c r="A408" s="348">
        <v>43860</v>
      </c>
      <c r="B408" s="326" t="s">
        <v>107</v>
      </c>
      <c r="C408" s="326">
        <v>0</v>
      </c>
    </row>
    <row r="409" spans="1:3">
      <c r="A409" s="348">
        <v>43860</v>
      </c>
      <c r="B409" s="326" t="s">
        <v>3</v>
      </c>
      <c r="C409" s="326">
        <v>0</v>
      </c>
    </row>
    <row r="410" spans="1:3">
      <c r="A410" s="348">
        <v>43860</v>
      </c>
      <c r="B410" s="326" t="s">
        <v>4</v>
      </c>
      <c r="C410" s="326">
        <v>1</v>
      </c>
    </row>
    <row r="411" spans="1:3">
      <c r="A411" s="348">
        <v>43860</v>
      </c>
      <c r="B411" s="326" t="s">
        <v>5</v>
      </c>
      <c r="C411" s="326">
        <v>0</v>
      </c>
    </row>
    <row r="412" spans="1:3">
      <c r="A412" s="348">
        <v>43860</v>
      </c>
      <c r="B412" s="326" t="s">
        <v>6</v>
      </c>
      <c r="C412" s="326">
        <v>0</v>
      </c>
    </row>
    <row r="413" spans="1:3">
      <c r="A413" s="348">
        <v>43860</v>
      </c>
      <c r="B413" s="326" t="s">
        <v>7</v>
      </c>
      <c r="C413" s="326">
        <v>0</v>
      </c>
    </row>
    <row r="414" spans="1:3">
      <c r="A414" s="348">
        <v>43860</v>
      </c>
      <c r="B414" s="326" t="s">
        <v>8</v>
      </c>
      <c r="C414" s="326">
        <v>0</v>
      </c>
    </row>
    <row r="415" spans="1:3">
      <c r="A415" s="348">
        <v>43860</v>
      </c>
      <c r="B415" s="326" t="s">
        <v>175</v>
      </c>
      <c r="C415" s="326">
        <v>0</v>
      </c>
    </row>
    <row r="416" spans="1:3">
      <c r="A416" s="348">
        <v>43860</v>
      </c>
      <c r="B416" s="326" t="s">
        <v>9</v>
      </c>
      <c r="C416" s="326">
        <v>0</v>
      </c>
    </row>
    <row r="417" spans="1:3">
      <c r="A417" s="348">
        <v>43860</v>
      </c>
      <c r="B417" s="326" t="s">
        <v>10</v>
      </c>
      <c r="C417" s="326">
        <v>1</v>
      </c>
    </row>
    <row r="418" spans="1:3">
      <c r="A418" s="348">
        <v>43859</v>
      </c>
      <c r="B418" s="326" t="s">
        <v>0</v>
      </c>
      <c r="C418" s="326">
        <v>0</v>
      </c>
    </row>
    <row r="419" spans="1:3">
      <c r="A419" s="348">
        <v>43859</v>
      </c>
      <c r="B419" s="326" t="s">
        <v>1</v>
      </c>
      <c r="C419" s="326">
        <v>0</v>
      </c>
    </row>
    <row r="420" spans="1:3">
      <c r="A420" s="348">
        <v>43859</v>
      </c>
      <c r="B420" s="326" t="s">
        <v>2</v>
      </c>
      <c r="C420" s="326">
        <v>0</v>
      </c>
    </row>
    <row r="421" spans="1:3">
      <c r="A421" s="348">
        <v>43859</v>
      </c>
      <c r="B421" s="326" t="s">
        <v>107</v>
      </c>
      <c r="C421" s="326">
        <v>0</v>
      </c>
    </row>
    <row r="422" spans="1:3">
      <c r="A422" s="348">
        <v>43859</v>
      </c>
      <c r="B422" s="326" t="s">
        <v>3</v>
      </c>
      <c r="C422" s="326">
        <v>0</v>
      </c>
    </row>
    <row r="423" spans="1:3">
      <c r="A423" s="348">
        <v>43859</v>
      </c>
      <c r="B423" s="326" t="s">
        <v>4</v>
      </c>
      <c r="C423" s="326">
        <v>1</v>
      </c>
    </row>
    <row r="424" spans="1:3">
      <c r="A424" s="348">
        <v>43859</v>
      </c>
      <c r="B424" s="326" t="s">
        <v>5</v>
      </c>
      <c r="C424" s="326">
        <v>0</v>
      </c>
    </row>
    <row r="425" spans="1:3">
      <c r="A425" s="348">
        <v>43859</v>
      </c>
      <c r="B425" s="326" t="s">
        <v>6</v>
      </c>
      <c r="C425" s="326">
        <v>0</v>
      </c>
    </row>
    <row r="426" spans="1:3">
      <c r="A426" s="348">
        <v>43859</v>
      </c>
      <c r="B426" s="326" t="s">
        <v>7</v>
      </c>
      <c r="C426" s="326">
        <v>0</v>
      </c>
    </row>
    <row r="427" spans="1:3">
      <c r="A427" s="348">
        <v>43859</v>
      </c>
      <c r="B427" s="326" t="s">
        <v>8</v>
      </c>
      <c r="C427" s="326">
        <v>0</v>
      </c>
    </row>
    <row r="428" spans="1:3">
      <c r="A428" s="348">
        <v>43859</v>
      </c>
      <c r="B428" s="326" t="s">
        <v>175</v>
      </c>
      <c r="C428" s="326">
        <v>0</v>
      </c>
    </row>
    <row r="429" spans="1:3">
      <c r="A429" s="348">
        <v>43859</v>
      </c>
      <c r="B429" s="326" t="s">
        <v>9</v>
      </c>
      <c r="C429" s="326">
        <v>0</v>
      </c>
    </row>
    <row r="430" spans="1:3">
      <c r="A430" s="348">
        <v>43859</v>
      </c>
      <c r="B430" s="326" t="s">
        <v>10</v>
      </c>
      <c r="C430" s="326">
        <v>1</v>
      </c>
    </row>
    <row r="431" spans="1:3">
      <c r="A431" s="348">
        <v>43858</v>
      </c>
      <c r="B431" s="326" t="s">
        <v>0</v>
      </c>
      <c r="C431" s="326">
        <v>0</v>
      </c>
    </row>
    <row r="432" spans="1:3">
      <c r="A432" s="348">
        <v>43858</v>
      </c>
      <c r="B432" s="326" t="s">
        <v>1</v>
      </c>
      <c r="C432" s="326">
        <v>0</v>
      </c>
    </row>
    <row r="433" spans="1:3">
      <c r="A433" s="348">
        <v>43858</v>
      </c>
      <c r="B433" s="326" t="s">
        <v>2</v>
      </c>
      <c r="C433" s="326">
        <v>0</v>
      </c>
    </row>
    <row r="434" spans="1:3">
      <c r="A434" s="348">
        <v>43858</v>
      </c>
      <c r="B434" s="326" t="s">
        <v>107</v>
      </c>
    </row>
    <row r="435" spans="1:3">
      <c r="A435" s="348">
        <v>43858</v>
      </c>
      <c r="B435" s="326" t="s">
        <v>3</v>
      </c>
    </row>
    <row r="436" spans="1:3">
      <c r="A436" s="348">
        <v>43858</v>
      </c>
      <c r="B436" s="326" t="s">
        <v>4</v>
      </c>
      <c r="C436" s="326">
        <v>1</v>
      </c>
    </row>
    <row r="437" spans="1:3">
      <c r="A437" s="348">
        <v>43858</v>
      </c>
      <c r="B437" s="326" t="s">
        <v>5</v>
      </c>
      <c r="C437" s="326">
        <v>0</v>
      </c>
    </row>
    <row r="438" spans="1:3">
      <c r="A438" s="348">
        <v>43858</v>
      </c>
      <c r="B438" s="326" t="s">
        <v>6</v>
      </c>
      <c r="C438" s="326">
        <v>0</v>
      </c>
    </row>
    <row r="439" spans="1:3">
      <c r="A439" s="348">
        <v>43858</v>
      </c>
      <c r="B439" s="326" t="s">
        <v>7</v>
      </c>
      <c r="C439" s="326">
        <v>0</v>
      </c>
    </row>
    <row r="440" spans="1:3">
      <c r="A440" s="348">
        <v>43858</v>
      </c>
      <c r="B440" s="326" t="s">
        <v>8</v>
      </c>
      <c r="C440" s="326">
        <v>0</v>
      </c>
    </row>
    <row r="441" spans="1:3">
      <c r="A441" s="348">
        <v>43858</v>
      </c>
      <c r="B441" s="326" t="s">
        <v>175</v>
      </c>
      <c r="C441" s="326">
        <v>0</v>
      </c>
    </row>
    <row r="442" spans="1:3">
      <c r="A442" s="348">
        <v>43858</v>
      </c>
      <c r="B442" s="326" t="s">
        <v>9</v>
      </c>
      <c r="C442" s="326">
        <v>0</v>
      </c>
    </row>
    <row r="443" spans="1:3">
      <c r="A443" s="348">
        <v>43858</v>
      </c>
      <c r="B443" s="326" t="s">
        <v>10</v>
      </c>
      <c r="C443" s="326">
        <v>1</v>
      </c>
    </row>
    <row r="444" spans="1:3">
      <c r="A444" s="348">
        <v>43857</v>
      </c>
      <c r="B444" s="326" t="s">
        <v>0</v>
      </c>
      <c r="C444" s="326">
        <v>0</v>
      </c>
    </row>
    <row r="445" spans="1:3">
      <c r="A445" s="348">
        <v>43857</v>
      </c>
      <c r="B445" s="326" t="s">
        <v>1</v>
      </c>
    </row>
    <row r="446" spans="1:3">
      <c r="A446" s="348">
        <v>43857</v>
      </c>
      <c r="B446" s="326" t="s">
        <v>2</v>
      </c>
      <c r="C446" s="326">
        <v>0</v>
      </c>
    </row>
    <row r="447" spans="1:3">
      <c r="A447" s="348">
        <v>43857</v>
      </c>
      <c r="B447" s="326" t="s">
        <v>107</v>
      </c>
    </row>
    <row r="448" spans="1:3">
      <c r="A448" s="348">
        <v>43857</v>
      </c>
      <c r="B448" s="326" t="s">
        <v>3</v>
      </c>
      <c r="C448" s="326">
        <v>0</v>
      </c>
    </row>
    <row r="449" spans="1:3">
      <c r="A449" s="348">
        <v>43857</v>
      </c>
      <c r="B449" s="326" t="s">
        <v>4</v>
      </c>
      <c r="C449" s="326">
        <v>1</v>
      </c>
    </row>
    <row r="450" spans="1:3">
      <c r="A450" s="348">
        <v>43857</v>
      </c>
      <c r="B450" s="326" t="s">
        <v>5</v>
      </c>
      <c r="C450" s="326">
        <v>0</v>
      </c>
    </row>
    <row r="451" spans="1:3">
      <c r="A451" s="348">
        <v>43857</v>
      </c>
      <c r="B451" s="326" t="s">
        <v>6</v>
      </c>
      <c r="C451" s="326">
        <v>0</v>
      </c>
    </row>
    <row r="452" spans="1:3">
      <c r="A452" s="348">
        <v>43857</v>
      </c>
      <c r="B452" s="326" t="s">
        <v>7</v>
      </c>
      <c r="C452" s="326">
        <v>0</v>
      </c>
    </row>
    <row r="453" spans="1:3">
      <c r="A453" s="348">
        <v>43857</v>
      </c>
      <c r="B453" s="326" t="s">
        <v>8</v>
      </c>
      <c r="C453" s="326">
        <v>0</v>
      </c>
    </row>
    <row r="454" spans="1:3">
      <c r="A454" s="348">
        <v>43857</v>
      </c>
      <c r="B454" s="326" t="s">
        <v>175</v>
      </c>
      <c r="C454" s="326">
        <v>0</v>
      </c>
    </row>
    <row r="455" spans="1:3">
      <c r="A455" s="348">
        <v>43857</v>
      </c>
      <c r="B455" s="326" t="s">
        <v>9</v>
      </c>
      <c r="C455" s="326">
        <v>0</v>
      </c>
    </row>
    <row r="456" spans="1:3">
      <c r="A456" s="348">
        <v>43857</v>
      </c>
      <c r="B456" s="326" t="s">
        <v>10</v>
      </c>
      <c r="C456" s="326">
        <v>1</v>
      </c>
    </row>
    <row r="457" spans="1:3">
      <c r="A457" s="348">
        <v>43855</v>
      </c>
      <c r="B457" s="326" t="s">
        <v>0</v>
      </c>
      <c r="C457" s="326">
        <v>0</v>
      </c>
    </row>
    <row r="458" spans="1:3">
      <c r="A458" s="348">
        <v>43855</v>
      </c>
      <c r="B458" s="326" t="s">
        <v>1</v>
      </c>
    </row>
    <row r="459" spans="1:3">
      <c r="A459" s="348">
        <v>43855</v>
      </c>
      <c r="B459" s="326" t="s">
        <v>2</v>
      </c>
      <c r="C459" s="326">
        <v>0</v>
      </c>
    </row>
    <row r="460" spans="1:3">
      <c r="A460" s="348">
        <v>43855</v>
      </c>
      <c r="B460" s="326" t="s">
        <v>107</v>
      </c>
    </row>
    <row r="461" spans="1:3">
      <c r="A461" s="348">
        <v>43855</v>
      </c>
      <c r="B461" s="326" t="s">
        <v>3</v>
      </c>
      <c r="C461" s="326">
        <v>0</v>
      </c>
    </row>
    <row r="462" spans="1:3">
      <c r="A462" s="348">
        <v>43855</v>
      </c>
      <c r="B462" s="326" t="s">
        <v>4</v>
      </c>
      <c r="C462" s="326">
        <v>1</v>
      </c>
    </row>
    <row r="463" spans="1:3">
      <c r="A463" s="348">
        <v>43855</v>
      </c>
      <c r="B463" s="326" t="s">
        <v>5</v>
      </c>
      <c r="C463" s="326">
        <v>0</v>
      </c>
    </row>
    <row r="464" spans="1:3">
      <c r="A464" s="348">
        <v>43855</v>
      </c>
      <c r="B464" s="326" t="s">
        <v>6</v>
      </c>
      <c r="C464" s="326">
        <v>0</v>
      </c>
    </row>
    <row r="465" spans="1:3">
      <c r="A465" s="348">
        <v>43855</v>
      </c>
      <c r="B465" s="326" t="s">
        <v>7</v>
      </c>
      <c r="C465" s="326">
        <v>0</v>
      </c>
    </row>
    <row r="466" spans="1:3">
      <c r="A466" s="348">
        <v>43855</v>
      </c>
      <c r="B466" s="326" t="s">
        <v>8</v>
      </c>
      <c r="C466" s="326">
        <v>0</v>
      </c>
    </row>
    <row r="467" spans="1:3">
      <c r="A467" s="348">
        <v>43855</v>
      </c>
      <c r="B467" s="326" t="s">
        <v>175</v>
      </c>
      <c r="C467" s="326">
        <v>0</v>
      </c>
    </row>
    <row r="468" spans="1:3">
      <c r="A468" s="348">
        <v>43855</v>
      </c>
      <c r="B468" s="326" t="s">
        <v>9</v>
      </c>
      <c r="C468" s="326">
        <v>0</v>
      </c>
    </row>
    <row r="469" spans="1:3">
      <c r="A469" s="348">
        <v>43855</v>
      </c>
      <c r="B469" s="326" t="s">
        <v>10</v>
      </c>
      <c r="C469" s="326">
        <v>1</v>
      </c>
    </row>
    <row r="470" spans="1:3">
      <c r="A470" s="348">
        <v>43854</v>
      </c>
      <c r="B470" s="326" t="s">
        <v>0</v>
      </c>
      <c r="C470" s="326">
        <v>0</v>
      </c>
    </row>
    <row r="471" spans="1:3">
      <c r="A471" s="348">
        <v>43854</v>
      </c>
      <c r="B471" s="326" t="s">
        <v>1</v>
      </c>
      <c r="C471" s="326">
        <v>0</v>
      </c>
    </row>
    <row r="472" spans="1:3">
      <c r="A472" s="348">
        <v>43854</v>
      </c>
      <c r="B472" s="326" t="s">
        <v>2</v>
      </c>
      <c r="C472" s="326">
        <v>0</v>
      </c>
    </row>
    <row r="473" spans="1:3">
      <c r="A473" s="348">
        <v>43854</v>
      </c>
      <c r="B473" s="326" t="s">
        <v>107</v>
      </c>
    </row>
    <row r="474" spans="1:3">
      <c r="A474" s="348">
        <v>43854</v>
      </c>
      <c r="B474" s="326" t="s">
        <v>3</v>
      </c>
      <c r="C474" s="326">
        <v>0</v>
      </c>
    </row>
    <row r="475" spans="1:3">
      <c r="A475" s="348">
        <v>43854</v>
      </c>
      <c r="B475" s="326" t="s">
        <v>4</v>
      </c>
      <c r="C475" s="326">
        <v>1</v>
      </c>
    </row>
    <row r="476" spans="1:3">
      <c r="A476" s="348">
        <v>43854</v>
      </c>
      <c r="B476" s="326" t="s">
        <v>5</v>
      </c>
      <c r="C476" s="326">
        <v>0</v>
      </c>
    </row>
    <row r="477" spans="1:3">
      <c r="A477" s="348">
        <v>43854</v>
      </c>
      <c r="B477" s="326" t="s">
        <v>6</v>
      </c>
      <c r="C477" s="326">
        <v>0</v>
      </c>
    </row>
    <row r="478" spans="1:3">
      <c r="A478" s="348">
        <v>43854</v>
      </c>
      <c r="B478" s="326" t="s">
        <v>7</v>
      </c>
      <c r="C478" s="326">
        <v>0</v>
      </c>
    </row>
    <row r="479" spans="1:3">
      <c r="A479" s="348">
        <v>43854</v>
      </c>
      <c r="B479" s="326" t="s">
        <v>8</v>
      </c>
      <c r="C479" s="326">
        <v>0</v>
      </c>
    </row>
    <row r="480" spans="1:3">
      <c r="A480" s="348">
        <v>43854</v>
      </c>
      <c r="B480" s="326" t="s">
        <v>175</v>
      </c>
      <c r="C480" s="326">
        <v>0</v>
      </c>
    </row>
    <row r="481" spans="1:3">
      <c r="A481" s="348">
        <v>43854</v>
      </c>
      <c r="B481" s="326" t="s">
        <v>9</v>
      </c>
      <c r="C481" s="326">
        <v>0</v>
      </c>
    </row>
    <row r="482" spans="1:3">
      <c r="A482" s="348">
        <v>43854</v>
      </c>
      <c r="B482" s="326" t="s">
        <v>10</v>
      </c>
      <c r="C482" s="326">
        <v>1</v>
      </c>
    </row>
    <row r="483" spans="1:3">
      <c r="A483" s="348">
        <v>43853</v>
      </c>
      <c r="B483" s="326" t="s">
        <v>0</v>
      </c>
      <c r="C483" s="326">
        <v>0</v>
      </c>
    </row>
    <row r="484" spans="1:3">
      <c r="A484" s="348">
        <v>43853</v>
      </c>
      <c r="B484" s="326" t="s">
        <v>1</v>
      </c>
      <c r="C484" s="326">
        <v>0</v>
      </c>
    </row>
    <row r="485" spans="1:3">
      <c r="A485" s="348">
        <v>43853</v>
      </c>
      <c r="B485" s="326" t="s">
        <v>2</v>
      </c>
      <c r="C485" s="326">
        <v>0</v>
      </c>
    </row>
    <row r="486" spans="1:3">
      <c r="A486" s="348">
        <v>43853</v>
      </c>
      <c r="B486" s="326" t="s">
        <v>107</v>
      </c>
    </row>
    <row r="487" spans="1:3">
      <c r="A487" s="348">
        <v>43853</v>
      </c>
      <c r="B487" s="326" t="s">
        <v>3</v>
      </c>
      <c r="C487" s="326">
        <v>0</v>
      </c>
    </row>
    <row r="488" spans="1:3">
      <c r="A488" s="348">
        <v>43853</v>
      </c>
      <c r="B488" s="326" t="s">
        <v>4</v>
      </c>
      <c r="C488" s="326">
        <v>1</v>
      </c>
    </row>
    <row r="489" spans="1:3">
      <c r="A489" s="348">
        <v>43853</v>
      </c>
      <c r="B489" s="326" t="s">
        <v>5</v>
      </c>
      <c r="C489" s="326">
        <v>0</v>
      </c>
    </row>
    <row r="490" spans="1:3">
      <c r="A490" s="348">
        <v>43853</v>
      </c>
      <c r="B490" s="326" t="s">
        <v>6</v>
      </c>
      <c r="C490" s="326">
        <v>0</v>
      </c>
    </row>
    <row r="491" spans="1:3">
      <c r="A491" s="348">
        <v>43853</v>
      </c>
      <c r="B491" s="326" t="s">
        <v>7</v>
      </c>
      <c r="C491" s="326">
        <v>0</v>
      </c>
    </row>
    <row r="492" spans="1:3">
      <c r="A492" s="348">
        <v>43853</v>
      </c>
      <c r="B492" s="326" t="s">
        <v>8</v>
      </c>
      <c r="C492" s="326">
        <v>0</v>
      </c>
    </row>
    <row r="493" spans="1:3">
      <c r="A493" s="348">
        <v>43853</v>
      </c>
      <c r="B493" s="326" t="s">
        <v>175</v>
      </c>
      <c r="C493" s="326">
        <v>0</v>
      </c>
    </row>
    <row r="494" spans="1:3">
      <c r="A494" s="348">
        <v>43853</v>
      </c>
      <c r="B494" s="326" t="s">
        <v>9</v>
      </c>
      <c r="C494" s="326">
        <v>0</v>
      </c>
    </row>
    <row r="495" spans="1:3">
      <c r="A495" s="348">
        <v>43853</v>
      </c>
      <c r="B495" s="326" t="s">
        <v>10</v>
      </c>
      <c r="C495" s="326">
        <v>1</v>
      </c>
    </row>
    <row r="496" spans="1:3">
      <c r="A496" s="348">
        <v>43852</v>
      </c>
      <c r="B496" s="326" t="s">
        <v>0</v>
      </c>
      <c r="C496" s="326">
        <v>0</v>
      </c>
    </row>
    <row r="497" spans="1:3">
      <c r="A497" s="348">
        <v>43852</v>
      </c>
      <c r="B497" s="326" t="s">
        <v>1</v>
      </c>
    </row>
    <row r="498" spans="1:3">
      <c r="A498" s="348">
        <v>43852</v>
      </c>
      <c r="B498" s="326" t="s">
        <v>2</v>
      </c>
      <c r="C498" s="326">
        <v>0</v>
      </c>
    </row>
    <row r="499" spans="1:3">
      <c r="A499" s="348">
        <v>43852</v>
      </c>
      <c r="B499" s="326" t="s">
        <v>107</v>
      </c>
    </row>
    <row r="500" spans="1:3">
      <c r="A500" s="348">
        <v>43852</v>
      </c>
      <c r="B500" s="326" t="s">
        <v>3</v>
      </c>
      <c r="C500" s="326">
        <v>0</v>
      </c>
    </row>
    <row r="501" spans="1:3">
      <c r="A501" s="348">
        <v>43852</v>
      </c>
      <c r="B501" s="326" t="s">
        <v>4</v>
      </c>
      <c r="C501" s="326">
        <v>1</v>
      </c>
    </row>
    <row r="502" spans="1:3">
      <c r="A502" s="348">
        <v>43852</v>
      </c>
      <c r="B502" s="326" t="s">
        <v>5</v>
      </c>
      <c r="C502" s="326">
        <v>0</v>
      </c>
    </row>
    <row r="503" spans="1:3">
      <c r="A503" s="348">
        <v>43852</v>
      </c>
      <c r="B503" s="326" t="s">
        <v>6</v>
      </c>
      <c r="C503" s="326">
        <v>0</v>
      </c>
    </row>
    <row r="504" spans="1:3">
      <c r="A504" s="348">
        <v>43852</v>
      </c>
      <c r="B504" s="326" t="s">
        <v>7</v>
      </c>
      <c r="C504" s="326">
        <v>0</v>
      </c>
    </row>
    <row r="505" spans="1:3">
      <c r="A505" s="348">
        <v>43852</v>
      </c>
      <c r="B505" s="326" t="s">
        <v>8</v>
      </c>
      <c r="C505" s="326">
        <v>0</v>
      </c>
    </row>
    <row r="506" spans="1:3">
      <c r="A506" s="348">
        <v>43852</v>
      </c>
      <c r="B506" s="326" t="s">
        <v>175</v>
      </c>
      <c r="C506" s="326">
        <v>0</v>
      </c>
    </row>
    <row r="507" spans="1:3">
      <c r="A507" s="348">
        <v>43852</v>
      </c>
      <c r="B507" s="326" t="s">
        <v>9</v>
      </c>
      <c r="C507" s="326">
        <v>0</v>
      </c>
    </row>
    <row r="508" spans="1:3">
      <c r="A508" s="348">
        <v>43852</v>
      </c>
      <c r="B508" s="326" t="s">
        <v>10</v>
      </c>
      <c r="C508" s="326">
        <v>1</v>
      </c>
    </row>
    <row r="509" spans="1:3">
      <c r="A509" s="348">
        <v>43851</v>
      </c>
      <c r="B509" s="326" t="s">
        <v>0</v>
      </c>
      <c r="C509" s="326">
        <v>0</v>
      </c>
    </row>
    <row r="510" spans="1:3">
      <c r="A510" s="348">
        <v>43851</v>
      </c>
      <c r="B510" s="326" t="s">
        <v>1</v>
      </c>
      <c r="C510" s="326">
        <v>0</v>
      </c>
    </row>
    <row r="511" spans="1:3">
      <c r="A511" s="348">
        <v>43851</v>
      </c>
      <c r="B511" s="326" t="s">
        <v>2</v>
      </c>
      <c r="C511" s="326">
        <v>0</v>
      </c>
    </row>
    <row r="512" spans="1:3">
      <c r="A512" s="348">
        <v>43851</v>
      </c>
      <c r="B512" s="326" t="s">
        <v>107</v>
      </c>
    </row>
    <row r="513" spans="1:3">
      <c r="A513" s="348">
        <v>43851</v>
      </c>
      <c r="B513" s="326" t="s">
        <v>3</v>
      </c>
      <c r="C513" s="326">
        <v>0</v>
      </c>
    </row>
    <row r="514" spans="1:3">
      <c r="A514" s="348">
        <v>43851</v>
      </c>
      <c r="B514" s="326" t="s">
        <v>4</v>
      </c>
      <c r="C514" s="326">
        <v>1</v>
      </c>
    </row>
    <row r="515" spans="1:3">
      <c r="A515" s="348">
        <v>43851</v>
      </c>
      <c r="B515" s="326" t="s">
        <v>5</v>
      </c>
      <c r="C515" s="326">
        <v>0</v>
      </c>
    </row>
    <row r="516" spans="1:3">
      <c r="A516" s="348">
        <v>43851</v>
      </c>
      <c r="B516" s="326" t="s">
        <v>6</v>
      </c>
      <c r="C516" s="326">
        <v>0</v>
      </c>
    </row>
    <row r="517" spans="1:3">
      <c r="A517" s="348">
        <v>43851</v>
      </c>
      <c r="B517" s="326" t="s">
        <v>7</v>
      </c>
      <c r="C517" s="326">
        <v>0</v>
      </c>
    </row>
    <row r="518" spans="1:3">
      <c r="A518" s="348">
        <v>43851</v>
      </c>
      <c r="B518" s="326" t="s">
        <v>8</v>
      </c>
      <c r="C518" s="326">
        <v>0</v>
      </c>
    </row>
    <row r="519" spans="1:3">
      <c r="A519" s="348">
        <v>43851</v>
      </c>
      <c r="B519" s="326" t="s">
        <v>175</v>
      </c>
      <c r="C519" s="326">
        <v>0</v>
      </c>
    </row>
    <row r="520" spans="1:3">
      <c r="A520" s="348">
        <v>43851</v>
      </c>
      <c r="B520" s="326" t="s">
        <v>9</v>
      </c>
      <c r="C520" s="326">
        <v>0</v>
      </c>
    </row>
    <row r="521" spans="1:3">
      <c r="A521" s="348">
        <v>43851</v>
      </c>
      <c r="B521" s="326" t="s">
        <v>10</v>
      </c>
      <c r="C521" s="326">
        <v>1</v>
      </c>
    </row>
    <row r="522" spans="1:3">
      <c r="A522" s="348">
        <v>43850</v>
      </c>
      <c r="B522" s="326" t="s">
        <v>0</v>
      </c>
      <c r="C522" s="326">
        <v>0</v>
      </c>
    </row>
    <row r="523" spans="1:3">
      <c r="A523" s="348">
        <v>43850</v>
      </c>
      <c r="B523" s="326" t="s">
        <v>1</v>
      </c>
      <c r="C523" s="326">
        <v>0</v>
      </c>
    </row>
    <row r="524" spans="1:3">
      <c r="A524" s="348">
        <v>43850</v>
      </c>
      <c r="B524" s="326" t="s">
        <v>2</v>
      </c>
      <c r="C524" s="326">
        <v>0</v>
      </c>
    </row>
    <row r="525" spans="1:3">
      <c r="A525" s="348">
        <v>43850</v>
      </c>
      <c r="B525" s="326" t="s">
        <v>107</v>
      </c>
      <c r="C525" s="326">
        <v>0</v>
      </c>
    </row>
    <row r="526" spans="1:3">
      <c r="A526" s="348">
        <v>43850</v>
      </c>
      <c r="B526" s="326" t="s">
        <v>3</v>
      </c>
      <c r="C526" s="326">
        <v>0</v>
      </c>
    </row>
    <row r="527" spans="1:3">
      <c r="A527" s="348">
        <v>43850</v>
      </c>
      <c r="B527" s="326" t="s">
        <v>4</v>
      </c>
      <c r="C527" s="326">
        <v>1</v>
      </c>
    </row>
    <row r="528" spans="1:3">
      <c r="A528" s="348">
        <v>43850</v>
      </c>
      <c r="B528" s="326" t="s">
        <v>5</v>
      </c>
      <c r="C528" s="326">
        <v>0</v>
      </c>
    </row>
    <row r="529" spans="1:3">
      <c r="A529" s="348">
        <v>43850</v>
      </c>
      <c r="B529" s="326" t="s">
        <v>6</v>
      </c>
      <c r="C529" s="326">
        <v>0</v>
      </c>
    </row>
    <row r="530" spans="1:3">
      <c r="A530" s="348">
        <v>43850</v>
      </c>
      <c r="B530" s="326" t="s">
        <v>7</v>
      </c>
      <c r="C530" s="326">
        <v>0</v>
      </c>
    </row>
    <row r="531" spans="1:3">
      <c r="A531" s="348">
        <v>43850</v>
      </c>
      <c r="B531" s="326" t="s">
        <v>8</v>
      </c>
      <c r="C531" s="326">
        <v>0</v>
      </c>
    </row>
    <row r="532" spans="1:3">
      <c r="A532" s="348">
        <v>43850</v>
      </c>
      <c r="B532" s="326" t="s">
        <v>175</v>
      </c>
      <c r="C532" s="326">
        <v>0</v>
      </c>
    </row>
    <row r="533" spans="1:3">
      <c r="A533" s="348">
        <v>43850</v>
      </c>
      <c r="B533" s="326" t="s">
        <v>9</v>
      </c>
      <c r="C533" s="326">
        <v>0</v>
      </c>
    </row>
    <row r="534" spans="1:3">
      <c r="A534" s="348">
        <v>43850</v>
      </c>
      <c r="B534" s="326" t="s">
        <v>10</v>
      </c>
      <c r="C534" s="326">
        <v>1</v>
      </c>
    </row>
    <row r="535" spans="1:3">
      <c r="A535" s="348">
        <v>43848</v>
      </c>
      <c r="B535" s="326" t="s">
        <v>0</v>
      </c>
      <c r="C535" s="326">
        <v>0</v>
      </c>
    </row>
    <row r="536" spans="1:3">
      <c r="A536" s="348">
        <v>43848</v>
      </c>
      <c r="B536" s="326" t="s">
        <v>1</v>
      </c>
      <c r="C536" s="326">
        <v>0</v>
      </c>
    </row>
    <row r="537" spans="1:3">
      <c r="A537" s="348">
        <v>43848</v>
      </c>
      <c r="B537" s="326" t="s">
        <v>2</v>
      </c>
      <c r="C537" s="326">
        <v>0</v>
      </c>
    </row>
    <row r="538" spans="1:3">
      <c r="A538" s="348">
        <v>43848</v>
      </c>
      <c r="B538" s="326" t="s">
        <v>107</v>
      </c>
      <c r="C538" s="326">
        <v>0</v>
      </c>
    </row>
    <row r="539" spans="1:3">
      <c r="A539" s="348">
        <v>43848</v>
      </c>
      <c r="B539" s="326" t="s">
        <v>3</v>
      </c>
      <c r="C539" s="326">
        <v>0</v>
      </c>
    </row>
    <row r="540" spans="1:3">
      <c r="A540" s="348">
        <v>43848</v>
      </c>
      <c r="B540" s="326" t="s">
        <v>4</v>
      </c>
      <c r="C540" s="326">
        <v>1</v>
      </c>
    </row>
    <row r="541" spans="1:3">
      <c r="A541" s="348">
        <v>43848</v>
      </c>
      <c r="B541" s="326" t="s">
        <v>5</v>
      </c>
      <c r="C541" s="326">
        <v>0</v>
      </c>
    </row>
    <row r="542" spans="1:3">
      <c r="A542" s="348">
        <v>43848</v>
      </c>
      <c r="B542" s="326" t="s">
        <v>6</v>
      </c>
      <c r="C542" s="326">
        <v>0</v>
      </c>
    </row>
    <row r="543" spans="1:3">
      <c r="A543" s="348">
        <v>43848</v>
      </c>
      <c r="B543" s="326" t="s">
        <v>7</v>
      </c>
      <c r="C543" s="326">
        <v>0</v>
      </c>
    </row>
    <row r="544" spans="1:3">
      <c r="A544" s="348">
        <v>43848</v>
      </c>
      <c r="B544" s="326" t="s">
        <v>8</v>
      </c>
      <c r="C544" s="326">
        <v>0</v>
      </c>
    </row>
    <row r="545" spans="1:3">
      <c r="A545" s="348">
        <v>43848</v>
      </c>
      <c r="B545" s="326" t="s">
        <v>175</v>
      </c>
      <c r="C545" s="326">
        <v>1</v>
      </c>
    </row>
    <row r="546" spans="1:3">
      <c r="A546" s="348">
        <v>43848</v>
      </c>
      <c r="B546" s="326" t="s">
        <v>9</v>
      </c>
      <c r="C546" s="326">
        <v>1</v>
      </c>
    </row>
    <row r="547" spans="1:3">
      <c r="A547" s="348">
        <v>43848</v>
      </c>
      <c r="B547" s="326" t="s">
        <v>10</v>
      </c>
      <c r="C547" s="326">
        <v>1</v>
      </c>
    </row>
    <row r="548" spans="1:3">
      <c r="A548" s="348">
        <v>43847</v>
      </c>
      <c r="B548" s="326" t="s">
        <v>0</v>
      </c>
      <c r="C548" s="326">
        <v>0</v>
      </c>
    </row>
    <row r="549" spans="1:3">
      <c r="A549" s="348">
        <v>43847</v>
      </c>
      <c r="B549" s="326" t="s">
        <v>1</v>
      </c>
      <c r="C549" s="326">
        <v>0</v>
      </c>
    </row>
    <row r="550" spans="1:3">
      <c r="A550" s="348">
        <v>43847</v>
      </c>
      <c r="B550" s="326" t="s">
        <v>2</v>
      </c>
      <c r="C550" s="326">
        <v>0</v>
      </c>
    </row>
    <row r="551" spans="1:3">
      <c r="A551" s="348">
        <v>43847</v>
      </c>
      <c r="B551" s="326" t="s">
        <v>107</v>
      </c>
      <c r="C551" s="326">
        <v>0</v>
      </c>
    </row>
    <row r="552" spans="1:3">
      <c r="A552" s="348">
        <v>43847</v>
      </c>
      <c r="B552" s="326" t="s">
        <v>3</v>
      </c>
      <c r="C552" s="326">
        <v>0</v>
      </c>
    </row>
    <row r="553" spans="1:3">
      <c r="A553" s="348">
        <v>43847</v>
      </c>
      <c r="B553" s="326" t="s">
        <v>4</v>
      </c>
      <c r="C553" s="326">
        <v>1</v>
      </c>
    </row>
    <row r="554" spans="1:3">
      <c r="A554" s="348">
        <v>43847</v>
      </c>
      <c r="B554" s="326" t="s">
        <v>5</v>
      </c>
      <c r="C554" s="326">
        <v>0</v>
      </c>
    </row>
    <row r="555" spans="1:3">
      <c r="A555" s="348">
        <v>43847</v>
      </c>
      <c r="B555" s="326" t="s">
        <v>6</v>
      </c>
      <c r="C555" s="326">
        <v>0</v>
      </c>
    </row>
    <row r="556" spans="1:3">
      <c r="A556" s="348">
        <v>43847</v>
      </c>
      <c r="B556" s="326" t="s">
        <v>7</v>
      </c>
      <c r="C556" s="326">
        <v>0</v>
      </c>
    </row>
    <row r="557" spans="1:3">
      <c r="A557" s="348">
        <v>43847</v>
      </c>
      <c r="B557" s="326" t="s">
        <v>8</v>
      </c>
      <c r="C557" s="326">
        <v>0</v>
      </c>
    </row>
    <row r="558" spans="1:3">
      <c r="A558" s="348">
        <v>43847</v>
      </c>
      <c r="B558" s="326" t="s">
        <v>175</v>
      </c>
      <c r="C558" s="326">
        <v>1</v>
      </c>
    </row>
    <row r="559" spans="1:3">
      <c r="A559" s="348">
        <v>43847</v>
      </c>
      <c r="B559" s="326" t="s">
        <v>9</v>
      </c>
      <c r="C559" s="326">
        <v>1</v>
      </c>
    </row>
    <row r="560" spans="1:3">
      <c r="A560" s="348">
        <v>43847</v>
      </c>
      <c r="B560" s="326" t="s">
        <v>10</v>
      </c>
      <c r="C560" s="326">
        <v>1</v>
      </c>
    </row>
    <row r="561" spans="1:3">
      <c r="A561" s="348">
        <v>43846</v>
      </c>
      <c r="B561" s="326" t="s">
        <v>0</v>
      </c>
      <c r="C561" s="326">
        <v>0</v>
      </c>
    </row>
    <row r="562" spans="1:3">
      <c r="A562" s="348">
        <v>43846</v>
      </c>
      <c r="B562" s="326" t="s">
        <v>1</v>
      </c>
      <c r="C562" s="326">
        <v>0</v>
      </c>
    </row>
    <row r="563" spans="1:3">
      <c r="A563" s="348">
        <v>43846</v>
      </c>
      <c r="B563" s="326" t="s">
        <v>2</v>
      </c>
      <c r="C563" s="326">
        <v>0</v>
      </c>
    </row>
    <row r="564" spans="1:3">
      <c r="A564" s="348">
        <v>43846</v>
      </c>
      <c r="B564" s="326" t="s">
        <v>107</v>
      </c>
      <c r="C564" s="326">
        <v>0</v>
      </c>
    </row>
    <row r="565" spans="1:3">
      <c r="A565" s="348">
        <v>43846</v>
      </c>
      <c r="B565" s="326" t="s">
        <v>3</v>
      </c>
      <c r="C565" s="326">
        <v>0</v>
      </c>
    </row>
    <row r="566" spans="1:3">
      <c r="A566" s="348">
        <v>43846</v>
      </c>
      <c r="B566" s="326" t="s">
        <v>4</v>
      </c>
      <c r="C566" s="326">
        <v>1</v>
      </c>
    </row>
    <row r="567" spans="1:3">
      <c r="A567" s="348">
        <v>43846</v>
      </c>
      <c r="B567" s="326" t="s">
        <v>5</v>
      </c>
      <c r="C567" s="326">
        <v>0</v>
      </c>
    </row>
    <row r="568" spans="1:3">
      <c r="A568" s="348">
        <v>43846</v>
      </c>
      <c r="B568" s="326" t="s">
        <v>6</v>
      </c>
      <c r="C568" s="326">
        <v>0</v>
      </c>
    </row>
    <row r="569" spans="1:3">
      <c r="A569" s="348">
        <v>43846</v>
      </c>
      <c r="B569" s="326" t="s">
        <v>7</v>
      </c>
      <c r="C569" s="326">
        <v>0</v>
      </c>
    </row>
    <row r="570" spans="1:3">
      <c r="A570" s="348">
        <v>43846</v>
      </c>
      <c r="B570" s="326" t="s">
        <v>8</v>
      </c>
      <c r="C570" s="326">
        <v>0</v>
      </c>
    </row>
    <row r="571" spans="1:3">
      <c r="A571" s="348">
        <v>43846</v>
      </c>
      <c r="B571" s="326" t="s">
        <v>175</v>
      </c>
      <c r="C571" s="326">
        <v>1</v>
      </c>
    </row>
    <row r="572" spans="1:3">
      <c r="A572" s="348">
        <v>43846</v>
      </c>
      <c r="B572" s="326" t="s">
        <v>9</v>
      </c>
      <c r="C572" s="326">
        <v>0</v>
      </c>
    </row>
    <row r="573" spans="1:3">
      <c r="A573" s="348">
        <v>43846</v>
      </c>
      <c r="B573" s="326" t="s">
        <v>10</v>
      </c>
      <c r="C573" s="326">
        <v>1</v>
      </c>
    </row>
    <row r="574" spans="1:3">
      <c r="A574" s="348">
        <v>43845</v>
      </c>
      <c r="B574" s="326" t="s">
        <v>0</v>
      </c>
      <c r="C574" s="326">
        <v>1</v>
      </c>
    </row>
    <row r="575" spans="1:3">
      <c r="A575" s="348">
        <v>43845</v>
      </c>
      <c r="B575" s="326" t="s">
        <v>1</v>
      </c>
      <c r="C575" s="326">
        <v>1</v>
      </c>
    </row>
    <row r="576" spans="1:3">
      <c r="A576" s="348">
        <v>43845</v>
      </c>
      <c r="B576" s="326" t="s">
        <v>2</v>
      </c>
      <c r="C576" s="326">
        <v>0</v>
      </c>
    </row>
    <row r="577" spans="1:3">
      <c r="A577" s="348">
        <v>43845</v>
      </c>
      <c r="B577" s="326" t="s">
        <v>107</v>
      </c>
      <c r="C577" s="326">
        <v>0</v>
      </c>
    </row>
    <row r="578" spans="1:3">
      <c r="A578" s="348">
        <v>43845</v>
      </c>
      <c r="B578" s="326" t="s">
        <v>3</v>
      </c>
      <c r="C578" s="326">
        <v>1</v>
      </c>
    </row>
    <row r="579" spans="1:3">
      <c r="A579" s="348">
        <v>43845</v>
      </c>
      <c r="B579" s="326" t="s">
        <v>4</v>
      </c>
      <c r="C579" s="326">
        <v>1</v>
      </c>
    </row>
    <row r="580" spans="1:3">
      <c r="A580" s="348">
        <v>43845</v>
      </c>
      <c r="B580" s="326" t="s">
        <v>5</v>
      </c>
      <c r="C580" s="326">
        <v>0</v>
      </c>
    </row>
    <row r="581" spans="1:3">
      <c r="A581" s="348">
        <v>43845</v>
      </c>
      <c r="B581" s="326" t="s">
        <v>6</v>
      </c>
      <c r="C581" s="326">
        <v>0</v>
      </c>
    </row>
    <row r="582" spans="1:3">
      <c r="A582" s="348">
        <v>43845</v>
      </c>
      <c r="B582" s="326" t="s">
        <v>7</v>
      </c>
      <c r="C582" s="326">
        <v>0</v>
      </c>
    </row>
    <row r="583" spans="1:3">
      <c r="A583" s="348">
        <v>43845</v>
      </c>
      <c r="B583" s="326" t="s">
        <v>8</v>
      </c>
      <c r="C583" s="326">
        <v>1</v>
      </c>
    </row>
    <row r="584" spans="1:3">
      <c r="A584" s="348">
        <v>43845</v>
      </c>
      <c r="B584" s="326" t="s">
        <v>175</v>
      </c>
      <c r="C584" s="326">
        <v>0</v>
      </c>
    </row>
    <row r="585" spans="1:3">
      <c r="A585" s="348">
        <v>43845</v>
      </c>
      <c r="B585" s="326" t="s">
        <v>9</v>
      </c>
      <c r="C585" s="326">
        <v>0</v>
      </c>
    </row>
    <row r="586" spans="1:3">
      <c r="A586" s="348">
        <v>43845</v>
      </c>
      <c r="B586" s="326" t="s">
        <v>10</v>
      </c>
    </row>
    <row r="587" spans="1:3">
      <c r="A587" s="348">
        <v>43843</v>
      </c>
      <c r="B587" s="326" t="s">
        <v>0</v>
      </c>
      <c r="C587" s="326">
        <v>0</v>
      </c>
    </row>
    <row r="588" spans="1:3">
      <c r="A588" s="348">
        <v>43843</v>
      </c>
      <c r="B588" s="326" t="s">
        <v>1</v>
      </c>
      <c r="C588" s="326">
        <v>0</v>
      </c>
    </row>
    <row r="589" spans="1:3">
      <c r="A589" s="348">
        <v>43843</v>
      </c>
      <c r="B589" s="326" t="s">
        <v>2</v>
      </c>
      <c r="C589" s="326">
        <v>0</v>
      </c>
    </row>
    <row r="590" spans="1:3">
      <c r="A590" s="348">
        <v>43843</v>
      </c>
      <c r="B590" s="326" t="s">
        <v>107</v>
      </c>
      <c r="C590" s="326">
        <v>0</v>
      </c>
    </row>
    <row r="591" spans="1:3">
      <c r="A591" s="348">
        <v>43843</v>
      </c>
      <c r="B591" s="326" t="s">
        <v>3</v>
      </c>
      <c r="C591" s="326">
        <v>0</v>
      </c>
    </row>
    <row r="592" spans="1:3">
      <c r="A592" s="348">
        <v>43843</v>
      </c>
      <c r="B592" s="326" t="s">
        <v>4</v>
      </c>
      <c r="C592" s="326">
        <v>1</v>
      </c>
    </row>
    <row r="593" spans="1:3">
      <c r="A593" s="348">
        <v>43843</v>
      </c>
      <c r="B593" s="326" t="s">
        <v>5</v>
      </c>
      <c r="C593" s="326">
        <v>0</v>
      </c>
    </row>
    <row r="594" spans="1:3">
      <c r="A594" s="348">
        <v>43843</v>
      </c>
      <c r="B594" s="326" t="s">
        <v>6</v>
      </c>
      <c r="C594" s="326">
        <v>0</v>
      </c>
    </row>
    <row r="595" spans="1:3">
      <c r="A595" s="348">
        <v>43843</v>
      </c>
      <c r="B595" s="326" t="s">
        <v>7</v>
      </c>
      <c r="C595" s="326">
        <v>0</v>
      </c>
    </row>
    <row r="596" spans="1:3">
      <c r="A596" s="348">
        <v>43843</v>
      </c>
      <c r="B596" s="326" t="s">
        <v>8</v>
      </c>
      <c r="C596" s="326">
        <v>1</v>
      </c>
    </row>
    <row r="597" spans="1:3">
      <c r="A597" s="348">
        <v>43843</v>
      </c>
      <c r="B597" s="326" t="s">
        <v>175</v>
      </c>
      <c r="C597" s="326">
        <v>0</v>
      </c>
    </row>
    <row r="598" spans="1:3">
      <c r="A598" s="348">
        <v>43843</v>
      </c>
      <c r="B598" s="326" t="s">
        <v>9</v>
      </c>
      <c r="C598" s="326">
        <v>0</v>
      </c>
    </row>
    <row r="599" spans="1:3">
      <c r="A599" s="348">
        <v>43843</v>
      </c>
      <c r="B599" s="326" t="s">
        <v>10</v>
      </c>
    </row>
    <row r="600" spans="1:3">
      <c r="A600" s="348">
        <v>43841</v>
      </c>
      <c r="B600" s="326" t="s">
        <v>0</v>
      </c>
      <c r="C600" s="326">
        <v>0</v>
      </c>
    </row>
    <row r="601" spans="1:3">
      <c r="A601" s="348">
        <v>43841</v>
      </c>
      <c r="B601" s="326" t="s">
        <v>1</v>
      </c>
      <c r="C601" s="326">
        <v>0</v>
      </c>
    </row>
    <row r="602" spans="1:3">
      <c r="A602" s="348">
        <v>43841</v>
      </c>
      <c r="B602" s="326" t="s">
        <v>2</v>
      </c>
      <c r="C602" s="326">
        <v>0</v>
      </c>
    </row>
    <row r="603" spans="1:3">
      <c r="A603" s="348">
        <v>43841</v>
      </c>
      <c r="B603" s="326" t="s">
        <v>107</v>
      </c>
      <c r="C603" s="326">
        <v>0</v>
      </c>
    </row>
    <row r="604" spans="1:3">
      <c r="A604" s="348">
        <v>43841</v>
      </c>
      <c r="B604" s="326" t="s">
        <v>3</v>
      </c>
      <c r="C604" s="326">
        <v>0</v>
      </c>
    </row>
    <row r="605" spans="1:3">
      <c r="A605" s="348">
        <v>43841</v>
      </c>
      <c r="B605" s="326" t="s">
        <v>4</v>
      </c>
      <c r="C605" s="326">
        <v>1</v>
      </c>
    </row>
    <row r="606" spans="1:3">
      <c r="A606" s="348">
        <v>43841</v>
      </c>
      <c r="B606" s="326" t="s">
        <v>5</v>
      </c>
      <c r="C606" s="326">
        <v>0</v>
      </c>
    </row>
    <row r="607" spans="1:3">
      <c r="A607" s="348">
        <v>43841</v>
      </c>
      <c r="B607" s="326" t="s">
        <v>6</v>
      </c>
      <c r="C607" s="326">
        <v>0</v>
      </c>
    </row>
    <row r="608" spans="1:3">
      <c r="A608" s="348">
        <v>43841</v>
      </c>
      <c r="B608" s="326" t="s">
        <v>7</v>
      </c>
      <c r="C608" s="326">
        <v>0</v>
      </c>
    </row>
    <row r="609" spans="1:3">
      <c r="A609" s="348">
        <v>43841</v>
      </c>
      <c r="B609" s="326" t="s">
        <v>8</v>
      </c>
      <c r="C609" s="326">
        <v>0</v>
      </c>
    </row>
    <row r="610" spans="1:3">
      <c r="A610" s="348">
        <v>43841</v>
      </c>
      <c r="B610" s="326" t="s">
        <v>175</v>
      </c>
      <c r="C610" s="326">
        <v>1</v>
      </c>
    </row>
    <row r="611" spans="1:3">
      <c r="A611" s="348">
        <v>43841</v>
      </c>
      <c r="B611" s="326" t="s">
        <v>9</v>
      </c>
      <c r="C611" s="326">
        <v>0</v>
      </c>
    </row>
    <row r="612" spans="1:3">
      <c r="A612" s="348">
        <v>43841</v>
      </c>
      <c r="B612" s="326" t="s">
        <v>10</v>
      </c>
      <c r="C612" s="326">
        <v>1</v>
      </c>
    </row>
    <row r="613" spans="1:3">
      <c r="A613" s="348">
        <v>43840</v>
      </c>
      <c r="B613" s="326" t="s">
        <v>0</v>
      </c>
      <c r="C613" s="326">
        <v>0</v>
      </c>
    </row>
    <row r="614" spans="1:3">
      <c r="A614" s="348">
        <v>43840</v>
      </c>
      <c r="B614" s="326" t="s">
        <v>1</v>
      </c>
      <c r="C614" s="326">
        <v>0</v>
      </c>
    </row>
    <row r="615" spans="1:3">
      <c r="A615" s="348">
        <v>43840</v>
      </c>
      <c r="B615" s="326" t="s">
        <v>2</v>
      </c>
      <c r="C615" s="326">
        <v>0</v>
      </c>
    </row>
    <row r="616" spans="1:3">
      <c r="A616" s="348">
        <v>43840</v>
      </c>
      <c r="B616" s="326" t="s">
        <v>107</v>
      </c>
      <c r="C616" s="326">
        <v>0</v>
      </c>
    </row>
    <row r="617" spans="1:3">
      <c r="A617" s="348">
        <v>43840</v>
      </c>
      <c r="B617" s="326" t="s">
        <v>3</v>
      </c>
      <c r="C617" s="326">
        <v>0</v>
      </c>
    </row>
    <row r="618" spans="1:3">
      <c r="A618" s="348">
        <v>43840</v>
      </c>
      <c r="B618" s="326" t="s">
        <v>4</v>
      </c>
      <c r="C618" s="326">
        <v>1</v>
      </c>
    </row>
    <row r="619" spans="1:3">
      <c r="A619" s="348">
        <v>43840</v>
      </c>
      <c r="B619" s="326" t="s">
        <v>5</v>
      </c>
      <c r="C619" s="326">
        <v>0</v>
      </c>
    </row>
    <row r="620" spans="1:3">
      <c r="A620" s="348">
        <v>43840</v>
      </c>
      <c r="B620" s="326" t="s">
        <v>6</v>
      </c>
      <c r="C620" s="326">
        <v>0</v>
      </c>
    </row>
    <row r="621" spans="1:3">
      <c r="A621" s="348">
        <v>43840</v>
      </c>
      <c r="B621" s="326" t="s">
        <v>7</v>
      </c>
      <c r="C621" s="326">
        <v>0</v>
      </c>
    </row>
    <row r="622" spans="1:3">
      <c r="A622" s="348">
        <v>43840</v>
      </c>
      <c r="B622" s="326" t="s">
        <v>8</v>
      </c>
      <c r="C622" s="326">
        <v>0</v>
      </c>
    </row>
    <row r="623" spans="1:3">
      <c r="A623" s="348">
        <v>43840</v>
      </c>
      <c r="B623" s="326" t="s">
        <v>175</v>
      </c>
      <c r="C623" s="326">
        <v>1</v>
      </c>
    </row>
    <row r="624" spans="1:3">
      <c r="A624" s="348">
        <v>43840</v>
      </c>
      <c r="B624" s="326" t="s">
        <v>9</v>
      </c>
      <c r="C624" s="326">
        <v>0</v>
      </c>
    </row>
    <row r="625" spans="1:3">
      <c r="A625" s="348">
        <v>43840</v>
      </c>
      <c r="B625" s="326" t="s">
        <v>10</v>
      </c>
      <c r="C625" s="326">
        <v>0</v>
      </c>
    </row>
    <row r="626" spans="1:3">
      <c r="A626" s="348">
        <v>43839</v>
      </c>
      <c r="B626" s="326" t="s">
        <v>0</v>
      </c>
      <c r="C626" s="326">
        <v>0</v>
      </c>
    </row>
    <row r="627" spans="1:3">
      <c r="A627" s="348">
        <v>43839</v>
      </c>
      <c r="B627" s="326" t="s">
        <v>1</v>
      </c>
      <c r="C627" s="326">
        <v>0</v>
      </c>
    </row>
    <row r="628" spans="1:3">
      <c r="A628" s="348">
        <v>43839</v>
      </c>
      <c r="B628" s="326" t="s">
        <v>2</v>
      </c>
      <c r="C628" s="326">
        <v>1</v>
      </c>
    </row>
    <row r="629" spans="1:3">
      <c r="A629" s="348">
        <v>43839</v>
      </c>
      <c r="B629" s="326" t="s">
        <v>107</v>
      </c>
      <c r="C629" s="326">
        <v>0</v>
      </c>
    </row>
    <row r="630" spans="1:3">
      <c r="A630" s="348">
        <v>43839</v>
      </c>
      <c r="B630" s="326" t="s">
        <v>3</v>
      </c>
      <c r="C630" s="326">
        <v>0</v>
      </c>
    </row>
    <row r="631" spans="1:3">
      <c r="A631" s="348">
        <v>43839</v>
      </c>
      <c r="B631" s="326" t="s">
        <v>4</v>
      </c>
      <c r="C631" s="326">
        <v>1</v>
      </c>
    </row>
    <row r="632" spans="1:3">
      <c r="A632" s="348">
        <v>43839</v>
      </c>
      <c r="B632" s="326" t="s">
        <v>5</v>
      </c>
      <c r="C632" s="326">
        <v>0</v>
      </c>
    </row>
    <row r="633" spans="1:3">
      <c r="A633" s="348">
        <v>43839</v>
      </c>
      <c r="B633" s="326" t="s">
        <v>6</v>
      </c>
      <c r="C633" s="326">
        <v>0</v>
      </c>
    </row>
    <row r="634" spans="1:3">
      <c r="A634" s="348">
        <v>43839</v>
      </c>
      <c r="B634" s="326" t="s">
        <v>7</v>
      </c>
      <c r="C634" s="326">
        <v>0</v>
      </c>
    </row>
    <row r="635" spans="1:3">
      <c r="A635" s="348">
        <v>43839</v>
      </c>
      <c r="B635" s="326" t="s">
        <v>8</v>
      </c>
      <c r="C635" s="326">
        <v>0</v>
      </c>
    </row>
    <row r="636" spans="1:3">
      <c r="A636" s="348">
        <v>43839</v>
      </c>
      <c r="B636" s="326" t="s">
        <v>175</v>
      </c>
      <c r="C636" s="326">
        <v>1</v>
      </c>
    </row>
    <row r="637" spans="1:3">
      <c r="A637" s="348">
        <v>43839</v>
      </c>
      <c r="B637" s="326" t="s">
        <v>9</v>
      </c>
      <c r="C637" s="326">
        <v>0</v>
      </c>
    </row>
    <row r="638" spans="1:3">
      <c r="A638" s="348">
        <v>43839</v>
      </c>
      <c r="B638" s="326" t="s">
        <v>10</v>
      </c>
      <c r="C638" s="326">
        <v>0</v>
      </c>
    </row>
    <row r="639" spans="1:3">
      <c r="A639" s="348">
        <v>43838</v>
      </c>
      <c r="B639" s="326" t="s">
        <v>0</v>
      </c>
      <c r="C639" s="326">
        <v>0</v>
      </c>
    </row>
    <row r="640" spans="1:3">
      <c r="A640" s="348">
        <v>43838</v>
      </c>
      <c r="B640" s="326" t="s">
        <v>1</v>
      </c>
      <c r="C640" s="326">
        <v>0</v>
      </c>
    </row>
    <row r="641" spans="1:3">
      <c r="A641" s="348">
        <v>43838</v>
      </c>
      <c r="B641" s="326" t="s">
        <v>2</v>
      </c>
      <c r="C641" s="326">
        <v>0</v>
      </c>
    </row>
    <row r="642" spans="1:3">
      <c r="A642" s="348">
        <v>43838</v>
      </c>
      <c r="B642" s="326" t="s">
        <v>107</v>
      </c>
      <c r="C642" s="326">
        <v>0</v>
      </c>
    </row>
    <row r="643" spans="1:3">
      <c r="A643" s="348">
        <v>43838</v>
      </c>
      <c r="B643" s="326" t="s">
        <v>3</v>
      </c>
      <c r="C643" s="326">
        <v>0</v>
      </c>
    </row>
    <row r="644" spans="1:3">
      <c r="A644" s="348">
        <v>43838</v>
      </c>
      <c r="B644" s="326" t="s">
        <v>4</v>
      </c>
      <c r="C644" s="326">
        <v>1</v>
      </c>
    </row>
    <row r="645" spans="1:3">
      <c r="A645" s="348">
        <v>43838</v>
      </c>
      <c r="B645" s="326" t="s">
        <v>5</v>
      </c>
      <c r="C645" s="326">
        <v>0</v>
      </c>
    </row>
    <row r="646" spans="1:3">
      <c r="A646" s="348">
        <v>43838</v>
      </c>
      <c r="B646" s="326" t="s">
        <v>6</v>
      </c>
      <c r="C646" s="326">
        <v>0</v>
      </c>
    </row>
    <row r="647" spans="1:3">
      <c r="A647" s="348">
        <v>43838</v>
      </c>
      <c r="B647" s="326" t="s">
        <v>7</v>
      </c>
      <c r="C647" s="326">
        <v>0</v>
      </c>
    </row>
    <row r="648" spans="1:3">
      <c r="A648" s="348">
        <v>43838</v>
      </c>
      <c r="B648" s="326" t="s">
        <v>8</v>
      </c>
      <c r="C648" s="326">
        <v>0</v>
      </c>
    </row>
    <row r="649" spans="1:3">
      <c r="A649" s="348">
        <v>43838</v>
      </c>
      <c r="B649" s="326" t="s">
        <v>175</v>
      </c>
      <c r="C649" s="326">
        <v>1</v>
      </c>
    </row>
    <row r="650" spans="1:3">
      <c r="A650" s="348">
        <v>43838</v>
      </c>
      <c r="B650" s="326" t="s">
        <v>9</v>
      </c>
      <c r="C650" s="326">
        <v>0</v>
      </c>
    </row>
    <row r="651" spans="1:3">
      <c r="A651" s="348">
        <v>43838</v>
      </c>
      <c r="B651" s="326" t="s">
        <v>10</v>
      </c>
      <c r="C651" s="326">
        <v>0</v>
      </c>
    </row>
    <row r="652" spans="1:3">
      <c r="A652" s="348">
        <v>43837</v>
      </c>
      <c r="B652" s="326" t="s">
        <v>0</v>
      </c>
      <c r="C652" s="326">
        <v>0</v>
      </c>
    </row>
    <row r="653" spans="1:3">
      <c r="A653" s="348">
        <v>43837</v>
      </c>
      <c r="B653" s="326" t="s">
        <v>1</v>
      </c>
      <c r="C653" s="326">
        <v>0</v>
      </c>
    </row>
    <row r="654" spans="1:3">
      <c r="A654" s="348">
        <v>43837</v>
      </c>
      <c r="B654" s="326" t="s">
        <v>2</v>
      </c>
      <c r="C654" s="326">
        <v>0</v>
      </c>
    </row>
    <row r="655" spans="1:3">
      <c r="A655" s="348">
        <v>43837</v>
      </c>
      <c r="B655" s="326" t="s">
        <v>107</v>
      </c>
      <c r="C655" s="326">
        <v>0</v>
      </c>
    </row>
    <row r="656" spans="1:3">
      <c r="A656" s="348">
        <v>43837</v>
      </c>
      <c r="B656" s="326" t="s">
        <v>3</v>
      </c>
      <c r="C656" s="326">
        <v>0</v>
      </c>
    </row>
    <row r="657" spans="1:3">
      <c r="A657" s="348">
        <v>43837</v>
      </c>
      <c r="B657" s="326" t="s">
        <v>4</v>
      </c>
      <c r="C657" s="326">
        <v>1</v>
      </c>
    </row>
    <row r="658" spans="1:3">
      <c r="A658" s="348">
        <v>43837</v>
      </c>
      <c r="B658" s="326" t="s">
        <v>5</v>
      </c>
      <c r="C658" s="326">
        <v>0</v>
      </c>
    </row>
    <row r="659" spans="1:3">
      <c r="A659" s="348">
        <v>43837</v>
      </c>
      <c r="B659" s="326" t="s">
        <v>6</v>
      </c>
      <c r="C659" s="326">
        <v>0</v>
      </c>
    </row>
    <row r="660" spans="1:3">
      <c r="A660" s="348">
        <v>43837</v>
      </c>
      <c r="B660" s="326" t="s">
        <v>7</v>
      </c>
      <c r="C660" s="326">
        <v>0</v>
      </c>
    </row>
    <row r="661" spans="1:3">
      <c r="A661" s="348">
        <v>43837</v>
      </c>
      <c r="B661" s="326" t="s">
        <v>8</v>
      </c>
      <c r="C661" s="326">
        <v>0</v>
      </c>
    </row>
    <row r="662" spans="1:3">
      <c r="A662" s="348">
        <v>43837</v>
      </c>
      <c r="B662" s="326" t="s">
        <v>175</v>
      </c>
      <c r="C662" s="326">
        <v>1</v>
      </c>
    </row>
    <row r="663" spans="1:3">
      <c r="A663" s="348">
        <v>43837</v>
      </c>
      <c r="B663" s="326" t="s">
        <v>9</v>
      </c>
      <c r="C663" s="326">
        <v>0</v>
      </c>
    </row>
    <row r="664" spans="1:3">
      <c r="A664" s="348">
        <v>43837</v>
      </c>
      <c r="B664" s="326" t="s">
        <v>10</v>
      </c>
      <c r="C664" s="326">
        <v>0</v>
      </c>
    </row>
    <row r="665" spans="1:3">
      <c r="A665" s="349">
        <v>43836</v>
      </c>
      <c r="B665" s="332" t="s">
        <v>0</v>
      </c>
      <c r="C665" s="332">
        <v>0</v>
      </c>
    </row>
    <row r="666" spans="1:3">
      <c r="A666" s="349">
        <v>43836</v>
      </c>
      <c r="B666" s="332" t="s">
        <v>1</v>
      </c>
      <c r="C666" s="332">
        <v>0</v>
      </c>
    </row>
    <row r="667" spans="1:3">
      <c r="A667" s="349">
        <v>43836</v>
      </c>
      <c r="B667" s="332" t="s">
        <v>2</v>
      </c>
      <c r="C667" s="332">
        <v>0</v>
      </c>
    </row>
    <row r="668" spans="1:3">
      <c r="A668" s="349">
        <v>43836</v>
      </c>
      <c r="B668" s="332" t="s">
        <v>107</v>
      </c>
      <c r="C668" s="332">
        <v>0</v>
      </c>
    </row>
    <row r="669" spans="1:3">
      <c r="A669" s="349">
        <v>43836</v>
      </c>
      <c r="B669" s="332" t="s">
        <v>3</v>
      </c>
      <c r="C669" s="332">
        <v>0</v>
      </c>
    </row>
    <row r="670" spans="1:3">
      <c r="A670" s="349">
        <v>43836</v>
      </c>
      <c r="B670" s="332" t="s">
        <v>4</v>
      </c>
      <c r="C670" s="332">
        <v>1</v>
      </c>
    </row>
    <row r="671" spans="1:3">
      <c r="A671" s="349">
        <v>43836</v>
      </c>
      <c r="B671" s="332" t="s">
        <v>5</v>
      </c>
      <c r="C671" s="332">
        <v>0</v>
      </c>
    </row>
    <row r="672" spans="1:3">
      <c r="A672" s="349">
        <v>43836</v>
      </c>
      <c r="B672" s="332" t="s">
        <v>6</v>
      </c>
      <c r="C672" s="332">
        <v>0</v>
      </c>
    </row>
    <row r="673" spans="1:3">
      <c r="A673" s="349">
        <v>43836</v>
      </c>
      <c r="B673" s="332" t="s">
        <v>7</v>
      </c>
      <c r="C673" s="332">
        <v>0</v>
      </c>
    </row>
    <row r="674" spans="1:3">
      <c r="A674" s="349">
        <v>43836</v>
      </c>
      <c r="B674" s="332" t="s">
        <v>8</v>
      </c>
      <c r="C674" s="332">
        <v>0</v>
      </c>
    </row>
    <row r="675" spans="1:3">
      <c r="A675" s="349">
        <v>43836</v>
      </c>
      <c r="B675" s="332" t="s">
        <v>175</v>
      </c>
      <c r="C675" s="332">
        <v>1</v>
      </c>
    </row>
    <row r="676" spans="1:3">
      <c r="A676" s="349">
        <v>43836</v>
      </c>
      <c r="B676" s="332" t="s">
        <v>9</v>
      </c>
      <c r="C676" s="332">
        <v>0</v>
      </c>
    </row>
    <row r="677" spans="1:3">
      <c r="A677" s="349">
        <v>43836</v>
      </c>
      <c r="B677" s="332" t="s">
        <v>10</v>
      </c>
      <c r="C677" s="332">
        <v>0</v>
      </c>
    </row>
    <row r="678" spans="1:3">
      <c r="A678" s="349">
        <v>43847</v>
      </c>
      <c r="B678" s="332" t="s">
        <v>0</v>
      </c>
      <c r="C678" s="332">
        <v>0</v>
      </c>
    </row>
    <row r="679" spans="1:3">
      <c r="A679" s="349">
        <v>43847</v>
      </c>
      <c r="B679" s="332" t="s">
        <v>1</v>
      </c>
      <c r="C679" s="332">
        <v>0</v>
      </c>
    </row>
    <row r="680" spans="1:3">
      <c r="A680" s="349">
        <v>43847</v>
      </c>
      <c r="B680" s="332" t="s">
        <v>2</v>
      </c>
      <c r="C680" s="332">
        <v>0</v>
      </c>
    </row>
    <row r="681" spans="1:3">
      <c r="A681" s="349">
        <v>43847</v>
      </c>
      <c r="B681" s="332" t="s">
        <v>107</v>
      </c>
      <c r="C681" s="332">
        <v>0</v>
      </c>
    </row>
    <row r="682" spans="1:3">
      <c r="A682" s="349">
        <v>43847</v>
      </c>
      <c r="B682" s="332" t="s">
        <v>3</v>
      </c>
      <c r="C682" s="332">
        <v>0</v>
      </c>
    </row>
    <row r="683" spans="1:3">
      <c r="A683" s="349">
        <v>43847</v>
      </c>
      <c r="B683" s="332" t="s">
        <v>4</v>
      </c>
      <c r="C683" s="332">
        <v>1</v>
      </c>
    </row>
    <row r="684" spans="1:3">
      <c r="A684" s="349">
        <v>43847</v>
      </c>
      <c r="B684" s="332" t="s">
        <v>5</v>
      </c>
      <c r="C684" s="332">
        <v>0</v>
      </c>
    </row>
    <row r="685" spans="1:3">
      <c r="A685" s="349">
        <v>43847</v>
      </c>
      <c r="B685" s="332" t="s">
        <v>6</v>
      </c>
      <c r="C685" s="332">
        <v>0</v>
      </c>
    </row>
    <row r="686" spans="1:3">
      <c r="A686" s="349">
        <v>43847</v>
      </c>
      <c r="B686" s="332" t="s">
        <v>7</v>
      </c>
      <c r="C686" s="332">
        <v>0</v>
      </c>
    </row>
    <row r="687" spans="1:3">
      <c r="A687" s="349">
        <v>43847</v>
      </c>
      <c r="B687" s="332" t="s">
        <v>8</v>
      </c>
      <c r="C687" s="332">
        <v>0</v>
      </c>
    </row>
    <row r="688" spans="1:3">
      <c r="A688" s="349">
        <v>43847</v>
      </c>
      <c r="B688" s="332" t="s">
        <v>175</v>
      </c>
      <c r="C688" s="332">
        <v>1</v>
      </c>
    </row>
    <row r="689" spans="1:3">
      <c r="A689" s="349">
        <v>43847</v>
      </c>
      <c r="B689" s="332" t="s">
        <v>9</v>
      </c>
      <c r="C689" s="332">
        <v>1</v>
      </c>
    </row>
    <row r="690" spans="1:3">
      <c r="A690" s="349">
        <v>43847</v>
      </c>
      <c r="B690" s="332" t="s">
        <v>10</v>
      </c>
      <c r="C690" s="332">
        <v>1</v>
      </c>
    </row>
    <row r="691" spans="1:3">
      <c r="A691" s="349">
        <v>43846</v>
      </c>
      <c r="B691" s="332" t="s">
        <v>0</v>
      </c>
      <c r="C691" s="332">
        <v>0</v>
      </c>
    </row>
    <row r="692" spans="1:3">
      <c r="A692" s="349">
        <v>43846</v>
      </c>
      <c r="B692" s="332" t="s">
        <v>1</v>
      </c>
      <c r="C692" s="332">
        <v>0</v>
      </c>
    </row>
    <row r="693" spans="1:3">
      <c r="A693" s="349">
        <v>43846</v>
      </c>
      <c r="B693" s="332" t="s">
        <v>2</v>
      </c>
      <c r="C693" s="332">
        <v>0</v>
      </c>
    </row>
    <row r="694" spans="1:3">
      <c r="A694" s="349">
        <v>43846</v>
      </c>
      <c r="B694" s="332" t="s">
        <v>107</v>
      </c>
      <c r="C694" s="332">
        <v>0</v>
      </c>
    </row>
    <row r="695" spans="1:3">
      <c r="A695" s="349">
        <v>43846</v>
      </c>
      <c r="B695" s="332" t="s">
        <v>3</v>
      </c>
      <c r="C695" s="332">
        <v>0</v>
      </c>
    </row>
    <row r="696" spans="1:3">
      <c r="A696" s="349">
        <v>43846</v>
      </c>
      <c r="B696" s="332" t="s">
        <v>4</v>
      </c>
      <c r="C696" s="332">
        <v>1</v>
      </c>
    </row>
    <row r="697" spans="1:3">
      <c r="A697" s="349">
        <v>43846</v>
      </c>
      <c r="B697" s="332" t="s">
        <v>5</v>
      </c>
      <c r="C697" s="332">
        <v>0</v>
      </c>
    </row>
    <row r="698" spans="1:3">
      <c r="A698" s="349">
        <v>43846</v>
      </c>
      <c r="B698" s="332" t="s">
        <v>6</v>
      </c>
      <c r="C698" s="332">
        <v>0</v>
      </c>
    </row>
    <row r="699" spans="1:3">
      <c r="A699" s="349">
        <v>43846</v>
      </c>
      <c r="B699" s="332" t="s">
        <v>7</v>
      </c>
      <c r="C699" s="332">
        <v>0</v>
      </c>
    </row>
    <row r="700" spans="1:3">
      <c r="A700" s="349">
        <v>43846</v>
      </c>
      <c r="B700" s="332" t="s">
        <v>8</v>
      </c>
      <c r="C700" s="332">
        <v>0</v>
      </c>
    </row>
    <row r="701" spans="1:3">
      <c r="A701" s="349">
        <v>43846</v>
      </c>
      <c r="B701" s="332" t="s">
        <v>175</v>
      </c>
      <c r="C701" s="332">
        <v>1</v>
      </c>
    </row>
    <row r="702" spans="1:3">
      <c r="A702" s="349">
        <v>43846</v>
      </c>
      <c r="B702" s="332" t="s">
        <v>9</v>
      </c>
      <c r="C702" s="332">
        <v>0</v>
      </c>
    </row>
    <row r="703" spans="1:3">
      <c r="A703" s="349">
        <v>43846</v>
      </c>
      <c r="B703" s="332" t="s">
        <v>10</v>
      </c>
      <c r="C703" s="332">
        <v>1</v>
      </c>
    </row>
    <row r="704" spans="1:3">
      <c r="A704" s="349">
        <v>43845</v>
      </c>
      <c r="B704" s="332" t="s">
        <v>0</v>
      </c>
      <c r="C704" s="332">
        <v>1</v>
      </c>
    </row>
    <row r="705" spans="1:3">
      <c r="A705" s="349">
        <v>43845</v>
      </c>
      <c r="B705" s="332" t="s">
        <v>1</v>
      </c>
      <c r="C705" s="332">
        <v>1</v>
      </c>
    </row>
    <row r="706" spans="1:3">
      <c r="A706" s="349">
        <v>43845</v>
      </c>
      <c r="B706" s="332" t="s">
        <v>2</v>
      </c>
      <c r="C706" s="332">
        <v>0</v>
      </c>
    </row>
    <row r="707" spans="1:3">
      <c r="A707" s="349">
        <v>43845</v>
      </c>
      <c r="B707" s="332" t="s">
        <v>107</v>
      </c>
      <c r="C707" s="332">
        <v>0</v>
      </c>
    </row>
    <row r="708" spans="1:3">
      <c r="A708" s="349">
        <v>43845</v>
      </c>
      <c r="B708" s="332" t="s">
        <v>3</v>
      </c>
      <c r="C708" s="332">
        <v>1</v>
      </c>
    </row>
    <row r="709" spans="1:3">
      <c r="A709" s="349">
        <v>43845</v>
      </c>
      <c r="B709" s="332" t="s">
        <v>4</v>
      </c>
      <c r="C709" s="332">
        <v>1</v>
      </c>
    </row>
    <row r="710" spans="1:3">
      <c r="A710" s="349">
        <v>43845</v>
      </c>
      <c r="B710" s="332" t="s">
        <v>5</v>
      </c>
      <c r="C710" s="332">
        <v>0</v>
      </c>
    </row>
    <row r="711" spans="1:3">
      <c r="A711" s="349">
        <v>43845</v>
      </c>
      <c r="B711" s="332" t="s">
        <v>6</v>
      </c>
      <c r="C711" s="332">
        <v>0</v>
      </c>
    </row>
    <row r="712" spans="1:3">
      <c r="A712" s="349">
        <v>43845</v>
      </c>
      <c r="B712" s="332" t="s">
        <v>7</v>
      </c>
      <c r="C712" s="332">
        <v>0</v>
      </c>
    </row>
    <row r="713" spans="1:3">
      <c r="A713" s="349">
        <v>43845</v>
      </c>
      <c r="B713" s="332" t="s">
        <v>8</v>
      </c>
      <c r="C713" s="332">
        <v>1</v>
      </c>
    </row>
    <row r="714" spans="1:3">
      <c r="A714" s="349">
        <v>43845</v>
      </c>
      <c r="B714" s="332" t="s">
        <v>175</v>
      </c>
      <c r="C714" s="332">
        <v>0</v>
      </c>
    </row>
    <row r="715" spans="1:3">
      <c r="A715" s="349">
        <v>43845</v>
      </c>
      <c r="B715" s="332" t="s">
        <v>9</v>
      </c>
      <c r="C715" s="332">
        <v>0</v>
      </c>
    </row>
    <row r="716" spans="1:3">
      <c r="A716" s="349">
        <v>43845</v>
      </c>
      <c r="B716" s="332" t="s">
        <v>10</v>
      </c>
      <c r="C716" s="332"/>
    </row>
    <row r="717" spans="1:3">
      <c r="A717" s="349">
        <v>43843</v>
      </c>
      <c r="B717" s="332" t="s">
        <v>0</v>
      </c>
      <c r="C717" s="332">
        <v>0</v>
      </c>
    </row>
    <row r="718" spans="1:3">
      <c r="A718" s="349">
        <v>43843</v>
      </c>
      <c r="B718" s="332" t="s">
        <v>1</v>
      </c>
      <c r="C718" s="332">
        <v>0</v>
      </c>
    </row>
    <row r="719" spans="1:3">
      <c r="A719" s="349">
        <v>43843</v>
      </c>
      <c r="B719" s="332" t="s">
        <v>2</v>
      </c>
      <c r="C719" s="332">
        <v>0</v>
      </c>
    </row>
    <row r="720" spans="1:3">
      <c r="A720" s="349">
        <v>43843</v>
      </c>
      <c r="B720" s="332" t="s">
        <v>107</v>
      </c>
      <c r="C720" s="332">
        <v>0</v>
      </c>
    </row>
    <row r="721" spans="1:3">
      <c r="A721" s="349">
        <v>43843</v>
      </c>
      <c r="B721" s="332" t="s">
        <v>3</v>
      </c>
      <c r="C721" s="332">
        <v>0</v>
      </c>
    </row>
    <row r="722" spans="1:3">
      <c r="A722" s="349">
        <v>43843</v>
      </c>
      <c r="B722" s="332" t="s">
        <v>4</v>
      </c>
      <c r="C722" s="332">
        <v>1</v>
      </c>
    </row>
    <row r="723" spans="1:3">
      <c r="A723" s="349">
        <v>43843</v>
      </c>
      <c r="B723" s="332" t="s">
        <v>5</v>
      </c>
      <c r="C723" s="332">
        <v>0</v>
      </c>
    </row>
    <row r="724" spans="1:3">
      <c r="A724" s="349">
        <v>43843</v>
      </c>
      <c r="B724" s="332" t="s">
        <v>6</v>
      </c>
      <c r="C724" s="332">
        <v>0</v>
      </c>
    </row>
    <row r="725" spans="1:3">
      <c r="A725" s="349">
        <v>43843</v>
      </c>
      <c r="B725" s="332" t="s">
        <v>7</v>
      </c>
      <c r="C725" s="332">
        <v>0</v>
      </c>
    </row>
    <row r="726" spans="1:3">
      <c r="A726" s="349">
        <v>43843</v>
      </c>
      <c r="B726" s="332" t="s">
        <v>8</v>
      </c>
      <c r="C726" s="332">
        <v>1</v>
      </c>
    </row>
    <row r="727" spans="1:3">
      <c r="A727" s="349">
        <v>43843</v>
      </c>
      <c r="B727" s="332" t="s">
        <v>175</v>
      </c>
      <c r="C727" s="332">
        <v>0</v>
      </c>
    </row>
    <row r="728" spans="1:3">
      <c r="A728" s="349">
        <v>43843</v>
      </c>
      <c r="B728" s="332" t="s">
        <v>9</v>
      </c>
      <c r="C728" s="332">
        <v>0</v>
      </c>
    </row>
    <row r="729" spans="1:3">
      <c r="A729" s="349">
        <v>43843</v>
      </c>
      <c r="B729" s="332" t="s">
        <v>10</v>
      </c>
      <c r="C729" s="332"/>
    </row>
    <row r="730" spans="1:3">
      <c r="A730" s="349">
        <v>43841</v>
      </c>
      <c r="B730" s="332" t="s">
        <v>0</v>
      </c>
      <c r="C730" s="332">
        <v>0</v>
      </c>
    </row>
    <row r="731" spans="1:3">
      <c r="A731" s="349">
        <v>43841</v>
      </c>
      <c r="B731" s="332" t="s">
        <v>1</v>
      </c>
      <c r="C731" s="332">
        <v>0</v>
      </c>
    </row>
    <row r="732" spans="1:3">
      <c r="A732" s="349">
        <v>43841</v>
      </c>
      <c r="B732" s="332" t="s">
        <v>2</v>
      </c>
      <c r="C732" s="332">
        <v>0</v>
      </c>
    </row>
    <row r="733" spans="1:3">
      <c r="A733" s="349">
        <v>43841</v>
      </c>
      <c r="B733" s="332" t="s">
        <v>107</v>
      </c>
      <c r="C733" s="332">
        <v>0</v>
      </c>
    </row>
    <row r="734" spans="1:3">
      <c r="A734" s="349">
        <v>43841</v>
      </c>
      <c r="B734" s="332" t="s">
        <v>3</v>
      </c>
      <c r="C734" s="332">
        <v>0</v>
      </c>
    </row>
    <row r="735" spans="1:3">
      <c r="A735" s="349">
        <v>43841</v>
      </c>
      <c r="B735" s="332" t="s">
        <v>4</v>
      </c>
      <c r="C735" s="332">
        <v>1</v>
      </c>
    </row>
    <row r="736" spans="1:3">
      <c r="A736" s="349">
        <v>43841</v>
      </c>
      <c r="B736" s="332" t="s">
        <v>5</v>
      </c>
      <c r="C736" s="332">
        <v>0</v>
      </c>
    </row>
    <row r="737" spans="1:3">
      <c r="A737" s="349">
        <v>43841</v>
      </c>
      <c r="B737" s="332" t="s">
        <v>6</v>
      </c>
      <c r="C737" s="332">
        <v>0</v>
      </c>
    </row>
    <row r="738" spans="1:3">
      <c r="A738" s="349">
        <v>43841</v>
      </c>
      <c r="B738" s="332" t="s">
        <v>7</v>
      </c>
      <c r="C738" s="332">
        <v>0</v>
      </c>
    </row>
    <row r="739" spans="1:3">
      <c r="A739" s="349">
        <v>43841</v>
      </c>
      <c r="B739" s="332" t="s">
        <v>8</v>
      </c>
      <c r="C739" s="332">
        <v>0</v>
      </c>
    </row>
    <row r="740" spans="1:3">
      <c r="A740" s="349">
        <v>43841</v>
      </c>
      <c r="B740" s="332" t="s">
        <v>175</v>
      </c>
      <c r="C740" s="332">
        <v>1</v>
      </c>
    </row>
    <row r="741" spans="1:3">
      <c r="A741" s="349">
        <v>43841</v>
      </c>
      <c r="B741" s="332" t="s">
        <v>9</v>
      </c>
      <c r="C741" s="332">
        <v>0</v>
      </c>
    </row>
    <row r="742" spans="1:3">
      <c r="A742" s="349">
        <v>43841</v>
      </c>
      <c r="B742" s="332" t="s">
        <v>10</v>
      </c>
      <c r="C742" s="332">
        <v>1</v>
      </c>
    </row>
    <row r="743" spans="1:3">
      <c r="A743" s="349">
        <v>43840</v>
      </c>
      <c r="B743" s="332" t="s">
        <v>0</v>
      </c>
      <c r="C743" s="332">
        <v>0</v>
      </c>
    </row>
    <row r="744" spans="1:3">
      <c r="A744" s="349">
        <v>43840</v>
      </c>
      <c r="B744" s="332" t="s">
        <v>1</v>
      </c>
      <c r="C744" s="332">
        <v>0</v>
      </c>
    </row>
    <row r="745" spans="1:3">
      <c r="A745" s="349">
        <v>43840</v>
      </c>
      <c r="B745" s="332" t="s">
        <v>2</v>
      </c>
      <c r="C745" s="332">
        <v>0</v>
      </c>
    </row>
    <row r="746" spans="1:3">
      <c r="A746" s="349">
        <v>43840</v>
      </c>
      <c r="B746" s="332" t="s">
        <v>107</v>
      </c>
      <c r="C746" s="332">
        <v>0</v>
      </c>
    </row>
    <row r="747" spans="1:3">
      <c r="A747" s="349">
        <v>43840</v>
      </c>
      <c r="B747" s="332" t="s">
        <v>3</v>
      </c>
      <c r="C747" s="332">
        <v>0</v>
      </c>
    </row>
    <row r="748" spans="1:3">
      <c r="A748" s="349">
        <v>43840</v>
      </c>
      <c r="B748" s="332" t="s">
        <v>4</v>
      </c>
      <c r="C748" s="332">
        <v>1</v>
      </c>
    </row>
    <row r="749" spans="1:3">
      <c r="A749" s="349">
        <v>43840</v>
      </c>
      <c r="B749" s="332" t="s">
        <v>5</v>
      </c>
      <c r="C749" s="332">
        <v>0</v>
      </c>
    </row>
    <row r="750" spans="1:3">
      <c r="A750" s="349">
        <v>43840</v>
      </c>
      <c r="B750" s="332" t="s">
        <v>6</v>
      </c>
      <c r="C750" s="332">
        <v>0</v>
      </c>
    </row>
    <row r="751" spans="1:3">
      <c r="A751" s="349">
        <v>43840</v>
      </c>
      <c r="B751" s="332" t="s">
        <v>7</v>
      </c>
      <c r="C751" s="332">
        <v>0</v>
      </c>
    </row>
    <row r="752" spans="1:3">
      <c r="A752" s="349">
        <v>43840</v>
      </c>
      <c r="B752" s="332" t="s">
        <v>8</v>
      </c>
      <c r="C752" s="332">
        <v>0</v>
      </c>
    </row>
    <row r="753" spans="1:3">
      <c r="A753" s="349">
        <v>43840</v>
      </c>
      <c r="B753" s="332" t="s">
        <v>175</v>
      </c>
      <c r="C753" s="332">
        <v>1</v>
      </c>
    </row>
    <row r="754" spans="1:3">
      <c r="A754" s="349">
        <v>43840</v>
      </c>
      <c r="B754" s="332" t="s">
        <v>9</v>
      </c>
      <c r="C754" s="332">
        <v>0</v>
      </c>
    </row>
    <row r="755" spans="1:3">
      <c r="A755" s="349">
        <v>43840</v>
      </c>
      <c r="B755" s="332" t="s">
        <v>10</v>
      </c>
      <c r="C755" s="332">
        <v>0</v>
      </c>
    </row>
    <row r="756" spans="1:3">
      <c r="A756" s="349">
        <v>43839</v>
      </c>
      <c r="B756" s="332" t="s">
        <v>0</v>
      </c>
      <c r="C756" s="332">
        <v>0</v>
      </c>
    </row>
    <row r="757" spans="1:3">
      <c r="A757" s="349">
        <v>43839</v>
      </c>
      <c r="B757" s="332" t="s">
        <v>1</v>
      </c>
      <c r="C757" s="332">
        <v>0</v>
      </c>
    </row>
    <row r="758" spans="1:3">
      <c r="A758" s="349">
        <v>43839</v>
      </c>
      <c r="B758" s="332" t="s">
        <v>2</v>
      </c>
      <c r="C758" s="332">
        <v>1</v>
      </c>
    </row>
    <row r="759" spans="1:3">
      <c r="A759" s="349">
        <v>43839</v>
      </c>
      <c r="B759" s="332" t="s">
        <v>107</v>
      </c>
      <c r="C759" s="332">
        <v>0</v>
      </c>
    </row>
    <row r="760" spans="1:3">
      <c r="A760" s="349">
        <v>43839</v>
      </c>
      <c r="B760" s="332" t="s">
        <v>3</v>
      </c>
      <c r="C760" s="332">
        <v>0</v>
      </c>
    </row>
    <row r="761" spans="1:3">
      <c r="A761" s="349">
        <v>43839</v>
      </c>
      <c r="B761" s="332" t="s">
        <v>4</v>
      </c>
      <c r="C761" s="332">
        <v>1</v>
      </c>
    </row>
    <row r="762" spans="1:3">
      <c r="A762" s="349">
        <v>43839</v>
      </c>
      <c r="B762" s="332" t="s">
        <v>5</v>
      </c>
      <c r="C762" s="332">
        <v>0</v>
      </c>
    </row>
    <row r="763" spans="1:3">
      <c r="A763" s="349">
        <v>43839</v>
      </c>
      <c r="B763" s="332" t="s">
        <v>6</v>
      </c>
      <c r="C763" s="332">
        <v>0</v>
      </c>
    </row>
    <row r="764" spans="1:3">
      <c r="A764" s="349">
        <v>43839</v>
      </c>
      <c r="B764" s="332" t="s">
        <v>7</v>
      </c>
      <c r="C764" s="332">
        <v>0</v>
      </c>
    </row>
    <row r="765" spans="1:3">
      <c r="A765" s="349">
        <v>43839</v>
      </c>
      <c r="B765" s="332" t="s">
        <v>8</v>
      </c>
      <c r="C765" s="332">
        <v>0</v>
      </c>
    </row>
    <row r="766" spans="1:3">
      <c r="A766" s="349">
        <v>43839</v>
      </c>
      <c r="B766" s="332" t="s">
        <v>175</v>
      </c>
      <c r="C766" s="332">
        <v>1</v>
      </c>
    </row>
    <row r="767" spans="1:3">
      <c r="A767" s="349">
        <v>43839</v>
      </c>
      <c r="B767" s="332" t="s">
        <v>9</v>
      </c>
      <c r="C767" s="332">
        <v>0</v>
      </c>
    </row>
    <row r="768" spans="1:3">
      <c r="A768" s="349">
        <v>43839</v>
      </c>
      <c r="B768" s="332" t="s">
        <v>10</v>
      </c>
      <c r="C768" s="332">
        <v>0</v>
      </c>
    </row>
    <row r="769" spans="1:3">
      <c r="A769" s="349">
        <v>43838</v>
      </c>
      <c r="B769" s="332" t="s">
        <v>0</v>
      </c>
      <c r="C769" s="332">
        <v>0</v>
      </c>
    </row>
    <row r="770" spans="1:3">
      <c r="A770" s="349">
        <v>43838</v>
      </c>
      <c r="B770" s="332" t="s">
        <v>1</v>
      </c>
      <c r="C770" s="332">
        <v>0</v>
      </c>
    </row>
    <row r="771" spans="1:3">
      <c r="A771" s="349">
        <v>43838</v>
      </c>
      <c r="B771" s="332" t="s">
        <v>2</v>
      </c>
      <c r="C771" s="332">
        <v>0</v>
      </c>
    </row>
    <row r="772" spans="1:3">
      <c r="A772" s="349">
        <v>43838</v>
      </c>
      <c r="B772" s="332" t="s">
        <v>107</v>
      </c>
      <c r="C772" s="332">
        <v>0</v>
      </c>
    </row>
    <row r="773" spans="1:3">
      <c r="A773" s="349">
        <v>43838</v>
      </c>
      <c r="B773" s="332" t="s">
        <v>3</v>
      </c>
      <c r="C773" s="332">
        <v>0</v>
      </c>
    </row>
    <row r="774" spans="1:3">
      <c r="A774" s="349">
        <v>43838</v>
      </c>
      <c r="B774" s="332" t="s">
        <v>4</v>
      </c>
      <c r="C774" s="332">
        <v>1</v>
      </c>
    </row>
    <row r="775" spans="1:3">
      <c r="A775" s="349">
        <v>43838</v>
      </c>
      <c r="B775" s="332" t="s">
        <v>5</v>
      </c>
      <c r="C775" s="332">
        <v>0</v>
      </c>
    </row>
    <row r="776" spans="1:3">
      <c r="A776" s="349">
        <v>43838</v>
      </c>
      <c r="B776" s="332" t="s">
        <v>6</v>
      </c>
      <c r="C776" s="332">
        <v>0</v>
      </c>
    </row>
    <row r="777" spans="1:3">
      <c r="A777" s="349">
        <v>43838</v>
      </c>
      <c r="B777" s="332" t="s">
        <v>7</v>
      </c>
      <c r="C777" s="332">
        <v>0</v>
      </c>
    </row>
    <row r="778" spans="1:3">
      <c r="A778" s="349">
        <v>43838</v>
      </c>
      <c r="B778" s="332" t="s">
        <v>8</v>
      </c>
      <c r="C778" s="332">
        <v>0</v>
      </c>
    </row>
    <row r="779" spans="1:3">
      <c r="A779" s="349">
        <v>43838</v>
      </c>
      <c r="B779" s="332" t="s">
        <v>175</v>
      </c>
      <c r="C779" s="332">
        <v>1</v>
      </c>
    </row>
    <row r="780" spans="1:3">
      <c r="A780" s="349">
        <v>43838</v>
      </c>
      <c r="B780" s="332" t="s">
        <v>9</v>
      </c>
      <c r="C780" s="332">
        <v>0</v>
      </c>
    </row>
    <row r="781" spans="1:3">
      <c r="A781" s="349">
        <v>43838</v>
      </c>
      <c r="B781" s="332" t="s">
        <v>10</v>
      </c>
      <c r="C781" s="332">
        <v>0</v>
      </c>
    </row>
    <row r="782" spans="1:3">
      <c r="A782" s="349">
        <v>43837</v>
      </c>
      <c r="B782" s="332" t="s">
        <v>0</v>
      </c>
      <c r="C782" s="332">
        <v>0</v>
      </c>
    </row>
    <row r="783" spans="1:3">
      <c r="A783" s="349">
        <v>43837</v>
      </c>
      <c r="B783" s="332" t="s">
        <v>1</v>
      </c>
      <c r="C783" s="332">
        <v>0</v>
      </c>
    </row>
    <row r="784" spans="1:3">
      <c r="A784" s="349">
        <v>43837</v>
      </c>
      <c r="B784" s="332" t="s">
        <v>2</v>
      </c>
      <c r="C784" s="332">
        <v>0</v>
      </c>
    </row>
    <row r="785" spans="1:3">
      <c r="A785" s="349">
        <v>43837</v>
      </c>
      <c r="B785" s="332" t="s">
        <v>107</v>
      </c>
      <c r="C785" s="332">
        <v>0</v>
      </c>
    </row>
    <row r="786" spans="1:3">
      <c r="A786" s="349">
        <v>43837</v>
      </c>
      <c r="B786" s="332" t="s">
        <v>3</v>
      </c>
      <c r="C786" s="332">
        <v>0</v>
      </c>
    </row>
    <row r="787" spans="1:3">
      <c r="A787" s="349">
        <v>43837</v>
      </c>
      <c r="B787" s="332" t="s">
        <v>4</v>
      </c>
      <c r="C787" s="332">
        <v>1</v>
      </c>
    </row>
    <row r="788" spans="1:3">
      <c r="A788" s="349">
        <v>43837</v>
      </c>
      <c r="B788" s="332" t="s">
        <v>5</v>
      </c>
      <c r="C788" s="332">
        <v>0</v>
      </c>
    </row>
    <row r="789" spans="1:3">
      <c r="A789" s="349">
        <v>43837</v>
      </c>
      <c r="B789" s="332" t="s">
        <v>6</v>
      </c>
      <c r="C789" s="332">
        <v>0</v>
      </c>
    </row>
    <row r="790" spans="1:3">
      <c r="A790" s="349">
        <v>43837</v>
      </c>
      <c r="B790" s="332" t="s">
        <v>7</v>
      </c>
      <c r="C790" s="332">
        <v>0</v>
      </c>
    </row>
    <row r="791" spans="1:3">
      <c r="A791" s="349">
        <v>43837</v>
      </c>
      <c r="B791" s="332" t="s">
        <v>8</v>
      </c>
      <c r="C791" s="332">
        <v>0</v>
      </c>
    </row>
    <row r="792" spans="1:3">
      <c r="A792" s="349">
        <v>43837</v>
      </c>
      <c r="B792" s="332" t="s">
        <v>175</v>
      </c>
      <c r="C792" s="332">
        <v>1</v>
      </c>
    </row>
    <row r="793" spans="1:3">
      <c r="A793" s="349">
        <v>43837</v>
      </c>
      <c r="B793" s="332" t="s">
        <v>9</v>
      </c>
      <c r="C793" s="332">
        <v>0</v>
      </c>
    </row>
    <row r="794" spans="1:3">
      <c r="A794" s="349">
        <v>43837</v>
      </c>
      <c r="B794" s="332" t="s">
        <v>10</v>
      </c>
      <c r="C794" s="332">
        <v>0</v>
      </c>
    </row>
    <row r="795" spans="1:3">
      <c r="A795" s="349">
        <v>43836</v>
      </c>
      <c r="B795" s="332" t="s">
        <v>0</v>
      </c>
      <c r="C795" s="332">
        <v>0</v>
      </c>
    </row>
    <row r="796" spans="1:3">
      <c r="A796" s="349">
        <v>43836</v>
      </c>
      <c r="B796" s="332" t="s">
        <v>1</v>
      </c>
      <c r="C796" s="332">
        <v>0</v>
      </c>
    </row>
    <row r="797" spans="1:3">
      <c r="A797" s="349">
        <v>43836</v>
      </c>
      <c r="B797" s="332" t="s">
        <v>2</v>
      </c>
      <c r="C797" s="332">
        <v>0</v>
      </c>
    </row>
    <row r="798" spans="1:3">
      <c r="A798" s="349">
        <v>43836</v>
      </c>
      <c r="B798" s="332" t="s">
        <v>107</v>
      </c>
      <c r="C798" s="332">
        <v>0</v>
      </c>
    </row>
    <row r="799" spans="1:3">
      <c r="A799" s="349">
        <v>43836</v>
      </c>
      <c r="B799" s="332" t="s">
        <v>3</v>
      </c>
      <c r="C799" s="332">
        <v>0</v>
      </c>
    </row>
    <row r="800" spans="1:3">
      <c r="A800" s="349">
        <v>43836</v>
      </c>
      <c r="B800" s="332" t="s">
        <v>4</v>
      </c>
      <c r="C800" s="332">
        <v>1</v>
      </c>
    </row>
    <row r="801" spans="1:3">
      <c r="A801" s="349">
        <v>43836</v>
      </c>
      <c r="B801" s="332" t="s">
        <v>5</v>
      </c>
      <c r="C801" s="332">
        <v>0</v>
      </c>
    </row>
    <row r="802" spans="1:3">
      <c r="A802" s="349">
        <v>43836</v>
      </c>
      <c r="B802" s="332" t="s">
        <v>6</v>
      </c>
      <c r="C802" s="332">
        <v>0</v>
      </c>
    </row>
    <row r="803" spans="1:3">
      <c r="A803" s="349">
        <v>43836</v>
      </c>
      <c r="B803" s="332" t="s">
        <v>7</v>
      </c>
      <c r="C803" s="332">
        <v>0</v>
      </c>
    </row>
    <row r="804" spans="1:3">
      <c r="A804" s="349">
        <v>43836</v>
      </c>
      <c r="B804" s="332" t="s">
        <v>8</v>
      </c>
      <c r="C804" s="332">
        <v>0</v>
      </c>
    </row>
    <row r="805" spans="1:3">
      <c r="A805" s="349">
        <v>43836</v>
      </c>
      <c r="B805" s="332" t="s">
        <v>175</v>
      </c>
      <c r="C805" s="332">
        <v>1</v>
      </c>
    </row>
    <row r="806" spans="1:3">
      <c r="A806" s="349">
        <v>43836</v>
      </c>
      <c r="B806" s="332" t="s">
        <v>9</v>
      </c>
      <c r="C806" s="332">
        <v>0</v>
      </c>
    </row>
    <row r="807" spans="1:3">
      <c r="A807" s="349">
        <v>43836</v>
      </c>
      <c r="B807" s="332" t="s">
        <v>10</v>
      </c>
      <c r="C807" s="332">
        <v>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8"/>
  <dimension ref="A1:O200"/>
  <sheetViews>
    <sheetView workbookViewId="0">
      <selection activeCell="D18" sqref="D18"/>
    </sheetView>
  </sheetViews>
  <sheetFormatPr baseColWidth="10" defaultRowHeight="15"/>
  <cols>
    <col min="1" max="1" width="43.42578125" customWidth="1"/>
    <col min="2" max="2" width="15.140625" customWidth="1"/>
    <col min="3" max="3" width="17.5703125" customWidth="1"/>
    <col min="4" max="4" width="5.140625" customWidth="1"/>
    <col min="8" max="8" width="6.5703125" customWidth="1"/>
    <col min="9" max="9" width="21.42578125" bestFit="1" customWidth="1"/>
    <col min="10" max="10" width="17.140625" hidden="1" customWidth="1"/>
    <col min="11" max="11" width="16.7109375" hidden="1" customWidth="1"/>
    <col min="12" max="12" width="23.5703125" customWidth="1"/>
    <col min="13" max="13" width="23.140625" customWidth="1"/>
    <col min="14" max="14" width="8.7109375" customWidth="1"/>
    <col min="15" max="15" width="4" hidden="1" customWidth="1"/>
  </cols>
  <sheetData>
    <row r="1" spans="1:15" ht="21.75" thickTop="1">
      <c r="A1" s="60"/>
      <c r="B1" s="61" t="s">
        <v>129</v>
      </c>
      <c r="C1" s="62" t="s">
        <v>130</v>
      </c>
      <c r="I1" s="70" t="s">
        <v>134</v>
      </c>
      <c r="J1" s="72" t="s">
        <v>149</v>
      </c>
      <c r="K1" s="72" t="s">
        <v>150</v>
      </c>
      <c r="L1" s="72" t="s">
        <v>151</v>
      </c>
      <c r="M1" s="72" t="s">
        <v>152</v>
      </c>
      <c r="N1" s="74" t="s">
        <v>153</v>
      </c>
      <c r="O1" s="74" t="s">
        <v>154</v>
      </c>
    </row>
    <row r="2" spans="1:15" ht="21">
      <c r="A2" s="63" t="s">
        <v>131</v>
      </c>
      <c r="B2" s="64">
        <v>3</v>
      </c>
      <c r="C2" s="65">
        <v>0</v>
      </c>
      <c r="I2" s="71" t="s">
        <v>338</v>
      </c>
      <c r="J2" s="72" t="s">
        <v>340</v>
      </c>
      <c r="K2" s="72"/>
      <c r="L2" s="72" t="s">
        <v>340</v>
      </c>
      <c r="M2" s="72"/>
      <c r="N2">
        <f>IFERROR(COUNTIF($J:$J,L2),"")</f>
        <v>2</v>
      </c>
      <c r="O2">
        <f>IFERROR(COUNTIF($K:$K,M2),"")</f>
        <v>0</v>
      </c>
    </row>
    <row r="3" spans="1:15" ht="21">
      <c r="A3" s="63" t="s">
        <v>132</v>
      </c>
      <c r="B3" s="64">
        <v>3</v>
      </c>
      <c r="C3" s="65">
        <v>0</v>
      </c>
      <c r="I3" s="71" t="s">
        <v>339</v>
      </c>
      <c r="J3" s="72" t="s">
        <v>340</v>
      </c>
      <c r="K3" s="72"/>
      <c r="L3" s="72" t="s">
        <v>341</v>
      </c>
      <c r="M3" s="72"/>
      <c r="N3">
        <f t="shared" ref="N3:N66" si="0">COUNTIF($J:$J,L3)</f>
        <v>1</v>
      </c>
      <c r="O3">
        <f t="shared" ref="O3:O66" si="1">IFERROR(COUNTIF($K:$K,M3),"")</f>
        <v>0</v>
      </c>
    </row>
    <row r="4" spans="1:15" ht="21.75" thickBot="1">
      <c r="A4" s="66" t="s">
        <v>133</v>
      </c>
      <c r="B4" s="67">
        <v>2</v>
      </c>
      <c r="C4" s="68">
        <v>0</v>
      </c>
      <c r="I4" s="71" t="s">
        <v>340</v>
      </c>
      <c r="J4" s="72" t="s">
        <v>341</v>
      </c>
      <c r="K4" s="72"/>
      <c r="L4" s="72"/>
      <c r="M4" s="72"/>
      <c r="N4">
        <f t="shared" si="0"/>
        <v>0</v>
      </c>
      <c r="O4">
        <f t="shared" si="1"/>
        <v>0</v>
      </c>
    </row>
    <row r="5" spans="1:15" ht="15.75" thickTop="1">
      <c r="I5" s="71" t="s">
        <v>341</v>
      </c>
      <c r="J5" s="72"/>
      <c r="K5" s="72"/>
      <c r="L5" s="72"/>
      <c r="M5" s="72"/>
      <c r="N5">
        <f t="shared" si="0"/>
        <v>0</v>
      </c>
      <c r="O5">
        <f t="shared" si="1"/>
        <v>0</v>
      </c>
    </row>
    <row r="6" spans="1:15">
      <c r="I6" s="71" t="s">
        <v>342</v>
      </c>
      <c r="J6" s="72"/>
      <c r="K6" s="72"/>
      <c r="L6" s="72"/>
      <c r="M6" s="72"/>
      <c r="N6">
        <f t="shared" si="0"/>
        <v>0</v>
      </c>
      <c r="O6">
        <f t="shared" si="1"/>
        <v>0</v>
      </c>
    </row>
    <row r="7" spans="1:15">
      <c r="I7" s="71" t="s">
        <v>343</v>
      </c>
      <c r="J7" s="72"/>
      <c r="K7" s="72"/>
      <c r="L7" s="72"/>
      <c r="M7" s="72"/>
      <c r="N7">
        <f t="shared" si="0"/>
        <v>0</v>
      </c>
      <c r="O7">
        <f t="shared" si="1"/>
        <v>0</v>
      </c>
    </row>
    <row r="8" spans="1:15">
      <c r="I8" s="71" t="s">
        <v>135</v>
      </c>
      <c r="J8" s="72"/>
      <c r="K8" s="72"/>
      <c r="L8" s="72"/>
      <c r="M8" s="72"/>
      <c r="N8">
        <f t="shared" si="0"/>
        <v>0</v>
      </c>
      <c r="O8">
        <f t="shared" si="1"/>
        <v>0</v>
      </c>
    </row>
    <row r="9" spans="1:15">
      <c r="I9" s="71" t="s">
        <v>136</v>
      </c>
      <c r="J9" s="72"/>
      <c r="K9" s="72"/>
      <c r="L9" s="72"/>
      <c r="M9" s="72"/>
      <c r="N9">
        <f t="shared" si="0"/>
        <v>0</v>
      </c>
      <c r="O9">
        <f t="shared" si="1"/>
        <v>0</v>
      </c>
    </row>
    <row r="10" spans="1:15" ht="15" customHeight="1">
      <c r="B10" s="73"/>
      <c r="I10" s="71" t="s">
        <v>137</v>
      </c>
      <c r="J10" s="72"/>
      <c r="K10" s="72"/>
      <c r="L10" s="72"/>
      <c r="M10" s="72"/>
      <c r="N10">
        <f t="shared" si="0"/>
        <v>0</v>
      </c>
      <c r="O10">
        <f t="shared" si="1"/>
        <v>0</v>
      </c>
    </row>
    <row r="11" spans="1:15">
      <c r="I11" s="71" t="s">
        <v>138</v>
      </c>
      <c r="J11" s="72"/>
      <c r="K11" s="72"/>
      <c r="L11" s="72"/>
      <c r="M11" s="72"/>
      <c r="N11">
        <f t="shared" si="0"/>
        <v>0</v>
      </c>
      <c r="O11">
        <f t="shared" si="1"/>
        <v>0</v>
      </c>
    </row>
    <row r="12" spans="1:15">
      <c r="I12" s="71" t="s">
        <v>139</v>
      </c>
      <c r="J12" s="72"/>
      <c r="K12" s="72"/>
      <c r="L12" s="72"/>
      <c r="M12" s="72"/>
      <c r="N12">
        <f t="shared" si="0"/>
        <v>0</v>
      </c>
      <c r="O12">
        <f t="shared" si="1"/>
        <v>0</v>
      </c>
    </row>
    <row r="13" spans="1:15">
      <c r="I13" s="71" t="s">
        <v>140</v>
      </c>
      <c r="J13" s="72"/>
      <c r="K13" s="72"/>
      <c r="L13" s="72"/>
      <c r="M13" s="72"/>
      <c r="N13">
        <f t="shared" si="0"/>
        <v>0</v>
      </c>
      <c r="O13">
        <f t="shared" si="1"/>
        <v>0</v>
      </c>
    </row>
    <row r="14" spans="1:15">
      <c r="I14" s="71" t="s">
        <v>141</v>
      </c>
      <c r="J14" s="72"/>
      <c r="K14" s="72"/>
      <c r="L14" s="72"/>
      <c r="M14" s="72"/>
      <c r="N14">
        <f t="shared" si="0"/>
        <v>0</v>
      </c>
      <c r="O14">
        <f t="shared" si="1"/>
        <v>0</v>
      </c>
    </row>
    <row r="15" spans="1:15">
      <c r="I15" s="71" t="s">
        <v>142</v>
      </c>
      <c r="J15" s="72"/>
      <c r="K15" s="72"/>
      <c r="L15" s="72"/>
      <c r="M15" s="72"/>
      <c r="N15">
        <f t="shared" si="0"/>
        <v>0</v>
      </c>
      <c r="O15">
        <f t="shared" si="1"/>
        <v>0</v>
      </c>
    </row>
    <row r="16" spans="1:15">
      <c r="I16" s="71" t="s">
        <v>143</v>
      </c>
      <c r="J16" s="72"/>
      <c r="K16" s="72"/>
      <c r="L16" s="72"/>
      <c r="M16" s="72"/>
      <c r="N16">
        <f t="shared" si="0"/>
        <v>0</v>
      </c>
      <c r="O16">
        <f t="shared" si="1"/>
        <v>0</v>
      </c>
    </row>
    <row r="17" spans="9:15">
      <c r="I17" s="71" t="s">
        <v>144</v>
      </c>
      <c r="J17" s="72"/>
      <c r="K17" s="72"/>
      <c r="L17" s="72"/>
      <c r="M17" s="72"/>
      <c r="N17">
        <f t="shared" si="0"/>
        <v>0</v>
      </c>
      <c r="O17">
        <f t="shared" si="1"/>
        <v>0</v>
      </c>
    </row>
    <row r="18" spans="9:15">
      <c r="I18" s="71" t="s">
        <v>145</v>
      </c>
      <c r="J18" s="72"/>
      <c r="K18" s="72"/>
      <c r="L18" s="72"/>
      <c r="M18" s="72"/>
      <c r="N18">
        <f t="shared" si="0"/>
        <v>0</v>
      </c>
      <c r="O18">
        <f t="shared" si="1"/>
        <v>0</v>
      </c>
    </row>
    <row r="19" spans="9:15">
      <c r="I19" s="71" t="s">
        <v>146</v>
      </c>
      <c r="J19" s="72"/>
      <c r="K19" s="72"/>
      <c r="L19" s="72"/>
      <c r="M19" s="72"/>
      <c r="N19">
        <f t="shared" si="0"/>
        <v>0</v>
      </c>
      <c r="O19">
        <f t="shared" si="1"/>
        <v>0</v>
      </c>
    </row>
    <row r="20" spans="9:15">
      <c r="I20" s="71" t="s">
        <v>147</v>
      </c>
      <c r="J20" s="72"/>
      <c r="K20" s="72"/>
      <c r="L20" s="72"/>
      <c r="M20" s="72"/>
      <c r="N20">
        <f t="shared" si="0"/>
        <v>0</v>
      </c>
      <c r="O20">
        <f t="shared" si="1"/>
        <v>0</v>
      </c>
    </row>
    <row r="21" spans="9:15">
      <c r="I21" s="71" t="s">
        <v>148</v>
      </c>
      <c r="J21" s="72"/>
      <c r="K21" s="72"/>
      <c r="L21" s="72"/>
      <c r="M21" s="72"/>
      <c r="N21">
        <f t="shared" si="0"/>
        <v>0</v>
      </c>
      <c r="O21">
        <f t="shared" si="1"/>
        <v>0</v>
      </c>
    </row>
    <row r="22" spans="9:15">
      <c r="N22">
        <f t="shared" si="0"/>
        <v>0</v>
      </c>
      <c r="O22">
        <f t="shared" si="1"/>
        <v>0</v>
      </c>
    </row>
    <row r="23" spans="9:15">
      <c r="N23">
        <f t="shared" si="0"/>
        <v>0</v>
      </c>
      <c r="O23">
        <f t="shared" si="1"/>
        <v>0</v>
      </c>
    </row>
    <row r="24" spans="9:15">
      <c r="N24">
        <f t="shared" si="0"/>
        <v>0</v>
      </c>
      <c r="O24">
        <f t="shared" si="1"/>
        <v>0</v>
      </c>
    </row>
    <row r="25" spans="9:15">
      <c r="N25">
        <f t="shared" si="0"/>
        <v>0</v>
      </c>
      <c r="O25">
        <f t="shared" si="1"/>
        <v>0</v>
      </c>
    </row>
    <row r="26" spans="9:15">
      <c r="N26">
        <f t="shared" si="0"/>
        <v>0</v>
      </c>
      <c r="O26">
        <f t="shared" si="1"/>
        <v>0</v>
      </c>
    </row>
    <row r="27" spans="9:15">
      <c r="N27">
        <f t="shared" si="0"/>
        <v>0</v>
      </c>
      <c r="O27">
        <f t="shared" si="1"/>
        <v>0</v>
      </c>
    </row>
    <row r="28" spans="9:15">
      <c r="N28">
        <f t="shared" si="0"/>
        <v>0</v>
      </c>
      <c r="O28">
        <f t="shared" si="1"/>
        <v>0</v>
      </c>
    </row>
    <row r="29" spans="9:15">
      <c r="N29">
        <f t="shared" si="0"/>
        <v>0</v>
      </c>
      <c r="O29">
        <f t="shared" si="1"/>
        <v>0</v>
      </c>
    </row>
    <row r="30" spans="9:15">
      <c r="N30">
        <f t="shared" si="0"/>
        <v>0</v>
      </c>
      <c r="O30">
        <f t="shared" si="1"/>
        <v>0</v>
      </c>
    </row>
    <row r="31" spans="9:15">
      <c r="N31">
        <f t="shared" si="0"/>
        <v>0</v>
      </c>
      <c r="O31">
        <f t="shared" si="1"/>
        <v>0</v>
      </c>
    </row>
    <row r="32" spans="9:15">
      <c r="N32">
        <f t="shared" si="0"/>
        <v>0</v>
      </c>
      <c r="O32">
        <f t="shared" si="1"/>
        <v>0</v>
      </c>
    </row>
    <row r="33" spans="14:15">
      <c r="N33">
        <f t="shared" si="0"/>
        <v>0</v>
      </c>
      <c r="O33">
        <f t="shared" si="1"/>
        <v>0</v>
      </c>
    </row>
    <row r="34" spans="14:15">
      <c r="N34">
        <f t="shared" si="0"/>
        <v>0</v>
      </c>
      <c r="O34">
        <f t="shared" si="1"/>
        <v>0</v>
      </c>
    </row>
    <row r="35" spans="14:15">
      <c r="N35">
        <f t="shared" si="0"/>
        <v>0</v>
      </c>
      <c r="O35">
        <f t="shared" si="1"/>
        <v>0</v>
      </c>
    </row>
    <row r="36" spans="14:15">
      <c r="N36">
        <f t="shared" si="0"/>
        <v>0</v>
      </c>
      <c r="O36">
        <f t="shared" si="1"/>
        <v>0</v>
      </c>
    </row>
    <row r="37" spans="14:15">
      <c r="N37">
        <f t="shared" si="0"/>
        <v>0</v>
      </c>
      <c r="O37">
        <f t="shared" si="1"/>
        <v>0</v>
      </c>
    </row>
    <row r="38" spans="14:15">
      <c r="N38">
        <f t="shared" si="0"/>
        <v>0</v>
      </c>
      <c r="O38">
        <f t="shared" si="1"/>
        <v>0</v>
      </c>
    </row>
    <row r="39" spans="14:15">
      <c r="N39">
        <f t="shared" si="0"/>
        <v>0</v>
      </c>
      <c r="O39">
        <f t="shared" si="1"/>
        <v>0</v>
      </c>
    </row>
    <row r="40" spans="14:15">
      <c r="N40">
        <f t="shared" si="0"/>
        <v>0</v>
      </c>
      <c r="O40">
        <f t="shared" si="1"/>
        <v>0</v>
      </c>
    </row>
    <row r="41" spans="14:15">
      <c r="N41">
        <f t="shared" si="0"/>
        <v>0</v>
      </c>
      <c r="O41">
        <f t="shared" si="1"/>
        <v>0</v>
      </c>
    </row>
    <row r="42" spans="14:15">
      <c r="N42">
        <f t="shared" si="0"/>
        <v>0</v>
      </c>
      <c r="O42">
        <f t="shared" si="1"/>
        <v>0</v>
      </c>
    </row>
    <row r="43" spans="14:15">
      <c r="N43">
        <f t="shared" si="0"/>
        <v>0</v>
      </c>
      <c r="O43">
        <f t="shared" si="1"/>
        <v>0</v>
      </c>
    </row>
    <row r="44" spans="14:15">
      <c r="N44">
        <f t="shared" si="0"/>
        <v>0</v>
      </c>
      <c r="O44">
        <f t="shared" si="1"/>
        <v>0</v>
      </c>
    </row>
    <row r="45" spans="14:15">
      <c r="N45">
        <f t="shared" si="0"/>
        <v>0</v>
      </c>
      <c r="O45">
        <f t="shared" si="1"/>
        <v>0</v>
      </c>
    </row>
    <row r="46" spans="14:15">
      <c r="N46">
        <f t="shared" si="0"/>
        <v>0</v>
      </c>
      <c r="O46">
        <f t="shared" si="1"/>
        <v>0</v>
      </c>
    </row>
    <row r="47" spans="14:15">
      <c r="N47">
        <f t="shared" si="0"/>
        <v>0</v>
      </c>
      <c r="O47">
        <f t="shared" si="1"/>
        <v>0</v>
      </c>
    </row>
    <row r="48" spans="14:15">
      <c r="N48">
        <f t="shared" si="0"/>
        <v>0</v>
      </c>
      <c r="O48">
        <f t="shared" si="1"/>
        <v>0</v>
      </c>
    </row>
    <row r="49" spans="14:15">
      <c r="N49">
        <f t="shared" si="0"/>
        <v>0</v>
      </c>
      <c r="O49">
        <f t="shared" si="1"/>
        <v>0</v>
      </c>
    </row>
    <row r="50" spans="14:15">
      <c r="N50">
        <f t="shared" si="0"/>
        <v>0</v>
      </c>
      <c r="O50">
        <f t="shared" si="1"/>
        <v>0</v>
      </c>
    </row>
    <row r="51" spans="14:15">
      <c r="N51">
        <f t="shared" si="0"/>
        <v>0</v>
      </c>
      <c r="O51">
        <f t="shared" si="1"/>
        <v>0</v>
      </c>
    </row>
    <row r="52" spans="14:15">
      <c r="N52">
        <f t="shared" si="0"/>
        <v>0</v>
      </c>
      <c r="O52">
        <f t="shared" si="1"/>
        <v>0</v>
      </c>
    </row>
    <row r="53" spans="14:15">
      <c r="N53">
        <f t="shared" si="0"/>
        <v>0</v>
      </c>
      <c r="O53">
        <f t="shared" si="1"/>
        <v>0</v>
      </c>
    </row>
    <row r="54" spans="14:15">
      <c r="N54">
        <f t="shared" si="0"/>
        <v>0</v>
      </c>
      <c r="O54">
        <f t="shared" si="1"/>
        <v>0</v>
      </c>
    </row>
    <row r="55" spans="14:15">
      <c r="N55">
        <f t="shared" si="0"/>
        <v>0</v>
      </c>
      <c r="O55">
        <f t="shared" si="1"/>
        <v>0</v>
      </c>
    </row>
    <row r="56" spans="14:15">
      <c r="N56">
        <f t="shared" si="0"/>
        <v>0</v>
      </c>
      <c r="O56">
        <f t="shared" si="1"/>
        <v>0</v>
      </c>
    </row>
    <row r="57" spans="14:15">
      <c r="N57">
        <f t="shared" si="0"/>
        <v>0</v>
      </c>
      <c r="O57">
        <f t="shared" si="1"/>
        <v>0</v>
      </c>
    </row>
    <row r="58" spans="14:15">
      <c r="N58">
        <f t="shared" si="0"/>
        <v>0</v>
      </c>
      <c r="O58">
        <f t="shared" si="1"/>
        <v>0</v>
      </c>
    </row>
    <row r="59" spans="14:15">
      <c r="N59">
        <f t="shared" si="0"/>
        <v>0</v>
      </c>
      <c r="O59">
        <f t="shared" si="1"/>
        <v>0</v>
      </c>
    </row>
    <row r="60" spans="14:15">
      <c r="N60">
        <f t="shared" si="0"/>
        <v>0</v>
      </c>
      <c r="O60">
        <f t="shared" si="1"/>
        <v>0</v>
      </c>
    </row>
    <row r="61" spans="14:15">
      <c r="N61">
        <f t="shared" si="0"/>
        <v>0</v>
      </c>
      <c r="O61">
        <f t="shared" si="1"/>
        <v>0</v>
      </c>
    </row>
    <row r="62" spans="14:15">
      <c r="N62">
        <f t="shared" si="0"/>
        <v>0</v>
      </c>
      <c r="O62">
        <f t="shared" si="1"/>
        <v>0</v>
      </c>
    </row>
    <row r="63" spans="14:15">
      <c r="N63">
        <f t="shared" si="0"/>
        <v>0</v>
      </c>
      <c r="O63">
        <f t="shared" si="1"/>
        <v>0</v>
      </c>
    </row>
    <row r="64" spans="14:15">
      <c r="N64">
        <f t="shared" si="0"/>
        <v>0</v>
      </c>
      <c r="O64">
        <f t="shared" si="1"/>
        <v>0</v>
      </c>
    </row>
    <row r="65" spans="14:15">
      <c r="N65">
        <f t="shared" si="0"/>
        <v>0</v>
      </c>
      <c r="O65">
        <f t="shared" si="1"/>
        <v>0</v>
      </c>
    </row>
    <row r="66" spans="14:15">
      <c r="N66">
        <f t="shared" si="0"/>
        <v>0</v>
      </c>
      <c r="O66">
        <f t="shared" si="1"/>
        <v>0</v>
      </c>
    </row>
    <row r="67" spans="14:15">
      <c r="N67">
        <f t="shared" ref="N67:N130" si="2">COUNTIF($J:$J,L67)</f>
        <v>0</v>
      </c>
      <c r="O67">
        <f t="shared" ref="O67:O130" si="3">IFERROR(COUNTIF($K:$K,M67),"")</f>
        <v>0</v>
      </c>
    </row>
    <row r="68" spans="14:15">
      <c r="N68">
        <f t="shared" si="2"/>
        <v>0</v>
      </c>
      <c r="O68">
        <f t="shared" si="3"/>
        <v>0</v>
      </c>
    </row>
    <row r="69" spans="14:15">
      <c r="N69">
        <f t="shared" si="2"/>
        <v>0</v>
      </c>
      <c r="O69">
        <f t="shared" si="3"/>
        <v>0</v>
      </c>
    </row>
    <row r="70" spans="14:15">
      <c r="N70">
        <f t="shared" si="2"/>
        <v>0</v>
      </c>
      <c r="O70">
        <f t="shared" si="3"/>
        <v>0</v>
      </c>
    </row>
    <row r="71" spans="14:15">
      <c r="N71">
        <f t="shared" si="2"/>
        <v>0</v>
      </c>
      <c r="O71">
        <f t="shared" si="3"/>
        <v>0</v>
      </c>
    </row>
    <row r="72" spans="14:15">
      <c r="N72">
        <f t="shared" si="2"/>
        <v>0</v>
      </c>
      <c r="O72">
        <f t="shared" si="3"/>
        <v>0</v>
      </c>
    </row>
    <row r="73" spans="14:15">
      <c r="N73">
        <f t="shared" si="2"/>
        <v>0</v>
      </c>
      <c r="O73">
        <f t="shared" si="3"/>
        <v>0</v>
      </c>
    </row>
    <row r="74" spans="14:15">
      <c r="N74">
        <f t="shared" si="2"/>
        <v>0</v>
      </c>
      <c r="O74">
        <f t="shared" si="3"/>
        <v>0</v>
      </c>
    </row>
    <row r="75" spans="14:15">
      <c r="N75">
        <f t="shared" si="2"/>
        <v>0</v>
      </c>
      <c r="O75">
        <f t="shared" si="3"/>
        <v>0</v>
      </c>
    </row>
    <row r="76" spans="14:15">
      <c r="N76">
        <f t="shared" si="2"/>
        <v>0</v>
      </c>
      <c r="O76">
        <f t="shared" si="3"/>
        <v>0</v>
      </c>
    </row>
    <row r="77" spans="14:15">
      <c r="N77">
        <f t="shared" si="2"/>
        <v>0</v>
      </c>
      <c r="O77">
        <f t="shared" si="3"/>
        <v>0</v>
      </c>
    </row>
    <row r="78" spans="14:15">
      <c r="N78">
        <f t="shared" si="2"/>
        <v>0</v>
      </c>
      <c r="O78">
        <f t="shared" si="3"/>
        <v>0</v>
      </c>
    </row>
    <row r="79" spans="14:15">
      <c r="N79">
        <f t="shared" si="2"/>
        <v>0</v>
      </c>
      <c r="O79">
        <f t="shared" si="3"/>
        <v>0</v>
      </c>
    </row>
    <row r="80" spans="14:15">
      <c r="N80">
        <f t="shared" si="2"/>
        <v>0</v>
      </c>
      <c r="O80">
        <f t="shared" si="3"/>
        <v>0</v>
      </c>
    </row>
    <row r="81" spans="14:15">
      <c r="N81">
        <f t="shared" si="2"/>
        <v>0</v>
      </c>
      <c r="O81">
        <f t="shared" si="3"/>
        <v>0</v>
      </c>
    </row>
    <row r="82" spans="14:15">
      <c r="N82">
        <f t="shared" si="2"/>
        <v>0</v>
      </c>
      <c r="O82">
        <f t="shared" si="3"/>
        <v>0</v>
      </c>
    </row>
    <row r="83" spans="14:15">
      <c r="N83">
        <f t="shared" si="2"/>
        <v>0</v>
      </c>
      <c r="O83">
        <f t="shared" si="3"/>
        <v>0</v>
      </c>
    </row>
    <row r="84" spans="14:15">
      <c r="N84">
        <f t="shared" si="2"/>
        <v>0</v>
      </c>
      <c r="O84">
        <f t="shared" si="3"/>
        <v>0</v>
      </c>
    </row>
    <row r="85" spans="14:15">
      <c r="N85">
        <f t="shared" si="2"/>
        <v>0</v>
      </c>
      <c r="O85">
        <f t="shared" si="3"/>
        <v>0</v>
      </c>
    </row>
    <row r="86" spans="14:15">
      <c r="N86">
        <f t="shared" si="2"/>
        <v>0</v>
      </c>
      <c r="O86">
        <f t="shared" si="3"/>
        <v>0</v>
      </c>
    </row>
    <row r="87" spans="14:15">
      <c r="N87">
        <f t="shared" si="2"/>
        <v>0</v>
      </c>
      <c r="O87">
        <f t="shared" si="3"/>
        <v>0</v>
      </c>
    </row>
    <row r="88" spans="14:15">
      <c r="N88">
        <f t="shared" si="2"/>
        <v>0</v>
      </c>
      <c r="O88">
        <f t="shared" si="3"/>
        <v>0</v>
      </c>
    </row>
    <row r="89" spans="14:15">
      <c r="N89">
        <f t="shared" si="2"/>
        <v>0</v>
      </c>
      <c r="O89">
        <f t="shared" si="3"/>
        <v>0</v>
      </c>
    </row>
    <row r="90" spans="14:15">
      <c r="N90">
        <f t="shared" si="2"/>
        <v>0</v>
      </c>
      <c r="O90">
        <f t="shared" si="3"/>
        <v>0</v>
      </c>
    </row>
    <row r="91" spans="14:15">
      <c r="N91">
        <f t="shared" si="2"/>
        <v>0</v>
      </c>
      <c r="O91">
        <f t="shared" si="3"/>
        <v>0</v>
      </c>
    </row>
    <row r="92" spans="14:15">
      <c r="N92">
        <f t="shared" si="2"/>
        <v>0</v>
      </c>
      <c r="O92">
        <f t="shared" si="3"/>
        <v>0</v>
      </c>
    </row>
    <row r="93" spans="14:15">
      <c r="N93">
        <f t="shared" si="2"/>
        <v>0</v>
      </c>
      <c r="O93">
        <f t="shared" si="3"/>
        <v>0</v>
      </c>
    </row>
    <row r="94" spans="14:15">
      <c r="N94">
        <f t="shared" si="2"/>
        <v>0</v>
      </c>
      <c r="O94">
        <f t="shared" si="3"/>
        <v>0</v>
      </c>
    </row>
    <row r="95" spans="14:15">
      <c r="N95">
        <f t="shared" si="2"/>
        <v>0</v>
      </c>
      <c r="O95">
        <f t="shared" si="3"/>
        <v>0</v>
      </c>
    </row>
    <row r="96" spans="14:15">
      <c r="N96">
        <f t="shared" si="2"/>
        <v>0</v>
      </c>
      <c r="O96">
        <f t="shared" si="3"/>
        <v>0</v>
      </c>
    </row>
    <row r="97" spans="14:15">
      <c r="N97">
        <f t="shared" si="2"/>
        <v>0</v>
      </c>
      <c r="O97">
        <f t="shared" si="3"/>
        <v>0</v>
      </c>
    </row>
    <row r="98" spans="14:15">
      <c r="N98">
        <f t="shared" si="2"/>
        <v>0</v>
      </c>
      <c r="O98">
        <f t="shared" si="3"/>
        <v>0</v>
      </c>
    </row>
    <row r="99" spans="14:15">
      <c r="N99">
        <f t="shared" si="2"/>
        <v>0</v>
      </c>
      <c r="O99">
        <f t="shared" si="3"/>
        <v>0</v>
      </c>
    </row>
    <row r="100" spans="14:15">
      <c r="N100">
        <f t="shared" si="2"/>
        <v>0</v>
      </c>
      <c r="O100">
        <f t="shared" si="3"/>
        <v>0</v>
      </c>
    </row>
    <row r="101" spans="14:15">
      <c r="N101">
        <f t="shared" si="2"/>
        <v>0</v>
      </c>
      <c r="O101">
        <f t="shared" si="3"/>
        <v>0</v>
      </c>
    </row>
    <row r="102" spans="14:15">
      <c r="N102">
        <f t="shared" si="2"/>
        <v>0</v>
      </c>
      <c r="O102">
        <f t="shared" si="3"/>
        <v>0</v>
      </c>
    </row>
    <row r="103" spans="14:15">
      <c r="N103">
        <f t="shared" si="2"/>
        <v>0</v>
      </c>
      <c r="O103">
        <f t="shared" si="3"/>
        <v>0</v>
      </c>
    </row>
    <row r="104" spans="14:15">
      <c r="N104">
        <f t="shared" si="2"/>
        <v>0</v>
      </c>
      <c r="O104">
        <f t="shared" si="3"/>
        <v>0</v>
      </c>
    </row>
    <row r="105" spans="14:15">
      <c r="N105">
        <f t="shared" si="2"/>
        <v>0</v>
      </c>
      <c r="O105">
        <f t="shared" si="3"/>
        <v>0</v>
      </c>
    </row>
    <row r="106" spans="14:15">
      <c r="N106">
        <f t="shared" si="2"/>
        <v>0</v>
      </c>
      <c r="O106">
        <f t="shared" si="3"/>
        <v>0</v>
      </c>
    </row>
    <row r="107" spans="14:15">
      <c r="N107">
        <f t="shared" si="2"/>
        <v>0</v>
      </c>
      <c r="O107">
        <f t="shared" si="3"/>
        <v>0</v>
      </c>
    </row>
    <row r="108" spans="14:15">
      <c r="N108">
        <f t="shared" si="2"/>
        <v>0</v>
      </c>
      <c r="O108">
        <f t="shared" si="3"/>
        <v>0</v>
      </c>
    </row>
    <row r="109" spans="14:15">
      <c r="N109">
        <f t="shared" si="2"/>
        <v>0</v>
      </c>
      <c r="O109">
        <f t="shared" si="3"/>
        <v>0</v>
      </c>
    </row>
    <row r="110" spans="14:15">
      <c r="N110">
        <f t="shared" si="2"/>
        <v>0</v>
      </c>
      <c r="O110">
        <f t="shared" si="3"/>
        <v>0</v>
      </c>
    </row>
    <row r="111" spans="14:15">
      <c r="N111">
        <f t="shared" si="2"/>
        <v>0</v>
      </c>
      <c r="O111">
        <f t="shared" si="3"/>
        <v>0</v>
      </c>
    </row>
    <row r="112" spans="14:15">
      <c r="N112">
        <f t="shared" si="2"/>
        <v>0</v>
      </c>
      <c r="O112">
        <f t="shared" si="3"/>
        <v>0</v>
      </c>
    </row>
    <row r="113" spans="14:15">
      <c r="N113">
        <f t="shared" si="2"/>
        <v>0</v>
      </c>
      <c r="O113">
        <f t="shared" si="3"/>
        <v>0</v>
      </c>
    </row>
    <row r="114" spans="14:15">
      <c r="N114">
        <f t="shared" si="2"/>
        <v>0</v>
      </c>
      <c r="O114">
        <f t="shared" si="3"/>
        <v>0</v>
      </c>
    </row>
    <row r="115" spans="14:15">
      <c r="N115">
        <f t="shared" si="2"/>
        <v>0</v>
      </c>
      <c r="O115">
        <f t="shared" si="3"/>
        <v>0</v>
      </c>
    </row>
    <row r="116" spans="14:15">
      <c r="N116">
        <f t="shared" si="2"/>
        <v>0</v>
      </c>
      <c r="O116">
        <f t="shared" si="3"/>
        <v>0</v>
      </c>
    </row>
    <row r="117" spans="14:15">
      <c r="N117">
        <f t="shared" si="2"/>
        <v>0</v>
      </c>
      <c r="O117">
        <f t="shared" si="3"/>
        <v>0</v>
      </c>
    </row>
    <row r="118" spans="14:15">
      <c r="N118">
        <f t="shared" si="2"/>
        <v>0</v>
      </c>
      <c r="O118">
        <f t="shared" si="3"/>
        <v>0</v>
      </c>
    </row>
    <row r="119" spans="14:15">
      <c r="N119">
        <f t="shared" si="2"/>
        <v>0</v>
      </c>
      <c r="O119">
        <f t="shared" si="3"/>
        <v>0</v>
      </c>
    </row>
    <row r="120" spans="14:15">
      <c r="N120">
        <f t="shared" si="2"/>
        <v>0</v>
      </c>
      <c r="O120">
        <f t="shared" si="3"/>
        <v>0</v>
      </c>
    </row>
    <row r="121" spans="14:15">
      <c r="N121">
        <f t="shared" si="2"/>
        <v>0</v>
      </c>
      <c r="O121">
        <f t="shared" si="3"/>
        <v>0</v>
      </c>
    </row>
    <row r="122" spans="14:15">
      <c r="N122">
        <f t="shared" si="2"/>
        <v>0</v>
      </c>
      <c r="O122">
        <f t="shared" si="3"/>
        <v>0</v>
      </c>
    </row>
    <row r="123" spans="14:15">
      <c r="N123">
        <f t="shared" si="2"/>
        <v>0</v>
      </c>
      <c r="O123">
        <f t="shared" si="3"/>
        <v>0</v>
      </c>
    </row>
    <row r="124" spans="14:15">
      <c r="N124">
        <f t="shared" si="2"/>
        <v>0</v>
      </c>
      <c r="O124">
        <f t="shared" si="3"/>
        <v>0</v>
      </c>
    </row>
    <row r="125" spans="14:15">
      <c r="N125">
        <f t="shared" si="2"/>
        <v>0</v>
      </c>
      <c r="O125">
        <f t="shared" si="3"/>
        <v>0</v>
      </c>
    </row>
    <row r="126" spans="14:15">
      <c r="N126">
        <f t="shared" si="2"/>
        <v>0</v>
      </c>
      <c r="O126">
        <f t="shared" si="3"/>
        <v>0</v>
      </c>
    </row>
    <row r="127" spans="14:15">
      <c r="N127">
        <f t="shared" si="2"/>
        <v>0</v>
      </c>
      <c r="O127">
        <f t="shared" si="3"/>
        <v>0</v>
      </c>
    </row>
    <row r="128" spans="14:15">
      <c r="N128">
        <f t="shared" si="2"/>
        <v>0</v>
      </c>
      <c r="O128">
        <f t="shared" si="3"/>
        <v>0</v>
      </c>
    </row>
    <row r="129" spans="14:15">
      <c r="N129">
        <f t="shared" si="2"/>
        <v>0</v>
      </c>
      <c r="O129">
        <f t="shared" si="3"/>
        <v>0</v>
      </c>
    </row>
    <row r="130" spans="14:15">
      <c r="N130">
        <f t="shared" si="2"/>
        <v>0</v>
      </c>
      <c r="O130">
        <f t="shared" si="3"/>
        <v>0</v>
      </c>
    </row>
    <row r="131" spans="14:15">
      <c r="N131">
        <f t="shared" ref="N131:N194" si="4">COUNTIF($J:$J,L131)</f>
        <v>0</v>
      </c>
      <c r="O131">
        <f t="shared" ref="O131:O194" si="5">IFERROR(COUNTIF($K:$K,M131),"")</f>
        <v>0</v>
      </c>
    </row>
    <row r="132" spans="14:15">
      <c r="N132">
        <f t="shared" si="4"/>
        <v>0</v>
      </c>
      <c r="O132">
        <f t="shared" si="5"/>
        <v>0</v>
      </c>
    </row>
    <row r="133" spans="14:15">
      <c r="N133">
        <f t="shared" si="4"/>
        <v>0</v>
      </c>
      <c r="O133">
        <f t="shared" si="5"/>
        <v>0</v>
      </c>
    </row>
    <row r="134" spans="14:15">
      <c r="N134">
        <f t="shared" si="4"/>
        <v>0</v>
      </c>
      <c r="O134">
        <f t="shared" si="5"/>
        <v>0</v>
      </c>
    </row>
    <row r="135" spans="14:15">
      <c r="N135">
        <f t="shared" si="4"/>
        <v>0</v>
      </c>
      <c r="O135">
        <f t="shared" si="5"/>
        <v>0</v>
      </c>
    </row>
    <row r="136" spans="14:15">
      <c r="N136">
        <f t="shared" si="4"/>
        <v>0</v>
      </c>
      <c r="O136">
        <f t="shared" si="5"/>
        <v>0</v>
      </c>
    </row>
    <row r="137" spans="14:15">
      <c r="N137">
        <f t="shared" si="4"/>
        <v>0</v>
      </c>
      <c r="O137">
        <f t="shared" si="5"/>
        <v>0</v>
      </c>
    </row>
    <row r="138" spans="14:15">
      <c r="N138">
        <f t="shared" si="4"/>
        <v>0</v>
      </c>
      <c r="O138">
        <f t="shared" si="5"/>
        <v>0</v>
      </c>
    </row>
    <row r="139" spans="14:15">
      <c r="N139">
        <f t="shared" si="4"/>
        <v>0</v>
      </c>
      <c r="O139">
        <f t="shared" si="5"/>
        <v>0</v>
      </c>
    </row>
    <row r="140" spans="14:15">
      <c r="N140">
        <f t="shared" si="4"/>
        <v>0</v>
      </c>
      <c r="O140">
        <f t="shared" si="5"/>
        <v>0</v>
      </c>
    </row>
    <row r="141" spans="14:15">
      <c r="N141">
        <f t="shared" si="4"/>
        <v>0</v>
      </c>
      <c r="O141">
        <f t="shared" si="5"/>
        <v>0</v>
      </c>
    </row>
    <row r="142" spans="14:15">
      <c r="N142">
        <f t="shared" si="4"/>
        <v>0</v>
      </c>
      <c r="O142">
        <f t="shared" si="5"/>
        <v>0</v>
      </c>
    </row>
    <row r="143" spans="14:15">
      <c r="N143">
        <f t="shared" si="4"/>
        <v>0</v>
      </c>
      <c r="O143">
        <f t="shared" si="5"/>
        <v>0</v>
      </c>
    </row>
    <row r="144" spans="14:15">
      <c r="N144">
        <f t="shared" si="4"/>
        <v>0</v>
      </c>
      <c r="O144">
        <f t="shared" si="5"/>
        <v>0</v>
      </c>
    </row>
    <row r="145" spans="14:15">
      <c r="N145">
        <f t="shared" si="4"/>
        <v>0</v>
      </c>
      <c r="O145">
        <f t="shared" si="5"/>
        <v>0</v>
      </c>
    </row>
    <row r="146" spans="14:15">
      <c r="N146">
        <f t="shared" si="4"/>
        <v>0</v>
      </c>
      <c r="O146">
        <f t="shared" si="5"/>
        <v>0</v>
      </c>
    </row>
    <row r="147" spans="14:15">
      <c r="N147">
        <f t="shared" si="4"/>
        <v>0</v>
      </c>
      <c r="O147">
        <f t="shared" si="5"/>
        <v>0</v>
      </c>
    </row>
    <row r="148" spans="14:15">
      <c r="N148">
        <f t="shared" si="4"/>
        <v>0</v>
      </c>
      <c r="O148">
        <f t="shared" si="5"/>
        <v>0</v>
      </c>
    </row>
    <row r="149" spans="14:15">
      <c r="N149">
        <f t="shared" si="4"/>
        <v>0</v>
      </c>
      <c r="O149">
        <f t="shared" si="5"/>
        <v>0</v>
      </c>
    </row>
    <row r="150" spans="14:15">
      <c r="N150">
        <f t="shared" si="4"/>
        <v>0</v>
      </c>
      <c r="O150">
        <f t="shared" si="5"/>
        <v>0</v>
      </c>
    </row>
    <row r="151" spans="14:15">
      <c r="N151">
        <f t="shared" si="4"/>
        <v>0</v>
      </c>
      <c r="O151">
        <f t="shared" si="5"/>
        <v>0</v>
      </c>
    </row>
    <row r="152" spans="14:15">
      <c r="N152">
        <f t="shared" si="4"/>
        <v>0</v>
      </c>
      <c r="O152">
        <f t="shared" si="5"/>
        <v>0</v>
      </c>
    </row>
    <row r="153" spans="14:15">
      <c r="N153">
        <f t="shared" si="4"/>
        <v>0</v>
      </c>
      <c r="O153">
        <f t="shared" si="5"/>
        <v>0</v>
      </c>
    </row>
    <row r="154" spans="14:15">
      <c r="N154">
        <f t="shared" si="4"/>
        <v>0</v>
      </c>
      <c r="O154">
        <f t="shared" si="5"/>
        <v>0</v>
      </c>
    </row>
    <row r="155" spans="14:15">
      <c r="N155">
        <f t="shared" si="4"/>
        <v>0</v>
      </c>
      <c r="O155">
        <f t="shared" si="5"/>
        <v>0</v>
      </c>
    </row>
    <row r="156" spans="14:15">
      <c r="N156">
        <f t="shared" si="4"/>
        <v>0</v>
      </c>
      <c r="O156">
        <f t="shared" si="5"/>
        <v>0</v>
      </c>
    </row>
    <row r="157" spans="14:15">
      <c r="N157">
        <f t="shared" si="4"/>
        <v>0</v>
      </c>
      <c r="O157">
        <f t="shared" si="5"/>
        <v>0</v>
      </c>
    </row>
    <row r="158" spans="14:15">
      <c r="N158">
        <f t="shared" si="4"/>
        <v>0</v>
      </c>
      <c r="O158">
        <f t="shared" si="5"/>
        <v>0</v>
      </c>
    </row>
    <row r="159" spans="14:15">
      <c r="N159">
        <f t="shared" si="4"/>
        <v>0</v>
      </c>
      <c r="O159">
        <f t="shared" si="5"/>
        <v>0</v>
      </c>
    </row>
    <row r="160" spans="14:15">
      <c r="N160">
        <f t="shared" si="4"/>
        <v>0</v>
      </c>
      <c r="O160">
        <f t="shared" si="5"/>
        <v>0</v>
      </c>
    </row>
    <row r="161" spans="14:15">
      <c r="N161">
        <f t="shared" si="4"/>
        <v>0</v>
      </c>
      <c r="O161">
        <f t="shared" si="5"/>
        <v>0</v>
      </c>
    </row>
    <row r="162" spans="14:15">
      <c r="N162">
        <f t="shared" si="4"/>
        <v>0</v>
      </c>
      <c r="O162">
        <f t="shared" si="5"/>
        <v>0</v>
      </c>
    </row>
    <row r="163" spans="14:15">
      <c r="N163">
        <f t="shared" si="4"/>
        <v>0</v>
      </c>
      <c r="O163">
        <f t="shared" si="5"/>
        <v>0</v>
      </c>
    </row>
    <row r="164" spans="14:15">
      <c r="N164">
        <f t="shared" si="4"/>
        <v>0</v>
      </c>
      <c r="O164">
        <f t="shared" si="5"/>
        <v>0</v>
      </c>
    </row>
    <row r="165" spans="14:15">
      <c r="N165">
        <f t="shared" si="4"/>
        <v>0</v>
      </c>
      <c r="O165">
        <f t="shared" si="5"/>
        <v>0</v>
      </c>
    </row>
    <row r="166" spans="14:15">
      <c r="N166">
        <f t="shared" si="4"/>
        <v>0</v>
      </c>
      <c r="O166">
        <f t="shared" si="5"/>
        <v>0</v>
      </c>
    </row>
    <row r="167" spans="14:15">
      <c r="N167">
        <f t="shared" si="4"/>
        <v>0</v>
      </c>
      <c r="O167">
        <f t="shared" si="5"/>
        <v>0</v>
      </c>
    </row>
    <row r="168" spans="14:15">
      <c r="N168">
        <f t="shared" si="4"/>
        <v>0</v>
      </c>
      <c r="O168">
        <f t="shared" si="5"/>
        <v>0</v>
      </c>
    </row>
    <row r="169" spans="14:15">
      <c r="N169">
        <f t="shared" si="4"/>
        <v>0</v>
      </c>
      <c r="O169">
        <f t="shared" si="5"/>
        <v>0</v>
      </c>
    </row>
    <row r="170" spans="14:15">
      <c r="N170">
        <f t="shared" si="4"/>
        <v>0</v>
      </c>
      <c r="O170">
        <f t="shared" si="5"/>
        <v>0</v>
      </c>
    </row>
    <row r="171" spans="14:15">
      <c r="N171">
        <f t="shared" si="4"/>
        <v>0</v>
      </c>
      <c r="O171">
        <f t="shared" si="5"/>
        <v>0</v>
      </c>
    </row>
    <row r="172" spans="14:15">
      <c r="N172">
        <f t="shared" si="4"/>
        <v>0</v>
      </c>
      <c r="O172">
        <f t="shared" si="5"/>
        <v>0</v>
      </c>
    </row>
    <row r="173" spans="14:15">
      <c r="N173">
        <f t="shared" si="4"/>
        <v>0</v>
      </c>
      <c r="O173">
        <f t="shared" si="5"/>
        <v>0</v>
      </c>
    </row>
    <row r="174" spans="14:15">
      <c r="N174">
        <f t="shared" si="4"/>
        <v>0</v>
      </c>
      <c r="O174">
        <f t="shared" si="5"/>
        <v>0</v>
      </c>
    </row>
    <row r="175" spans="14:15">
      <c r="N175">
        <f t="shared" si="4"/>
        <v>0</v>
      </c>
      <c r="O175">
        <f t="shared" si="5"/>
        <v>0</v>
      </c>
    </row>
    <row r="176" spans="14:15">
      <c r="N176">
        <f t="shared" si="4"/>
        <v>0</v>
      </c>
      <c r="O176">
        <f t="shared" si="5"/>
        <v>0</v>
      </c>
    </row>
    <row r="177" spans="14:15">
      <c r="N177">
        <f t="shared" si="4"/>
        <v>0</v>
      </c>
      <c r="O177">
        <f t="shared" si="5"/>
        <v>0</v>
      </c>
    </row>
    <row r="178" spans="14:15">
      <c r="N178">
        <f t="shared" si="4"/>
        <v>0</v>
      </c>
      <c r="O178">
        <f t="shared" si="5"/>
        <v>0</v>
      </c>
    </row>
    <row r="179" spans="14:15">
      <c r="N179">
        <f t="shared" si="4"/>
        <v>0</v>
      </c>
      <c r="O179">
        <f t="shared" si="5"/>
        <v>0</v>
      </c>
    </row>
    <row r="180" spans="14:15">
      <c r="N180">
        <f t="shared" si="4"/>
        <v>0</v>
      </c>
      <c r="O180">
        <f t="shared" si="5"/>
        <v>0</v>
      </c>
    </row>
    <row r="181" spans="14:15">
      <c r="N181">
        <f t="shared" si="4"/>
        <v>0</v>
      </c>
      <c r="O181">
        <f t="shared" si="5"/>
        <v>0</v>
      </c>
    </row>
    <row r="182" spans="14:15">
      <c r="N182">
        <f t="shared" si="4"/>
        <v>0</v>
      </c>
      <c r="O182">
        <f t="shared" si="5"/>
        <v>0</v>
      </c>
    </row>
    <row r="183" spans="14:15">
      <c r="N183">
        <f t="shared" si="4"/>
        <v>0</v>
      </c>
      <c r="O183">
        <f t="shared" si="5"/>
        <v>0</v>
      </c>
    </row>
    <row r="184" spans="14:15">
      <c r="N184">
        <f t="shared" si="4"/>
        <v>0</v>
      </c>
      <c r="O184">
        <f t="shared" si="5"/>
        <v>0</v>
      </c>
    </row>
    <row r="185" spans="14:15">
      <c r="N185">
        <f t="shared" si="4"/>
        <v>0</v>
      </c>
      <c r="O185">
        <f t="shared" si="5"/>
        <v>0</v>
      </c>
    </row>
    <row r="186" spans="14:15">
      <c r="N186">
        <f t="shared" si="4"/>
        <v>0</v>
      </c>
      <c r="O186">
        <f t="shared" si="5"/>
        <v>0</v>
      </c>
    </row>
    <row r="187" spans="14:15">
      <c r="N187">
        <f t="shared" si="4"/>
        <v>0</v>
      </c>
      <c r="O187">
        <f t="shared" si="5"/>
        <v>0</v>
      </c>
    </row>
    <row r="188" spans="14:15">
      <c r="N188">
        <f t="shared" si="4"/>
        <v>0</v>
      </c>
      <c r="O188">
        <f t="shared" si="5"/>
        <v>0</v>
      </c>
    </row>
    <row r="189" spans="14:15">
      <c r="N189">
        <f t="shared" si="4"/>
        <v>0</v>
      </c>
      <c r="O189">
        <f t="shared" si="5"/>
        <v>0</v>
      </c>
    </row>
    <row r="190" spans="14:15">
      <c r="N190">
        <f t="shared" si="4"/>
        <v>0</v>
      </c>
      <c r="O190">
        <f t="shared" si="5"/>
        <v>0</v>
      </c>
    </row>
    <row r="191" spans="14:15">
      <c r="N191">
        <f t="shared" si="4"/>
        <v>0</v>
      </c>
      <c r="O191">
        <f t="shared" si="5"/>
        <v>0</v>
      </c>
    </row>
    <row r="192" spans="14:15">
      <c r="N192">
        <f t="shared" si="4"/>
        <v>0</v>
      </c>
      <c r="O192">
        <f t="shared" si="5"/>
        <v>0</v>
      </c>
    </row>
    <row r="193" spans="14:15">
      <c r="N193">
        <f t="shared" si="4"/>
        <v>0</v>
      </c>
      <c r="O193">
        <f t="shared" si="5"/>
        <v>0</v>
      </c>
    </row>
    <row r="194" spans="14:15">
      <c r="N194">
        <f t="shared" si="4"/>
        <v>0</v>
      </c>
      <c r="O194">
        <f t="shared" si="5"/>
        <v>0</v>
      </c>
    </row>
    <row r="195" spans="14:15">
      <c r="N195">
        <f t="shared" ref="N195:N200" si="6">COUNTIF($J:$J,L195)</f>
        <v>0</v>
      </c>
      <c r="O195">
        <f t="shared" ref="O195:O200" si="7">IFERROR(COUNTIF($K:$K,M195),"")</f>
        <v>0</v>
      </c>
    </row>
    <row r="196" spans="14:15">
      <c r="N196">
        <f t="shared" si="6"/>
        <v>0</v>
      </c>
      <c r="O196">
        <f t="shared" si="7"/>
        <v>0</v>
      </c>
    </row>
    <row r="197" spans="14:15">
      <c r="N197">
        <f t="shared" si="6"/>
        <v>0</v>
      </c>
      <c r="O197">
        <f t="shared" si="7"/>
        <v>0</v>
      </c>
    </row>
    <row r="198" spans="14:15">
      <c r="N198">
        <f t="shared" si="6"/>
        <v>0</v>
      </c>
      <c r="O198">
        <f t="shared" si="7"/>
        <v>0</v>
      </c>
    </row>
    <row r="199" spans="14:15">
      <c r="N199">
        <f t="shared" si="6"/>
        <v>0</v>
      </c>
      <c r="O199">
        <f t="shared" si="7"/>
        <v>0</v>
      </c>
    </row>
    <row r="200" spans="14:15">
      <c r="N200">
        <f t="shared" si="6"/>
        <v>0</v>
      </c>
      <c r="O200">
        <f t="shared" si="7"/>
        <v>0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9"/>
  <dimension ref="B1:AG67"/>
  <sheetViews>
    <sheetView topLeftCell="A6" zoomScale="68" zoomScaleNormal="68" workbookViewId="0">
      <selection activeCell="F18" sqref="F18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75" t="s">
        <v>0</v>
      </c>
      <c r="E13" s="75" t="s">
        <v>1</v>
      </c>
      <c r="F13" s="75" t="s">
        <v>2</v>
      </c>
      <c r="G13" s="31" t="s">
        <v>107</v>
      </c>
      <c r="H13" s="75" t="s">
        <v>3</v>
      </c>
      <c r="I13" s="75" t="s">
        <v>4</v>
      </c>
      <c r="J13" s="75" t="s">
        <v>5</v>
      </c>
      <c r="K13" s="75" t="s">
        <v>6</v>
      </c>
      <c r="L13" s="75" t="s">
        <v>7</v>
      </c>
      <c r="M13" s="75" t="s">
        <v>8</v>
      </c>
      <c r="N13" s="75" t="s">
        <v>175</v>
      </c>
      <c r="O13" s="75" t="s">
        <v>9</v>
      </c>
      <c r="P13" s="75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/>
      <c r="E14" s="24"/>
      <c r="F14" s="22"/>
      <c r="G14" s="24"/>
      <c r="H14" s="34"/>
      <c r="I14" s="57"/>
      <c r="J14" s="23"/>
      <c r="K14" s="23"/>
      <c r="L14" s="40"/>
      <c r="M14" s="22"/>
      <c r="N14" s="22"/>
      <c r="O14" s="23"/>
      <c r="P14" s="23"/>
      <c r="Q14" s="11"/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/>
      <c r="E15" s="24"/>
      <c r="F15" s="22"/>
      <c r="G15" s="24"/>
      <c r="H15" s="23"/>
      <c r="I15" s="38"/>
      <c r="J15" s="23"/>
      <c r="K15" s="24"/>
      <c r="L15" s="24"/>
      <c r="M15" s="22"/>
      <c r="N15" s="22"/>
      <c r="O15" s="22"/>
      <c r="P15" s="24"/>
      <c r="Q15" s="21"/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/>
      <c r="E16" s="22"/>
      <c r="F16" s="22"/>
      <c r="G16" s="22"/>
      <c r="H16" s="22"/>
      <c r="I16" s="47"/>
      <c r="J16" s="22"/>
      <c r="K16" s="22"/>
      <c r="L16" s="22"/>
      <c r="M16" s="22"/>
      <c r="N16" s="22"/>
      <c r="O16" s="22"/>
      <c r="P16" s="22"/>
      <c r="Q16" s="11"/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/>
      <c r="E17" s="22"/>
      <c r="F17" s="22"/>
      <c r="G17" s="22"/>
      <c r="H17" s="22"/>
      <c r="I17" s="38"/>
      <c r="J17" s="22"/>
      <c r="K17" s="22"/>
      <c r="L17" s="22"/>
      <c r="M17" s="22"/>
      <c r="N17" s="22"/>
      <c r="O17" s="22"/>
      <c r="P17" s="22"/>
      <c r="Q17" s="11"/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76" t="s">
        <v>37</v>
      </c>
      <c r="D18" s="22"/>
      <c r="E18" s="22"/>
      <c r="F18" s="22"/>
      <c r="G18" s="22"/>
      <c r="H18" s="22"/>
      <c r="I18" s="57"/>
      <c r="J18" s="22"/>
      <c r="K18" s="22"/>
      <c r="L18" s="22"/>
      <c r="M18" s="22"/>
      <c r="N18" s="22"/>
      <c r="O18" s="22"/>
      <c r="P18" s="22"/>
      <c r="Q18" s="11"/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76" t="s">
        <v>38</v>
      </c>
      <c r="D19" s="22"/>
      <c r="E19" s="22"/>
      <c r="F19" s="22"/>
      <c r="G19" s="22"/>
      <c r="H19" s="22"/>
      <c r="I19" s="57"/>
      <c r="J19" s="22"/>
      <c r="K19" s="22"/>
      <c r="L19" s="22"/>
      <c r="M19" s="22"/>
      <c r="N19" s="22"/>
      <c r="O19" s="22"/>
      <c r="P19" s="22"/>
      <c r="Q19" s="11"/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/>
      <c r="E20" s="22"/>
      <c r="F20" s="22"/>
      <c r="G20" s="22"/>
      <c r="H20" s="22"/>
      <c r="I20" s="38"/>
      <c r="J20" s="22"/>
      <c r="K20" s="22"/>
      <c r="L20" s="22"/>
      <c r="M20" s="22"/>
      <c r="N20" s="22"/>
      <c r="O20" s="22"/>
      <c r="P20" s="22"/>
      <c r="Q20" s="11"/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/>
      <c r="E21" s="22"/>
      <c r="F21" s="22"/>
      <c r="G21" s="22"/>
      <c r="H21" s="22"/>
      <c r="I21" s="38"/>
      <c r="J21" s="22"/>
      <c r="K21" s="22"/>
      <c r="L21" s="22"/>
      <c r="M21" s="22"/>
      <c r="N21" s="22"/>
      <c r="O21" s="22"/>
      <c r="P21" s="22"/>
      <c r="Q21" s="11"/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/>
      <c r="E22" s="22"/>
      <c r="F22" s="22"/>
      <c r="G22" s="22"/>
      <c r="H22" s="22"/>
      <c r="I22" s="38"/>
      <c r="J22" s="22"/>
      <c r="K22" s="22"/>
      <c r="L22" s="22"/>
      <c r="M22" s="22"/>
      <c r="N22" s="22"/>
      <c r="O22" s="22"/>
      <c r="P22" s="22"/>
      <c r="Q22" s="11"/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/>
      <c r="E23" s="22"/>
      <c r="F23" s="24"/>
      <c r="G23" s="22"/>
      <c r="H23" s="22"/>
      <c r="I23" s="58"/>
      <c r="J23" s="24"/>
      <c r="K23" s="24"/>
      <c r="L23" s="22"/>
      <c r="M23" s="22"/>
      <c r="N23" s="22"/>
      <c r="O23" s="22"/>
      <c r="P23" s="22"/>
      <c r="Q23" s="11"/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/>
      <c r="E24" s="38"/>
      <c r="F24" s="22"/>
      <c r="G24" s="22"/>
      <c r="H24" s="22"/>
      <c r="I24" s="38"/>
      <c r="J24" s="22"/>
      <c r="K24" s="22"/>
      <c r="L24" s="26"/>
      <c r="M24" s="22"/>
      <c r="N24" s="22"/>
      <c r="O24" s="22"/>
      <c r="P24" s="22"/>
      <c r="Q24" s="336">
        <f>COUNTA(D24:P24)</f>
        <v>0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/>
      <c r="E25" s="22"/>
      <c r="F25" s="22"/>
      <c r="G25" s="22"/>
      <c r="H25" s="22"/>
      <c r="I25" s="53"/>
      <c r="J25" s="22"/>
      <c r="K25" s="22"/>
      <c r="L25" s="22"/>
      <c r="M25" s="22"/>
      <c r="N25" s="22"/>
      <c r="O25" s="22"/>
      <c r="P25" s="22"/>
      <c r="Q25" s="11"/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/>
      <c r="E26" s="22"/>
      <c r="F26" s="22"/>
      <c r="G26" s="22"/>
      <c r="H26" s="22"/>
      <c r="I26" s="38"/>
      <c r="J26" s="22"/>
      <c r="K26" s="22"/>
      <c r="L26" s="22"/>
      <c r="M26" s="22"/>
      <c r="N26" s="22"/>
      <c r="O26" s="22"/>
      <c r="P26" s="22"/>
      <c r="Q26" s="11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11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11"/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100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3"/>
      <c r="E33" s="352"/>
      <c r="F33" s="352"/>
      <c r="G33" s="352"/>
      <c r="H33" s="352"/>
      <c r="I33" s="352"/>
      <c r="J33" s="352"/>
      <c r="K33" s="352"/>
      <c r="L33" s="352"/>
      <c r="M33" s="352"/>
      <c r="N33" s="352"/>
      <c r="O33" s="352"/>
      <c r="P33" s="352"/>
    </row>
    <row r="41" spans="2:33" ht="54.75" customHeight="1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2"/>
      <c r="D42" s="2"/>
      <c r="E42" s="56"/>
      <c r="F42" s="2"/>
      <c r="H42" s="2"/>
      <c r="I42" s="2"/>
      <c r="J42" s="2"/>
      <c r="L42" s="2"/>
      <c r="M42" s="2"/>
      <c r="N42" s="2"/>
      <c r="O42" s="356"/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0</v>
      </c>
      <c r="W48" s="2"/>
      <c r="X48" s="2"/>
      <c r="Y48" s="2"/>
      <c r="Z48" s="338">
        <f t="shared" si="1"/>
        <v>0</v>
      </c>
      <c r="AD48" s="356"/>
      <c r="AE48" s="356"/>
      <c r="AF48" s="356"/>
      <c r="AG48" s="356"/>
    </row>
    <row r="49" spans="5:26" ht="15.75">
      <c r="H49" s="355" t="s">
        <v>232</v>
      </c>
      <c r="I49" s="355" t="s">
        <v>233</v>
      </c>
      <c r="J49" s="358" t="s">
        <v>238</v>
      </c>
      <c r="M49" s="69"/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4"/>
      <c r="I50" s="13"/>
      <c r="J50" s="356" t="str">
        <f>IF(J42="","",IF(H50=0," réclamation non traitée",IF(I50=0, "veuillez contacter le F/ S-T par téléphone","")))</f>
        <v/>
      </c>
      <c r="M50" s="69"/>
      <c r="N50" s="2"/>
      <c r="Q50" s="326"/>
      <c r="R50" s="326"/>
      <c r="S50" s="574" t="s">
        <v>184</v>
      </c>
      <c r="T50" s="574"/>
      <c r="U50" s="331">
        <v>3</v>
      </c>
    </row>
    <row r="51" spans="5:26">
      <c r="H51" s="354"/>
      <c r="I51" s="13"/>
      <c r="J51" s="356" t="str">
        <f t="shared" ref="J51:J55" si="2">IF(J43="","",IF(H51=0," réclamation non traitée",IF(I51=0, "veuillez contacter le F/ S-T par téléphone","")))</f>
        <v/>
      </c>
      <c r="M51" s="69"/>
      <c r="N51" s="2"/>
    </row>
    <row r="52" spans="5:26">
      <c r="H52" s="354"/>
      <c r="I52" s="13"/>
      <c r="J52" s="356" t="str">
        <f t="shared" si="2"/>
        <v/>
      </c>
      <c r="M52" s="69"/>
      <c r="N52" s="2"/>
    </row>
    <row r="53" spans="5:26">
      <c r="H53" s="354"/>
      <c r="I53" s="13"/>
      <c r="J53" s="356" t="str">
        <f t="shared" si="2"/>
        <v/>
      </c>
      <c r="M53" s="69"/>
      <c r="N53" s="2"/>
    </row>
    <row r="54" spans="5:26">
      <c r="H54" s="354"/>
      <c r="I54" s="13"/>
      <c r="J54" s="356" t="str">
        <f t="shared" si="2"/>
        <v/>
      </c>
      <c r="M54" s="69"/>
      <c r="N54" s="2"/>
    </row>
    <row r="55" spans="5:26">
      <c r="H55" s="354"/>
      <c r="I55" s="13"/>
      <c r="J55" s="356" t="str">
        <f t="shared" si="2"/>
        <v/>
      </c>
      <c r="M55" s="69"/>
      <c r="N55" s="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V2:X2"/>
    <mergeCell ref="R3:T3"/>
    <mergeCell ref="V3:X3"/>
    <mergeCell ref="R4:T4"/>
    <mergeCell ref="V4:X4"/>
    <mergeCell ref="S48:T48"/>
    <mergeCell ref="S50:T50"/>
    <mergeCell ref="C2:D5"/>
    <mergeCell ref="E2:Q5"/>
    <mergeCell ref="R2:T2"/>
    <mergeCell ref="R5:T5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2">
    <dataValidation type="list" allowBlank="1" showInputMessage="1" showErrorMessage="1" sqref="N49:N55">
      <formula1>Cause_Refus</formula1>
    </dataValidation>
    <dataValidation type="list" allowBlank="1" showInputMessage="1" showErrorMessage="1" sqref="P15 G15 E15">
      <formula1>pieces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9">
    <pageSetUpPr fitToPage="1"/>
  </sheetPr>
  <dimension ref="A1:Y20"/>
  <sheetViews>
    <sheetView view="pageBreakPreview" topLeftCell="A9" zoomScale="124" zoomScaleSheetLayoutView="124" workbookViewId="0">
      <selection activeCell="G15" sqref="G15"/>
    </sheetView>
  </sheetViews>
  <sheetFormatPr baseColWidth="10" defaultRowHeight="15"/>
  <cols>
    <col min="1" max="1" width="23.7109375" style="326" customWidth="1"/>
    <col min="2" max="2" width="11.85546875" style="326" customWidth="1"/>
    <col min="3" max="8" width="10.5703125" style="326" customWidth="1"/>
    <col min="9" max="10" width="10.5703125" style="73" customWidth="1"/>
    <col min="11" max="25" width="10.5703125" style="326" customWidth="1"/>
    <col min="26" max="16384" width="11.42578125" style="326"/>
  </cols>
  <sheetData>
    <row r="1" spans="1:25" ht="15" customHeight="1">
      <c r="A1" s="564"/>
      <c r="B1" s="603" t="s">
        <v>270</v>
      </c>
      <c r="C1" s="565"/>
      <c r="D1" s="565"/>
      <c r="E1" s="565"/>
      <c r="F1" s="565"/>
      <c r="G1" s="565"/>
      <c r="H1" s="565"/>
      <c r="I1" s="565"/>
      <c r="J1" s="565"/>
      <c r="K1" s="565"/>
      <c r="L1" s="565"/>
      <c r="M1" s="565"/>
      <c r="N1" s="565"/>
      <c r="O1" s="565"/>
      <c r="P1" s="565"/>
      <c r="Q1" s="565"/>
      <c r="R1" s="565"/>
      <c r="S1" s="565"/>
      <c r="T1" s="565"/>
      <c r="U1" s="565"/>
      <c r="V1" s="566"/>
      <c r="W1" s="362" t="s">
        <v>240</v>
      </c>
      <c r="X1" s="571" t="s">
        <v>241</v>
      </c>
      <c r="Y1" s="571"/>
    </row>
    <row r="2" spans="1:25" ht="15" customHeight="1">
      <c r="A2" s="564"/>
      <c r="B2" s="604"/>
      <c r="C2" s="567"/>
      <c r="D2" s="567"/>
      <c r="E2" s="567"/>
      <c r="F2" s="567"/>
      <c r="G2" s="567"/>
      <c r="H2" s="567"/>
      <c r="I2" s="567"/>
      <c r="J2" s="567"/>
      <c r="K2" s="567"/>
      <c r="L2" s="567"/>
      <c r="M2" s="567"/>
      <c r="N2" s="567"/>
      <c r="O2" s="567"/>
      <c r="P2" s="567"/>
      <c r="Q2" s="567"/>
      <c r="R2" s="567"/>
      <c r="S2" s="567"/>
      <c r="T2" s="567"/>
      <c r="U2" s="567"/>
      <c r="V2" s="568"/>
      <c r="W2" s="362" t="s">
        <v>242</v>
      </c>
      <c r="X2" s="571" t="s">
        <v>243</v>
      </c>
      <c r="Y2" s="571"/>
    </row>
    <row r="3" spans="1:25" ht="15" customHeight="1">
      <c r="A3" s="564"/>
      <c r="B3" s="604"/>
      <c r="C3" s="567"/>
      <c r="D3" s="567"/>
      <c r="E3" s="567"/>
      <c r="F3" s="567"/>
      <c r="G3" s="567"/>
      <c r="H3" s="567"/>
      <c r="I3" s="567"/>
      <c r="J3" s="567"/>
      <c r="K3" s="567"/>
      <c r="L3" s="567"/>
      <c r="M3" s="567"/>
      <c r="N3" s="567"/>
      <c r="O3" s="567"/>
      <c r="P3" s="567"/>
      <c r="Q3" s="567"/>
      <c r="R3" s="567"/>
      <c r="S3" s="567"/>
      <c r="T3" s="567"/>
      <c r="U3" s="567"/>
      <c r="V3" s="568"/>
      <c r="W3" s="362" t="s">
        <v>244</v>
      </c>
      <c r="X3" s="571" t="s">
        <v>245</v>
      </c>
      <c r="Y3" s="571"/>
    </row>
    <row r="4" spans="1:25" ht="15" customHeight="1">
      <c r="A4" s="564"/>
      <c r="B4" s="605"/>
      <c r="C4" s="569"/>
      <c r="D4" s="569"/>
      <c r="E4" s="569"/>
      <c r="F4" s="569"/>
      <c r="G4" s="569"/>
      <c r="H4" s="569"/>
      <c r="I4" s="569"/>
      <c r="J4" s="569"/>
      <c r="K4" s="569"/>
      <c r="L4" s="569"/>
      <c r="M4" s="569"/>
      <c r="N4" s="569"/>
      <c r="O4" s="569"/>
      <c r="P4" s="569"/>
      <c r="Q4" s="569"/>
      <c r="R4" s="569"/>
      <c r="S4" s="569"/>
      <c r="T4" s="569"/>
      <c r="U4" s="569"/>
      <c r="V4" s="570"/>
      <c r="W4" s="362" t="s">
        <v>246</v>
      </c>
      <c r="X4" s="571" t="s">
        <v>271</v>
      </c>
      <c r="Y4" s="571"/>
    </row>
    <row r="5" spans="1:25" ht="15.75" thickBot="1"/>
    <row r="6" spans="1:25" ht="35.25" customHeight="1" thickBot="1">
      <c r="A6" s="372" t="s">
        <v>248</v>
      </c>
      <c r="B6" s="372" t="s">
        <v>272</v>
      </c>
      <c r="C6" s="373" t="s">
        <v>273</v>
      </c>
      <c r="D6" s="372" t="s">
        <v>272</v>
      </c>
      <c r="E6" s="374" t="s">
        <v>274</v>
      </c>
      <c r="F6" s="372" t="s">
        <v>272</v>
      </c>
      <c r="G6" s="373" t="s">
        <v>275</v>
      </c>
      <c r="H6" s="372" t="s">
        <v>272</v>
      </c>
      <c r="I6" s="373" t="s">
        <v>276</v>
      </c>
      <c r="J6" s="372" t="s">
        <v>272</v>
      </c>
      <c r="K6" s="372" t="s">
        <v>277</v>
      </c>
      <c r="L6" s="372" t="s">
        <v>272</v>
      </c>
      <c r="M6" s="372" t="s">
        <v>278</v>
      </c>
      <c r="N6" s="372" t="s">
        <v>272</v>
      </c>
      <c r="O6" s="372" t="s">
        <v>279</v>
      </c>
      <c r="P6" s="372" t="s">
        <v>272</v>
      </c>
      <c r="Q6" s="372" t="s">
        <v>280</v>
      </c>
      <c r="R6" s="372" t="s">
        <v>272</v>
      </c>
      <c r="S6" s="372" t="s">
        <v>281</v>
      </c>
      <c r="T6" s="372" t="s">
        <v>272</v>
      </c>
      <c r="U6" s="372" t="s">
        <v>282</v>
      </c>
      <c r="V6" s="372" t="s">
        <v>272</v>
      </c>
      <c r="W6" s="372" t="s">
        <v>283</v>
      </c>
      <c r="X6" s="372" t="s">
        <v>272</v>
      </c>
      <c r="Y6" s="375" t="s">
        <v>284</v>
      </c>
    </row>
    <row r="7" spans="1:25" ht="61.5" hidden="1" customHeight="1" thickBot="1">
      <c r="A7" s="376" t="s">
        <v>285</v>
      </c>
      <c r="B7" s="376"/>
      <c r="C7" s="377">
        <f>(1.333/2.9)*3</f>
        <v>1.3789655172413793</v>
      </c>
      <c r="D7" s="378"/>
      <c r="E7" s="379">
        <f>(1.333/2.94)*1</f>
        <v>0.4534013605442177</v>
      </c>
      <c r="F7" s="379"/>
      <c r="G7" s="380"/>
      <c r="H7" s="380"/>
      <c r="I7" s="381"/>
      <c r="J7" s="381"/>
      <c r="K7" s="380"/>
      <c r="L7" s="380"/>
      <c r="M7" s="380"/>
      <c r="N7" s="380"/>
      <c r="O7" s="380"/>
      <c r="P7" s="380"/>
      <c r="Q7" s="380"/>
      <c r="R7" s="380"/>
      <c r="S7" s="380"/>
      <c r="T7" s="380"/>
      <c r="U7" s="380"/>
      <c r="V7" s="380"/>
      <c r="W7" s="380"/>
      <c r="X7" s="382"/>
      <c r="Y7" s="382"/>
    </row>
    <row r="8" spans="1:25" ht="48.75" customHeight="1">
      <c r="A8" s="607" t="s">
        <v>333</v>
      </c>
      <c r="B8" s="518" t="s">
        <v>334</v>
      </c>
      <c r="C8" s="519">
        <f>4*('cout opérateur machines'!B3+'cout opérateur machines'!B2)+13*10</f>
        <v>210</v>
      </c>
      <c r="D8" s="383"/>
      <c r="E8" s="384">
        <f>4*('cout opérateur machines'!B3+'cout opérateur machines'!B2)+13*10</f>
        <v>210</v>
      </c>
      <c r="F8" s="385"/>
      <c r="G8" s="386">
        <f>4*('cout opérateur machines'!B3+'cout opérateur machines'!B2)+13*10</f>
        <v>210</v>
      </c>
      <c r="H8" s="383"/>
      <c r="I8" s="384">
        <f>4*('cout opérateur machines'!B3+'cout opérateur machines'!B2)+13*10</f>
        <v>210</v>
      </c>
      <c r="J8" s="385"/>
      <c r="K8" s="386">
        <f>4*('cout opérateur machines'!B3+'cout opérateur machines'!B2)+13*10</f>
        <v>210</v>
      </c>
      <c r="L8" s="383"/>
      <c r="M8" s="384">
        <f>4*('cout opérateur machines'!B3+'cout opérateur machines'!B2)+13*10</f>
        <v>210</v>
      </c>
      <c r="N8" s="385"/>
      <c r="O8" s="386">
        <f>4*('cout opérateur machines'!B3+'cout opérateur machines'!B2)+13*10</f>
        <v>210</v>
      </c>
      <c r="P8" s="383"/>
      <c r="Q8" s="384">
        <f>4*('cout opérateur machines'!B3+'cout opérateur machines'!B2)+13*10</f>
        <v>210</v>
      </c>
      <c r="R8" s="385"/>
      <c r="S8" s="386">
        <f>4*('cout opérateur machines'!B3+'cout opérateur machines'!B2)+13*10</f>
        <v>210</v>
      </c>
      <c r="T8" s="387"/>
      <c r="U8" s="388">
        <f>4*('cout opérateur machines'!B3+'cout opérateur machines'!B2)+13*10</f>
        <v>210</v>
      </c>
      <c r="V8" s="385"/>
      <c r="W8" s="386">
        <f>4*('cout opérateur machines'!B3+'cout opérateur machines'!B2)+13*10</f>
        <v>210</v>
      </c>
      <c r="X8" s="387"/>
      <c r="Y8" s="388">
        <f>4*('cout opérateur machines'!B3+'cout opérateur machines'!B2)+13*10</f>
        <v>210</v>
      </c>
    </row>
    <row r="9" spans="1:25" ht="59.25" customHeight="1" thickBot="1">
      <c r="A9" s="608"/>
      <c r="B9" s="391" t="s">
        <v>286</v>
      </c>
      <c r="C9" s="395">
        <f>'récap des coûts'!B8</f>
        <v>120</v>
      </c>
      <c r="D9" s="389"/>
      <c r="E9" s="390">
        <f>'récap des coûts'!C8</f>
        <v>85</v>
      </c>
      <c r="F9" s="391"/>
      <c r="G9" s="392">
        <f>'récap des coûts'!D8</f>
        <v>10</v>
      </c>
      <c r="H9" s="389"/>
      <c r="I9" s="390">
        <f>'récap des coûts'!E8</f>
        <v>0</v>
      </c>
      <c r="J9" s="391"/>
      <c r="K9" s="392">
        <f>'récap des coûts'!F8</f>
        <v>0</v>
      </c>
      <c r="L9" s="389"/>
      <c r="M9" s="390">
        <f>'récap des coûts'!G8</f>
        <v>0</v>
      </c>
      <c r="N9" s="391"/>
      <c r="O9" s="392">
        <f>'récap des coûts'!H8</f>
        <v>0</v>
      </c>
      <c r="P9" s="389"/>
      <c r="Q9" s="390">
        <f>'récap des coûts'!I8</f>
        <v>0</v>
      </c>
      <c r="R9" s="391"/>
      <c r="S9" s="392">
        <f>'récap des coûts'!J8</f>
        <v>0</v>
      </c>
      <c r="T9" s="393"/>
      <c r="U9" s="394">
        <f>'récap des coûts'!K8</f>
        <v>0</v>
      </c>
      <c r="V9" s="391"/>
      <c r="W9" s="392">
        <f>'récap des coûts'!L8</f>
        <v>0</v>
      </c>
      <c r="X9" s="393"/>
      <c r="Y9" s="394">
        <f>'récap des coûts'!M8</f>
        <v>0</v>
      </c>
    </row>
    <row r="10" spans="1:25" ht="30">
      <c r="A10" s="607" t="s">
        <v>287</v>
      </c>
      <c r="B10" s="391" t="s">
        <v>288</v>
      </c>
      <c r="C10" s="395"/>
      <c r="D10" s="389"/>
      <c r="E10" s="390"/>
      <c r="F10" s="391"/>
      <c r="G10" s="392"/>
      <c r="H10" s="389"/>
      <c r="I10" s="390"/>
      <c r="J10" s="391"/>
      <c r="K10" s="392"/>
      <c r="L10" s="389"/>
      <c r="M10" s="390"/>
      <c r="N10" s="391"/>
      <c r="O10" s="392"/>
      <c r="P10" s="389"/>
      <c r="Q10" s="390"/>
      <c r="R10" s="391"/>
      <c r="S10" s="392"/>
      <c r="T10" s="396"/>
      <c r="U10" s="397"/>
      <c r="V10" s="398"/>
      <c r="W10" s="399"/>
      <c r="X10" s="393"/>
      <c r="Y10" s="394"/>
    </row>
    <row r="11" spans="1:25" ht="44.25" customHeight="1">
      <c r="A11" s="608"/>
      <c r="B11" s="391" t="s">
        <v>289</v>
      </c>
      <c r="C11" s="395"/>
      <c r="D11" s="389"/>
      <c r="E11" s="390"/>
      <c r="F11" s="391"/>
      <c r="G11" s="392"/>
      <c r="H11" s="389"/>
      <c r="I11" s="390"/>
      <c r="J11" s="391"/>
      <c r="K11" s="392"/>
      <c r="L11" s="389"/>
      <c r="M11" s="390"/>
      <c r="N11" s="391"/>
      <c r="O11" s="392"/>
      <c r="P11" s="389"/>
      <c r="Q11" s="390"/>
      <c r="R11" s="391"/>
      <c r="S11" s="392"/>
      <c r="T11" s="396"/>
      <c r="U11" s="397"/>
      <c r="V11" s="398"/>
      <c r="W11" s="399"/>
      <c r="X11" s="393"/>
      <c r="Y11" s="394"/>
    </row>
    <row r="12" spans="1:25" ht="44.25" customHeight="1">
      <c r="A12" s="608"/>
      <c r="B12" s="391" t="s">
        <v>367</v>
      </c>
      <c r="C12" s="395"/>
      <c r="D12" s="389"/>
      <c r="E12" s="390"/>
      <c r="F12" s="391"/>
      <c r="G12" s="392"/>
      <c r="H12" s="389"/>
      <c r="I12" s="390"/>
      <c r="J12" s="391"/>
      <c r="K12" s="392"/>
      <c r="L12" s="389"/>
      <c r="M12" s="390"/>
      <c r="N12" s="391"/>
      <c r="O12" s="392"/>
      <c r="P12" s="389"/>
      <c r="Q12" s="390"/>
      <c r="R12" s="391"/>
      <c r="S12" s="392"/>
      <c r="T12" s="396"/>
      <c r="U12" s="397"/>
      <c r="V12" s="398"/>
      <c r="W12" s="399"/>
      <c r="X12" s="393"/>
      <c r="Y12" s="394"/>
    </row>
    <row r="13" spans="1:25" ht="15.75" thickBot="1">
      <c r="A13" s="609"/>
      <c r="B13" s="391" t="s">
        <v>290</v>
      </c>
      <c r="C13" s="395"/>
      <c r="D13" s="389"/>
      <c r="E13" s="390"/>
      <c r="F13" s="391"/>
      <c r="G13" s="392"/>
      <c r="H13" s="389"/>
      <c r="I13" s="390"/>
      <c r="J13" s="391"/>
      <c r="K13" s="392"/>
      <c r="L13" s="389"/>
      <c r="M13" s="390"/>
      <c r="N13" s="391"/>
      <c r="O13" s="392"/>
      <c r="P13" s="389"/>
      <c r="Q13" s="390"/>
      <c r="R13" s="391"/>
      <c r="S13" s="392"/>
      <c r="T13" s="396"/>
      <c r="U13" s="397"/>
      <c r="V13" s="398"/>
      <c r="W13" s="399"/>
      <c r="X13" s="393"/>
      <c r="Y13" s="394"/>
    </row>
    <row r="14" spans="1:25" ht="34.5" customHeight="1" thickBot="1">
      <c r="A14" s="515" t="s">
        <v>291</v>
      </c>
      <c r="B14" s="516"/>
      <c r="C14" s="517"/>
      <c r="D14" s="389"/>
      <c r="E14" s="390"/>
      <c r="F14" s="391"/>
      <c r="G14" s="392"/>
      <c r="H14" s="389"/>
      <c r="I14" s="390"/>
      <c r="J14" s="391"/>
      <c r="K14" s="392"/>
      <c r="L14" s="389"/>
      <c r="M14" s="390">
        <f>3*150</f>
        <v>450</v>
      </c>
      <c r="N14" s="391"/>
      <c r="O14" s="392"/>
      <c r="P14" s="389"/>
      <c r="Q14" s="390"/>
      <c r="R14" s="391"/>
      <c r="S14" s="392"/>
      <c r="T14" s="393"/>
      <c r="U14" s="394"/>
      <c r="V14" s="391"/>
      <c r="W14" s="392"/>
      <c r="X14" s="393"/>
      <c r="Y14" s="390">
        <f>3*150</f>
        <v>450</v>
      </c>
    </row>
    <row r="15" spans="1:25" ht="15.75" thickBot="1">
      <c r="A15" s="400" t="s">
        <v>292</v>
      </c>
      <c r="B15" s="401"/>
      <c r="C15" s="402">
        <f>'récap des coûts'!B4</f>
        <v>0</v>
      </c>
      <c r="D15" s="403"/>
      <c r="E15" s="404">
        <f>'récap des coûts'!C4</f>
        <v>0</v>
      </c>
      <c r="F15" s="401"/>
      <c r="G15" s="402">
        <f>'récap des coûts'!D4</f>
        <v>2000</v>
      </c>
      <c r="H15" s="403"/>
      <c r="I15" s="404">
        <f>'récap des coûts'!E4</f>
        <v>0</v>
      </c>
      <c r="J15" s="401"/>
      <c r="K15" s="402">
        <f>'récap des coûts'!F4</f>
        <v>0</v>
      </c>
      <c r="L15" s="403"/>
      <c r="M15" s="404">
        <f>'récap des coûts'!G4</f>
        <v>0</v>
      </c>
      <c r="N15" s="401"/>
      <c r="O15" s="402">
        <f>'récap des coûts'!H4</f>
        <v>0</v>
      </c>
      <c r="P15" s="403"/>
      <c r="Q15" s="404">
        <f>'récap des coûts'!I4</f>
        <v>0</v>
      </c>
      <c r="R15" s="401"/>
      <c r="S15" s="402">
        <f>'récap des coûts'!J4</f>
        <v>0</v>
      </c>
      <c r="T15" s="405"/>
      <c r="U15" s="406">
        <f>'récap des coûts'!K4</f>
        <v>0</v>
      </c>
      <c r="V15" s="401"/>
      <c r="W15" s="402">
        <f>'récap des coûts'!L4</f>
        <v>0</v>
      </c>
      <c r="X15" s="405"/>
      <c r="Y15" s="406">
        <f>'récap des coûts'!M4</f>
        <v>0</v>
      </c>
    </row>
    <row r="16" spans="1:25" ht="15.75" thickBot="1">
      <c r="B16" s="407" t="s">
        <v>265</v>
      </c>
      <c r="C16" s="408">
        <f>SUM(C8:C15)</f>
        <v>330</v>
      </c>
      <c r="D16" s="407" t="s">
        <v>265</v>
      </c>
      <c r="E16" s="408">
        <f>SUM(E8:E15)</f>
        <v>295</v>
      </c>
      <c r="F16" s="407" t="s">
        <v>265</v>
      </c>
      <c r="G16" s="408">
        <f>SUM(G8:G15)</f>
        <v>2220</v>
      </c>
      <c r="H16" s="407" t="s">
        <v>265</v>
      </c>
      <c r="I16" s="408">
        <f>SUM(I8:I15)</f>
        <v>210</v>
      </c>
      <c r="J16" s="407" t="s">
        <v>265</v>
      </c>
      <c r="K16" s="408">
        <f>SUM(K8:K15)</f>
        <v>210</v>
      </c>
      <c r="L16" s="407" t="s">
        <v>265</v>
      </c>
      <c r="M16" s="408">
        <f>SUM(M8:M15)</f>
        <v>660</v>
      </c>
      <c r="N16" s="407" t="s">
        <v>265</v>
      </c>
      <c r="O16" s="408">
        <f>SUM(O8:O15)</f>
        <v>210</v>
      </c>
      <c r="P16" s="407" t="s">
        <v>265</v>
      </c>
      <c r="Q16" s="408">
        <f>SUM(Q8:Q15)</f>
        <v>210</v>
      </c>
      <c r="R16" s="407" t="s">
        <v>265</v>
      </c>
      <c r="S16" s="408">
        <f>SUM(S8:S15)</f>
        <v>210</v>
      </c>
      <c r="T16" s="407" t="s">
        <v>265</v>
      </c>
      <c r="U16" s="408">
        <f>SUM(U8:U15)</f>
        <v>210</v>
      </c>
      <c r="V16" s="407" t="s">
        <v>265</v>
      </c>
      <c r="W16" s="409">
        <f>SUM(W8:W15)</f>
        <v>210</v>
      </c>
      <c r="X16" s="407" t="s">
        <v>265</v>
      </c>
      <c r="Y16" s="410">
        <f>SUM(Y8:Y15)</f>
        <v>660</v>
      </c>
    </row>
    <row r="18" spans="1:25">
      <c r="A18" s="369" t="s">
        <v>335</v>
      </c>
      <c r="B18" s="370"/>
      <c r="C18" s="370"/>
      <c r="D18" s="370"/>
      <c r="E18" s="370"/>
      <c r="F18" s="370"/>
      <c r="G18" s="370"/>
      <c r="H18" s="370"/>
      <c r="I18" s="556" t="s">
        <v>267</v>
      </c>
      <c r="J18" s="557"/>
      <c r="K18" s="557"/>
      <c r="L18" s="557"/>
      <c r="M18" s="557"/>
      <c r="N18" s="557"/>
      <c r="O18" s="557"/>
      <c r="P18" s="557"/>
      <c r="Q18" s="557"/>
      <c r="R18" s="557"/>
      <c r="S18" s="557"/>
      <c r="T18" s="557"/>
      <c r="U18" s="557"/>
      <c r="V18" s="557"/>
      <c r="W18" s="557"/>
      <c r="X18" s="557"/>
      <c r="Y18" s="558"/>
    </row>
    <row r="19" spans="1:25">
      <c r="A19" s="369" t="s">
        <v>336</v>
      </c>
      <c r="B19" s="370"/>
      <c r="C19" s="370"/>
      <c r="D19" s="370"/>
      <c r="E19" s="370"/>
      <c r="F19" s="370"/>
      <c r="G19" s="370"/>
      <c r="H19" s="370"/>
      <c r="I19" s="556" t="s">
        <v>336</v>
      </c>
      <c r="J19" s="557"/>
      <c r="K19" s="557"/>
      <c r="L19" s="557"/>
      <c r="M19" s="557"/>
      <c r="N19" s="557"/>
      <c r="O19" s="557"/>
      <c r="P19" s="557"/>
      <c r="Q19" s="557"/>
      <c r="R19" s="557"/>
      <c r="S19" s="557"/>
      <c r="T19" s="557"/>
      <c r="U19" s="557"/>
      <c r="V19" s="557"/>
      <c r="W19" s="557"/>
      <c r="X19" s="557"/>
      <c r="Y19" s="558"/>
    </row>
    <row r="20" spans="1:25">
      <c r="A20" s="371" t="s">
        <v>269</v>
      </c>
      <c r="B20" s="370"/>
      <c r="C20" s="370"/>
      <c r="D20" s="370"/>
      <c r="E20" s="370"/>
      <c r="F20" s="370"/>
      <c r="G20" s="370"/>
      <c r="H20" s="370"/>
      <c r="I20" s="562" t="s">
        <v>269</v>
      </c>
      <c r="J20" s="563"/>
      <c r="K20" s="563"/>
      <c r="L20" s="563"/>
      <c r="M20" s="563"/>
      <c r="N20" s="563"/>
      <c r="O20" s="563"/>
      <c r="P20" s="563"/>
      <c r="Q20" s="563"/>
      <c r="R20" s="563"/>
      <c r="S20" s="563"/>
      <c r="T20" s="563"/>
      <c r="U20" s="563"/>
      <c r="V20" s="563"/>
      <c r="W20" s="563"/>
      <c r="X20" s="563"/>
      <c r="Y20" s="606"/>
    </row>
  </sheetData>
  <mergeCells count="11">
    <mergeCell ref="I18:Y18"/>
    <mergeCell ref="I19:Y19"/>
    <mergeCell ref="I20:Y20"/>
    <mergeCell ref="A8:A9"/>
    <mergeCell ref="A10:A13"/>
    <mergeCell ref="A1:A4"/>
    <mergeCell ref="B1:V4"/>
    <mergeCell ref="X1:Y1"/>
    <mergeCell ref="X2:Y2"/>
    <mergeCell ref="X3:Y3"/>
    <mergeCell ref="X4:Y4"/>
  </mergeCells>
  <pageMargins left="0.7" right="0.7" top="0.75" bottom="0.75" header="0.3" footer="0.3"/>
  <pageSetup paperSize="9" scale="46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0"/>
  <dimension ref="A1:Y22"/>
  <sheetViews>
    <sheetView view="pageBreakPreview" topLeftCell="A3" zoomScale="130" zoomScaleSheetLayoutView="130" workbookViewId="0">
      <selection activeCell="G7" sqref="G7"/>
    </sheetView>
  </sheetViews>
  <sheetFormatPr baseColWidth="10" defaultRowHeight="15"/>
  <cols>
    <col min="1" max="1" width="15.28515625" style="326" customWidth="1"/>
    <col min="2" max="2" width="9.7109375" style="326" customWidth="1"/>
    <col min="3" max="3" width="10.140625" style="326" customWidth="1"/>
    <col min="4" max="4" width="9.5703125" style="326" customWidth="1"/>
    <col min="5" max="6" width="10.140625" style="326" customWidth="1"/>
    <col min="7" max="8" width="10.7109375" style="326" customWidth="1"/>
    <col min="9" max="9" width="10.85546875" style="326" customWidth="1"/>
    <col min="10" max="10" width="10.7109375" style="326" customWidth="1"/>
    <col min="11" max="16" width="11.42578125" style="326"/>
    <col min="17" max="18" width="12.28515625" style="326" customWidth="1"/>
    <col min="19" max="20" width="12" style="326" customWidth="1"/>
    <col min="21" max="22" width="11.42578125" style="326"/>
    <col min="23" max="24" width="11.85546875" style="326" customWidth="1"/>
    <col min="25" max="16384" width="11.42578125" style="326"/>
  </cols>
  <sheetData>
    <row r="1" spans="1:25" ht="15" customHeight="1">
      <c r="A1" s="564"/>
      <c r="B1" s="564"/>
      <c r="C1" s="603" t="s">
        <v>293</v>
      </c>
      <c r="D1" s="565"/>
      <c r="E1" s="565"/>
      <c r="F1" s="565"/>
      <c r="G1" s="565"/>
      <c r="H1" s="565"/>
      <c r="I1" s="565"/>
      <c r="J1" s="565"/>
      <c r="K1" s="565"/>
      <c r="L1" s="565"/>
      <c r="M1" s="565"/>
      <c r="N1" s="565"/>
      <c r="O1" s="565"/>
      <c r="P1" s="565"/>
      <c r="Q1" s="565"/>
      <c r="R1" s="565"/>
      <c r="S1" s="565"/>
      <c r="T1" s="565"/>
      <c r="U1" s="565"/>
      <c r="V1" s="566"/>
      <c r="W1" s="362" t="s">
        <v>240</v>
      </c>
      <c r="X1" s="411" t="s">
        <v>241</v>
      </c>
      <c r="Y1" s="412"/>
    </row>
    <row r="2" spans="1:25" ht="15" customHeight="1">
      <c r="A2" s="564"/>
      <c r="B2" s="564"/>
      <c r="C2" s="604"/>
      <c r="D2" s="567"/>
      <c r="E2" s="567"/>
      <c r="F2" s="567"/>
      <c r="G2" s="567"/>
      <c r="H2" s="567"/>
      <c r="I2" s="567"/>
      <c r="J2" s="567"/>
      <c r="K2" s="567"/>
      <c r="L2" s="567"/>
      <c r="M2" s="567"/>
      <c r="N2" s="567"/>
      <c r="O2" s="567"/>
      <c r="P2" s="567"/>
      <c r="Q2" s="567"/>
      <c r="R2" s="567"/>
      <c r="S2" s="567"/>
      <c r="T2" s="567"/>
      <c r="U2" s="567"/>
      <c r="V2" s="568"/>
      <c r="W2" s="362" t="s">
        <v>242</v>
      </c>
      <c r="X2" s="411" t="s">
        <v>243</v>
      </c>
      <c r="Y2" s="412"/>
    </row>
    <row r="3" spans="1:25" ht="15" customHeight="1">
      <c r="A3" s="564"/>
      <c r="B3" s="564"/>
      <c r="C3" s="604"/>
      <c r="D3" s="567"/>
      <c r="E3" s="567"/>
      <c r="F3" s="567"/>
      <c r="G3" s="567"/>
      <c r="H3" s="567"/>
      <c r="I3" s="567"/>
      <c r="J3" s="567"/>
      <c r="K3" s="567"/>
      <c r="L3" s="567"/>
      <c r="M3" s="567"/>
      <c r="N3" s="567"/>
      <c r="O3" s="567"/>
      <c r="P3" s="567"/>
      <c r="Q3" s="567"/>
      <c r="R3" s="567"/>
      <c r="S3" s="567"/>
      <c r="T3" s="567"/>
      <c r="U3" s="567"/>
      <c r="V3" s="568"/>
      <c r="W3" s="362" t="s">
        <v>244</v>
      </c>
      <c r="X3" s="411" t="s">
        <v>245</v>
      </c>
      <c r="Y3" s="412"/>
    </row>
    <row r="4" spans="1:25" ht="15" customHeight="1">
      <c r="A4" s="564"/>
      <c r="B4" s="564"/>
      <c r="C4" s="605"/>
      <c r="D4" s="569"/>
      <c r="E4" s="569"/>
      <c r="F4" s="569"/>
      <c r="G4" s="569"/>
      <c r="H4" s="569"/>
      <c r="I4" s="569"/>
      <c r="J4" s="569"/>
      <c r="K4" s="569"/>
      <c r="L4" s="569"/>
      <c r="M4" s="569"/>
      <c r="N4" s="569"/>
      <c r="O4" s="569"/>
      <c r="P4" s="569"/>
      <c r="Q4" s="569"/>
      <c r="R4" s="569"/>
      <c r="S4" s="569"/>
      <c r="T4" s="569"/>
      <c r="U4" s="569"/>
      <c r="V4" s="570"/>
      <c r="W4" s="362" t="s">
        <v>246</v>
      </c>
      <c r="X4" s="411" t="s">
        <v>271</v>
      </c>
      <c r="Y4" s="412"/>
    </row>
    <row r="5" spans="1:25" ht="15.75" thickBot="1"/>
    <row r="6" spans="1:25" ht="51" customHeight="1" thickBot="1">
      <c r="A6" s="372" t="s">
        <v>248</v>
      </c>
      <c r="B6" s="413" t="s">
        <v>294</v>
      </c>
      <c r="C6" s="372" t="s">
        <v>295</v>
      </c>
      <c r="D6" s="372" t="s">
        <v>294</v>
      </c>
      <c r="E6" s="414" t="s">
        <v>296</v>
      </c>
      <c r="F6" s="372" t="s">
        <v>294</v>
      </c>
      <c r="G6" s="372" t="s">
        <v>297</v>
      </c>
      <c r="H6" s="372" t="s">
        <v>294</v>
      </c>
      <c r="I6" s="372" t="s">
        <v>298</v>
      </c>
      <c r="J6" s="372" t="s">
        <v>294</v>
      </c>
      <c r="K6" s="372" t="s">
        <v>299</v>
      </c>
      <c r="L6" s="372" t="s">
        <v>294</v>
      </c>
      <c r="M6" s="372" t="s">
        <v>300</v>
      </c>
      <c r="N6" s="372" t="s">
        <v>294</v>
      </c>
      <c r="O6" s="372" t="s">
        <v>301</v>
      </c>
      <c r="P6" s="372" t="s">
        <v>294</v>
      </c>
      <c r="Q6" s="372" t="s">
        <v>302</v>
      </c>
      <c r="R6" s="372" t="s">
        <v>294</v>
      </c>
      <c r="S6" s="372" t="s">
        <v>303</v>
      </c>
      <c r="T6" s="372" t="s">
        <v>294</v>
      </c>
      <c r="U6" s="372" t="s">
        <v>304</v>
      </c>
      <c r="V6" s="372" t="s">
        <v>294</v>
      </c>
      <c r="W6" s="414" t="s">
        <v>305</v>
      </c>
      <c r="X6" s="372" t="s">
        <v>294</v>
      </c>
      <c r="Y6" s="372" t="s">
        <v>306</v>
      </c>
    </row>
    <row r="7" spans="1:25" ht="103.5" customHeight="1" thickBot="1">
      <c r="A7" s="415" t="s">
        <v>307</v>
      </c>
      <c r="B7" s="416"/>
      <c r="C7" s="417">
        <f>'récap des coûts'!B3</f>
        <v>420</v>
      </c>
      <c r="D7" s="418"/>
      <c r="E7" s="419">
        <f>'récap des coûts'!C3</f>
        <v>483</v>
      </c>
      <c r="F7" s="416"/>
      <c r="G7" s="417">
        <f>'récap des coûts'!D3</f>
        <v>98</v>
      </c>
      <c r="H7" s="418"/>
      <c r="I7" s="420">
        <f>'récap des coûts'!E3</f>
        <v>0</v>
      </c>
      <c r="J7" s="416"/>
      <c r="K7" s="417">
        <f>'récap des coûts'!F3</f>
        <v>0</v>
      </c>
      <c r="L7" s="418"/>
      <c r="M7" s="421">
        <f>'récap des coûts'!G3</f>
        <v>0</v>
      </c>
      <c r="N7" s="416"/>
      <c r="O7" s="536">
        <f>'récap des coûts'!H3</f>
        <v>0</v>
      </c>
      <c r="P7" s="421"/>
      <c r="Q7" s="421">
        <f>'récap des coûts'!I3</f>
        <v>0</v>
      </c>
      <c r="R7" s="416"/>
      <c r="S7" s="536">
        <f>'récap des coûts'!J3</f>
        <v>0</v>
      </c>
      <c r="T7" s="418"/>
      <c r="U7" s="421">
        <f>'récap des coûts'!K3</f>
        <v>0</v>
      </c>
      <c r="V7" s="416"/>
      <c r="W7" s="417">
        <f>'récap des coûts'!L3</f>
        <v>0</v>
      </c>
      <c r="X7" s="422"/>
      <c r="Y7" s="421">
        <f>'récap des coûts'!M3</f>
        <v>0</v>
      </c>
    </row>
    <row r="8" spans="1:25" ht="30" customHeight="1" thickBot="1">
      <c r="B8" s="423" t="s">
        <v>265</v>
      </c>
      <c r="C8" s="535">
        <f>SUM(C7:C7)</f>
        <v>420</v>
      </c>
      <c r="D8" s="423" t="s">
        <v>265</v>
      </c>
      <c r="E8" s="425">
        <f>SUM(E7:E7)</f>
        <v>483</v>
      </c>
      <c r="F8" s="423" t="s">
        <v>265</v>
      </c>
      <c r="G8" s="426">
        <f>+SUM(G7:G7)</f>
        <v>98</v>
      </c>
      <c r="H8" s="423" t="s">
        <v>265</v>
      </c>
      <c r="I8" s="426">
        <f>SUM(I7:I7)</f>
        <v>0</v>
      </c>
      <c r="J8" s="423" t="s">
        <v>265</v>
      </c>
      <c r="K8" s="426">
        <f>SUM(K7)</f>
        <v>0</v>
      </c>
      <c r="L8" s="423" t="s">
        <v>265</v>
      </c>
      <c r="M8" s="426">
        <f>M7</f>
        <v>0</v>
      </c>
      <c r="N8" s="423" t="s">
        <v>265</v>
      </c>
      <c r="O8" s="535">
        <f>O7</f>
        <v>0</v>
      </c>
      <c r="P8" s="423" t="s">
        <v>265</v>
      </c>
      <c r="Q8" s="426">
        <f>Q7</f>
        <v>0</v>
      </c>
      <c r="R8" s="423" t="s">
        <v>265</v>
      </c>
      <c r="S8" s="535">
        <f>S7</f>
        <v>0</v>
      </c>
      <c r="T8" s="423" t="s">
        <v>265</v>
      </c>
      <c r="U8" s="426">
        <f>U7</f>
        <v>0</v>
      </c>
      <c r="V8" s="427" t="s">
        <v>265</v>
      </c>
      <c r="W8" s="537">
        <f>W7</f>
        <v>0</v>
      </c>
      <c r="X8" s="427" t="s">
        <v>265</v>
      </c>
      <c r="Y8" s="426">
        <f>Y7</f>
        <v>0</v>
      </c>
    </row>
    <row r="20" spans="1:25">
      <c r="A20" s="369" t="s">
        <v>335</v>
      </c>
      <c r="B20" s="370"/>
      <c r="C20" s="370"/>
      <c r="D20" s="370"/>
      <c r="E20" s="370"/>
      <c r="F20" s="370"/>
      <c r="G20" s="370"/>
      <c r="H20" s="370"/>
      <c r="I20" s="556" t="s">
        <v>267</v>
      </c>
      <c r="J20" s="557"/>
      <c r="K20" s="557"/>
      <c r="L20" s="557"/>
      <c r="M20" s="557"/>
      <c r="N20" s="557"/>
      <c r="O20" s="557"/>
      <c r="P20" s="557"/>
      <c r="Q20" s="557"/>
      <c r="R20" s="557"/>
      <c r="S20" s="557"/>
      <c r="T20" s="557"/>
      <c r="U20" s="557"/>
      <c r="V20" s="557"/>
      <c r="W20" s="557"/>
      <c r="X20" s="557"/>
      <c r="Y20" s="558"/>
    </row>
    <row r="21" spans="1:25">
      <c r="A21" s="369" t="s">
        <v>336</v>
      </c>
      <c r="B21" s="370"/>
      <c r="C21" s="370"/>
      <c r="D21" s="370"/>
      <c r="E21" s="370"/>
      <c r="F21" s="370"/>
      <c r="G21" s="370"/>
      <c r="H21" s="370"/>
      <c r="I21" s="556" t="s">
        <v>336</v>
      </c>
      <c r="J21" s="557"/>
      <c r="K21" s="557"/>
      <c r="L21" s="557"/>
      <c r="M21" s="557"/>
      <c r="N21" s="557"/>
      <c r="O21" s="557"/>
      <c r="P21" s="557"/>
      <c r="Q21" s="557"/>
      <c r="R21" s="557"/>
      <c r="S21" s="557"/>
      <c r="T21" s="557"/>
      <c r="U21" s="557"/>
      <c r="V21" s="557"/>
      <c r="W21" s="557"/>
      <c r="X21" s="557"/>
      <c r="Y21" s="558"/>
    </row>
    <row r="22" spans="1:25">
      <c r="A22" s="371" t="s">
        <v>269</v>
      </c>
      <c r="B22" s="370"/>
      <c r="C22" s="370"/>
      <c r="D22" s="370"/>
      <c r="E22" s="370"/>
      <c r="F22" s="370"/>
      <c r="G22" s="370"/>
      <c r="H22" s="370"/>
      <c r="I22" s="562" t="s">
        <v>269</v>
      </c>
      <c r="J22" s="563"/>
      <c r="K22" s="563"/>
      <c r="L22" s="563"/>
      <c r="M22" s="563"/>
      <c r="N22" s="563"/>
      <c r="O22" s="563"/>
      <c r="P22" s="563"/>
      <c r="Q22" s="563"/>
      <c r="R22" s="563"/>
      <c r="S22" s="563"/>
      <c r="T22" s="563"/>
      <c r="U22" s="563"/>
      <c r="V22" s="563"/>
      <c r="W22" s="563"/>
      <c r="X22" s="563"/>
      <c r="Y22" s="606"/>
    </row>
  </sheetData>
  <mergeCells count="5">
    <mergeCell ref="A1:B4"/>
    <mergeCell ref="C1:V4"/>
    <mergeCell ref="I20:Y20"/>
    <mergeCell ref="I21:Y21"/>
    <mergeCell ref="I22:Y22"/>
  </mergeCells>
  <pageMargins left="0.70866141732283472" right="0.70866141732283472" top="0.74803149606299213" bottom="0.74803149606299213" header="0.31496062992125984" footer="0.31496062992125984"/>
  <pageSetup paperSize="9" scale="44" orientation="landscape" verticalDpi="3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1">
    <pageSetUpPr fitToPage="1"/>
  </sheetPr>
  <dimension ref="A1:AD15"/>
  <sheetViews>
    <sheetView view="pageBreakPreview" topLeftCell="A5" zoomScale="89" zoomScaleSheetLayoutView="89" workbookViewId="0">
      <selection activeCell="A13" sqref="A13"/>
    </sheetView>
  </sheetViews>
  <sheetFormatPr baseColWidth="10" defaultRowHeight="15"/>
  <cols>
    <col min="1" max="1" width="18" style="326" customWidth="1"/>
    <col min="2" max="2" width="13.140625" style="326" customWidth="1"/>
    <col min="3" max="3" width="11.7109375" style="326" customWidth="1"/>
    <col min="4" max="4" width="12.28515625" style="326" customWidth="1"/>
    <col min="5" max="5" width="11.42578125" style="326"/>
    <col min="6" max="6" width="12.7109375" style="326" customWidth="1"/>
    <col min="7" max="7" width="11.42578125" style="326"/>
    <col min="8" max="8" width="12.5703125" style="326" customWidth="1"/>
    <col min="9" max="9" width="11.42578125" style="326"/>
    <col min="10" max="10" width="12.42578125" style="326" customWidth="1"/>
    <col min="11" max="11" width="11.42578125" style="326"/>
    <col min="12" max="12" width="14.85546875" style="326" customWidth="1"/>
    <col min="13" max="13" width="13.5703125" style="326" customWidth="1"/>
    <col min="14" max="14" width="16.85546875" style="326" customWidth="1"/>
    <col min="15" max="23" width="11.42578125" style="326"/>
    <col min="24" max="24" width="13.28515625" style="73" customWidth="1"/>
    <col min="25" max="16384" width="11.42578125" style="326"/>
  </cols>
  <sheetData>
    <row r="1" spans="1:30" ht="15" customHeight="1">
      <c r="A1" s="564"/>
      <c r="B1" s="564"/>
      <c r="C1" s="603" t="s">
        <v>308</v>
      </c>
      <c r="D1" s="565"/>
      <c r="E1" s="565"/>
      <c r="F1" s="565"/>
      <c r="G1" s="565"/>
      <c r="H1" s="565"/>
      <c r="I1" s="565"/>
      <c r="J1" s="565"/>
      <c r="K1" s="565"/>
      <c r="L1" s="565"/>
      <c r="M1" s="565"/>
      <c r="N1" s="565"/>
      <c r="O1" s="565"/>
      <c r="P1" s="565"/>
      <c r="Q1" s="565"/>
      <c r="R1" s="565"/>
      <c r="S1" s="565"/>
      <c r="T1" s="566"/>
      <c r="U1" s="362" t="s">
        <v>240</v>
      </c>
      <c r="V1" s="362"/>
      <c r="W1" s="571" t="s">
        <v>241</v>
      </c>
      <c r="X1" s="571"/>
      <c r="Y1" s="571"/>
    </row>
    <row r="2" spans="1:30" ht="15" customHeight="1">
      <c r="A2" s="564"/>
      <c r="B2" s="564"/>
      <c r="C2" s="604"/>
      <c r="D2" s="567"/>
      <c r="E2" s="567"/>
      <c r="F2" s="567"/>
      <c r="G2" s="567"/>
      <c r="H2" s="567"/>
      <c r="I2" s="567"/>
      <c r="J2" s="567"/>
      <c r="K2" s="567"/>
      <c r="L2" s="567"/>
      <c r="M2" s="567"/>
      <c r="N2" s="567"/>
      <c r="O2" s="567"/>
      <c r="P2" s="567"/>
      <c r="Q2" s="567"/>
      <c r="R2" s="567"/>
      <c r="S2" s="567"/>
      <c r="T2" s="568"/>
      <c r="U2" s="362" t="s">
        <v>242</v>
      </c>
      <c r="V2" s="362"/>
      <c r="W2" s="571" t="s">
        <v>243</v>
      </c>
      <c r="X2" s="571"/>
      <c r="Y2" s="571"/>
    </row>
    <row r="3" spans="1:30" ht="15" customHeight="1">
      <c r="A3" s="564"/>
      <c r="B3" s="564"/>
      <c r="C3" s="604"/>
      <c r="D3" s="567"/>
      <c r="E3" s="567"/>
      <c r="F3" s="567"/>
      <c r="G3" s="567"/>
      <c r="H3" s="567"/>
      <c r="I3" s="567"/>
      <c r="J3" s="567"/>
      <c r="K3" s="567"/>
      <c r="L3" s="567"/>
      <c r="M3" s="567"/>
      <c r="N3" s="567"/>
      <c r="O3" s="567"/>
      <c r="P3" s="567"/>
      <c r="Q3" s="567"/>
      <c r="R3" s="567"/>
      <c r="S3" s="567"/>
      <c r="T3" s="568"/>
      <c r="U3" s="362" t="s">
        <v>244</v>
      </c>
      <c r="V3" s="362"/>
      <c r="W3" s="571" t="s">
        <v>245</v>
      </c>
      <c r="X3" s="571"/>
      <c r="Y3" s="571"/>
    </row>
    <row r="4" spans="1:30" ht="15" customHeight="1">
      <c r="A4" s="564"/>
      <c r="B4" s="564"/>
      <c r="C4" s="605"/>
      <c r="D4" s="569"/>
      <c r="E4" s="569"/>
      <c r="F4" s="569"/>
      <c r="G4" s="569"/>
      <c r="H4" s="569"/>
      <c r="I4" s="569"/>
      <c r="J4" s="569"/>
      <c r="K4" s="569"/>
      <c r="L4" s="569"/>
      <c r="M4" s="569"/>
      <c r="N4" s="569"/>
      <c r="O4" s="569"/>
      <c r="P4" s="569"/>
      <c r="Q4" s="569"/>
      <c r="R4" s="569"/>
      <c r="S4" s="569"/>
      <c r="T4" s="570"/>
      <c r="U4" s="362" t="s">
        <v>246</v>
      </c>
      <c r="V4" s="362"/>
      <c r="W4" s="571" t="s">
        <v>271</v>
      </c>
      <c r="X4" s="571"/>
      <c r="Y4" s="571"/>
    </row>
    <row r="5" spans="1:30" ht="15.75" thickBot="1">
      <c r="AA5" s="332"/>
      <c r="AB5" s="332"/>
      <c r="AC5" s="332"/>
      <c r="AD5" s="332"/>
    </row>
    <row r="6" spans="1:30" ht="45.75" thickBot="1">
      <c r="A6" s="413" t="s">
        <v>248</v>
      </c>
      <c r="B6" s="364" t="s">
        <v>294</v>
      </c>
      <c r="C6" s="364" t="s">
        <v>309</v>
      </c>
      <c r="D6" s="428" t="s">
        <v>294</v>
      </c>
      <c r="E6" s="364" t="s">
        <v>274</v>
      </c>
      <c r="F6" s="364" t="s">
        <v>294</v>
      </c>
      <c r="G6" s="364" t="s">
        <v>275</v>
      </c>
      <c r="H6" s="364" t="s">
        <v>294</v>
      </c>
      <c r="I6" s="364" t="s">
        <v>276</v>
      </c>
      <c r="J6" s="364" t="s">
        <v>294</v>
      </c>
      <c r="K6" s="363" t="s">
        <v>277</v>
      </c>
      <c r="L6" s="364" t="s">
        <v>294</v>
      </c>
      <c r="M6" s="428" t="s">
        <v>278</v>
      </c>
      <c r="N6" s="428" t="s">
        <v>294</v>
      </c>
      <c r="O6" s="364" t="s">
        <v>279</v>
      </c>
      <c r="P6" s="364" t="s">
        <v>294</v>
      </c>
      <c r="Q6" s="364" t="s">
        <v>280</v>
      </c>
      <c r="R6" s="364" t="s">
        <v>294</v>
      </c>
      <c r="S6" s="364" t="s">
        <v>281</v>
      </c>
      <c r="T6" s="364" t="s">
        <v>294</v>
      </c>
      <c r="U6" s="364" t="s">
        <v>282</v>
      </c>
      <c r="V6" s="364" t="s">
        <v>294</v>
      </c>
      <c r="W6" s="364" t="s">
        <v>283</v>
      </c>
      <c r="X6" s="364" t="s">
        <v>294</v>
      </c>
      <c r="Y6" s="364" t="s">
        <v>284</v>
      </c>
      <c r="AA6" s="332"/>
      <c r="AB6" s="429"/>
      <c r="AC6" s="610"/>
      <c r="AD6" s="610"/>
    </row>
    <row r="7" spans="1:30" ht="120.75" customHeight="1" thickBot="1">
      <c r="A7" s="520" t="s">
        <v>310</v>
      </c>
      <c r="B7" s="430" t="s">
        <v>332</v>
      </c>
      <c r="C7" s="431">
        <f>'récap des coûts'!B10</f>
        <v>0</v>
      </c>
      <c r="D7" s="387"/>
      <c r="E7" s="388">
        <f>'récap des coûts'!C10</f>
        <v>30</v>
      </c>
      <c r="F7" s="432"/>
      <c r="G7" s="433">
        <f>'récap des coûts'!D10</f>
        <v>60</v>
      </c>
      <c r="H7" s="434"/>
      <c r="I7" s="435">
        <f>'récap des coûts'!E10</f>
        <v>0</v>
      </c>
      <c r="J7" s="430"/>
      <c r="K7" s="431">
        <f>'récap des coûts'!F10</f>
        <v>0</v>
      </c>
      <c r="L7" s="436"/>
      <c r="M7" s="435">
        <f>'récap des coûts'!G10</f>
        <v>0</v>
      </c>
      <c r="N7" s="437"/>
      <c r="O7" s="438">
        <f>'récap des coûts'!H10</f>
        <v>0</v>
      </c>
      <c r="P7" s="387"/>
      <c r="Q7" s="388">
        <f>'récap des coûts'!I10</f>
        <v>0</v>
      </c>
      <c r="R7" s="439"/>
      <c r="S7" s="433">
        <f>'récap des coûts'!J10</f>
        <v>0</v>
      </c>
      <c r="T7" s="440"/>
      <c r="U7" s="435">
        <f>'récap des coûts'!K10</f>
        <v>0</v>
      </c>
      <c r="V7" s="439"/>
      <c r="W7" s="433">
        <f>'récap des coûts'!L10</f>
        <v>0</v>
      </c>
      <c r="X7" s="436"/>
      <c r="Y7" s="435">
        <f>'récap des coûts'!M10</f>
        <v>0</v>
      </c>
      <c r="AA7" s="332"/>
      <c r="AB7" s="441"/>
      <c r="AC7" s="610"/>
      <c r="AD7" s="610"/>
    </row>
    <row r="8" spans="1:30" ht="89.25" customHeight="1" thickBot="1">
      <c r="A8" s="443" t="s">
        <v>311</v>
      </c>
      <c r="B8" s="444"/>
      <c r="C8" s="445">
        <f>'récap des coûts'!B11</f>
        <v>0</v>
      </c>
      <c r="D8" s="446"/>
      <c r="E8" s="447">
        <f>'récap des coûts'!C11</f>
        <v>0</v>
      </c>
      <c r="F8" s="444"/>
      <c r="G8" s="445">
        <f>'récap des coûts'!D11</f>
        <v>300</v>
      </c>
      <c r="H8" s="446"/>
      <c r="I8" s="447">
        <f>'récap des coûts'!E11</f>
        <v>0</v>
      </c>
      <c r="J8" s="444"/>
      <c r="K8" s="445">
        <f>'récap des coûts'!F11</f>
        <v>0</v>
      </c>
      <c r="L8" s="448"/>
      <c r="M8" s="449">
        <f>'récap des coûts'!G11</f>
        <v>0</v>
      </c>
      <c r="N8" s="450"/>
      <c r="O8" s="451">
        <f>'récap des coûts'!H11</f>
        <v>0</v>
      </c>
      <c r="P8" s="446"/>
      <c r="Q8" s="447">
        <f>'récap des coûts'!I11</f>
        <v>0</v>
      </c>
      <c r="R8" s="444"/>
      <c r="S8" s="445">
        <f>'récap des coûts'!J11</f>
        <v>0</v>
      </c>
      <c r="T8" s="446"/>
      <c r="U8" s="447">
        <f>'récap des coûts'!K11</f>
        <v>0</v>
      </c>
      <c r="V8" s="444"/>
      <c r="W8" s="445">
        <f>'récap des coûts'!L11</f>
        <v>0</v>
      </c>
      <c r="X8" s="442"/>
      <c r="Y8" s="447">
        <f>'récap des coûts'!M11</f>
        <v>0</v>
      </c>
    </row>
    <row r="9" spans="1:30" ht="36.75" hidden="1" customHeight="1">
      <c r="A9" s="452" t="s">
        <v>312</v>
      </c>
      <c r="B9" s="444" t="s">
        <v>313</v>
      </c>
      <c r="C9" s="445">
        <f>0</f>
        <v>0</v>
      </c>
      <c r="D9" s="446"/>
      <c r="E9" s="447">
        <f>0</f>
        <v>0</v>
      </c>
      <c r="F9" s="444"/>
      <c r="G9" s="445"/>
      <c r="H9" s="446"/>
      <c r="I9" s="447"/>
      <c r="J9" s="444"/>
      <c r="K9" s="445"/>
      <c r="L9" s="446"/>
      <c r="M9" s="447"/>
      <c r="N9" s="450"/>
      <c r="O9" s="451"/>
      <c r="P9" s="446"/>
      <c r="Q9" s="447"/>
      <c r="R9" s="444"/>
      <c r="S9" s="445"/>
      <c r="T9" s="446"/>
      <c r="U9" s="447"/>
      <c r="V9" s="444"/>
      <c r="W9" s="445"/>
      <c r="X9" s="442"/>
      <c r="Y9" s="447"/>
    </row>
    <row r="10" spans="1:30" ht="21.75" customHeight="1" thickBot="1">
      <c r="B10" s="407" t="s">
        <v>265</v>
      </c>
      <c r="C10" s="453">
        <f>SUM(C7:C9)</f>
        <v>0</v>
      </c>
      <c r="D10" s="407" t="s">
        <v>265</v>
      </c>
      <c r="E10" s="454">
        <f>SUM(E7:E9)</f>
        <v>30</v>
      </c>
      <c r="F10" s="407" t="s">
        <v>265</v>
      </c>
      <c r="G10" s="454">
        <f>+SUM(G7:G9)</f>
        <v>360</v>
      </c>
      <c r="H10" s="407" t="s">
        <v>265</v>
      </c>
      <c r="I10" s="454">
        <f>SUM(I7:I9)</f>
        <v>0</v>
      </c>
      <c r="J10" s="407" t="s">
        <v>265</v>
      </c>
      <c r="K10" s="455">
        <f>SUM(K7:K9)</f>
        <v>0</v>
      </c>
      <c r="L10" s="407" t="s">
        <v>265</v>
      </c>
      <c r="M10" s="453">
        <f>SUM(M7:M9)</f>
        <v>0</v>
      </c>
      <c r="N10" s="407" t="s">
        <v>265</v>
      </c>
      <c r="O10" s="456">
        <f>SUM(O7:O9)</f>
        <v>0</v>
      </c>
      <c r="P10" s="407" t="s">
        <v>265</v>
      </c>
      <c r="Q10" s="408">
        <f>SUM(Q7:Q8)</f>
        <v>0</v>
      </c>
      <c r="R10" s="407" t="s">
        <v>265</v>
      </c>
      <c r="S10" s="454">
        <f>SUM(S7:S8)</f>
        <v>0</v>
      </c>
      <c r="T10" s="407" t="s">
        <v>265</v>
      </c>
      <c r="U10" s="456">
        <f>SUM(U7:U9)</f>
        <v>0</v>
      </c>
      <c r="V10" s="407" t="s">
        <v>265</v>
      </c>
      <c r="W10" s="454">
        <f>SUM(W7:W9)</f>
        <v>0</v>
      </c>
      <c r="X10" s="407" t="s">
        <v>265</v>
      </c>
      <c r="Y10" s="456">
        <f>SUM(Y7:Y9)</f>
        <v>0</v>
      </c>
    </row>
    <row r="13" spans="1:30">
      <c r="A13" s="369" t="s">
        <v>335</v>
      </c>
      <c r="B13" s="370"/>
      <c r="C13" s="370"/>
      <c r="D13" s="370"/>
      <c r="E13" s="370"/>
      <c r="F13" s="370"/>
      <c r="G13" s="370"/>
      <c r="H13" s="370"/>
      <c r="I13" s="556" t="s">
        <v>267</v>
      </c>
      <c r="J13" s="557"/>
      <c r="K13" s="557"/>
      <c r="L13" s="557"/>
      <c r="M13" s="557"/>
      <c r="N13" s="557"/>
      <c r="O13" s="557"/>
      <c r="P13" s="557"/>
      <c r="Q13" s="557"/>
      <c r="R13" s="557"/>
      <c r="S13" s="557"/>
      <c r="T13" s="557"/>
      <c r="U13" s="557"/>
      <c r="V13" s="557"/>
      <c r="W13" s="557"/>
      <c r="X13" s="557"/>
      <c r="Y13" s="558"/>
    </row>
    <row r="14" spans="1:30">
      <c r="A14" s="369" t="s">
        <v>336</v>
      </c>
      <c r="B14" s="370"/>
      <c r="C14" s="370"/>
      <c r="D14" s="370"/>
      <c r="E14" s="370"/>
      <c r="F14" s="370"/>
      <c r="G14" s="370"/>
      <c r="H14" s="370"/>
      <c r="I14" s="556" t="s">
        <v>337</v>
      </c>
      <c r="J14" s="557"/>
      <c r="K14" s="557"/>
      <c r="L14" s="557"/>
      <c r="M14" s="557"/>
      <c r="N14" s="557"/>
      <c r="O14" s="557"/>
      <c r="P14" s="557"/>
      <c r="Q14" s="557"/>
      <c r="R14" s="557"/>
      <c r="S14" s="557"/>
      <c r="T14" s="557"/>
      <c r="U14" s="557"/>
      <c r="V14" s="557"/>
      <c r="W14" s="557"/>
      <c r="X14" s="557"/>
      <c r="Y14" s="558"/>
    </row>
    <row r="15" spans="1:30">
      <c r="A15" s="371" t="s">
        <v>269</v>
      </c>
      <c r="B15" s="370"/>
      <c r="C15" s="370"/>
      <c r="D15" s="370"/>
      <c r="E15" s="370"/>
      <c r="F15" s="370"/>
      <c r="G15" s="370"/>
      <c r="H15" s="370"/>
      <c r="I15" s="562" t="s">
        <v>269</v>
      </c>
      <c r="J15" s="563"/>
      <c r="K15" s="563"/>
      <c r="L15" s="563"/>
      <c r="M15" s="563"/>
      <c r="N15" s="563"/>
      <c r="O15" s="563"/>
      <c r="P15" s="563"/>
      <c r="Q15" s="563"/>
      <c r="R15" s="563"/>
      <c r="S15" s="563"/>
      <c r="T15" s="563"/>
      <c r="U15" s="563"/>
      <c r="V15" s="563"/>
      <c r="W15" s="563"/>
      <c r="X15" s="563"/>
      <c r="Y15" s="606"/>
    </row>
  </sheetData>
  <mergeCells count="11">
    <mergeCell ref="A1:B4"/>
    <mergeCell ref="C1:T4"/>
    <mergeCell ref="W1:Y1"/>
    <mergeCell ref="W2:Y2"/>
    <mergeCell ref="W3:Y3"/>
    <mergeCell ref="W4:Y4"/>
    <mergeCell ref="I14:Y14"/>
    <mergeCell ref="I15:Y15"/>
    <mergeCell ref="AC6:AD6"/>
    <mergeCell ref="AC7:AD7"/>
    <mergeCell ref="I13:Y13"/>
  </mergeCells>
  <pageMargins left="0.70866141732283472" right="0.70866141732283472" top="0.74803149606299213" bottom="0.74803149606299213" header="0.31496062992125984" footer="0.31496062992125984"/>
  <pageSetup paperSize="9" scale="42" fitToHeight="4" orientation="landscape" verticalDpi="30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2">
    <pageSetUpPr fitToPage="1"/>
  </sheetPr>
  <dimension ref="A1:Z24"/>
  <sheetViews>
    <sheetView view="pageBreakPreview" topLeftCell="A13" zoomScale="72" zoomScaleSheetLayoutView="72" workbookViewId="0">
      <selection activeCell="A18" sqref="A18"/>
    </sheetView>
  </sheetViews>
  <sheetFormatPr baseColWidth="10" defaultRowHeight="15"/>
  <cols>
    <col min="1" max="1" width="20" style="326" customWidth="1"/>
    <col min="2" max="2" width="15.140625" style="326" customWidth="1"/>
    <col min="3" max="3" width="14.140625" style="326" customWidth="1"/>
    <col min="4" max="4" width="16.7109375" style="326" customWidth="1"/>
    <col min="5" max="5" width="11.85546875" style="326" customWidth="1"/>
    <col min="6" max="6" width="13.7109375" style="326" customWidth="1"/>
    <col min="7" max="7" width="11.140625" style="326" customWidth="1"/>
    <col min="8" max="8" width="16.42578125" style="326" customWidth="1"/>
    <col min="9" max="9" width="12.5703125" style="326" customWidth="1"/>
    <col min="10" max="10" width="14" style="326" customWidth="1"/>
    <col min="11" max="12" width="14.5703125" style="326" customWidth="1"/>
    <col min="13" max="14" width="12.28515625" style="326" customWidth="1"/>
    <col min="15" max="15" width="13.42578125" style="326" customWidth="1"/>
    <col min="16" max="17" width="12.85546875" style="326" customWidth="1"/>
    <col min="18" max="20" width="16.140625" style="326" customWidth="1"/>
    <col min="21" max="21" width="15.140625" style="326" customWidth="1"/>
    <col min="22" max="22" width="14.42578125" style="73" customWidth="1"/>
    <col min="23" max="25" width="14.42578125" style="326" customWidth="1"/>
    <col min="26" max="16384" width="11.42578125" style="326"/>
  </cols>
  <sheetData>
    <row r="1" spans="1:26">
      <c r="A1" s="564"/>
      <c r="B1" s="564"/>
      <c r="C1" s="565" t="s">
        <v>314</v>
      </c>
      <c r="D1" s="565"/>
      <c r="E1" s="565"/>
      <c r="F1" s="565"/>
      <c r="G1" s="565"/>
      <c r="H1" s="565"/>
      <c r="I1" s="565"/>
      <c r="J1" s="565"/>
      <c r="K1" s="565"/>
      <c r="L1" s="565"/>
      <c r="M1" s="565"/>
      <c r="N1" s="565"/>
      <c r="O1" s="565"/>
      <c r="P1" s="565"/>
      <c r="Q1" s="565"/>
      <c r="R1" s="565"/>
      <c r="S1" s="565"/>
      <c r="T1" s="565"/>
      <c r="U1" s="566"/>
      <c r="V1" s="457" t="s">
        <v>240</v>
      </c>
      <c r="W1" s="362"/>
      <c r="X1" s="362"/>
      <c r="Y1" s="571" t="s">
        <v>241</v>
      </c>
      <c r="Z1" s="571"/>
    </row>
    <row r="2" spans="1:26">
      <c r="A2" s="564"/>
      <c r="B2" s="564"/>
      <c r="C2" s="567"/>
      <c r="D2" s="567"/>
      <c r="E2" s="567"/>
      <c r="F2" s="567"/>
      <c r="G2" s="567"/>
      <c r="H2" s="567"/>
      <c r="I2" s="567"/>
      <c r="J2" s="567"/>
      <c r="K2" s="567"/>
      <c r="L2" s="567"/>
      <c r="M2" s="567"/>
      <c r="N2" s="567"/>
      <c r="O2" s="567"/>
      <c r="P2" s="567"/>
      <c r="Q2" s="567"/>
      <c r="R2" s="567"/>
      <c r="S2" s="567"/>
      <c r="T2" s="567"/>
      <c r="U2" s="568"/>
      <c r="V2" s="457" t="s">
        <v>242</v>
      </c>
      <c r="W2" s="362"/>
      <c r="X2" s="362"/>
      <c r="Y2" s="571" t="s">
        <v>243</v>
      </c>
      <c r="Z2" s="571"/>
    </row>
    <row r="3" spans="1:26">
      <c r="A3" s="564"/>
      <c r="B3" s="564"/>
      <c r="C3" s="567"/>
      <c r="D3" s="567"/>
      <c r="E3" s="567"/>
      <c r="F3" s="567"/>
      <c r="G3" s="567"/>
      <c r="H3" s="567"/>
      <c r="I3" s="567"/>
      <c r="J3" s="567"/>
      <c r="K3" s="567"/>
      <c r="L3" s="567"/>
      <c r="M3" s="567"/>
      <c r="N3" s="567"/>
      <c r="O3" s="567"/>
      <c r="P3" s="567"/>
      <c r="Q3" s="567"/>
      <c r="R3" s="567"/>
      <c r="S3" s="567"/>
      <c r="T3" s="567"/>
      <c r="U3" s="568"/>
      <c r="V3" s="457" t="s">
        <v>244</v>
      </c>
      <c r="W3" s="362"/>
      <c r="X3" s="362"/>
      <c r="Y3" s="571" t="s">
        <v>245</v>
      </c>
      <c r="Z3" s="571"/>
    </row>
    <row r="4" spans="1:26">
      <c r="A4" s="564"/>
      <c r="B4" s="564"/>
      <c r="C4" s="569"/>
      <c r="D4" s="569"/>
      <c r="E4" s="569"/>
      <c r="F4" s="569"/>
      <c r="G4" s="569"/>
      <c r="H4" s="569"/>
      <c r="I4" s="569"/>
      <c r="J4" s="569"/>
      <c r="K4" s="569"/>
      <c r="L4" s="569"/>
      <c r="M4" s="569"/>
      <c r="N4" s="569"/>
      <c r="O4" s="569"/>
      <c r="P4" s="569"/>
      <c r="Q4" s="569"/>
      <c r="R4" s="569"/>
      <c r="S4" s="569"/>
      <c r="T4" s="569"/>
      <c r="U4" s="570"/>
      <c r="V4" s="457" t="s">
        <v>246</v>
      </c>
      <c r="W4" s="362"/>
      <c r="X4" s="362"/>
      <c r="Y4" s="571" t="s">
        <v>271</v>
      </c>
      <c r="Z4" s="571"/>
    </row>
    <row r="6" spans="1:26" ht="20.25" customHeight="1">
      <c r="A6" s="611" t="s">
        <v>315</v>
      </c>
      <c r="B6" s="611"/>
      <c r="C6" s="611"/>
      <c r="D6" s="611"/>
      <c r="E6" s="611"/>
      <c r="F6" s="611"/>
      <c r="G6" s="611"/>
      <c r="H6" s="458"/>
    </row>
    <row r="7" spans="1:26" ht="15.75" thickBot="1">
      <c r="A7" s="458"/>
      <c r="B7" s="458"/>
      <c r="C7" s="458"/>
      <c r="D7" s="458"/>
      <c r="E7" s="458"/>
      <c r="F7" s="458"/>
      <c r="G7" s="458"/>
      <c r="H7" s="458"/>
    </row>
    <row r="8" spans="1:26" ht="35.25" customHeight="1" thickBot="1">
      <c r="A8" s="372" t="s">
        <v>248</v>
      </c>
      <c r="B8" s="372" t="s">
        <v>316</v>
      </c>
      <c r="C8" s="372" t="s">
        <v>317</v>
      </c>
      <c r="D8" s="372" t="s">
        <v>318</v>
      </c>
      <c r="E8" s="372" t="s">
        <v>319</v>
      </c>
    </row>
    <row r="9" spans="1:26" ht="41.25" customHeight="1">
      <c r="A9" s="459" t="s">
        <v>320</v>
      </c>
      <c r="B9" s="460" t="s">
        <v>321</v>
      </c>
      <c r="C9" s="461" t="s">
        <v>322</v>
      </c>
      <c r="D9" s="461" t="s">
        <v>194</v>
      </c>
      <c r="E9" s="462"/>
      <c r="F9" s="463"/>
    </row>
    <row r="10" spans="1:26" ht="41.25" customHeight="1">
      <c r="A10" s="464" t="s">
        <v>323</v>
      </c>
      <c r="B10" s="465" t="s">
        <v>321</v>
      </c>
      <c r="C10" s="315" t="s">
        <v>324</v>
      </c>
      <c r="D10" s="466" t="s">
        <v>194</v>
      </c>
      <c r="E10" s="467"/>
      <c r="F10" s="463"/>
    </row>
    <row r="11" spans="1:26" ht="91.5" customHeight="1">
      <c r="A11" s="468" t="s">
        <v>325</v>
      </c>
      <c r="B11" s="469" t="s">
        <v>326</v>
      </c>
      <c r="C11" s="315" t="s">
        <v>327</v>
      </c>
      <c r="D11" s="466" t="s">
        <v>194</v>
      </c>
      <c r="E11" s="467"/>
      <c r="F11" s="463"/>
    </row>
    <row r="12" spans="1:26" ht="89.25" customHeight="1" thickBot="1">
      <c r="A12" s="470" t="s">
        <v>328</v>
      </c>
      <c r="B12" s="471" t="s">
        <v>321</v>
      </c>
      <c r="C12" s="472" t="s">
        <v>329</v>
      </c>
      <c r="D12" s="473" t="s">
        <v>194</v>
      </c>
      <c r="E12" s="474"/>
      <c r="F12" s="463"/>
    </row>
    <row r="13" spans="1:26" ht="15.75" thickBot="1">
      <c r="A13" s="475"/>
    </row>
    <row r="14" spans="1:26" ht="51.75" customHeight="1" thickBot="1">
      <c r="A14" s="372" t="s">
        <v>248</v>
      </c>
      <c r="B14" s="372" t="s">
        <v>294</v>
      </c>
      <c r="C14" s="372" t="s">
        <v>309</v>
      </c>
      <c r="D14" s="372" t="s">
        <v>294</v>
      </c>
      <c r="E14" s="372" t="s">
        <v>274</v>
      </c>
      <c r="F14" s="375" t="s">
        <v>294</v>
      </c>
      <c r="G14" s="375" t="s">
        <v>275</v>
      </c>
      <c r="H14" s="375" t="s">
        <v>294</v>
      </c>
      <c r="I14" s="372" t="s">
        <v>276</v>
      </c>
      <c r="J14" s="372" t="s">
        <v>294</v>
      </c>
      <c r="K14" s="372" t="s">
        <v>277</v>
      </c>
      <c r="L14" s="372" t="s">
        <v>294</v>
      </c>
      <c r="M14" s="372" t="s">
        <v>278</v>
      </c>
      <c r="N14" s="372" t="s">
        <v>294</v>
      </c>
      <c r="O14" s="372" t="s">
        <v>279</v>
      </c>
      <c r="P14" s="372" t="s">
        <v>294</v>
      </c>
      <c r="Q14" s="372" t="s">
        <v>280</v>
      </c>
      <c r="R14" s="372" t="s">
        <v>294</v>
      </c>
      <c r="S14" s="372" t="s">
        <v>281</v>
      </c>
      <c r="T14" s="372" t="s">
        <v>294</v>
      </c>
      <c r="U14" s="372" t="s">
        <v>282</v>
      </c>
      <c r="V14" s="372" t="s">
        <v>294</v>
      </c>
      <c r="W14" s="372" t="s">
        <v>283</v>
      </c>
      <c r="X14" s="372" t="s">
        <v>294</v>
      </c>
      <c r="Y14" s="372" t="s">
        <v>284</v>
      </c>
    </row>
    <row r="15" spans="1:26" ht="54" customHeight="1">
      <c r="A15" s="521" t="s">
        <v>320</v>
      </c>
      <c r="B15" s="476"/>
      <c r="C15" s="527">
        <f>'récap des coûts'!B17</f>
        <v>0</v>
      </c>
      <c r="D15" s="436"/>
      <c r="E15" s="525">
        <f>'récap des coûts'!C17</f>
        <v>0</v>
      </c>
      <c r="F15" s="477"/>
      <c r="G15" s="523">
        <f>'récap des coûts'!D17</f>
        <v>110</v>
      </c>
      <c r="H15" s="436"/>
      <c r="I15" s="528">
        <f>'récap des coûts'!E17</f>
        <v>0</v>
      </c>
      <c r="J15" s="478"/>
      <c r="K15" s="529">
        <f>'récap des coûts'!F17</f>
        <v>0</v>
      </c>
      <c r="L15" s="479"/>
      <c r="M15" s="530">
        <f>'récap des coûts'!G17</f>
        <v>0</v>
      </c>
      <c r="N15" s="478"/>
      <c r="O15" s="529">
        <f>'récap des coûts'!H17</f>
        <v>0</v>
      </c>
      <c r="P15" s="480"/>
      <c r="Q15" s="528">
        <f>'récap des coûts'!I17</f>
        <v>0</v>
      </c>
      <c r="R15" s="481"/>
      <c r="S15" s="532">
        <f>'récap des coûts'!J17</f>
        <v>0</v>
      </c>
      <c r="T15" s="436"/>
      <c r="U15" s="528">
        <f>'récap des coûts'!K17</f>
        <v>0</v>
      </c>
      <c r="V15" s="477"/>
      <c r="W15" s="533">
        <f>'récap des coûts'!L17</f>
        <v>0</v>
      </c>
      <c r="X15" s="482"/>
      <c r="Y15" s="528">
        <f>'récap des coûts'!M17</f>
        <v>0</v>
      </c>
    </row>
    <row r="16" spans="1:26" ht="54" customHeight="1">
      <c r="A16" s="487" t="s">
        <v>330</v>
      </c>
      <c r="B16" s="486"/>
      <c r="C16" s="483">
        <f>'récap des coûts'!B18</f>
        <v>0</v>
      </c>
      <c r="D16" s="484"/>
      <c r="E16" s="526">
        <f>'récap des coûts'!C18</f>
        <v>0</v>
      </c>
      <c r="F16" s="488"/>
      <c r="G16" s="524">
        <f>'récap des coûts'!D18</f>
        <v>240</v>
      </c>
      <c r="H16" s="446"/>
      <c r="I16" s="447">
        <f>'récap des coûts'!E18</f>
        <v>0</v>
      </c>
      <c r="J16" s="489"/>
      <c r="K16" s="490">
        <f>'récap des coûts'!F18</f>
        <v>0</v>
      </c>
      <c r="L16" s="491"/>
      <c r="M16" s="531">
        <f>'récap des coûts'!G18</f>
        <v>0</v>
      </c>
      <c r="N16" s="492"/>
      <c r="O16" s="490">
        <f>'récap des coûts'!H18</f>
        <v>0</v>
      </c>
      <c r="P16" s="484"/>
      <c r="Q16" s="447">
        <f>'récap des coûts'!I18</f>
        <v>0</v>
      </c>
      <c r="R16" s="493"/>
      <c r="S16" s="485">
        <f>'récap des coûts'!J18</f>
        <v>0</v>
      </c>
      <c r="T16" s="494"/>
      <c r="U16" s="447">
        <f>'récap des coûts'!K18</f>
        <v>0</v>
      </c>
      <c r="V16" s="488"/>
      <c r="W16" s="495">
        <f>'récap des coûts'!L18</f>
        <v>0</v>
      </c>
      <c r="X16" s="496"/>
      <c r="Y16" s="447">
        <f>'récap des coûts'!M18</f>
        <v>0</v>
      </c>
    </row>
    <row r="17" spans="1:25" ht="54" customHeight="1">
      <c r="A17" s="522" t="s">
        <v>325</v>
      </c>
      <c r="B17" s="497"/>
      <c r="C17" s="534">
        <f>'récap des coûts'!B16</f>
        <v>0</v>
      </c>
      <c r="D17" s="498"/>
      <c r="E17" s="534">
        <f>'récap des coûts'!C16</f>
        <v>0</v>
      </c>
      <c r="F17" s="499"/>
      <c r="G17" s="534">
        <f>'récap des coûts'!D16</f>
        <v>1415</v>
      </c>
      <c r="H17" s="498"/>
      <c r="I17" s="534">
        <f>'récap des coûts'!E16</f>
        <v>0</v>
      </c>
      <c r="J17" s="497"/>
      <c r="K17" s="534">
        <f>'récap des coûts'!F16</f>
        <v>0</v>
      </c>
      <c r="L17" s="396"/>
      <c r="M17" s="534">
        <f>'récap des coûts'!G16</f>
        <v>0</v>
      </c>
      <c r="N17" s="499"/>
      <c r="O17" s="534">
        <f>'récap des coûts'!H16</f>
        <v>0</v>
      </c>
      <c r="P17" s="498"/>
      <c r="Q17" s="534">
        <f>'récap des coûts'!I16</f>
        <v>0</v>
      </c>
      <c r="R17" s="499"/>
      <c r="S17" s="534">
        <f>'récap des coûts'!J16</f>
        <v>0</v>
      </c>
      <c r="T17" s="446"/>
      <c r="U17" s="534">
        <f>'récap des coûts'!K16</f>
        <v>0</v>
      </c>
      <c r="V17" s="488"/>
      <c r="W17" s="534">
        <f>'récap des coûts'!L16</f>
        <v>0</v>
      </c>
      <c r="X17" s="496"/>
      <c r="Y17" s="534">
        <f>'récap des coûts'!M16</f>
        <v>0</v>
      </c>
    </row>
    <row r="18" spans="1:25" ht="54" customHeight="1" thickBot="1">
      <c r="A18" s="500" t="s">
        <v>331</v>
      </c>
      <c r="B18" s="501"/>
      <c r="C18" s="502"/>
      <c r="D18" s="503"/>
      <c r="E18" s="504"/>
      <c r="F18" s="505"/>
      <c r="G18" s="506"/>
      <c r="H18" s="507"/>
      <c r="I18" s="508"/>
      <c r="J18" s="501"/>
      <c r="K18" s="509"/>
      <c r="L18" s="510"/>
      <c r="M18" s="508"/>
      <c r="N18" s="505"/>
      <c r="O18" s="511"/>
      <c r="P18" s="507"/>
      <c r="Q18" s="508"/>
      <c r="R18" s="505"/>
      <c r="S18" s="511"/>
      <c r="T18" s="507"/>
      <c r="U18" s="508"/>
      <c r="V18" s="512"/>
      <c r="W18" s="511"/>
      <c r="X18" s="513"/>
      <c r="Y18" s="508"/>
    </row>
    <row r="19" spans="1:25" s="300" customFormat="1" ht="24" customHeight="1" thickBot="1">
      <c r="B19" s="427" t="s">
        <v>265</v>
      </c>
      <c r="C19" s="424">
        <f>SUM(C15:C18)</f>
        <v>0</v>
      </c>
      <c r="D19" s="427" t="s">
        <v>265</v>
      </c>
      <c r="E19" s="424">
        <f>SUM(E15:E18)</f>
        <v>0</v>
      </c>
      <c r="F19" s="427" t="s">
        <v>265</v>
      </c>
      <c r="G19" s="514">
        <f>SUM(G15:G18)</f>
        <v>1765</v>
      </c>
      <c r="H19" s="427" t="s">
        <v>265</v>
      </c>
      <c r="I19" s="426">
        <f>SUM(I15:I18)</f>
        <v>0</v>
      </c>
      <c r="J19" s="427" t="s">
        <v>265</v>
      </c>
      <c r="K19" s="426">
        <f>SUM(K15:K18)</f>
        <v>0</v>
      </c>
      <c r="L19" s="427" t="s">
        <v>265</v>
      </c>
      <c r="M19" s="424">
        <f>SUM(M15:M18)</f>
        <v>0</v>
      </c>
      <c r="N19" s="427" t="s">
        <v>265</v>
      </c>
      <c r="O19" s="424">
        <f>SUM(O15:O18)</f>
        <v>0</v>
      </c>
      <c r="P19" s="427" t="s">
        <v>265</v>
      </c>
      <c r="Q19" s="424">
        <f>SUM(Q15:Q18)</f>
        <v>0</v>
      </c>
      <c r="R19" s="427" t="s">
        <v>265</v>
      </c>
      <c r="S19" s="426">
        <f>SUM(S15:S18)</f>
        <v>0</v>
      </c>
      <c r="T19" s="427" t="s">
        <v>265</v>
      </c>
      <c r="U19" s="426">
        <f>SUM(U15:U18)</f>
        <v>0</v>
      </c>
      <c r="V19" s="427" t="s">
        <v>265</v>
      </c>
      <c r="W19" s="426">
        <f>SUM(W15:W18)</f>
        <v>0</v>
      </c>
      <c r="X19" s="427" t="s">
        <v>265</v>
      </c>
      <c r="Y19" s="426">
        <f>SUM(Y15:Y18)</f>
        <v>0</v>
      </c>
    </row>
    <row r="22" spans="1:25">
      <c r="A22" s="369" t="s">
        <v>335</v>
      </c>
      <c r="B22" s="370"/>
      <c r="C22" s="370"/>
      <c r="D22" s="370"/>
      <c r="E22" s="370"/>
      <c r="F22" s="370"/>
      <c r="G22" s="370"/>
      <c r="H22" s="370"/>
      <c r="I22" s="556" t="s">
        <v>267</v>
      </c>
      <c r="J22" s="557"/>
      <c r="K22" s="557"/>
      <c r="L22" s="557"/>
      <c r="M22" s="557"/>
      <c r="N22" s="557"/>
      <c r="O22" s="557"/>
      <c r="P22" s="557"/>
      <c r="Q22" s="557"/>
      <c r="R22" s="557"/>
      <c r="S22" s="557"/>
      <c r="T22" s="557"/>
      <c r="U22" s="557"/>
      <c r="V22" s="557"/>
      <c r="W22" s="557"/>
      <c r="X22" s="557"/>
      <c r="Y22" s="558"/>
    </row>
    <row r="23" spans="1:25">
      <c r="A23" s="369" t="s">
        <v>336</v>
      </c>
      <c r="B23" s="370"/>
      <c r="C23" s="370"/>
      <c r="D23" s="370"/>
      <c r="E23" s="370"/>
      <c r="F23" s="370"/>
      <c r="G23" s="370"/>
      <c r="H23" s="370"/>
      <c r="I23" s="556" t="s">
        <v>336</v>
      </c>
      <c r="J23" s="557"/>
      <c r="K23" s="557"/>
      <c r="L23" s="557"/>
      <c r="M23" s="557"/>
      <c r="N23" s="557"/>
      <c r="O23" s="557"/>
      <c r="P23" s="557"/>
      <c r="Q23" s="557"/>
      <c r="R23" s="557"/>
      <c r="S23" s="557"/>
      <c r="T23" s="557"/>
      <c r="U23" s="557"/>
      <c r="V23" s="557"/>
      <c r="W23" s="557"/>
      <c r="X23" s="557"/>
      <c r="Y23" s="558"/>
    </row>
    <row r="24" spans="1:25">
      <c r="A24" s="371" t="s">
        <v>269</v>
      </c>
      <c r="B24" s="370"/>
      <c r="C24" s="370"/>
      <c r="D24" s="370"/>
      <c r="E24" s="370"/>
      <c r="F24" s="370"/>
      <c r="G24" s="370"/>
      <c r="H24" s="370"/>
      <c r="I24" s="562" t="s">
        <v>269</v>
      </c>
      <c r="J24" s="563"/>
      <c r="K24" s="563"/>
      <c r="L24" s="563"/>
      <c r="M24" s="563"/>
      <c r="N24" s="563"/>
      <c r="O24" s="563"/>
      <c r="P24" s="563"/>
      <c r="Q24" s="563"/>
      <c r="R24" s="563"/>
      <c r="S24" s="563"/>
      <c r="T24" s="563"/>
      <c r="U24" s="563"/>
      <c r="V24" s="563"/>
      <c r="W24" s="563"/>
      <c r="X24" s="563"/>
      <c r="Y24" s="606"/>
    </row>
  </sheetData>
  <mergeCells count="10">
    <mergeCell ref="I24:Y24"/>
    <mergeCell ref="A1:B4"/>
    <mergeCell ref="C1:U4"/>
    <mergeCell ref="Y1:Z1"/>
    <mergeCell ref="Y2:Z2"/>
    <mergeCell ref="Y3:Z3"/>
    <mergeCell ref="Y4:Z4"/>
    <mergeCell ref="A6:G6"/>
    <mergeCell ref="I22:Y22"/>
    <mergeCell ref="I23:Y23"/>
  </mergeCells>
  <pageMargins left="0.70866141732283472" right="0.70866141732283472" top="0.74803149606299213" bottom="0.74803149606299213" header="0.31496062992125984" footer="0.31496062992125984"/>
  <pageSetup paperSize="9" scale="35" fitToHeight="5" orientation="landscape" verticalDpi="30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65"/>
  <dimension ref="A1:B9"/>
  <sheetViews>
    <sheetView topLeftCell="A3" workbookViewId="0">
      <selection activeCell="B9" sqref="B9"/>
    </sheetView>
  </sheetViews>
  <sheetFormatPr baseColWidth="10" defaultRowHeight="15"/>
  <cols>
    <col min="1" max="1" width="18.42578125" style="326" bestFit="1" customWidth="1"/>
    <col min="2" max="16384" width="11.42578125" style="326"/>
  </cols>
  <sheetData>
    <row r="1" spans="1:2">
      <c r="A1" s="326" t="s">
        <v>185</v>
      </c>
      <c r="B1" s="326" t="s">
        <v>186</v>
      </c>
    </row>
    <row r="2" spans="1:2">
      <c r="A2" s="326" t="s">
        <v>187</v>
      </c>
      <c r="B2" s="326">
        <v>10</v>
      </c>
    </row>
    <row r="3" spans="1:2">
      <c r="A3" s="326" t="s">
        <v>188</v>
      </c>
      <c r="B3" s="326">
        <v>10</v>
      </c>
    </row>
    <row r="4" spans="1:2">
      <c r="A4" s="326" t="s">
        <v>189</v>
      </c>
      <c r="B4" s="326">
        <v>7</v>
      </c>
    </row>
    <row r="5" spans="1:2">
      <c r="A5" s="326" t="s">
        <v>190</v>
      </c>
      <c r="B5" s="326">
        <v>10</v>
      </c>
    </row>
    <row r="6" spans="1:2">
      <c r="A6" s="326" t="s">
        <v>191</v>
      </c>
      <c r="B6" s="326">
        <v>7</v>
      </c>
    </row>
    <row r="7" spans="1:2">
      <c r="A7" s="326" t="s">
        <v>192</v>
      </c>
      <c r="B7" s="326">
        <v>8</v>
      </c>
    </row>
    <row r="8" spans="1:2">
      <c r="A8" s="326" t="s">
        <v>193</v>
      </c>
      <c r="B8" s="326">
        <v>15</v>
      </c>
    </row>
    <row r="9" spans="1:2">
      <c r="A9" s="326" t="s">
        <v>215</v>
      </c>
      <c r="B9" s="347">
        <v>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66"/>
  <dimension ref="A1:M18"/>
  <sheetViews>
    <sheetView topLeftCell="A8" workbookViewId="0">
      <selection activeCell="D18" sqref="D18"/>
    </sheetView>
  </sheetViews>
  <sheetFormatPr baseColWidth="10" defaultRowHeight="15"/>
  <cols>
    <col min="1" max="1" width="18.42578125" style="326" customWidth="1"/>
    <col min="2" max="3" width="11.42578125" style="326"/>
    <col min="4" max="4" width="11.5703125" style="326" bestFit="1" customWidth="1"/>
    <col min="5" max="12" width="11.42578125" style="326"/>
    <col min="13" max="13" width="10.140625" style="326" bestFit="1" customWidth="1"/>
    <col min="14" max="16384" width="11.42578125" style="326"/>
  </cols>
  <sheetData>
    <row r="1" spans="1:13">
      <c r="A1" s="326" t="s">
        <v>194</v>
      </c>
      <c r="B1" s="331" t="s">
        <v>195</v>
      </c>
      <c r="C1" s="331" t="s">
        <v>196</v>
      </c>
      <c r="D1" s="331" t="s">
        <v>197</v>
      </c>
      <c r="E1" s="331" t="s">
        <v>198</v>
      </c>
      <c r="F1" s="331" t="s">
        <v>199</v>
      </c>
      <c r="G1" s="331" t="s">
        <v>200</v>
      </c>
      <c r="H1" s="331" t="s">
        <v>201</v>
      </c>
      <c r="I1" s="331" t="s">
        <v>202</v>
      </c>
      <c r="J1" s="331" t="s">
        <v>203</v>
      </c>
      <c r="K1" s="331" t="s">
        <v>204</v>
      </c>
      <c r="L1" s="331" t="s">
        <v>205</v>
      </c>
      <c r="M1" s="331" t="s">
        <v>206</v>
      </c>
    </row>
    <row r="2" spans="1:13">
      <c r="A2" s="326" t="s">
        <v>184</v>
      </c>
      <c r="B2" s="345">
        <v>1</v>
      </c>
      <c r="C2" s="345">
        <v>2</v>
      </c>
      <c r="D2" s="345">
        <v>3</v>
      </c>
      <c r="E2" s="345">
        <v>4</v>
      </c>
      <c r="F2" s="345">
        <v>5</v>
      </c>
      <c r="G2" s="345">
        <v>6</v>
      </c>
      <c r="H2" s="345">
        <v>7</v>
      </c>
      <c r="I2" s="345">
        <v>8</v>
      </c>
      <c r="J2" s="345">
        <v>9</v>
      </c>
      <c r="K2" s="345">
        <v>10</v>
      </c>
      <c r="L2" s="345">
        <v>11</v>
      </c>
      <c r="M2" s="345">
        <v>12</v>
      </c>
    </row>
    <row r="3" spans="1:13">
      <c r="A3" s="326" t="s">
        <v>208</v>
      </c>
      <c r="B3" s="326">
        <f>cout_mois("Rapport journalier",B2)</f>
        <v>420</v>
      </c>
      <c r="C3" s="326">
        <f>cout_mois("Rapport journalier",C2)</f>
        <v>483</v>
      </c>
      <c r="D3" s="326">
        <f>cout_mois("Rapport journalier",D2)</f>
        <v>98</v>
      </c>
      <c r="E3" s="326">
        <f>cout_mois("Rapport journalier",E2)</f>
        <v>0</v>
      </c>
      <c r="F3" s="326">
        <f t="shared" ref="F3:M3" si="0">cout_mois("Rapport journalier",F2)</f>
        <v>0</v>
      </c>
      <c r="G3" s="326">
        <f t="shared" si="0"/>
        <v>0</v>
      </c>
      <c r="H3" s="326">
        <f t="shared" si="0"/>
        <v>0</v>
      </c>
      <c r="I3" s="326">
        <f t="shared" si="0"/>
        <v>0</v>
      </c>
      <c r="J3" s="326">
        <f t="shared" si="0"/>
        <v>0</v>
      </c>
      <c r="K3" s="326">
        <f t="shared" si="0"/>
        <v>0</v>
      </c>
      <c r="L3" s="326">
        <f t="shared" si="0"/>
        <v>0</v>
      </c>
      <c r="M3" s="326">
        <f t="shared" si="0"/>
        <v>0</v>
      </c>
    </row>
    <row r="4" spans="1:13" ht="45">
      <c r="A4" s="335" t="s">
        <v>209</v>
      </c>
      <c r="B4" s="326">
        <f>cout_mois2("Rapport journalier",B2)</f>
        <v>0</v>
      </c>
      <c r="C4" s="326">
        <f>cout_mois2("Rapport journalier",C2)</f>
        <v>0</v>
      </c>
      <c r="D4" s="326">
        <f>cout_mois2("Rapport journalier",D2)</f>
        <v>2000</v>
      </c>
      <c r="E4" s="326">
        <f>cout_mois2("Rapport journalier",E2)</f>
        <v>0</v>
      </c>
      <c r="F4" s="326">
        <f t="shared" ref="F4:M4" si="1">cout_mois2("Rapport journalier",F2)</f>
        <v>0</v>
      </c>
      <c r="G4" s="326">
        <f t="shared" si="1"/>
        <v>0</v>
      </c>
      <c r="H4" s="326">
        <f t="shared" si="1"/>
        <v>0</v>
      </c>
      <c r="I4" s="326">
        <f t="shared" si="1"/>
        <v>0</v>
      </c>
      <c r="J4" s="326">
        <f t="shared" si="1"/>
        <v>0</v>
      </c>
      <c r="K4" s="326">
        <f t="shared" si="1"/>
        <v>0</v>
      </c>
      <c r="L4" s="326">
        <f t="shared" si="1"/>
        <v>0</v>
      </c>
      <c r="M4" s="326">
        <f t="shared" si="1"/>
        <v>0</v>
      </c>
    </row>
    <row r="5" spans="1:13">
      <c r="A5" s="331" t="s">
        <v>207</v>
      </c>
    </row>
    <row r="6" spans="1:13">
      <c r="A6" s="339">
        <v>2020</v>
      </c>
    </row>
    <row r="7" spans="1:13" ht="30">
      <c r="A7" s="335" t="s">
        <v>210</v>
      </c>
      <c r="B7" s="326">
        <f>nbre_aff_mois("Rapport journalier",B2)</f>
        <v>24</v>
      </c>
      <c r="C7" s="326">
        <f>nbre_aff_mois("Rapport journalier",C2)</f>
        <v>17</v>
      </c>
      <c r="D7" s="326">
        <f>nbre_aff_mois("Rapport journalier",D2)</f>
        <v>2</v>
      </c>
      <c r="E7" s="326">
        <f>nbre_aff_mois("Rapport journalier",E2)</f>
        <v>0</v>
      </c>
      <c r="F7" s="326">
        <f t="shared" ref="F7:M7" si="2">nbre_aff_mois("Rapport journalier",F2)</f>
        <v>0</v>
      </c>
      <c r="G7" s="326">
        <f t="shared" si="2"/>
        <v>0</v>
      </c>
      <c r="H7" s="326">
        <f t="shared" si="2"/>
        <v>0</v>
      </c>
      <c r="I7" s="326">
        <f t="shared" si="2"/>
        <v>0</v>
      </c>
      <c r="J7" s="326">
        <f t="shared" si="2"/>
        <v>0</v>
      </c>
      <c r="K7" s="326">
        <f t="shared" si="2"/>
        <v>0</v>
      </c>
      <c r="L7" s="326">
        <f t="shared" si="2"/>
        <v>0</v>
      </c>
      <c r="M7" s="326">
        <f t="shared" si="2"/>
        <v>0</v>
      </c>
    </row>
    <row r="8" spans="1:13" ht="30">
      <c r="A8" s="73" t="s">
        <v>211</v>
      </c>
      <c r="B8" s="326">
        <f>5*B7</f>
        <v>120</v>
      </c>
      <c r="C8" s="326">
        <f>5*C7</f>
        <v>85</v>
      </c>
      <c r="D8" s="326">
        <f>5*D7</f>
        <v>10</v>
      </c>
      <c r="E8" s="326">
        <f>5*E7</f>
        <v>0</v>
      </c>
      <c r="F8" s="326">
        <f t="shared" ref="F8:M8" si="3">5*F7</f>
        <v>0</v>
      </c>
      <c r="G8" s="326">
        <f t="shared" si="3"/>
        <v>0</v>
      </c>
      <c r="H8" s="326">
        <f t="shared" si="3"/>
        <v>0</v>
      </c>
      <c r="I8" s="326">
        <f t="shared" si="3"/>
        <v>0</v>
      </c>
      <c r="J8" s="326">
        <f t="shared" si="3"/>
        <v>0</v>
      </c>
      <c r="K8" s="326">
        <f t="shared" si="3"/>
        <v>0</v>
      </c>
      <c r="L8" s="326">
        <f t="shared" si="3"/>
        <v>0</v>
      </c>
      <c r="M8" s="326">
        <f t="shared" si="3"/>
        <v>0</v>
      </c>
    </row>
    <row r="9" spans="1:13" ht="30">
      <c r="A9" s="335" t="s">
        <v>212</v>
      </c>
      <c r="B9" s="326">
        <f>nbre_rec_mois("Rapport journalier",B2)</f>
        <v>0</v>
      </c>
      <c r="C9" s="326">
        <f>nbre_rec_mois("Rapport journalier",C2)</f>
        <v>1</v>
      </c>
      <c r="D9" s="326">
        <f>nbre_rec_mois("Rapport journalier",D2)</f>
        <v>2</v>
      </c>
      <c r="E9" s="326">
        <f>nbre_rec_mois("Rapport journalier",E2)</f>
        <v>0</v>
      </c>
      <c r="F9" s="326">
        <f t="shared" ref="F9:M9" si="4">nbre_rec_mois("Rapport journalier",F2)</f>
        <v>0</v>
      </c>
      <c r="G9" s="326">
        <f t="shared" si="4"/>
        <v>0</v>
      </c>
      <c r="H9" s="326">
        <f t="shared" si="4"/>
        <v>0</v>
      </c>
      <c r="I9" s="326">
        <f t="shared" si="4"/>
        <v>0</v>
      </c>
      <c r="J9" s="326">
        <f t="shared" si="4"/>
        <v>0</v>
      </c>
      <c r="K9" s="326">
        <f t="shared" si="4"/>
        <v>0</v>
      </c>
      <c r="L9" s="326">
        <f t="shared" si="4"/>
        <v>0</v>
      </c>
      <c r="M9" s="326">
        <f t="shared" si="4"/>
        <v>0</v>
      </c>
    </row>
    <row r="10" spans="1:13" ht="30">
      <c r="A10" s="73" t="s">
        <v>213</v>
      </c>
      <c r="B10" s="326">
        <f>3*B9*'cout opérateur machines'!$B$3</f>
        <v>0</v>
      </c>
      <c r="C10" s="326">
        <f>3*C9*'cout opérateur machines'!$B$3</f>
        <v>30</v>
      </c>
      <c r="D10" s="326">
        <f>3*D9*'cout opérateur machines'!$B$3</f>
        <v>60</v>
      </c>
      <c r="E10" s="326">
        <f>3*E9*'cout opérateur machines'!$B$3</f>
        <v>0</v>
      </c>
      <c r="F10" s="326">
        <f>3*F9*'cout opérateur machines'!$B$3</f>
        <v>0</v>
      </c>
      <c r="G10" s="326">
        <f>3*G9*'cout opérateur machines'!$B$3</f>
        <v>0</v>
      </c>
      <c r="H10" s="326">
        <f>3*H9*'cout opérateur machines'!$B$3</f>
        <v>0</v>
      </c>
      <c r="I10" s="326">
        <f>3*I9*'cout opérateur machines'!$B$3</f>
        <v>0</v>
      </c>
      <c r="J10" s="326">
        <f>3*J9*'cout opérateur machines'!$B$3</f>
        <v>0</v>
      </c>
      <c r="K10" s="326">
        <f>3*K9*'cout opérateur machines'!$B$3</f>
        <v>0</v>
      </c>
      <c r="L10" s="326">
        <f>3*L9*'cout opérateur machines'!$B$3</f>
        <v>0</v>
      </c>
      <c r="M10" s="326">
        <f>3*M9*'cout opérateur machines'!$B$3</f>
        <v>0</v>
      </c>
    </row>
    <row r="11" spans="1:13" ht="30">
      <c r="A11" s="335" t="s">
        <v>216</v>
      </c>
      <c r="B11" s="326">
        <f>cout_avoir_mois("Rapport journalier",B2)</f>
        <v>0</v>
      </c>
      <c r="C11" s="326">
        <f>cout_avoir_mois("Rapport journalier",C2)</f>
        <v>0</v>
      </c>
      <c r="D11" s="326">
        <f>cout_avoir_mois("Rapport journalier",D2)</f>
        <v>300</v>
      </c>
      <c r="E11" s="326">
        <f>cout_avoir_mois("Rapport journalier",E2)</f>
        <v>0</v>
      </c>
      <c r="F11" s="326">
        <f t="shared" ref="F11:M11" si="5">cout_avoir_mois("Rapport journalier",F2)</f>
        <v>0</v>
      </c>
      <c r="G11" s="326">
        <f t="shared" si="5"/>
        <v>0</v>
      </c>
      <c r="H11" s="326">
        <f t="shared" si="5"/>
        <v>0</v>
      </c>
      <c r="I11" s="326">
        <f t="shared" si="5"/>
        <v>0</v>
      </c>
      <c r="J11" s="326">
        <f t="shared" si="5"/>
        <v>0</v>
      </c>
      <c r="K11" s="326">
        <f t="shared" si="5"/>
        <v>0</v>
      </c>
      <c r="L11" s="326">
        <f t="shared" si="5"/>
        <v>0</v>
      </c>
      <c r="M11" s="326">
        <f t="shared" si="5"/>
        <v>0</v>
      </c>
    </row>
    <row r="12" spans="1:13" ht="30">
      <c r="A12" s="73" t="s">
        <v>86</v>
      </c>
      <c r="B12" s="326">
        <f>cout_PR_mois("Rapport journalier",B2)</f>
        <v>0</v>
      </c>
      <c r="C12" s="326">
        <f>cout_PR_mois("Rapport journalier",C2)</f>
        <v>0</v>
      </c>
      <c r="D12" s="326">
        <f>cout_PR_mois("Rapport journalier",D2)</f>
        <v>950</v>
      </c>
      <c r="E12" s="326">
        <f>cout_PR_mois("Rapport journalier",E2)</f>
        <v>0</v>
      </c>
      <c r="F12" s="326">
        <f t="shared" ref="F12:M12" si="6">cout_PR_mois("Rapport journalier",F2)</f>
        <v>0</v>
      </c>
      <c r="G12" s="326">
        <f t="shared" si="6"/>
        <v>0</v>
      </c>
      <c r="H12" s="326">
        <f t="shared" si="6"/>
        <v>0</v>
      </c>
      <c r="I12" s="326">
        <f t="shared" si="6"/>
        <v>0</v>
      </c>
      <c r="J12" s="326">
        <f t="shared" si="6"/>
        <v>0</v>
      </c>
      <c r="K12" s="326">
        <f t="shared" si="6"/>
        <v>0</v>
      </c>
      <c r="L12" s="326">
        <f t="shared" si="6"/>
        <v>0</v>
      </c>
      <c r="M12" s="326">
        <f t="shared" si="6"/>
        <v>0</v>
      </c>
    </row>
    <row r="13" spans="1:13" ht="30">
      <c r="A13" s="335" t="s">
        <v>223</v>
      </c>
      <c r="B13" s="326">
        <v>0</v>
      </c>
      <c r="C13" s="326">
        <v>0</v>
      </c>
      <c r="D13" s="554">
        <v>1860</v>
      </c>
      <c r="E13" s="326">
        <v>0</v>
      </c>
      <c r="F13" s="326">
        <v>0</v>
      </c>
      <c r="G13" s="326">
        <v>0</v>
      </c>
      <c r="H13" s="326">
        <v>0</v>
      </c>
      <c r="I13" s="326">
        <v>0</v>
      </c>
      <c r="J13" s="326">
        <v>0</v>
      </c>
      <c r="K13" s="326">
        <v>0</v>
      </c>
      <c r="L13" s="326">
        <v>0</v>
      </c>
      <c r="M13" s="326">
        <v>0</v>
      </c>
    </row>
    <row r="14" spans="1:13" ht="45">
      <c r="A14" s="335" t="s">
        <v>346</v>
      </c>
      <c r="B14" s="346">
        <f t="shared" ref="B14:C14" si="7">B13/60</f>
        <v>0</v>
      </c>
      <c r="C14" s="346">
        <f t="shared" si="7"/>
        <v>0</v>
      </c>
      <c r="D14" s="346">
        <f>D13/60</f>
        <v>31</v>
      </c>
      <c r="E14" s="346">
        <f t="shared" ref="E14:M14" si="8">E13/60</f>
        <v>0</v>
      </c>
      <c r="F14" s="346">
        <f t="shared" si="8"/>
        <v>0</v>
      </c>
      <c r="G14" s="346">
        <f t="shared" si="8"/>
        <v>0</v>
      </c>
      <c r="H14" s="346">
        <f t="shared" si="8"/>
        <v>0</v>
      </c>
      <c r="I14" s="346">
        <f t="shared" si="8"/>
        <v>0</v>
      </c>
      <c r="J14" s="346">
        <f t="shared" si="8"/>
        <v>0</v>
      </c>
      <c r="K14" s="346">
        <f t="shared" si="8"/>
        <v>0</v>
      </c>
      <c r="L14" s="346">
        <f t="shared" si="8"/>
        <v>0</v>
      </c>
      <c r="M14" s="346">
        <f t="shared" si="8"/>
        <v>0</v>
      </c>
    </row>
    <row r="15" spans="1:13">
      <c r="A15" s="73" t="s">
        <v>219</v>
      </c>
      <c r="B15" s="346">
        <f>B14*'cout opérateur machines'!$B$8</f>
        <v>0</v>
      </c>
      <c r="C15" s="346">
        <f>C14*'cout opérateur machines'!$B$8</f>
        <v>0</v>
      </c>
      <c r="D15" s="346">
        <f>D14*'cout opérateur machines'!$B$8</f>
        <v>465</v>
      </c>
      <c r="E15" s="346">
        <f>E14*'cout opérateur machines'!$B$8</f>
        <v>0</v>
      </c>
      <c r="F15" s="346">
        <f>F14*'cout opérateur machines'!$B$8</f>
        <v>0</v>
      </c>
      <c r="G15" s="346">
        <f>G14*'cout opérateur machines'!$B$8</f>
        <v>0</v>
      </c>
      <c r="H15" s="346">
        <f>H14*'cout opérateur machines'!$B$8</f>
        <v>0</v>
      </c>
      <c r="I15" s="346">
        <f>I14*'cout opérateur machines'!$B$8</f>
        <v>0</v>
      </c>
      <c r="J15" s="346">
        <f>J14*'cout opérateur machines'!$B$8</f>
        <v>0</v>
      </c>
      <c r="K15" s="346">
        <f>K14*'cout opérateur machines'!$B$8</f>
        <v>0</v>
      </c>
      <c r="L15" s="346">
        <f>L14*'cout opérateur machines'!$B$8</f>
        <v>0</v>
      </c>
      <c r="M15" s="346">
        <f>M14*'cout opérateur machines'!$B$8</f>
        <v>0</v>
      </c>
    </row>
    <row r="16" spans="1:13" ht="45">
      <c r="A16" s="335" t="s">
        <v>220</v>
      </c>
      <c r="B16" s="346">
        <f>B15+B12</f>
        <v>0</v>
      </c>
      <c r="C16" s="346">
        <f t="shared" ref="C16:M16" si="9">C15+C12</f>
        <v>0</v>
      </c>
      <c r="D16" s="346">
        <f>D15+D12</f>
        <v>1415</v>
      </c>
      <c r="E16" s="346">
        <f>E15+E12</f>
        <v>0</v>
      </c>
      <c r="F16" s="346">
        <f t="shared" si="9"/>
        <v>0</v>
      </c>
      <c r="G16" s="346">
        <f t="shared" si="9"/>
        <v>0</v>
      </c>
      <c r="H16" s="346">
        <f t="shared" si="9"/>
        <v>0</v>
      </c>
      <c r="I16" s="346">
        <f t="shared" si="9"/>
        <v>0</v>
      </c>
      <c r="J16" s="346">
        <f t="shared" si="9"/>
        <v>0</v>
      </c>
      <c r="K16" s="346">
        <f t="shared" si="9"/>
        <v>0</v>
      </c>
      <c r="L16" s="346">
        <f t="shared" si="9"/>
        <v>0</v>
      </c>
      <c r="M16" s="346">
        <f t="shared" si="9"/>
        <v>0</v>
      </c>
    </row>
    <row r="17" spans="1:13">
      <c r="A17" s="73" t="s">
        <v>221</v>
      </c>
      <c r="B17" s="326">
        <f>cout_rebuts_mois("Rapport journalier",B2)</f>
        <v>0</v>
      </c>
      <c r="C17" s="326">
        <f>cout_rebuts_mois("Rapport journalier",C2)</f>
        <v>0</v>
      </c>
      <c r="D17" s="326">
        <f>cout_rebuts_mois("Rapport journalier",D2)</f>
        <v>110</v>
      </c>
      <c r="E17" s="326">
        <f>cout_rebuts_mois("Rapport journalier",E2)</f>
        <v>0</v>
      </c>
      <c r="F17" s="326">
        <f t="shared" ref="F17:M17" si="10">cout_rebuts_mois("Rapport journalier",F2)</f>
        <v>0</v>
      </c>
      <c r="G17" s="326">
        <f t="shared" si="10"/>
        <v>0</v>
      </c>
      <c r="H17" s="326">
        <f t="shared" si="10"/>
        <v>0</v>
      </c>
      <c r="I17" s="326">
        <f t="shared" si="10"/>
        <v>0</v>
      </c>
      <c r="J17" s="326">
        <f t="shared" si="10"/>
        <v>0</v>
      </c>
      <c r="K17" s="326">
        <f t="shared" si="10"/>
        <v>0</v>
      </c>
      <c r="L17" s="326">
        <f t="shared" si="10"/>
        <v>0</v>
      </c>
      <c r="M17" s="326">
        <f t="shared" si="10"/>
        <v>0</v>
      </c>
    </row>
    <row r="18" spans="1:13" ht="30">
      <c r="A18" s="335" t="s">
        <v>222</v>
      </c>
      <c r="B18" s="326">
        <f>cout_reprise_mois("Rapport journalier",B2)</f>
        <v>0</v>
      </c>
      <c r="C18" s="326">
        <f>cout_reprise_mois("Rapport journalier",C2)</f>
        <v>0</v>
      </c>
      <c r="D18" s="326">
        <f>cout_reprise_mois("Rapport journalier",D2)</f>
        <v>240</v>
      </c>
      <c r="E18" s="326">
        <f>cout_reprise_mois("Rapport journalier",E2)</f>
        <v>0</v>
      </c>
      <c r="F18" s="326">
        <f t="shared" ref="F18:M18" si="11">cout_reprise_mois("Rapport journalier",F2)</f>
        <v>0</v>
      </c>
      <c r="G18" s="326">
        <f t="shared" si="11"/>
        <v>0</v>
      </c>
      <c r="H18" s="326">
        <f t="shared" si="11"/>
        <v>0</v>
      </c>
      <c r="I18" s="326">
        <f t="shared" si="11"/>
        <v>0</v>
      </c>
      <c r="J18" s="326">
        <f t="shared" si="11"/>
        <v>0</v>
      </c>
      <c r="K18" s="326">
        <f t="shared" si="11"/>
        <v>0</v>
      </c>
      <c r="L18" s="326">
        <f t="shared" si="11"/>
        <v>0</v>
      </c>
      <c r="M18" s="326">
        <f t="shared" si="11"/>
        <v>0</v>
      </c>
    </row>
  </sheetData>
  <pageMargins left="0.7" right="0.7" top="0.75" bottom="0.75" header="0.3" footer="0.3"/>
  <pageSetup paperSize="9" orientation="portrait" horizontalDpi="1200" verticalDpi="1200" r:id="rId1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53"/>
  <dimension ref="B1:AG67"/>
  <sheetViews>
    <sheetView topLeftCell="A19" zoomScale="68" zoomScaleNormal="68" workbookViewId="0">
      <selection activeCell="H18" sqref="H1:H1048576"/>
    </sheetView>
  </sheetViews>
  <sheetFormatPr baseColWidth="10" defaultRowHeight="15"/>
  <cols>
    <col min="1" max="1" width="3.85546875" style="326" customWidth="1"/>
    <col min="2" max="17" width="32.7109375" style="326" customWidth="1"/>
    <col min="18" max="18" width="11.42578125" style="326"/>
    <col min="19" max="19" width="18.85546875" style="326" customWidth="1"/>
    <col min="20" max="22" width="11.42578125" style="326"/>
    <col min="23" max="23" width="21.28515625" style="326" customWidth="1"/>
    <col min="24" max="24" width="20.28515625" style="326" customWidth="1"/>
    <col min="25" max="25" width="21.140625" style="326" customWidth="1"/>
    <col min="26" max="32" width="11.42578125" style="326"/>
    <col min="33" max="33" width="15.28515625" style="326" bestFit="1" customWidth="1"/>
    <col min="34" max="16384" width="11.42578125" style="326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30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30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30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307"/>
      <c r="V5" s="597"/>
      <c r="W5" s="597"/>
      <c r="X5" s="597"/>
    </row>
    <row r="6" spans="2:24" ht="15" customHeight="1">
      <c r="C6" s="302"/>
      <c r="D6" s="302"/>
      <c r="E6" s="302"/>
      <c r="F6" s="302"/>
    </row>
    <row r="7" spans="2:24" ht="15" customHeight="1">
      <c r="C7" s="302"/>
      <c r="D7" s="302"/>
      <c r="E7" s="302"/>
      <c r="F7" s="302"/>
    </row>
    <row r="8" spans="2:24" ht="15" customHeight="1">
      <c r="C8" s="302"/>
      <c r="D8" s="302"/>
      <c r="E8" s="302"/>
      <c r="F8" s="302"/>
    </row>
    <row r="9" spans="2:24" ht="15" customHeight="1">
      <c r="C9" s="302"/>
      <c r="D9" s="302"/>
      <c r="F9" s="302"/>
    </row>
    <row r="10" spans="2:24" ht="15" customHeight="1">
      <c r="C10" s="302"/>
      <c r="D10" s="302"/>
      <c r="E10" s="302"/>
      <c r="F10" s="302"/>
    </row>
    <row r="11" spans="2:24">
      <c r="C11" s="300"/>
      <c r="D11" s="300"/>
      <c r="E11" s="300"/>
      <c r="F11" s="300"/>
    </row>
    <row r="12" spans="2:24" ht="36.75" customHeight="1">
      <c r="C12" s="300"/>
      <c r="D12" s="300"/>
      <c r="E12" s="300"/>
      <c r="F12" s="300"/>
    </row>
    <row r="13" spans="2:24" ht="60" customHeight="1">
      <c r="B13" s="601" t="s">
        <v>22</v>
      </c>
      <c r="C13" s="601"/>
      <c r="D13" s="552" t="s">
        <v>0</v>
      </c>
      <c r="E13" s="552" t="s">
        <v>1</v>
      </c>
      <c r="F13" s="552" t="s">
        <v>2</v>
      </c>
      <c r="G13" s="312" t="s">
        <v>107</v>
      </c>
      <c r="H13" s="552" t="s">
        <v>3</v>
      </c>
      <c r="I13" s="552" t="s">
        <v>4</v>
      </c>
      <c r="J13" s="552" t="s">
        <v>5</v>
      </c>
      <c r="K13" s="552" t="s">
        <v>6</v>
      </c>
      <c r="L13" s="552" t="s">
        <v>7</v>
      </c>
      <c r="M13" s="552" t="s">
        <v>8</v>
      </c>
      <c r="N13" s="552" t="s">
        <v>175</v>
      </c>
      <c r="O13" s="552" t="s">
        <v>9</v>
      </c>
      <c r="P13" s="552" t="s">
        <v>10</v>
      </c>
      <c r="Q13" s="308"/>
      <c r="R13" s="304"/>
      <c r="S13" s="305"/>
      <c r="T13" s="305"/>
      <c r="U13" s="305"/>
      <c r="V13" s="305"/>
      <c r="W13" s="305"/>
      <c r="X13" s="305"/>
    </row>
    <row r="14" spans="2:24" ht="30" customHeight="1">
      <c r="B14" s="602" t="s">
        <v>11</v>
      </c>
      <c r="C14" s="602"/>
      <c r="D14" s="318">
        <v>511110</v>
      </c>
      <c r="E14" s="35" t="s">
        <v>77</v>
      </c>
      <c r="F14" s="315" t="s">
        <v>179</v>
      </c>
      <c r="G14" s="316" t="s">
        <v>348</v>
      </c>
      <c r="H14" s="321"/>
      <c r="I14" s="316">
        <v>7531</v>
      </c>
      <c r="J14" s="315" t="s">
        <v>114</v>
      </c>
      <c r="K14" s="315" t="s">
        <v>58</v>
      </c>
      <c r="L14" s="320" t="s">
        <v>58</v>
      </c>
      <c r="M14" s="314"/>
      <c r="N14" s="314" t="s">
        <v>75</v>
      </c>
      <c r="O14" s="315" t="s">
        <v>122</v>
      </c>
      <c r="P14" s="318" t="s">
        <v>181</v>
      </c>
      <c r="Q14" s="306"/>
      <c r="R14" s="306"/>
      <c r="S14" s="306"/>
      <c r="T14" s="306"/>
      <c r="U14" s="306"/>
      <c r="V14" s="306"/>
      <c r="W14" s="305"/>
      <c r="X14" s="305"/>
    </row>
    <row r="15" spans="2:24" ht="57.75" customHeight="1">
      <c r="B15" s="602" t="s">
        <v>12</v>
      </c>
      <c r="C15" s="602"/>
      <c r="D15" s="316" t="s">
        <v>168</v>
      </c>
      <c r="E15" s="318" t="s">
        <v>76</v>
      </c>
      <c r="F15" s="315" t="s">
        <v>178</v>
      </c>
      <c r="G15" s="316" t="s">
        <v>347</v>
      </c>
      <c r="H15" s="319"/>
      <c r="I15" s="316" t="s">
        <v>174</v>
      </c>
      <c r="J15" s="315" t="s">
        <v>115</v>
      </c>
      <c r="K15" s="316" t="s">
        <v>59</v>
      </c>
      <c r="L15" s="316" t="s">
        <v>110</v>
      </c>
      <c r="M15" s="314"/>
      <c r="N15" s="314" t="s">
        <v>74</v>
      </c>
      <c r="O15" s="314" t="s">
        <v>121</v>
      </c>
      <c r="P15" s="315" t="s">
        <v>180</v>
      </c>
      <c r="Q15" s="309"/>
      <c r="R15" s="306"/>
      <c r="S15" s="306"/>
      <c r="T15" s="306"/>
      <c r="U15" s="306"/>
      <c r="V15" s="306"/>
      <c r="W15" s="305"/>
      <c r="X15" s="305"/>
    </row>
    <row r="16" spans="2:24" ht="30" customHeight="1">
      <c r="B16" s="602" t="s">
        <v>60</v>
      </c>
      <c r="C16" s="602"/>
      <c r="D16" s="314">
        <v>26180</v>
      </c>
      <c r="E16" s="314">
        <v>370</v>
      </c>
      <c r="F16" s="314">
        <v>1830</v>
      </c>
      <c r="G16" s="314">
        <v>0</v>
      </c>
      <c r="H16" s="319"/>
      <c r="I16" s="314">
        <v>9750</v>
      </c>
      <c r="J16" s="314"/>
      <c r="K16" s="314">
        <v>227</v>
      </c>
      <c r="L16" s="314">
        <v>31</v>
      </c>
      <c r="M16" s="314"/>
      <c r="N16" s="314">
        <v>57624</v>
      </c>
      <c r="O16" s="314">
        <v>4040</v>
      </c>
      <c r="P16" s="314">
        <v>0</v>
      </c>
      <c r="Q16" s="306"/>
      <c r="R16" s="306"/>
      <c r="S16" s="306"/>
      <c r="T16" s="306"/>
      <c r="U16" s="306"/>
      <c r="V16" s="306"/>
      <c r="W16" s="305"/>
      <c r="X16" s="305"/>
    </row>
    <row r="17" spans="2:24" ht="30" customHeight="1">
      <c r="B17" s="602" t="s">
        <v>23</v>
      </c>
      <c r="C17" s="602"/>
      <c r="D17" s="314">
        <v>26928</v>
      </c>
      <c r="E17" s="314">
        <v>785</v>
      </c>
      <c r="F17" s="314">
        <v>1914</v>
      </c>
      <c r="G17" s="314">
        <v>73</v>
      </c>
      <c r="H17" s="319"/>
      <c r="I17" s="314">
        <v>10220</v>
      </c>
      <c r="J17" s="314"/>
      <c r="K17" s="314">
        <v>241</v>
      </c>
      <c r="L17" s="314">
        <v>34</v>
      </c>
      <c r="M17" s="314"/>
      <c r="N17" s="314">
        <v>58202</v>
      </c>
      <c r="O17" s="314">
        <v>4330</v>
      </c>
      <c r="P17" s="314">
        <v>271</v>
      </c>
      <c r="Q17" s="306"/>
      <c r="R17" s="306"/>
      <c r="S17" s="306"/>
      <c r="T17" s="306"/>
      <c r="U17" s="306"/>
      <c r="V17" s="306"/>
      <c r="W17" s="305"/>
      <c r="X17" s="305"/>
    </row>
    <row r="18" spans="2:24" ht="30" customHeight="1">
      <c r="B18" s="602" t="s">
        <v>36</v>
      </c>
      <c r="C18" s="553" t="s">
        <v>37</v>
      </c>
      <c r="D18" s="314" t="s">
        <v>45</v>
      </c>
      <c r="E18" s="320" t="s">
        <v>48</v>
      </c>
      <c r="F18" s="314" t="s">
        <v>45</v>
      </c>
      <c r="G18" s="314" t="s">
        <v>45</v>
      </c>
      <c r="H18" s="321"/>
      <c r="I18" s="320" t="s">
        <v>48</v>
      </c>
      <c r="J18" s="314" t="s">
        <v>45</v>
      </c>
      <c r="K18" s="314" t="s">
        <v>45</v>
      </c>
      <c r="L18" s="314" t="s">
        <v>45</v>
      </c>
      <c r="M18" s="314"/>
      <c r="N18" s="314" t="s">
        <v>45</v>
      </c>
      <c r="O18" s="314" t="s">
        <v>45</v>
      </c>
      <c r="P18" s="314" t="s">
        <v>45</v>
      </c>
      <c r="Q18" s="306"/>
      <c r="R18" s="306"/>
      <c r="S18" s="306"/>
      <c r="T18" s="306"/>
      <c r="U18" s="306"/>
      <c r="V18" s="306"/>
      <c r="W18" s="305"/>
      <c r="X18" s="305"/>
    </row>
    <row r="19" spans="2:24" ht="30" customHeight="1">
      <c r="B19" s="602"/>
      <c r="C19" s="553" t="s">
        <v>38</v>
      </c>
      <c r="D19" s="314" t="s">
        <v>45</v>
      </c>
      <c r="E19" s="314" t="s">
        <v>45</v>
      </c>
      <c r="F19" s="320" t="s">
        <v>48</v>
      </c>
      <c r="G19" s="314" t="s">
        <v>45</v>
      </c>
      <c r="H19" s="321"/>
      <c r="I19" s="314" t="s">
        <v>45</v>
      </c>
      <c r="J19" s="320" t="s">
        <v>48</v>
      </c>
      <c r="K19" s="314" t="s">
        <v>45</v>
      </c>
      <c r="L19" s="314" t="s">
        <v>45</v>
      </c>
      <c r="M19" s="314"/>
      <c r="N19" s="314" t="s">
        <v>45</v>
      </c>
      <c r="O19" s="314" t="s">
        <v>45</v>
      </c>
      <c r="P19" s="314" t="s">
        <v>45</v>
      </c>
      <c r="Q19" s="306"/>
      <c r="R19" s="306"/>
      <c r="S19" s="306"/>
      <c r="T19" s="306"/>
      <c r="U19" s="306"/>
      <c r="V19" s="306"/>
      <c r="W19" s="305"/>
      <c r="X19" s="305"/>
    </row>
    <row r="20" spans="2:24" ht="30" customHeight="1">
      <c r="B20" s="596" t="s">
        <v>15</v>
      </c>
      <c r="C20" s="596"/>
      <c r="D20" s="314" t="s">
        <v>45</v>
      </c>
      <c r="E20" s="314" t="s">
        <v>45</v>
      </c>
      <c r="F20" s="314" t="s">
        <v>45</v>
      </c>
      <c r="G20" s="314" t="s">
        <v>45</v>
      </c>
      <c r="H20" s="319"/>
      <c r="I20" s="314" t="s">
        <v>45</v>
      </c>
      <c r="J20" s="314" t="s">
        <v>45</v>
      </c>
      <c r="K20" s="314" t="s">
        <v>45</v>
      </c>
      <c r="L20" s="314" t="s">
        <v>45</v>
      </c>
      <c r="M20" s="314"/>
      <c r="N20" s="314" t="s">
        <v>45</v>
      </c>
      <c r="O20" s="314" t="s">
        <v>45</v>
      </c>
      <c r="P20" s="317" t="s">
        <v>48</v>
      </c>
      <c r="Q20" s="306"/>
      <c r="R20" s="306"/>
      <c r="S20" s="306"/>
      <c r="T20" s="306"/>
      <c r="U20" s="306"/>
      <c r="V20" s="306"/>
      <c r="W20" s="305"/>
      <c r="X20" s="305"/>
    </row>
    <row r="21" spans="2:24" ht="30" customHeight="1">
      <c r="B21" s="596" t="s">
        <v>39</v>
      </c>
      <c r="C21" s="596"/>
      <c r="D21" s="314" t="s">
        <v>45</v>
      </c>
      <c r="E21" s="314" t="s">
        <v>45</v>
      </c>
      <c r="F21" s="314" t="s">
        <v>45</v>
      </c>
      <c r="G21" s="317" t="s">
        <v>48</v>
      </c>
      <c r="H21" s="319"/>
      <c r="I21" s="314" t="s">
        <v>45</v>
      </c>
      <c r="J21" s="314" t="s">
        <v>45</v>
      </c>
      <c r="K21" s="314" t="s">
        <v>45</v>
      </c>
      <c r="L21" s="314" t="s">
        <v>45</v>
      </c>
      <c r="M21" s="314"/>
      <c r="N21" s="314" t="s">
        <v>45</v>
      </c>
      <c r="O21" s="314" t="s">
        <v>45</v>
      </c>
      <c r="P21" s="314" t="s">
        <v>45</v>
      </c>
      <c r="Q21" s="306"/>
      <c r="R21" s="306"/>
      <c r="S21" s="306"/>
      <c r="T21" s="306"/>
      <c r="U21" s="306"/>
      <c r="V21" s="306"/>
      <c r="W21" s="305"/>
      <c r="X21" s="305"/>
    </row>
    <row r="22" spans="2:24" ht="30" customHeight="1">
      <c r="B22" s="596" t="s">
        <v>16</v>
      </c>
      <c r="C22" s="596"/>
      <c r="D22" s="317" t="s">
        <v>48</v>
      </c>
      <c r="E22" s="314" t="s">
        <v>45</v>
      </c>
      <c r="F22" s="314" t="s">
        <v>45</v>
      </c>
      <c r="G22" s="314" t="s">
        <v>45</v>
      </c>
      <c r="H22" s="319"/>
      <c r="I22" s="317" t="s">
        <v>48</v>
      </c>
      <c r="J22" s="314" t="s">
        <v>45</v>
      </c>
      <c r="K22" s="314" t="s">
        <v>45</v>
      </c>
      <c r="L22" s="314" t="s">
        <v>45</v>
      </c>
      <c r="M22" s="314"/>
      <c r="N22" s="314" t="s">
        <v>45</v>
      </c>
      <c r="O22" s="314" t="s">
        <v>45</v>
      </c>
      <c r="P22" s="314" t="s">
        <v>45</v>
      </c>
      <c r="Q22" s="306"/>
      <c r="R22" s="306"/>
      <c r="S22" s="306"/>
      <c r="T22" s="306"/>
      <c r="U22" s="306"/>
      <c r="V22" s="306"/>
      <c r="W22" s="305"/>
      <c r="X22" s="305"/>
    </row>
    <row r="23" spans="2:24" ht="66.75" customHeight="1">
      <c r="B23" s="596" t="s">
        <v>17</v>
      </c>
      <c r="C23" s="596"/>
      <c r="D23" s="314" t="s">
        <v>48</v>
      </c>
      <c r="E23" s="314" t="s">
        <v>45</v>
      </c>
      <c r="F23" s="316" t="s">
        <v>61</v>
      </c>
      <c r="G23" s="314" t="s">
        <v>45</v>
      </c>
      <c r="H23" s="319"/>
      <c r="I23" s="314" t="s">
        <v>45</v>
      </c>
      <c r="J23" s="316" t="s">
        <v>45</v>
      </c>
      <c r="K23" s="316" t="s">
        <v>45</v>
      </c>
      <c r="L23" s="314" t="s">
        <v>45</v>
      </c>
      <c r="M23" s="314"/>
      <c r="N23" s="314" t="s">
        <v>45</v>
      </c>
      <c r="O23" s="314" t="s">
        <v>45</v>
      </c>
      <c r="P23" s="314" t="s">
        <v>45</v>
      </c>
      <c r="Q23" s="306"/>
      <c r="R23" s="306"/>
      <c r="S23" s="306"/>
      <c r="T23" s="306"/>
      <c r="U23" s="306"/>
      <c r="V23" s="306"/>
      <c r="W23" s="305"/>
      <c r="X23" s="305"/>
    </row>
    <row r="24" spans="2:24" ht="30" customHeight="1">
      <c r="B24" s="596" t="s">
        <v>13</v>
      </c>
      <c r="C24" s="596"/>
      <c r="D24" s="314" t="s">
        <v>126</v>
      </c>
      <c r="E24" s="319"/>
      <c r="F24" s="314" t="s">
        <v>126</v>
      </c>
      <c r="G24" s="314"/>
      <c r="H24" s="319"/>
      <c r="I24" s="319"/>
      <c r="J24" s="314"/>
      <c r="K24" s="314"/>
      <c r="L24" s="317"/>
      <c r="M24" s="314"/>
      <c r="N24" s="314"/>
      <c r="O24" s="314"/>
      <c r="P24" s="314"/>
      <c r="Q24" s="336">
        <f>COUNTA(D24:P24)</f>
        <v>2</v>
      </c>
      <c r="R24" s="306"/>
      <c r="S24" s="306"/>
      <c r="T24" s="306"/>
      <c r="U24" s="306"/>
      <c r="V24" s="306"/>
      <c r="W24" s="305"/>
      <c r="X24" s="305"/>
    </row>
    <row r="25" spans="2:24" ht="30" customHeight="1">
      <c r="B25" s="596" t="s">
        <v>14</v>
      </c>
      <c r="C25" s="596"/>
      <c r="D25" s="314" t="s">
        <v>45</v>
      </c>
      <c r="E25" s="314" t="s">
        <v>45</v>
      </c>
      <c r="F25" s="314" t="s">
        <v>45</v>
      </c>
      <c r="G25" s="314" t="s">
        <v>45</v>
      </c>
      <c r="H25" s="322"/>
      <c r="I25" s="314" t="s">
        <v>45</v>
      </c>
      <c r="J25" s="314" t="s">
        <v>45</v>
      </c>
      <c r="K25" s="314" t="s">
        <v>45</v>
      </c>
      <c r="L25" s="314" t="s">
        <v>45</v>
      </c>
      <c r="M25" s="314"/>
      <c r="N25" s="314" t="s">
        <v>45</v>
      </c>
      <c r="O25" s="314" t="s">
        <v>45</v>
      </c>
      <c r="P25" s="314" t="s">
        <v>45</v>
      </c>
      <c r="Q25" s="306"/>
      <c r="R25" s="306"/>
      <c r="S25" s="306"/>
      <c r="T25" s="306"/>
      <c r="U25" s="306"/>
      <c r="V25" s="306"/>
      <c r="W25" s="305"/>
      <c r="X25" s="305"/>
    </row>
    <row r="26" spans="2:24" ht="30" customHeight="1">
      <c r="B26" s="596" t="s">
        <v>18</v>
      </c>
      <c r="C26" s="596"/>
      <c r="D26" s="314"/>
      <c r="E26" s="314"/>
      <c r="F26" s="314">
        <v>50</v>
      </c>
      <c r="G26" s="314">
        <v>0</v>
      </c>
      <c r="H26" s="319"/>
      <c r="I26" s="314">
        <v>0</v>
      </c>
      <c r="J26" s="314">
        <v>0</v>
      </c>
      <c r="K26" s="314">
        <v>0</v>
      </c>
      <c r="L26" s="314">
        <v>0</v>
      </c>
      <c r="M26" s="314"/>
      <c r="N26" s="314">
        <v>380</v>
      </c>
      <c r="O26" s="314">
        <v>0</v>
      </c>
      <c r="P26" s="314">
        <v>0</v>
      </c>
      <c r="Q26" s="306"/>
      <c r="R26" s="306"/>
      <c r="S26" s="306"/>
      <c r="T26" s="306"/>
      <c r="U26" s="306"/>
      <c r="V26" s="306"/>
      <c r="W26" s="305"/>
      <c r="X26" s="305"/>
    </row>
    <row r="27" spans="2:24" ht="30" customHeight="1">
      <c r="B27" s="596" t="s">
        <v>19</v>
      </c>
      <c r="C27" s="596"/>
      <c r="D27" s="314">
        <v>0</v>
      </c>
      <c r="E27" s="314"/>
      <c r="F27" s="314">
        <v>10</v>
      </c>
      <c r="G27" s="314">
        <v>0</v>
      </c>
      <c r="H27" s="314"/>
      <c r="I27" s="314">
        <v>0</v>
      </c>
      <c r="J27" s="314">
        <v>0</v>
      </c>
      <c r="K27" s="314">
        <v>0</v>
      </c>
      <c r="L27" s="314">
        <v>0</v>
      </c>
      <c r="M27" s="314"/>
      <c r="N27" s="314">
        <v>0</v>
      </c>
      <c r="O27" s="314">
        <v>0</v>
      </c>
      <c r="P27" s="314">
        <v>0</v>
      </c>
      <c r="Q27" s="306"/>
      <c r="R27" s="306"/>
      <c r="S27" s="306"/>
      <c r="T27" s="306"/>
      <c r="U27" s="306"/>
      <c r="V27" s="306"/>
      <c r="W27" s="305"/>
      <c r="X27" s="305"/>
    </row>
    <row r="28" spans="2:24" ht="30" customHeight="1">
      <c r="B28" s="596" t="s">
        <v>20</v>
      </c>
      <c r="C28" s="596"/>
      <c r="D28" s="314"/>
      <c r="E28" s="314"/>
      <c r="F28" s="314"/>
      <c r="G28" s="314"/>
      <c r="H28" s="314"/>
      <c r="I28" s="314"/>
      <c r="J28" s="314"/>
      <c r="K28" s="314"/>
      <c r="L28" s="314"/>
      <c r="M28" s="314"/>
      <c r="N28" s="314"/>
      <c r="O28" s="314"/>
      <c r="P28" s="314"/>
      <c r="Q28" s="306"/>
      <c r="R28" s="306"/>
      <c r="S28" s="306"/>
      <c r="T28" s="306"/>
      <c r="U28" s="306"/>
      <c r="V28" s="306"/>
      <c r="W28" s="305"/>
      <c r="X28" s="305"/>
    </row>
    <row r="29" spans="2:24" ht="30" customHeight="1">
      <c r="B29" s="596" t="s">
        <v>21</v>
      </c>
      <c r="C29" s="596"/>
      <c r="D29" s="314">
        <v>0</v>
      </c>
      <c r="E29" s="314">
        <v>0</v>
      </c>
      <c r="F29" s="314">
        <v>1</v>
      </c>
      <c r="G29" s="314">
        <v>0</v>
      </c>
      <c r="H29" s="314">
        <v>1</v>
      </c>
      <c r="I29" s="314">
        <v>0</v>
      </c>
      <c r="J29" s="314">
        <v>0</v>
      </c>
      <c r="K29" s="314">
        <v>0</v>
      </c>
      <c r="L29" s="314">
        <v>0</v>
      </c>
      <c r="M29" s="314">
        <v>0</v>
      </c>
      <c r="N29" s="314">
        <v>0</v>
      </c>
      <c r="O29" s="314">
        <v>0</v>
      </c>
      <c r="P29" s="314">
        <v>0</v>
      </c>
      <c r="Q29" s="306"/>
      <c r="R29" s="306"/>
      <c r="S29" s="306"/>
      <c r="T29" s="306"/>
      <c r="U29" s="306"/>
      <c r="V29" s="306"/>
      <c r="W29" s="305"/>
      <c r="X29" s="305"/>
    </row>
    <row r="30" spans="2:24" ht="30" customHeight="1">
      <c r="B30" s="596" t="s">
        <v>100</v>
      </c>
      <c r="C30" s="596"/>
      <c r="D30" s="314"/>
      <c r="E30" s="314"/>
      <c r="F30" s="314">
        <v>150</v>
      </c>
      <c r="G30" s="314"/>
      <c r="H30" s="314">
        <v>200</v>
      </c>
      <c r="I30" s="314"/>
      <c r="J30" s="314"/>
      <c r="K30" s="314"/>
      <c r="L30" s="314"/>
      <c r="M30" s="314"/>
      <c r="N30" s="314"/>
      <c r="O30" s="314"/>
      <c r="P30" s="314"/>
      <c r="Q30" s="336">
        <f>SUM(D30:P30)</f>
        <v>350</v>
      </c>
      <c r="R30" s="306"/>
      <c r="S30" s="306"/>
      <c r="T30" s="306"/>
      <c r="U30" s="306"/>
      <c r="V30" s="306"/>
      <c r="W30" s="305"/>
      <c r="X30" s="305"/>
    </row>
    <row r="31" spans="2:24" ht="30" customHeight="1">
      <c r="B31" s="596" t="s">
        <v>217</v>
      </c>
      <c r="C31" s="596"/>
      <c r="D31" s="314"/>
      <c r="E31" s="314">
        <v>0.5</v>
      </c>
      <c r="F31" s="314">
        <v>2</v>
      </c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306"/>
      <c r="S31" s="306"/>
      <c r="T31" s="306"/>
      <c r="U31" s="306"/>
      <c r="V31" s="306"/>
      <c r="W31" s="305"/>
      <c r="X31" s="305"/>
    </row>
    <row r="32" spans="2:24" ht="23.25">
      <c r="B32" s="596" t="s">
        <v>218</v>
      </c>
      <c r="C32" s="596"/>
      <c r="D32" s="353">
        <f>D26*D31</f>
        <v>0</v>
      </c>
      <c r="E32" s="353">
        <f>E26*E31</f>
        <v>0</v>
      </c>
      <c r="F32" s="353">
        <f t="shared" ref="F32:P32" si="0">F26*F31</f>
        <v>100</v>
      </c>
      <c r="G32" s="353">
        <f t="shared" si="0"/>
        <v>0</v>
      </c>
      <c r="H32" s="353">
        <f t="shared" si="0"/>
        <v>0</v>
      </c>
      <c r="I32" s="353">
        <f t="shared" si="0"/>
        <v>0</v>
      </c>
      <c r="J32" s="353">
        <f t="shared" si="0"/>
        <v>0</v>
      </c>
      <c r="K32" s="353">
        <f t="shared" si="0"/>
        <v>0</v>
      </c>
      <c r="L32" s="353">
        <f t="shared" si="0"/>
        <v>0</v>
      </c>
      <c r="M32" s="353">
        <f t="shared" si="0"/>
        <v>0</v>
      </c>
      <c r="N32" s="353">
        <f t="shared" si="0"/>
        <v>0</v>
      </c>
      <c r="O32" s="353">
        <f t="shared" si="0"/>
        <v>0</v>
      </c>
      <c r="P32" s="353">
        <f t="shared" si="0"/>
        <v>0</v>
      </c>
      <c r="Q32" s="340">
        <f>SUM(D32:P32)</f>
        <v>100</v>
      </c>
    </row>
    <row r="33" spans="2:33" ht="23.25">
      <c r="B33" s="596" t="s">
        <v>231</v>
      </c>
      <c r="C33" s="596"/>
      <c r="D33" s="356" t="s">
        <v>126</v>
      </c>
      <c r="E33" s="356" t="s">
        <v>128</v>
      </c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310" t="s">
        <v>26</v>
      </c>
      <c r="D41" s="310" t="s">
        <v>24</v>
      </c>
      <c r="E41" s="310" t="s">
        <v>25</v>
      </c>
      <c r="F41" s="310" t="s">
        <v>30</v>
      </c>
      <c r="H41" s="357" t="s">
        <v>41</v>
      </c>
      <c r="I41" s="310" t="s">
        <v>27</v>
      </c>
      <c r="J41" s="310" t="s">
        <v>28</v>
      </c>
      <c r="L41" s="357" t="s">
        <v>29</v>
      </c>
      <c r="M41" s="310" t="s">
        <v>40</v>
      </c>
      <c r="N41" s="310" t="s">
        <v>42</v>
      </c>
      <c r="O41" s="310" t="s">
        <v>81</v>
      </c>
      <c r="Q41" s="357" t="s">
        <v>51</v>
      </c>
      <c r="R41" s="357" t="s">
        <v>49</v>
      </c>
      <c r="S41" s="357" t="s">
        <v>50</v>
      </c>
      <c r="T41" s="357" t="s">
        <v>82</v>
      </c>
      <c r="U41" s="357" t="s">
        <v>182</v>
      </c>
      <c r="W41" s="357" t="s">
        <v>83</v>
      </c>
      <c r="X41" s="357" t="s">
        <v>85</v>
      </c>
      <c r="Y41" s="357" t="s">
        <v>84</v>
      </c>
      <c r="Z41" s="357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356"/>
      <c r="D42" s="356"/>
      <c r="E42" s="329"/>
      <c r="F42" s="356"/>
      <c r="H42" s="356"/>
      <c r="I42" s="356"/>
      <c r="J42" s="356"/>
      <c r="L42" s="356"/>
      <c r="M42" s="356"/>
      <c r="N42" s="356"/>
      <c r="O42" s="356"/>
      <c r="Q42" s="356" t="s">
        <v>345</v>
      </c>
      <c r="R42" s="356">
        <v>2</v>
      </c>
      <c r="S42" s="356">
        <v>100</v>
      </c>
      <c r="T42" s="356" t="s">
        <v>353</v>
      </c>
      <c r="U42" s="356">
        <f>IF(R42="","",R42*VLOOKUP(T42,'cout opérateur machines'!A1:B8,2,0))</f>
        <v>14</v>
      </c>
      <c r="W42" s="356" t="s">
        <v>354</v>
      </c>
      <c r="X42" s="356">
        <v>3</v>
      </c>
      <c r="Y42" s="356" t="s">
        <v>191</v>
      </c>
      <c r="Z42" s="338">
        <f>X42*8</f>
        <v>24</v>
      </c>
      <c r="AD42" s="356"/>
      <c r="AE42" s="356"/>
      <c r="AF42" s="356"/>
      <c r="AG42" s="356"/>
    </row>
    <row r="43" spans="2:33" ht="24.95" customHeight="1">
      <c r="C43" s="356"/>
      <c r="D43" s="356"/>
      <c r="E43" s="356"/>
      <c r="F43" s="356"/>
      <c r="H43" s="356"/>
      <c r="I43" s="356"/>
      <c r="J43" s="356"/>
      <c r="L43" s="356"/>
      <c r="M43" s="356"/>
      <c r="N43" s="356"/>
      <c r="O43" s="356"/>
      <c r="Q43" s="356"/>
      <c r="R43" s="356"/>
      <c r="S43" s="356"/>
      <c r="T43" s="356"/>
      <c r="U43" s="356" t="str">
        <f>IF(R43="","",R43*VLOOKUP(T43,'cout opérateur machines'!A2:B9,2,0))</f>
        <v/>
      </c>
      <c r="W43" s="356" t="s">
        <v>355</v>
      </c>
      <c r="X43" s="356">
        <v>7</v>
      </c>
      <c r="Y43" s="356" t="s">
        <v>191</v>
      </c>
      <c r="Z43" s="338">
        <f t="shared" ref="Z43" si="1">X43*8</f>
        <v>56</v>
      </c>
      <c r="AD43" s="356"/>
      <c r="AE43" s="356"/>
      <c r="AF43" s="356"/>
      <c r="AG43" s="356"/>
    </row>
    <row r="44" spans="2:33" ht="24.95" customHeight="1">
      <c r="C44" s="356"/>
      <c r="D44" s="356"/>
      <c r="E44" s="356"/>
      <c r="F44" s="356"/>
      <c r="H44" s="356"/>
      <c r="I44" s="356"/>
      <c r="J44" s="356"/>
      <c r="L44" s="356"/>
      <c r="M44" s="356"/>
      <c r="N44" s="356"/>
      <c r="O44" s="356"/>
      <c r="Q44" s="356"/>
      <c r="R44" s="356"/>
      <c r="S44" s="356"/>
      <c r="T44" s="356"/>
      <c r="U44" s="356" t="str">
        <f>IF(R44="","",R44*VLOOKUP(T44,'cout opérateur machines'!A3:B10,2,0))</f>
        <v/>
      </c>
      <c r="W44" s="356"/>
      <c r="X44" s="356"/>
      <c r="Y44" s="356"/>
      <c r="Z44" s="338">
        <f t="shared" ref="Z44:Z48" si="2">X44*8</f>
        <v>0</v>
      </c>
      <c r="AD44" s="356"/>
      <c r="AE44" s="356"/>
      <c r="AF44" s="356"/>
      <c r="AG44" s="356"/>
    </row>
    <row r="45" spans="2:33" ht="24.95" customHeight="1">
      <c r="C45" s="356"/>
      <c r="D45" s="356"/>
      <c r="E45" s="356"/>
      <c r="F45" s="356"/>
      <c r="H45" s="356"/>
      <c r="I45" s="356"/>
      <c r="J45" s="356"/>
      <c r="L45" s="356"/>
      <c r="M45" s="356"/>
      <c r="N45" s="356"/>
      <c r="O45" s="356"/>
      <c r="Q45" s="356"/>
      <c r="R45" s="356"/>
      <c r="S45" s="356"/>
      <c r="T45" s="356"/>
      <c r="U45" s="356" t="str">
        <f>IF(R45="","",R45*VLOOKUP(T45,'cout opérateur machines'!A4:B11,2,0))</f>
        <v/>
      </c>
      <c r="W45" s="356"/>
      <c r="X45" s="356"/>
      <c r="Y45" s="356"/>
      <c r="Z45" s="338">
        <f t="shared" si="2"/>
        <v>0</v>
      </c>
      <c r="AD45" s="356"/>
      <c r="AE45" s="356"/>
      <c r="AF45" s="356"/>
      <c r="AG45" s="356"/>
    </row>
    <row r="46" spans="2:33" ht="24.95" customHeight="1">
      <c r="C46" s="356"/>
      <c r="D46" s="356"/>
      <c r="E46" s="356"/>
      <c r="F46" s="356"/>
      <c r="H46" s="356"/>
      <c r="I46" s="356"/>
      <c r="J46" s="356"/>
      <c r="L46" s="356"/>
      <c r="M46" s="356"/>
      <c r="N46" s="356"/>
      <c r="O46" s="356"/>
      <c r="Q46" s="356"/>
      <c r="R46" s="356"/>
      <c r="S46" s="356"/>
      <c r="T46" s="356"/>
      <c r="U46" s="356" t="str">
        <f>IF(R46="","",R46*VLOOKUP(T46,'cout opérateur machines'!A5:B12,2,0))</f>
        <v/>
      </c>
      <c r="W46" s="356"/>
      <c r="X46" s="356"/>
      <c r="Y46" s="356"/>
      <c r="Z46" s="338">
        <f t="shared" si="2"/>
        <v>0</v>
      </c>
      <c r="AD46" s="356"/>
      <c r="AE46" s="356"/>
      <c r="AF46" s="356"/>
      <c r="AG46" s="356"/>
    </row>
    <row r="47" spans="2:33" ht="24.95" customHeight="1">
      <c r="C47" s="356"/>
      <c r="D47" s="356"/>
      <c r="E47" s="356"/>
      <c r="F47" s="356"/>
      <c r="H47" s="356"/>
      <c r="I47" s="356"/>
      <c r="J47" s="356"/>
      <c r="L47" s="356"/>
      <c r="M47" s="356"/>
      <c r="N47" s="356"/>
      <c r="O47" s="356"/>
      <c r="Q47" s="356"/>
      <c r="R47" s="356"/>
      <c r="S47" s="356"/>
      <c r="T47" s="356"/>
      <c r="U47" s="356" t="str">
        <f>IF(R47="","",R47*VLOOKUP(T47,'cout opérateur machines'!A6:B13,2,0))</f>
        <v/>
      </c>
      <c r="W47" s="356"/>
      <c r="X47" s="356"/>
      <c r="Y47" s="356"/>
      <c r="Z47" s="338">
        <f t="shared" si="2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313" t="s">
        <v>127</v>
      </c>
      <c r="S48" s="572" t="s">
        <v>183</v>
      </c>
      <c r="T48" s="573"/>
      <c r="U48" s="330">
        <f>SUM(U42:U47)</f>
        <v>14</v>
      </c>
      <c r="W48" s="356"/>
      <c r="X48" s="356"/>
      <c r="Y48" s="356"/>
      <c r="Z48" s="338">
        <f t="shared" si="2"/>
        <v>0</v>
      </c>
      <c r="AD48" s="356"/>
      <c r="AE48" s="356"/>
      <c r="AF48" s="356"/>
      <c r="AG48" s="356"/>
    </row>
    <row r="49" spans="5:26" ht="15.75">
      <c r="H49" s="357" t="s">
        <v>232</v>
      </c>
      <c r="I49" s="357" t="s">
        <v>233</v>
      </c>
      <c r="J49" s="358" t="s">
        <v>238</v>
      </c>
      <c r="M49" s="69"/>
      <c r="N49" s="356"/>
      <c r="Z49" s="340">
        <f>SUM(Z42:Z48)</f>
        <v>80</v>
      </c>
    </row>
    <row r="50" spans="5:26">
      <c r="H50" s="356"/>
      <c r="I50" s="13"/>
      <c r="J50" s="356" t="str">
        <f>IF(J42="","",IF(H50=0," réclamation non traitée",IF(I50=0, "veuillez contacter le F/ S-T par téléphone","")))</f>
        <v/>
      </c>
      <c r="M50" s="69"/>
      <c r="N50" s="356"/>
      <c r="S50" s="574" t="s">
        <v>184</v>
      </c>
      <c r="T50" s="574"/>
      <c r="U50" s="331">
        <v>3</v>
      </c>
    </row>
    <row r="51" spans="5:26">
      <c r="H51" s="356"/>
      <c r="I51" s="13"/>
      <c r="J51" s="356" t="str">
        <f t="shared" ref="J51:J55" si="3">IF(J43="","",IF(H51=0," réclamation non traitée",IF(I51=0, "veuillez contacter le F/ S-T par téléphone","")))</f>
        <v/>
      </c>
      <c r="M51" s="69"/>
      <c r="N51" s="356"/>
    </row>
    <row r="52" spans="5:26">
      <c r="H52" s="356"/>
      <c r="I52" s="13"/>
      <c r="J52" s="356" t="str">
        <f t="shared" si="3"/>
        <v/>
      </c>
      <c r="M52" s="69"/>
      <c r="N52" s="356"/>
    </row>
    <row r="53" spans="5:26">
      <c r="H53" s="356"/>
      <c r="I53" s="13"/>
      <c r="J53" s="356" t="str">
        <f t="shared" si="3"/>
        <v/>
      </c>
      <c r="M53" s="69"/>
      <c r="N53" s="356"/>
    </row>
    <row r="54" spans="5:26">
      <c r="H54" s="356"/>
      <c r="I54" s="13"/>
      <c r="J54" s="356" t="str">
        <f t="shared" si="3"/>
        <v/>
      </c>
      <c r="M54" s="69"/>
      <c r="N54" s="356"/>
    </row>
    <row r="55" spans="5:26">
      <c r="H55" s="356"/>
      <c r="I55" s="13"/>
      <c r="J55" s="356" t="str">
        <f t="shared" si="3"/>
        <v/>
      </c>
      <c r="M55" s="69"/>
      <c r="N55" s="356"/>
    </row>
    <row r="61" spans="5:26">
      <c r="E61" s="305"/>
    </row>
    <row r="62" spans="5:26">
      <c r="E62" s="305"/>
    </row>
    <row r="63" spans="5:26">
      <c r="E63" s="305"/>
    </row>
    <row r="64" spans="5:26">
      <c r="E64" s="305"/>
    </row>
    <row r="65" spans="5:5">
      <c r="E65" s="305"/>
    </row>
    <row r="66" spans="5:5">
      <c r="E66" s="305"/>
    </row>
    <row r="67" spans="5:5">
      <c r="E67" s="305"/>
    </row>
  </sheetData>
  <mergeCells count="32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B32:C32"/>
    <mergeCell ref="B33:C33"/>
    <mergeCell ref="S48:T48"/>
    <mergeCell ref="S50:T50"/>
    <mergeCell ref="B26:C26"/>
    <mergeCell ref="B27:C27"/>
    <mergeCell ref="B28:C28"/>
    <mergeCell ref="B29:C29"/>
    <mergeCell ref="B30:C30"/>
    <mergeCell ref="B31:C31"/>
  </mergeCells>
  <dataValidations count="2">
    <dataValidation type="list" allowBlank="1" showInputMessage="1" showErrorMessage="1" sqref="E15 G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52"/>
  <dimension ref="B1:AG67"/>
  <sheetViews>
    <sheetView topLeftCell="F11" zoomScale="68" zoomScaleNormal="68" workbookViewId="0">
      <selection activeCell="E29" sqref="A29:XFD29"/>
    </sheetView>
  </sheetViews>
  <sheetFormatPr baseColWidth="10" defaultRowHeight="15"/>
  <cols>
    <col min="1" max="1" width="3.85546875" style="326" customWidth="1"/>
    <col min="2" max="17" width="32.7109375" style="326" customWidth="1"/>
    <col min="18" max="18" width="11.42578125" style="326"/>
    <col min="19" max="19" width="18.85546875" style="326" customWidth="1"/>
    <col min="20" max="22" width="11.42578125" style="326"/>
    <col min="23" max="23" width="21.28515625" style="326" customWidth="1"/>
    <col min="24" max="24" width="20.28515625" style="326" customWidth="1"/>
    <col min="25" max="25" width="21.140625" style="326" customWidth="1"/>
    <col min="26" max="32" width="11.42578125" style="326"/>
    <col min="33" max="33" width="15.28515625" style="326" bestFit="1" customWidth="1"/>
    <col min="34" max="16384" width="11.42578125" style="326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30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30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30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307"/>
      <c r="V5" s="597"/>
      <c r="W5" s="597"/>
      <c r="X5" s="597"/>
    </row>
    <row r="6" spans="2:24" ht="15" customHeight="1">
      <c r="C6" s="302"/>
      <c r="D6" s="302"/>
      <c r="E6" s="302"/>
      <c r="F6" s="302"/>
    </row>
    <row r="7" spans="2:24" ht="15" customHeight="1">
      <c r="C7" s="302"/>
      <c r="D7" s="302"/>
      <c r="E7" s="302"/>
      <c r="F7" s="302"/>
    </row>
    <row r="8" spans="2:24" ht="15" customHeight="1">
      <c r="C8" s="302"/>
      <c r="D8" s="302"/>
      <c r="E8" s="302"/>
      <c r="F8" s="302"/>
    </row>
    <row r="9" spans="2:24" ht="15" customHeight="1">
      <c r="C9" s="302"/>
      <c r="D9" s="302"/>
      <c r="F9" s="302"/>
    </row>
    <row r="10" spans="2:24" ht="15" customHeight="1">
      <c r="C10" s="302"/>
      <c r="D10" s="302"/>
      <c r="E10" s="302"/>
      <c r="F10" s="302"/>
    </row>
    <row r="11" spans="2:24">
      <c r="C11" s="300"/>
      <c r="D11" s="300"/>
      <c r="E11" s="300"/>
      <c r="F11" s="300"/>
    </row>
    <row r="12" spans="2:24" ht="36.75" customHeight="1">
      <c r="C12" s="300"/>
      <c r="D12" s="300"/>
      <c r="E12" s="300"/>
      <c r="F12" s="300"/>
    </row>
    <row r="13" spans="2:24" ht="60" customHeight="1">
      <c r="B13" s="601" t="s">
        <v>22</v>
      </c>
      <c r="C13" s="601"/>
      <c r="D13" s="552" t="s">
        <v>0</v>
      </c>
      <c r="E13" s="552" t="s">
        <v>1</v>
      </c>
      <c r="F13" s="552" t="s">
        <v>2</v>
      </c>
      <c r="G13" s="312" t="s">
        <v>107</v>
      </c>
      <c r="H13" s="552" t="s">
        <v>3</v>
      </c>
      <c r="I13" s="552" t="s">
        <v>4</v>
      </c>
      <c r="J13" s="552" t="s">
        <v>5</v>
      </c>
      <c r="K13" s="552" t="s">
        <v>6</v>
      </c>
      <c r="L13" s="552" t="s">
        <v>7</v>
      </c>
      <c r="M13" s="552" t="s">
        <v>8</v>
      </c>
      <c r="N13" s="552" t="s">
        <v>175</v>
      </c>
      <c r="O13" s="552" t="s">
        <v>9</v>
      </c>
      <c r="P13" s="552" t="s">
        <v>10</v>
      </c>
      <c r="Q13" s="308"/>
      <c r="R13" s="304"/>
      <c r="S13" s="305"/>
      <c r="T13" s="305"/>
      <c r="U13" s="305"/>
      <c r="V13" s="305"/>
      <c r="W13" s="305"/>
      <c r="X13" s="305"/>
    </row>
    <row r="14" spans="2:24" ht="30" customHeight="1">
      <c r="B14" s="602" t="s">
        <v>11</v>
      </c>
      <c r="C14" s="602"/>
      <c r="D14" s="318">
        <v>511110</v>
      </c>
      <c r="E14" s="35" t="s">
        <v>77</v>
      </c>
      <c r="F14" s="315" t="s">
        <v>179</v>
      </c>
      <c r="G14" s="316" t="s">
        <v>348</v>
      </c>
      <c r="H14" s="321"/>
      <c r="I14" s="316">
        <v>7531</v>
      </c>
      <c r="J14" s="315" t="s">
        <v>114</v>
      </c>
      <c r="K14" s="315" t="s">
        <v>58</v>
      </c>
      <c r="L14" s="320" t="s">
        <v>58</v>
      </c>
      <c r="M14" s="314"/>
      <c r="N14" s="314" t="s">
        <v>75</v>
      </c>
      <c r="O14" s="315" t="s">
        <v>122</v>
      </c>
      <c r="P14" s="318" t="s">
        <v>181</v>
      </c>
      <c r="Q14" s="306"/>
      <c r="R14" s="306"/>
      <c r="S14" s="306"/>
      <c r="T14" s="306"/>
      <c r="U14" s="306"/>
      <c r="V14" s="306"/>
      <c r="W14" s="305"/>
      <c r="X14" s="305"/>
    </row>
    <row r="15" spans="2:24" ht="57.75" customHeight="1">
      <c r="B15" s="602" t="s">
        <v>12</v>
      </c>
      <c r="C15" s="602"/>
      <c r="D15" s="316" t="s">
        <v>168</v>
      </c>
      <c r="E15" s="318" t="s">
        <v>76</v>
      </c>
      <c r="F15" s="315" t="s">
        <v>178</v>
      </c>
      <c r="G15" s="316" t="s">
        <v>347</v>
      </c>
      <c r="H15" s="319"/>
      <c r="I15" s="316" t="s">
        <v>174</v>
      </c>
      <c r="J15" s="315" t="s">
        <v>115</v>
      </c>
      <c r="K15" s="316" t="s">
        <v>59</v>
      </c>
      <c r="L15" s="316" t="s">
        <v>110</v>
      </c>
      <c r="M15" s="314"/>
      <c r="N15" s="314" t="s">
        <v>74</v>
      </c>
      <c r="O15" s="314" t="s">
        <v>121</v>
      </c>
      <c r="P15" s="315" t="s">
        <v>180</v>
      </c>
      <c r="Q15" s="309"/>
      <c r="R15" s="306"/>
      <c r="S15" s="306"/>
      <c r="T15" s="306"/>
      <c r="U15" s="306"/>
      <c r="V15" s="306"/>
      <c r="W15" s="305"/>
      <c r="X15" s="305"/>
    </row>
    <row r="16" spans="2:24" ht="30" customHeight="1">
      <c r="B16" s="602" t="s">
        <v>60</v>
      </c>
      <c r="C16" s="602"/>
      <c r="D16" s="314">
        <v>26180</v>
      </c>
      <c r="E16" s="314">
        <v>370</v>
      </c>
      <c r="F16" s="314">
        <v>1830</v>
      </c>
      <c r="G16" s="314">
        <v>0</v>
      </c>
      <c r="H16" s="319"/>
      <c r="I16" s="314">
        <v>9750</v>
      </c>
      <c r="J16" s="314"/>
      <c r="K16" s="314">
        <v>227</v>
      </c>
      <c r="L16" s="314">
        <v>31</v>
      </c>
      <c r="M16" s="314"/>
      <c r="N16" s="314">
        <v>57624</v>
      </c>
      <c r="O16" s="314">
        <v>4040</v>
      </c>
      <c r="P16" s="314">
        <v>0</v>
      </c>
      <c r="Q16" s="306"/>
      <c r="R16" s="306"/>
      <c r="S16" s="306"/>
      <c r="T16" s="306"/>
      <c r="U16" s="306"/>
      <c r="V16" s="306"/>
      <c r="W16" s="305"/>
      <c r="X16" s="305"/>
    </row>
    <row r="17" spans="2:24" ht="30" customHeight="1">
      <c r="B17" s="602" t="s">
        <v>23</v>
      </c>
      <c r="C17" s="602"/>
      <c r="D17" s="314">
        <v>26928</v>
      </c>
      <c r="E17" s="314">
        <v>785</v>
      </c>
      <c r="F17" s="314">
        <v>1914</v>
      </c>
      <c r="G17" s="314">
        <v>73</v>
      </c>
      <c r="H17" s="319"/>
      <c r="I17" s="314">
        <v>10220</v>
      </c>
      <c r="J17" s="314"/>
      <c r="K17" s="314">
        <v>241</v>
      </c>
      <c r="L17" s="314">
        <v>34</v>
      </c>
      <c r="M17" s="314"/>
      <c r="N17" s="314">
        <v>58202</v>
      </c>
      <c r="O17" s="314">
        <v>4330</v>
      </c>
      <c r="P17" s="314">
        <v>271</v>
      </c>
      <c r="Q17" s="306"/>
      <c r="R17" s="306"/>
      <c r="S17" s="306"/>
      <c r="T17" s="306"/>
      <c r="U17" s="306"/>
      <c r="V17" s="306"/>
      <c r="W17" s="305"/>
      <c r="X17" s="305"/>
    </row>
    <row r="18" spans="2:24" ht="30" customHeight="1">
      <c r="B18" s="602" t="s">
        <v>36</v>
      </c>
      <c r="C18" s="553" t="s">
        <v>37</v>
      </c>
      <c r="D18" s="314" t="s">
        <v>45</v>
      </c>
      <c r="E18" s="320" t="s">
        <v>48</v>
      </c>
      <c r="F18" s="314" t="s">
        <v>45</v>
      </c>
      <c r="G18" s="314" t="s">
        <v>45</v>
      </c>
      <c r="H18" s="321"/>
      <c r="I18" s="320" t="s">
        <v>48</v>
      </c>
      <c r="J18" s="314" t="s">
        <v>45</v>
      </c>
      <c r="K18" s="314" t="s">
        <v>45</v>
      </c>
      <c r="L18" s="314" t="s">
        <v>45</v>
      </c>
      <c r="M18" s="314"/>
      <c r="N18" s="314" t="s">
        <v>45</v>
      </c>
      <c r="O18" s="314" t="s">
        <v>45</v>
      </c>
      <c r="P18" s="314" t="s">
        <v>45</v>
      </c>
      <c r="Q18" s="306"/>
      <c r="R18" s="306"/>
      <c r="S18" s="306"/>
      <c r="T18" s="306"/>
      <c r="U18" s="306"/>
      <c r="V18" s="306"/>
      <c r="W18" s="305"/>
      <c r="X18" s="305"/>
    </row>
    <row r="19" spans="2:24" ht="30" customHeight="1">
      <c r="B19" s="602"/>
      <c r="C19" s="553" t="s">
        <v>38</v>
      </c>
      <c r="D19" s="314" t="s">
        <v>45</v>
      </c>
      <c r="E19" s="314" t="s">
        <v>45</v>
      </c>
      <c r="F19" s="320" t="s">
        <v>48</v>
      </c>
      <c r="G19" s="314" t="s">
        <v>45</v>
      </c>
      <c r="H19" s="321"/>
      <c r="I19" s="314" t="s">
        <v>45</v>
      </c>
      <c r="J19" s="320" t="s">
        <v>48</v>
      </c>
      <c r="K19" s="314" t="s">
        <v>45</v>
      </c>
      <c r="L19" s="314" t="s">
        <v>45</v>
      </c>
      <c r="M19" s="314"/>
      <c r="N19" s="314" t="s">
        <v>45</v>
      </c>
      <c r="O19" s="314" t="s">
        <v>45</v>
      </c>
      <c r="P19" s="314" t="s">
        <v>45</v>
      </c>
      <c r="Q19" s="306"/>
      <c r="R19" s="306"/>
      <c r="S19" s="306"/>
      <c r="T19" s="306"/>
      <c r="U19" s="306"/>
      <c r="V19" s="306"/>
      <c r="W19" s="305"/>
      <c r="X19" s="305"/>
    </row>
    <row r="20" spans="2:24" ht="30" customHeight="1">
      <c r="B20" s="596" t="s">
        <v>15</v>
      </c>
      <c r="C20" s="596"/>
      <c r="D20" s="314" t="s">
        <v>45</v>
      </c>
      <c r="E20" s="314" t="s">
        <v>45</v>
      </c>
      <c r="F20" s="314" t="s">
        <v>45</v>
      </c>
      <c r="G20" s="314" t="s">
        <v>45</v>
      </c>
      <c r="H20" s="319"/>
      <c r="I20" s="314" t="s">
        <v>45</v>
      </c>
      <c r="J20" s="314" t="s">
        <v>45</v>
      </c>
      <c r="K20" s="314" t="s">
        <v>45</v>
      </c>
      <c r="L20" s="314" t="s">
        <v>45</v>
      </c>
      <c r="M20" s="314"/>
      <c r="N20" s="314" t="s">
        <v>45</v>
      </c>
      <c r="O20" s="314" t="s">
        <v>45</v>
      </c>
      <c r="P20" s="317" t="s">
        <v>48</v>
      </c>
      <c r="Q20" s="306"/>
      <c r="R20" s="306"/>
      <c r="S20" s="306"/>
      <c r="T20" s="306"/>
      <c r="U20" s="306"/>
      <c r="V20" s="306"/>
      <c r="W20" s="305"/>
      <c r="X20" s="305"/>
    </row>
    <row r="21" spans="2:24" ht="30" customHeight="1">
      <c r="B21" s="596" t="s">
        <v>39</v>
      </c>
      <c r="C21" s="596"/>
      <c r="D21" s="314" t="s">
        <v>45</v>
      </c>
      <c r="E21" s="314" t="s">
        <v>45</v>
      </c>
      <c r="F21" s="314" t="s">
        <v>45</v>
      </c>
      <c r="G21" s="317" t="s">
        <v>48</v>
      </c>
      <c r="H21" s="319"/>
      <c r="I21" s="314" t="s">
        <v>45</v>
      </c>
      <c r="J21" s="314" t="s">
        <v>45</v>
      </c>
      <c r="K21" s="314" t="s">
        <v>45</v>
      </c>
      <c r="L21" s="314" t="s">
        <v>45</v>
      </c>
      <c r="M21" s="314"/>
      <c r="N21" s="314" t="s">
        <v>45</v>
      </c>
      <c r="O21" s="314" t="s">
        <v>45</v>
      </c>
      <c r="P21" s="314" t="s">
        <v>45</v>
      </c>
      <c r="Q21" s="306"/>
      <c r="R21" s="306"/>
      <c r="S21" s="306"/>
      <c r="T21" s="306"/>
      <c r="U21" s="306"/>
      <c r="V21" s="306"/>
      <c r="W21" s="305"/>
      <c r="X21" s="305"/>
    </row>
    <row r="22" spans="2:24" ht="30" customHeight="1">
      <c r="B22" s="596" t="s">
        <v>16</v>
      </c>
      <c r="C22" s="596"/>
      <c r="D22" s="317" t="s">
        <v>48</v>
      </c>
      <c r="E22" s="314" t="s">
        <v>45</v>
      </c>
      <c r="F22" s="314" t="s">
        <v>45</v>
      </c>
      <c r="G22" s="314" t="s">
        <v>45</v>
      </c>
      <c r="H22" s="319"/>
      <c r="I22" s="317" t="s">
        <v>48</v>
      </c>
      <c r="J22" s="314" t="s">
        <v>45</v>
      </c>
      <c r="K22" s="314" t="s">
        <v>45</v>
      </c>
      <c r="L22" s="314" t="s">
        <v>45</v>
      </c>
      <c r="M22" s="314"/>
      <c r="N22" s="314" t="s">
        <v>45</v>
      </c>
      <c r="O22" s="314" t="s">
        <v>45</v>
      </c>
      <c r="P22" s="314" t="s">
        <v>45</v>
      </c>
      <c r="Q22" s="306"/>
      <c r="R22" s="306"/>
      <c r="S22" s="306"/>
      <c r="T22" s="306"/>
      <c r="U22" s="306"/>
      <c r="V22" s="306"/>
      <c r="W22" s="305"/>
      <c r="X22" s="305"/>
    </row>
    <row r="23" spans="2:24" ht="66.75" customHeight="1">
      <c r="B23" s="596" t="s">
        <v>17</v>
      </c>
      <c r="C23" s="596"/>
      <c r="D23" s="314" t="s">
        <v>48</v>
      </c>
      <c r="E23" s="314" t="s">
        <v>45</v>
      </c>
      <c r="F23" s="316" t="s">
        <v>61</v>
      </c>
      <c r="G23" s="314" t="s">
        <v>45</v>
      </c>
      <c r="H23" s="319"/>
      <c r="I23" s="314" t="s">
        <v>45</v>
      </c>
      <c r="J23" s="316" t="s">
        <v>45</v>
      </c>
      <c r="K23" s="316" t="s">
        <v>45</v>
      </c>
      <c r="L23" s="314" t="s">
        <v>45</v>
      </c>
      <c r="M23" s="314"/>
      <c r="N23" s="314" t="s">
        <v>45</v>
      </c>
      <c r="O23" s="314" t="s">
        <v>45</v>
      </c>
      <c r="P23" s="314" t="s">
        <v>45</v>
      </c>
      <c r="Q23" s="306"/>
      <c r="R23" s="306"/>
      <c r="S23" s="306"/>
      <c r="T23" s="306"/>
      <c r="U23" s="306"/>
      <c r="V23" s="306"/>
      <c r="W23" s="305"/>
      <c r="X23" s="305"/>
    </row>
    <row r="24" spans="2:24" ht="30" customHeight="1">
      <c r="B24" s="596" t="s">
        <v>13</v>
      </c>
      <c r="C24" s="596"/>
      <c r="D24" s="314"/>
      <c r="E24" s="319"/>
      <c r="F24" s="314"/>
      <c r="G24" s="314"/>
      <c r="H24" s="319"/>
      <c r="I24" s="319"/>
      <c r="J24" s="314"/>
      <c r="K24" s="314"/>
      <c r="L24" s="317"/>
      <c r="M24" s="314"/>
      <c r="N24" s="314"/>
      <c r="O24" s="314"/>
      <c r="P24" s="314"/>
      <c r="Q24" s="336">
        <f>COUNTA(D24:P24)</f>
        <v>0</v>
      </c>
      <c r="R24" s="306"/>
      <c r="S24" s="306"/>
      <c r="T24" s="306"/>
      <c r="U24" s="306"/>
      <c r="V24" s="306"/>
      <c r="W24" s="305"/>
      <c r="X24" s="305"/>
    </row>
    <row r="25" spans="2:24" ht="30" customHeight="1">
      <c r="B25" s="596" t="s">
        <v>14</v>
      </c>
      <c r="C25" s="596"/>
      <c r="D25" s="314" t="s">
        <v>45</v>
      </c>
      <c r="E25" s="314" t="s">
        <v>45</v>
      </c>
      <c r="F25" s="314" t="s">
        <v>45</v>
      </c>
      <c r="G25" s="314" t="s">
        <v>45</v>
      </c>
      <c r="H25" s="322"/>
      <c r="I25" s="314" t="s">
        <v>45</v>
      </c>
      <c r="J25" s="314" t="s">
        <v>45</v>
      </c>
      <c r="K25" s="314" t="s">
        <v>45</v>
      </c>
      <c r="L25" s="314" t="s">
        <v>45</v>
      </c>
      <c r="M25" s="314"/>
      <c r="N25" s="314" t="s">
        <v>45</v>
      </c>
      <c r="O25" s="314" t="s">
        <v>45</v>
      </c>
      <c r="P25" s="314" t="s">
        <v>45</v>
      </c>
      <c r="Q25" s="306"/>
      <c r="R25" s="306"/>
      <c r="S25" s="306"/>
      <c r="T25" s="306"/>
      <c r="U25" s="306"/>
      <c r="V25" s="306"/>
      <c r="W25" s="305"/>
      <c r="X25" s="305"/>
    </row>
    <row r="26" spans="2:24" ht="30" customHeight="1">
      <c r="B26" s="596" t="s">
        <v>18</v>
      </c>
      <c r="C26" s="596"/>
      <c r="D26" s="314">
        <v>20</v>
      </c>
      <c r="E26" s="314">
        <v>10</v>
      </c>
      <c r="F26" s="314">
        <v>0</v>
      </c>
      <c r="G26" s="314">
        <v>0</v>
      </c>
      <c r="H26" s="319"/>
      <c r="I26" s="314">
        <v>0</v>
      </c>
      <c r="J26" s="314">
        <v>0</v>
      </c>
      <c r="K26" s="314">
        <v>0</v>
      </c>
      <c r="L26" s="314">
        <v>0</v>
      </c>
      <c r="M26" s="314"/>
      <c r="N26" s="314">
        <v>380</v>
      </c>
      <c r="O26" s="314">
        <v>0</v>
      </c>
      <c r="P26" s="314">
        <v>0</v>
      </c>
      <c r="Q26" s="306"/>
      <c r="R26" s="306"/>
      <c r="S26" s="306"/>
      <c r="T26" s="306"/>
      <c r="U26" s="306"/>
      <c r="V26" s="306"/>
      <c r="W26" s="305"/>
      <c r="X26" s="305"/>
    </row>
    <row r="27" spans="2:24" ht="30" customHeight="1">
      <c r="B27" s="596" t="s">
        <v>19</v>
      </c>
      <c r="C27" s="596"/>
      <c r="D27" s="314">
        <v>0</v>
      </c>
      <c r="E27" s="314">
        <v>10</v>
      </c>
      <c r="F27" s="314">
        <v>0</v>
      </c>
      <c r="G27" s="314">
        <v>0</v>
      </c>
      <c r="H27" s="314"/>
      <c r="I27" s="314">
        <v>0</v>
      </c>
      <c r="J27" s="314">
        <v>0</v>
      </c>
      <c r="K27" s="314">
        <v>0</v>
      </c>
      <c r="L27" s="314">
        <v>0</v>
      </c>
      <c r="M27" s="314"/>
      <c r="N27" s="314">
        <v>0</v>
      </c>
      <c r="O27" s="314">
        <v>0</v>
      </c>
      <c r="P27" s="314">
        <v>0</v>
      </c>
      <c r="Q27" s="306"/>
      <c r="R27" s="306"/>
      <c r="S27" s="306"/>
      <c r="T27" s="306"/>
      <c r="U27" s="306"/>
      <c r="V27" s="306"/>
      <c r="W27" s="305"/>
      <c r="X27" s="305"/>
    </row>
    <row r="28" spans="2:24" ht="30" customHeight="1">
      <c r="B28" s="596" t="s">
        <v>20</v>
      </c>
      <c r="C28" s="596"/>
      <c r="D28" s="314"/>
      <c r="E28" s="314"/>
      <c r="F28" s="314"/>
      <c r="G28" s="314"/>
      <c r="H28" s="314"/>
      <c r="I28" s="314"/>
      <c r="J28" s="314"/>
      <c r="K28" s="314"/>
      <c r="L28" s="314"/>
      <c r="M28" s="314"/>
      <c r="N28" s="314"/>
      <c r="O28" s="314"/>
      <c r="P28" s="314"/>
      <c r="Q28" s="306"/>
      <c r="R28" s="306"/>
      <c r="S28" s="306"/>
      <c r="T28" s="306"/>
      <c r="U28" s="306"/>
      <c r="V28" s="306"/>
      <c r="W28" s="305"/>
      <c r="X28" s="305"/>
    </row>
    <row r="29" spans="2:24" ht="30" customHeight="1">
      <c r="B29" s="596" t="s">
        <v>21</v>
      </c>
      <c r="C29" s="596"/>
      <c r="D29" s="314">
        <v>0</v>
      </c>
      <c r="E29" s="314">
        <v>0</v>
      </c>
      <c r="F29" s="314"/>
      <c r="G29" s="314">
        <v>0</v>
      </c>
      <c r="H29" s="314">
        <v>1</v>
      </c>
      <c r="I29" s="314">
        <v>0</v>
      </c>
      <c r="J29" s="314">
        <v>0</v>
      </c>
      <c r="K29" s="314">
        <v>0</v>
      </c>
      <c r="L29" s="314">
        <v>0</v>
      </c>
      <c r="M29" s="314">
        <v>0</v>
      </c>
      <c r="N29" s="314">
        <v>0</v>
      </c>
      <c r="O29" s="314">
        <v>0</v>
      </c>
      <c r="P29" s="314">
        <v>0</v>
      </c>
      <c r="Q29" s="306"/>
      <c r="R29" s="306"/>
      <c r="S29" s="306"/>
      <c r="T29" s="306"/>
      <c r="U29" s="306"/>
      <c r="V29" s="306"/>
      <c r="W29" s="305"/>
      <c r="X29" s="305"/>
    </row>
    <row r="30" spans="2:24" ht="30" customHeight="1">
      <c r="B30" s="596" t="s">
        <v>100</v>
      </c>
      <c r="C30" s="596"/>
      <c r="D30" s="314"/>
      <c r="E30" s="314"/>
      <c r="F30" s="314"/>
      <c r="G30" s="314"/>
      <c r="H30" s="314"/>
      <c r="I30" s="314"/>
      <c r="J30" s="314"/>
      <c r="K30" s="314"/>
      <c r="L30" s="314"/>
      <c r="M30" s="314"/>
      <c r="N30" s="314"/>
      <c r="O30" s="314"/>
      <c r="P30" s="314"/>
      <c r="Q30" s="336">
        <f>SUM(D30:P30)</f>
        <v>0</v>
      </c>
      <c r="R30" s="306"/>
      <c r="S30" s="306"/>
      <c r="T30" s="306"/>
      <c r="U30" s="306"/>
      <c r="V30" s="306"/>
      <c r="W30" s="305"/>
      <c r="X30" s="305"/>
    </row>
    <row r="31" spans="2:24" ht="30" customHeight="1">
      <c r="B31" s="596" t="s">
        <v>217</v>
      </c>
      <c r="C31" s="596"/>
      <c r="D31" s="314"/>
      <c r="E31" s="314">
        <v>0.5</v>
      </c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306"/>
      <c r="S31" s="306"/>
      <c r="T31" s="306"/>
      <c r="U31" s="306"/>
      <c r="V31" s="306"/>
      <c r="W31" s="305"/>
      <c r="X31" s="305"/>
    </row>
    <row r="32" spans="2:24" ht="23.25">
      <c r="B32" s="596" t="s">
        <v>218</v>
      </c>
      <c r="C32" s="596"/>
      <c r="D32" s="353">
        <f>D26*D31</f>
        <v>0</v>
      </c>
      <c r="E32" s="353">
        <f>E26*E31</f>
        <v>5</v>
      </c>
      <c r="F32" s="353">
        <f t="shared" ref="F32:P32" si="0">F26*F31</f>
        <v>0</v>
      </c>
      <c r="G32" s="353">
        <f t="shared" si="0"/>
        <v>0</v>
      </c>
      <c r="H32" s="353">
        <f t="shared" si="0"/>
        <v>0</v>
      </c>
      <c r="I32" s="353">
        <f t="shared" si="0"/>
        <v>0</v>
      </c>
      <c r="J32" s="353">
        <f t="shared" si="0"/>
        <v>0</v>
      </c>
      <c r="K32" s="353">
        <f t="shared" si="0"/>
        <v>0</v>
      </c>
      <c r="L32" s="353">
        <f t="shared" si="0"/>
        <v>0</v>
      </c>
      <c r="M32" s="353">
        <f t="shared" si="0"/>
        <v>0</v>
      </c>
      <c r="N32" s="353">
        <f t="shared" si="0"/>
        <v>0</v>
      </c>
      <c r="O32" s="353">
        <f t="shared" si="0"/>
        <v>0</v>
      </c>
      <c r="P32" s="353">
        <f t="shared" si="0"/>
        <v>0</v>
      </c>
      <c r="Q32" s="340">
        <f>SUM(D32:P32)</f>
        <v>5</v>
      </c>
    </row>
    <row r="33" spans="2:33" ht="23.25">
      <c r="B33" s="596" t="s">
        <v>231</v>
      </c>
      <c r="C33" s="596"/>
      <c r="D33" s="356"/>
      <c r="E33" s="356" t="s">
        <v>128</v>
      </c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310" t="s">
        <v>26</v>
      </c>
      <c r="D41" s="310" t="s">
        <v>24</v>
      </c>
      <c r="E41" s="310" t="s">
        <v>25</v>
      </c>
      <c r="F41" s="310" t="s">
        <v>30</v>
      </c>
      <c r="H41" s="357" t="s">
        <v>41</v>
      </c>
      <c r="I41" s="310" t="s">
        <v>27</v>
      </c>
      <c r="J41" s="310" t="s">
        <v>28</v>
      </c>
      <c r="L41" s="357" t="s">
        <v>29</v>
      </c>
      <c r="M41" s="310" t="s">
        <v>40</v>
      </c>
      <c r="N41" s="310" t="s">
        <v>42</v>
      </c>
      <c r="O41" s="310" t="s">
        <v>81</v>
      </c>
      <c r="Q41" s="357" t="s">
        <v>51</v>
      </c>
      <c r="R41" s="357" t="s">
        <v>49</v>
      </c>
      <c r="S41" s="357" t="s">
        <v>50</v>
      </c>
      <c r="T41" s="357" t="s">
        <v>82</v>
      </c>
      <c r="U41" s="357" t="s">
        <v>182</v>
      </c>
      <c r="W41" s="357" t="s">
        <v>83</v>
      </c>
      <c r="X41" s="357" t="s">
        <v>85</v>
      </c>
      <c r="Y41" s="357" t="s">
        <v>84</v>
      </c>
      <c r="Z41" s="357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356" t="s">
        <v>125</v>
      </c>
      <c r="D42" s="356"/>
      <c r="E42" s="329"/>
      <c r="F42" s="356"/>
      <c r="H42" s="356" t="s">
        <v>361</v>
      </c>
      <c r="I42" s="356"/>
      <c r="J42" s="356"/>
      <c r="L42" s="356"/>
      <c r="M42" s="356"/>
      <c r="N42" s="356"/>
      <c r="O42" s="356" t="s">
        <v>128</v>
      </c>
      <c r="Q42" s="356" t="s">
        <v>345</v>
      </c>
      <c r="R42" s="356">
        <v>2</v>
      </c>
      <c r="S42" s="356">
        <v>100</v>
      </c>
      <c r="T42" s="356" t="s">
        <v>353</v>
      </c>
      <c r="U42" s="356">
        <f>IF(R42="","",R42*VLOOKUP(T42,'cout opérateur machines'!A1:B8,2,0))</f>
        <v>14</v>
      </c>
      <c r="W42" s="356"/>
      <c r="X42" s="356"/>
      <c r="Y42" s="356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356" t="s">
        <v>349</v>
      </c>
      <c r="D43" s="356"/>
      <c r="E43" s="356"/>
      <c r="F43" s="356"/>
      <c r="H43" s="356" t="s">
        <v>362</v>
      </c>
      <c r="I43" s="356"/>
      <c r="J43" s="356"/>
      <c r="L43" s="356"/>
      <c r="M43" s="356"/>
      <c r="N43" s="356"/>
      <c r="O43" s="356"/>
      <c r="Q43" s="356"/>
      <c r="R43" s="356"/>
      <c r="S43" s="356"/>
      <c r="T43" s="356"/>
      <c r="U43" s="356" t="str">
        <f>IF(R43="","",R43*VLOOKUP(T43,'cout opérateur machines'!A2:B9,2,0))</f>
        <v/>
      </c>
      <c r="W43" s="356"/>
      <c r="X43" s="356"/>
      <c r="Y43" s="356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356"/>
      <c r="D44" s="356"/>
      <c r="E44" s="356"/>
      <c r="F44" s="356"/>
      <c r="H44" s="356"/>
      <c r="I44" s="356"/>
      <c r="J44" s="356"/>
      <c r="L44" s="356"/>
      <c r="M44" s="356"/>
      <c r="N44" s="356"/>
      <c r="O44" s="356"/>
      <c r="Q44" s="356"/>
      <c r="R44" s="356"/>
      <c r="S44" s="356"/>
      <c r="T44" s="356"/>
      <c r="U44" s="356" t="str">
        <f>IF(R44="","",R44*VLOOKUP(T44,'cout opérateur machines'!A3:B10,2,0))</f>
        <v/>
      </c>
      <c r="W44" s="356"/>
      <c r="X44" s="356"/>
      <c r="Y44" s="356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356"/>
      <c r="D45" s="356"/>
      <c r="E45" s="356"/>
      <c r="F45" s="356"/>
      <c r="H45" s="356"/>
      <c r="I45" s="356"/>
      <c r="J45" s="356"/>
      <c r="L45" s="356"/>
      <c r="M45" s="356"/>
      <c r="N45" s="356"/>
      <c r="O45" s="356"/>
      <c r="Q45" s="356"/>
      <c r="R45" s="356"/>
      <c r="S45" s="356"/>
      <c r="T45" s="356"/>
      <c r="U45" s="356" t="str">
        <f>IF(R45="","",R45*VLOOKUP(T45,'cout opérateur machines'!A4:B11,2,0))</f>
        <v/>
      </c>
      <c r="W45" s="356"/>
      <c r="X45" s="356"/>
      <c r="Y45" s="356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356"/>
      <c r="D46" s="356"/>
      <c r="E46" s="356"/>
      <c r="F46" s="356"/>
      <c r="H46" s="356"/>
      <c r="I46" s="356"/>
      <c r="J46" s="356"/>
      <c r="L46" s="356"/>
      <c r="M46" s="356"/>
      <c r="N46" s="356"/>
      <c r="O46" s="356"/>
      <c r="Q46" s="356"/>
      <c r="R46" s="356"/>
      <c r="S46" s="356"/>
      <c r="T46" s="356"/>
      <c r="U46" s="356" t="str">
        <f>IF(R46="","",R46*VLOOKUP(T46,'cout opérateur machines'!A5:B12,2,0))</f>
        <v/>
      </c>
      <c r="W46" s="356"/>
      <c r="X46" s="356"/>
      <c r="Y46" s="356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356"/>
      <c r="D47" s="356"/>
      <c r="E47" s="356"/>
      <c r="F47" s="356"/>
      <c r="H47" s="356"/>
      <c r="I47" s="356"/>
      <c r="J47" s="356"/>
      <c r="L47" s="356"/>
      <c r="M47" s="356"/>
      <c r="N47" s="356"/>
      <c r="O47" s="356"/>
      <c r="Q47" s="356"/>
      <c r="R47" s="356"/>
      <c r="S47" s="356"/>
      <c r="T47" s="356"/>
      <c r="U47" s="356" t="str">
        <f>IF(R47="","",R47*VLOOKUP(T47,'cout opérateur machines'!A6:B13,2,0))</f>
        <v/>
      </c>
      <c r="W47" s="356"/>
      <c r="X47" s="356"/>
      <c r="Y47" s="356"/>
      <c r="Z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313" t="s">
        <v>127</v>
      </c>
      <c r="S48" s="572" t="s">
        <v>183</v>
      </c>
      <c r="T48" s="573"/>
      <c r="U48" s="330">
        <f>SUM(U42:U47)</f>
        <v>14</v>
      </c>
      <c r="W48" s="356"/>
      <c r="X48" s="356"/>
      <c r="Y48" s="356"/>
      <c r="Z48" s="338">
        <f t="shared" si="1"/>
        <v>0</v>
      </c>
      <c r="AD48" s="356"/>
      <c r="AE48" s="356"/>
      <c r="AF48" s="356"/>
      <c r="AG48" s="356"/>
    </row>
    <row r="49" spans="5:26" ht="15.75">
      <c r="H49" s="357" t="s">
        <v>232</v>
      </c>
      <c r="I49" s="357" t="s">
        <v>233</v>
      </c>
      <c r="J49" s="358" t="s">
        <v>238</v>
      </c>
      <c r="M49" s="69"/>
      <c r="N49" s="356"/>
      <c r="Z49" s="340">
        <f>SUM(Z42:Z48)</f>
        <v>0</v>
      </c>
    </row>
    <row r="50" spans="5:26">
      <c r="H50" s="356"/>
      <c r="I50" s="13"/>
      <c r="J50" s="356" t="str">
        <f>IF(J42="","",IF(H50=0," réclamation non traitée",IF(I50=0, "veuillez contacter le F/ S-T par téléphone","")))</f>
        <v/>
      </c>
      <c r="M50" s="69"/>
      <c r="N50" s="356"/>
      <c r="S50" s="574" t="s">
        <v>184</v>
      </c>
      <c r="T50" s="574"/>
      <c r="U50" s="331">
        <v>3</v>
      </c>
    </row>
    <row r="51" spans="5:26">
      <c r="H51" s="356"/>
      <c r="I51" s="13"/>
      <c r="J51" s="356" t="str">
        <f t="shared" ref="J51:J55" si="2">IF(J43="","",IF(H51=0," réclamation non traitée",IF(I51=0, "veuillez contacter le F/ S-T par téléphone","")))</f>
        <v/>
      </c>
      <c r="M51" s="69"/>
      <c r="N51" s="356"/>
    </row>
    <row r="52" spans="5:26">
      <c r="H52" s="356"/>
      <c r="I52" s="13"/>
      <c r="J52" s="356" t="str">
        <f t="shared" si="2"/>
        <v/>
      </c>
      <c r="M52" s="69"/>
      <c r="N52" s="356"/>
    </row>
    <row r="53" spans="5:26">
      <c r="H53" s="356"/>
      <c r="I53" s="13"/>
      <c r="J53" s="356" t="str">
        <f t="shared" si="2"/>
        <v/>
      </c>
      <c r="M53" s="69"/>
      <c r="N53" s="356"/>
    </row>
    <row r="54" spans="5:26">
      <c r="H54" s="356"/>
      <c r="I54" s="13"/>
      <c r="J54" s="356" t="str">
        <f t="shared" si="2"/>
        <v/>
      </c>
      <c r="M54" s="69"/>
      <c r="N54" s="356"/>
    </row>
    <row r="55" spans="5:26">
      <c r="H55" s="356"/>
      <c r="I55" s="13"/>
      <c r="J55" s="356" t="str">
        <f t="shared" si="2"/>
        <v/>
      </c>
      <c r="M55" s="69"/>
      <c r="N55" s="356"/>
    </row>
    <row r="61" spans="5:26">
      <c r="E61" s="305"/>
    </row>
    <row r="62" spans="5:26">
      <c r="E62" s="305"/>
    </row>
    <row r="63" spans="5:26">
      <c r="E63" s="305"/>
    </row>
    <row r="64" spans="5:26">
      <c r="E64" s="305"/>
    </row>
    <row r="65" spans="5:5">
      <c r="E65" s="305"/>
    </row>
    <row r="66" spans="5:5">
      <c r="E66" s="305"/>
    </row>
    <row r="67" spans="5:5">
      <c r="E67" s="305"/>
    </row>
  </sheetData>
  <mergeCells count="32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B32:C32"/>
    <mergeCell ref="B33:C33"/>
    <mergeCell ref="S48:T48"/>
    <mergeCell ref="S50:T50"/>
    <mergeCell ref="B26:C26"/>
    <mergeCell ref="B27:C27"/>
    <mergeCell ref="B28:C28"/>
    <mergeCell ref="B29:C29"/>
    <mergeCell ref="B30:C30"/>
    <mergeCell ref="B31:C31"/>
  </mergeCells>
  <dataValidations count="2">
    <dataValidation type="list" allowBlank="1" showInputMessage="1" showErrorMessage="1" sqref="E15 G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51"/>
  <dimension ref="B1:AG67"/>
  <sheetViews>
    <sheetView topLeftCell="L20" zoomScale="68" zoomScaleNormal="68" workbookViewId="0">
      <selection activeCell="A29" sqref="A29:XFD29"/>
    </sheetView>
  </sheetViews>
  <sheetFormatPr baseColWidth="10" defaultRowHeight="15"/>
  <cols>
    <col min="1" max="1" width="3.85546875" style="326" customWidth="1"/>
    <col min="2" max="17" width="32.7109375" style="326" customWidth="1"/>
    <col min="18" max="18" width="11.42578125" style="326"/>
    <col min="19" max="19" width="18.85546875" style="326" customWidth="1"/>
    <col min="20" max="22" width="11.42578125" style="326"/>
    <col min="23" max="23" width="21.28515625" style="326" customWidth="1"/>
    <col min="24" max="24" width="20.28515625" style="326" customWidth="1"/>
    <col min="25" max="25" width="21.140625" style="326" customWidth="1"/>
    <col min="26" max="32" width="11.42578125" style="326"/>
    <col min="33" max="33" width="15.28515625" style="326" bestFit="1" customWidth="1"/>
    <col min="34" max="16384" width="11.42578125" style="326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30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30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30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307"/>
      <c r="V5" s="597"/>
      <c r="W5" s="597"/>
      <c r="X5" s="597"/>
    </row>
    <row r="6" spans="2:24" ht="15" customHeight="1">
      <c r="C6" s="302"/>
      <c r="D6" s="302"/>
      <c r="E6" s="302"/>
      <c r="F6" s="302"/>
    </row>
    <row r="7" spans="2:24" ht="15" customHeight="1">
      <c r="C7" s="302"/>
      <c r="D7" s="302"/>
      <c r="E7" s="302"/>
      <c r="F7" s="302"/>
    </row>
    <row r="8" spans="2:24" ht="15" customHeight="1">
      <c r="C8" s="302"/>
      <c r="D8" s="302"/>
      <c r="E8" s="302"/>
      <c r="F8" s="302"/>
    </row>
    <row r="9" spans="2:24" ht="15" customHeight="1">
      <c r="C9" s="302"/>
      <c r="D9" s="302"/>
      <c r="F9" s="302"/>
    </row>
    <row r="10" spans="2:24" ht="15" customHeight="1">
      <c r="C10" s="302"/>
      <c r="D10" s="302"/>
      <c r="E10" s="302"/>
      <c r="F10" s="302"/>
    </row>
    <row r="11" spans="2:24">
      <c r="C11" s="300"/>
      <c r="D11" s="300"/>
      <c r="E11" s="300"/>
      <c r="F11" s="300"/>
    </row>
    <row r="12" spans="2:24" ht="36.75" customHeight="1">
      <c r="C12" s="300"/>
      <c r="D12" s="300"/>
      <c r="E12" s="300"/>
      <c r="F12" s="300"/>
    </row>
    <row r="13" spans="2:24" ht="60" customHeight="1">
      <c r="B13" s="601" t="s">
        <v>22</v>
      </c>
      <c r="C13" s="601"/>
      <c r="D13" s="552" t="s">
        <v>0</v>
      </c>
      <c r="E13" s="552" t="s">
        <v>1</v>
      </c>
      <c r="F13" s="552" t="s">
        <v>2</v>
      </c>
      <c r="G13" s="312" t="s">
        <v>107</v>
      </c>
      <c r="H13" s="552" t="s">
        <v>3</v>
      </c>
      <c r="I13" s="552" t="s">
        <v>4</v>
      </c>
      <c r="J13" s="552" t="s">
        <v>5</v>
      </c>
      <c r="K13" s="552" t="s">
        <v>6</v>
      </c>
      <c r="L13" s="552" t="s">
        <v>7</v>
      </c>
      <c r="M13" s="552" t="s">
        <v>8</v>
      </c>
      <c r="N13" s="552" t="s">
        <v>175</v>
      </c>
      <c r="O13" s="552" t="s">
        <v>9</v>
      </c>
      <c r="P13" s="552" t="s">
        <v>10</v>
      </c>
      <c r="Q13" s="308"/>
      <c r="R13" s="304"/>
      <c r="S13" s="305"/>
      <c r="T13" s="305"/>
      <c r="U13" s="305"/>
      <c r="V13" s="305"/>
      <c r="W13" s="305"/>
      <c r="X13" s="305"/>
    </row>
    <row r="14" spans="2:24" ht="30" customHeight="1">
      <c r="B14" s="602" t="s">
        <v>11</v>
      </c>
      <c r="C14" s="602"/>
      <c r="D14" s="318">
        <v>511110</v>
      </c>
      <c r="E14" s="35" t="s">
        <v>77</v>
      </c>
      <c r="F14" s="315" t="s">
        <v>179</v>
      </c>
      <c r="G14" s="316" t="s">
        <v>348</v>
      </c>
      <c r="H14" s="321"/>
      <c r="I14" s="316">
        <v>7531</v>
      </c>
      <c r="J14" s="315" t="s">
        <v>114</v>
      </c>
      <c r="K14" s="315" t="s">
        <v>58</v>
      </c>
      <c r="L14" s="320" t="s">
        <v>58</v>
      </c>
      <c r="M14" s="314"/>
      <c r="N14" s="314" t="s">
        <v>75</v>
      </c>
      <c r="O14" s="315" t="s">
        <v>122</v>
      </c>
      <c r="P14" s="318" t="s">
        <v>181</v>
      </c>
      <c r="Q14" s="306"/>
      <c r="R14" s="306"/>
      <c r="S14" s="306"/>
      <c r="T14" s="306"/>
      <c r="U14" s="306"/>
      <c r="V14" s="306"/>
      <c r="W14" s="305"/>
      <c r="X14" s="305"/>
    </row>
    <row r="15" spans="2:24" ht="57.75" customHeight="1">
      <c r="B15" s="602" t="s">
        <v>12</v>
      </c>
      <c r="C15" s="602"/>
      <c r="D15" s="316" t="s">
        <v>168</v>
      </c>
      <c r="E15" s="318" t="s">
        <v>76</v>
      </c>
      <c r="F15" s="315" t="s">
        <v>178</v>
      </c>
      <c r="G15" s="316" t="s">
        <v>347</v>
      </c>
      <c r="H15" s="319"/>
      <c r="I15" s="316" t="s">
        <v>174</v>
      </c>
      <c r="J15" s="315" t="s">
        <v>115</v>
      </c>
      <c r="K15" s="316" t="s">
        <v>59</v>
      </c>
      <c r="L15" s="316" t="s">
        <v>110</v>
      </c>
      <c r="M15" s="314"/>
      <c r="N15" s="314" t="s">
        <v>74</v>
      </c>
      <c r="O15" s="314" t="s">
        <v>121</v>
      </c>
      <c r="P15" s="315" t="s">
        <v>180</v>
      </c>
      <c r="Q15" s="309"/>
      <c r="R15" s="306"/>
      <c r="S15" s="306"/>
      <c r="T15" s="306"/>
      <c r="U15" s="306"/>
      <c r="V15" s="306"/>
      <c r="W15" s="305"/>
      <c r="X15" s="305"/>
    </row>
    <row r="16" spans="2:24" ht="30" customHeight="1">
      <c r="B16" s="602" t="s">
        <v>60</v>
      </c>
      <c r="C16" s="602"/>
      <c r="D16" s="314">
        <v>26180</v>
      </c>
      <c r="E16" s="314">
        <v>370</v>
      </c>
      <c r="F16" s="314">
        <v>1830</v>
      </c>
      <c r="G16" s="314">
        <v>0</v>
      </c>
      <c r="H16" s="319"/>
      <c r="I16" s="314">
        <v>9750</v>
      </c>
      <c r="J16" s="314"/>
      <c r="K16" s="314">
        <v>227</v>
      </c>
      <c r="L16" s="314">
        <v>31</v>
      </c>
      <c r="M16" s="314"/>
      <c r="N16" s="314">
        <v>57624</v>
      </c>
      <c r="O16" s="314">
        <v>4040</v>
      </c>
      <c r="P16" s="314">
        <v>0</v>
      </c>
      <c r="Q16" s="306"/>
      <c r="R16" s="306"/>
      <c r="S16" s="306"/>
      <c r="T16" s="306"/>
      <c r="U16" s="306"/>
      <c r="V16" s="306"/>
      <c r="W16" s="305"/>
      <c r="X16" s="305"/>
    </row>
    <row r="17" spans="2:24" ht="30" customHeight="1">
      <c r="B17" s="602" t="s">
        <v>23</v>
      </c>
      <c r="C17" s="602"/>
      <c r="D17" s="314">
        <v>26928</v>
      </c>
      <c r="E17" s="314">
        <v>785</v>
      </c>
      <c r="F17" s="314">
        <v>1914</v>
      </c>
      <c r="G17" s="314">
        <v>73</v>
      </c>
      <c r="H17" s="319"/>
      <c r="I17" s="314">
        <v>10220</v>
      </c>
      <c r="J17" s="314"/>
      <c r="K17" s="314">
        <v>241</v>
      </c>
      <c r="L17" s="314">
        <v>34</v>
      </c>
      <c r="M17" s="314"/>
      <c r="N17" s="314">
        <v>58202</v>
      </c>
      <c r="O17" s="314">
        <v>4330</v>
      </c>
      <c r="P17" s="314">
        <v>271</v>
      </c>
      <c r="Q17" s="306"/>
      <c r="R17" s="306"/>
      <c r="S17" s="306"/>
      <c r="T17" s="306"/>
      <c r="U17" s="306"/>
      <c r="V17" s="306"/>
      <c r="W17" s="305"/>
      <c r="X17" s="305"/>
    </row>
    <row r="18" spans="2:24" ht="30" customHeight="1">
      <c r="B18" s="602" t="s">
        <v>36</v>
      </c>
      <c r="C18" s="553" t="s">
        <v>37</v>
      </c>
      <c r="D18" s="314" t="s">
        <v>45</v>
      </c>
      <c r="E18" s="320" t="s">
        <v>48</v>
      </c>
      <c r="F18" s="314" t="s">
        <v>45</v>
      </c>
      <c r="G18" s="314" t="s">
        <v>45</v>
      </c>
      <c r="H18" s="321"/>
      <c r="I18" s="320" t="s">
        <v>48</v>
      </c>
      <c r="J18" s="314" t="s">
        <v>45</v>
      </c>
      <c r="K18" s="314" t="s">
        <v>45</v>
      </c>
      <c r="L18" s="314" t="s">
        <v>45</v>
      </c>
      <c r="M18" s="314"/>
      <c r="N18" s="314" t="s">
        <v>45</v>
      </c>
      <c r="O18" s="314" t="s">
        <v>45</v>
      </c>
      <c r="P18" s="314" t="s">
        <v>45</v>
      </c>
      <c r="Q18" s="306"/>
      <c r="R18" s="306"/>
      <c r="S18" s="306"/>
      <c r="T18" s="306"/>
      <c r="U18" s="306"/>
      <c r="V18" s="306"/>
      <c r="W18" s="305"/>
      <c r="X18" s="305"/>
    </row>
    <row r="19" spans="2:24" ht="30" customHeight="1">
      <c r="B19" s="602"/>
      <c r="C19" s="553" t="s">
        <v>38</v>
      </c>
      <c r="D19" s="314" t="s">
        <v>45</v>
      </c>
      <c r="E19" s="314" t="s">
        <v>45</v>
      </c>
      <c r="F19" s="320" t="s">
        <v>48</v>
      </c>
      <c r="G19" s="314" t="s">
        <v>45</v>
      </c>
      <c r="H19" s="321"/>
      <c r="I19" s="314" t="s">
        <v>45</v>
      </c>
      <c r="J19" s="320" t="s">
        <v>48</v>
      </c>
      <c r="K19" s="314" t="s">
        <v>45</v>
      </c>
      <c r="L19" s="314" t="s">
        <v>45</v>
      </c>
      <c r="M19" s="314"/>
      <c r="N19" s="314" t="s">
        <v>45</v>
      </c>
      <c r="O19" s="314" t="s">
        <v>45</v>
      </c>
      <c r="P19" s="314" t="s">
        <v>45</v>
      </c>
      <c r="Q19" s="306"/>
      <c r="R19" s="306"/>
      <c r="S19" s="306"/>
      <c r="T19" s="306"/>
      <c r="U19" s="306"/>
      <c r="V19" s="306"/>
      <c r="W19" s="305"/>
      <c r="X19" s="305"/>
    </row>
    <row r="20" spans="2:24" ht="30" customHeight="1">
      <c r="B20" s="596" t="s">
        <v>15</v>
      </c>
      <c r="C20" s="596"/>
      <c r="D20" s="314" t="s">
        <v>45</v>
      </c>
      <c r="E20" s="314" t="s">
        <v>45</v>
      </c>
      <c r="F20" s="314" t="s">
        <v>45</v>
      </c>
      <c r="G20" s="314" t="s">
        <v>45</v>
      </c>
      <c r="H20" s="319"/>
      <c r="I20" s="314" t="s">
        <v>45</v>
      </c>
      <c r="J20" s="314" t="s">
        <v>45</v>
      </c>
      <c r="K20" s="314" t="s">
        <v>45</v>
      </c>
      <c r="L20" s="314" t="s">
        <v>45</v>
      </c>
      <c r="M20" s="314"/>
      <c r="N20" s="314" t="s">
        <v>45</v>
      </c>
      <c r="O20" s="314" t="s">
        <v>45</v>
      </c>
      <c r="P20" s="317" t="s">
        <v>48</v>
      </c>
      <c r="Q20" s="306"/>
      <c r="R20" s="306"/>
      <c r="S20" s="306"/>
      <c r="T20" s="306"/>
      <c r="U20" s="306"/>
      <c r="V20" s="306"/>
      <c r="W20" s="305"/>
      <c r="X20" s="305"/>
    </row>
    <row r="21" spans="2:24" ht="30" customHeight="1">
      <c r="B21" s="596" t="s">
        <v>39</v>
      </c>
      <c r="C21" s="596"/>
      <c r="D21" s="314" t="s">
        <v>45</v>
      </c>
      <c r="E21" s="314" t="s">
        <v>45</v>
      </c>
      <c r="F21" s="314" t="s">
        <v>45</v>
      </c>
      <c r="G21" s="317" t="s">
        <v>48</v>
      </c>
      <c r="H21" s="319"/>
      <c r="I21" s="314" t="s">
        <v>45</v>
      </c>
      <c r="J21" s="314" t="s">
        <v>45</v>
      </c>
      <c r="K21" s="314" t="s">
        <v>45</v>
      </c>
      <c r="L21" s="314" t="s">
        <v>45</v>
      </c>
      <c r="M21" s="314"/>
      <c r="N21" s="314" t="s">
        <v>45</v>
      </c>
      <c r="O21" s="314" t="s">
        <v>45</v>
      </c>
      <c r="P21" s="314" t="s">
        <v>45</v>
      </c>
      <c r="Q21" s="306"/>
      <c r="R21" s="306"/>
      <c r="S21" s="306"/>
      <c r="T21" s="306"/>
      <c r="U21" s="306"/>
      <c r="V21" s="306"/>
      <c r="W21" s="305"/>
      <c r="X21" s="305"/>
    </row>
    <row r="22" spans="2:24" ht="30" customHeight="1">
      <c r="B22" s="596" t="s">
        <v>16</v>
      </c>
      <c r="C22" s="596"/>
      <c r="D22" s="317" t="s">
        <v>48</v>
      </c>
      <c r="E22" s="314" t="s">
        <v>45</v>
      </c>
      <c r="F22" s="314" t="s">
        <v>45</v>
      </c>
      <c r="G22" s="314" t="s">
        <v>45</v>
      </c>
      <c r="H22" s="319"/>
      <c r="I22" s="317" t="s">
        <v>48</v>
      </c>
      <c r="J22" s="314" t="s">
        <v>45</v>
      </c>
      <c r="K22" s="314" t="s">
        <v>45</v>
      </c>
      <c r="L22" s="314" t="s">
        <v>45</v>
      </c>
      <c r="M22" s="314"/>
      <c r="N22" s="314" t="s">
        <v>45</v>
      </c>
      <c r="O22" s="314" t="s">
        <v>45</v>
      </c>
      <c r="P22" s="314" t="s">
        <v>45</v>
      </c>
      <c r="Q22" s="306"/>
      <c r="R22" s="306"/>
      <c r="S22" s="306"/>
      <c r="T22" s="306"/>
      <c r="U22" s="306"/>
      <c r="V22" s="306"/>
      <c r="W22" s="305"/>
      <c r="X22" s="305"/>
    </row>
    <row r="23" spans="2:24" ht="66.75" customHeight="1">
      <c r="B23" s="596" t="s">
        <v>17</v>
      </c>
      <c r="C23" s="596"/>
      <c r="D23" s="314" t="s">
        <v>48</v>
      </c>
      <c r="E23" s="314" t="s">
        <v>45</v>
      </c>
      <c r="F23" s="316" t="s">
        <v>61</v>
      </c>
      <c r="G23" s="314" t="s">
        <v>45</v>
      </c>
      <c r="H23" s="319"/>
      <c r="I23" s="314" t="s">
        <v>45</v>
      </c>
      <c r="J23" s="316" t="s">
        <v>45</v>
      </c>
      <c r="K23" s="316" t="s">
        <v>45</v>
      </c>
      <c r="L23" s="314" t="s">
        <v>45</v>
      </c>
      <c r="M23" s="314"/>
      <c r="N23" s="314" t="s">
        <v>45</v>
      </c>
      <c r="O23" s="314" t="s">
        <v>45</v>
      </c>
      <c r="P23" s="314" t="s">
        <v>45</v>
      </c>
      <c r="Q23" s="306"/>
      <c r="R23" s="306"/>
      <c r="S23" s="306"/>
      <c r="T23" s="306"/>
      <c r="U23" s="306"/>
      <c r="V23" s="306"/>
      <c r="W23" s="305"/>
      <c r="X23" s="305"/>
    </row>
    <row r="24" spans="2:24" ht="30" customHeight="1">
      <c r="B24" s="596" t="s">
        <v>13</v>
      </c>
      <c r="C24" s="596"/>
      <c r="D24" s="314"/>
      <c r="E24" s="319"/>
      <c r="F24" s="314"/>
      <c r="G24" s="314"/>
      <c r="H24" s="319"/>
      <c r="I24" s="319"/>
      <c r="J24" s="314"/>
      <c r="K24" s="314"/>
      <c r="L24" s="317"/>
      <c r="M24" s="314"/>
      <c r="N24" s="314"/>
      <c r="O24" s="314"/>
      <c r="P24" s="314"/>
      <c r="Q24" s="336">
        <f>COUNTA(D24:P24)</f>
        <v>0</v>
      </c>
      <c r="R24" s="306"/>
      <c r="S24" s="306"/>
      <c r="T24" s="306"/>
      <c r="U24" s="306"/>
      <c r="V24" s="306"/>
      <c r="W24" s="305"/>
      <c r="X24" s="305"/>
    </row>
    <row r="25" spans="2:24" ht="30" customHeight="1">
      <c r="B25" s="596" t="s">
        <v>14</v>
      </c>
      <c r="C25" s="596"/>
      <c r="D25" s="314" t="s">
        <v>45</v>
      </c>
      <c r="E25" s="314" t="s">
        <v>45</v>
      </c>
      <c r="F25" s="314" t="s">
        <v>45</v>
      </c>
      <c r="G25" s="314" t="s">
        <v>45</v>
      </c>
      <c r="H25" s="322"/>
      <c r="I25" s="314" t="s">
        <v>45</v>
      </c>
      <c r="J25" s="314" t="s">
        <v>45</v>
      </c>
      <c r="K25" s="314" t="s">
        <v>45</v>
      </c>
      <c r="L25" s="314" t="s">
        <v>45</v>
      </c>
      <c r="M25" s="314"/>
      <c r="N25" s="314" t="s">
        <v>45</v>
      </c>
      <c r="O25" s="314" t="s">
        <v>45</v>
      </c>
      <c r="P25" s="314" t="s">
        <v>45</v>
      </c>
      <c r="Q25" s="306"/>
      <c r="R25" s="306"/>
      <c r="S25" s="306"/>
      <c r="T25" s="306"/>
      <c r="U25" s="306"/>
      <c r="V25" s="306"/>
      <c r="W25" s="305"/>
      <c r="X25" s="305"/>
    </row>
    <row r="26" spans="2:24" ht="30" customHeight="1">
      <c r="B26" s="596" t="s">
        <v>18</v>
      </c>
      <c r="C26" s="596"/>
      <c r="D26" s="314">
        <v>20</v>
      </c>
      <c r="E26" s="314">
        <v>10</v>
      </c>
      <c r="F26" s="314">
        <v>0</v>
      </c>
      <c r="G26" s="314">
        <v>0</v>
      </c>
      <c r="H26" s="319"/>
      <c r="I26" s="314">
        <v>0</v>
      </c>
      <c r="J26" s="314">
        <v>0</v>
      </c>
      <c r="K26" s="314">
        <v>0</v>
      </c>
      <c r="L26" s="314">
        <v>0</v>
      </c>
      <c r="M26" s="314"/>
      <c r="N26" s="314">
        <v>380</v>
      </c>
      <c r="O26" s="314">
        <v>0</v>
      </c>
      <c r="P26" s="314">
        <v>0</v>
      </c>
      <c r="Q26" s="306"/>
      <c r="R26" s="306"/>
      <c r="S26" s="306"/>
      <c r="T26" s="306"/>
      <c r="U26" s="306"/>
      <c r="V26" s="306"/>
      <c r="W26" s="305"/>
      <c r="X26" s="305"/>
    </row>
    <row r="27" spans="2:24" ht="30" customHeight="1">
      <c r="B27" s="596" t="s">
        <v>19</v>
      </c>
      <c r="C27" s="596"/>
      <c r="D27" s="314">
        <v>0</v>
      </c>
      <c r="E27" s="314">
        <v>10</v>
      </c>
      <c r="F27" s="314">
        <v>0</v>
      </c>
      <c r="G27" s="314">
        <v>0</v>
      </c>
      <c r="H27" s="314"/>
      <c r="I27" s="314">
        <v>0</v>
      </c>
      <c r="J27" s="314">
        <v>0</v>
      </c>
      <c r="K27" s="314">
        <v>0</v>
      </c>
      <c r="L27" s="314">
        <v>0</v>
      </c>
      <c r="M27" s="314"/>
      <c r="N27" s="314">
        <v>0</v>
      </c>
      <c r="O27" s="314">
        <v>0</v>
      </c>
      <c r="P27" s="314">
        <v>0</v>
      </c>
      <c r="Q27" s="306"/>
      <c r="R27" s="306"/>
      <c r="S27" s="306"/>
      <c r="T27" s="306"/>
      <c r="U27" s="306"/>
      <c r="V27" s="306"/>
      <c r="W27" s="305"/>
      <c r="X27" s="305"/>
    </row>
    <row r="28" spans="2:24" ht="30" customHeight="1">
      <c r="B28" s="596" t="s">
        <v>20</v>
      </c>
      <c r="C28" s="596"/>
      <c r="D28" s="314"/>
      <c r="E28" s="314"/>
      <c r="F28" s="314"/>
      <c r="G28" s="314"/>
      <c r="H28" s="314"/>
      <c r="I28" s="314"/>
      <c r="J28" s="314"/>
      <c r="K28" s="314"/>
      <c r="L28" s="314"/>
      <c r="M28" s="314"/>
      <c r="N28" s="314"/>
      <c r="O28" s="314"/>
      <c r="P28" s="314"/>
      <c r="Q28" s="306"/>
      <c r="R28" s="306"/>
      <c r="S28" s="306"/>
      <c r="T28" s="306"/>
      <c r="U28" s="306"/>
      <c r="V28" s="306"/>
      <c r="W28" s="305"/>
      <c r="X28" s="305"/>
    </row>
    <row r="29" spans="2:24" ht="30" customHeight="1">
      <c r="B29" s="596" t="s">
        <v>21</v>
      </c>
      <c r="C29" s="596"/>
      <c r="D29" s="314">
        <v>0</v>
      </c>
      <c r="E29" s="314">
        <v>0</v>
      </c>
      <c r="F29" s="314">
        <v>1</v>
      </c>
      <c r="G29" s="314">
        <v>0</v>
      </c>
      <c r="H29" s="314">
        <v>0</v>
      </c>
      <c r="I29" s="314">
        <v>0</v>
      </c>
      <c r="J29" s="314">
        <v>0</v>
      </c>
      <c r="K29" s="314">
        <v>0</v>
      </c>
      <c r="L29" s="314">
        <v>0</v>
      </c>
      <c r="M29" s="314">
        <v>0</v>
      </c>
      <c r="N29" s="314">
        <v>0</v>
      </c>
      <c r="O29" s="314">
        <v>0</v>
      </c>
      <c r="P29" s="314">
        <v>0</v>
      </c>
      <c r="Q29" s="306"/>
      <c r="R29" s="306"/>
      <c r="S29" s="306"/>
      <c r="T29" s="306"/>
      <c r="U29" s="306"/>
      <c r="V29" s="306"/>
      <c r="W29" s="305"/>
      <c r="X29" s="305"/>
    </row>
    <row r="30" spans="2:24" ht="30" customHeight="1">
      <c r="B30" s="596" t="s">
        <v>100</v>
      </c>
      <c r="C30" s="596"/>
      <c r="D30" s="314"/>
      <c r="E30" s="314"/>
      <c r="F30" s="314">
        <v>300</v>
      </c>
      <c r="G30" s="314"/>
      <c r="H30" s="314"/>
      <c r="I30" s="314"/>
      <c r="J30" s="314"/>
      <c r="K30" s="314"/>
      <c r="L30" s="314"/>
      <c r="M30" s="314"/>
      <c r="N30" s="314"/>
      <c r="O30" s="314"/>
      <c r="P30" s="314"/>
      <c r="Q30" s="336">
        <f>SUM(D30:P30)</f>
        <v>300</v>
      </c>
      <c r="R30" s="306"/>
      <c r="S30" s="306"/>
      <c r="T30" s="306"/>
      <c r="U30" s="306"/>
      <c r="V30" s="306"/>
      <c r="W30" s="305"/>
      <c r="X30" s="305"/>
    </row>
    <row r="31" spans="2:24" ht="30" customHeight="1">
      <c r="B31" s="596" t="s">
        <v>217</v>
      </c>
      <c r="C31" s="596"/>
      <c r="D31" s="314"/>
      <c r="E31" s="314">
        <v>0.5</v>
      </c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306"/>
      <c r="S31" s="306"/>
      <c r="T31" s="306"/>
      <c r="U31" s="306"/>
      <c r="V31" s="306"/>
      <c r="W31" s="305"/>
      <c r="X31" s="305"/>
    </row>
    <row r="32" spans="2:24" ht="23.25">
      <c r="B32" s="596" t="s">
        <v>218</v>
      </c>
      <c r="C32" s="596"/>
      <c r="D32" s="353">
        <f>D26*D31</f>
        <v>0</v>
      </c>
      <c r="E32" s="353">
        <f>E26*E31</f>
        <v>5</v>
      </c>
      <c r="F32" s="353">
        <f t="shared" ref="F32:P32" si="0">F26*F31</f>
        <v>0</v>
      </c>
      <c r="G32" s="353">
        <f t="shared" si="0"/>
        <v>0</v>
      </c>
      <c r="H32" s="353">
        <f t="shared" si="0"/>
        <v>0</v>
      </c>
      <c r="I32" s="353">
        <f t="shared" si="0"/>
        <v>0</v>
      </c>
      <c r="J32" s="353">
        <f t="shared" si="0"/>
        <v>0</v>
      </c>
      <c r="K32" s="353">
        <f t="shared" si="0"/>
        <v>0</v>
      </c>
      <c r="L32" s="353">
        <f t="shared" si="0"/>
        <v>0</v>
      </c>
      <c r="M32" s="353">
        <f t="shared" si="0"/>
        <v>0</v>
      </c>
      <c r="N32" s="353">
        <f t="shared" si="0"/>
        <v>0</v>
      </c>
      <c r="O32" s="353">
        <f t="shared" si="0"/>
        <v>0</v>
      </c>
      <c r="P32" s="353">
        <f t="shared" si="0"/>
        <v>0</v>
      </c>
      <c r="Q32" s="340">
        <f>SUM(D32:P32)</f>
        <v>5</v>
      </c>
    </row>
    <row r="33" spans="2:33" ht="23.25">
      <c r="B33" s="596" t="s">
        <v>231</v>
      </c>
      <c r="C33" s="596"/>
      <c r="D33" s="356"/>
      <c r="E33" s="356" t="s">
        <v>128</v>
      </c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310" t="s">
        <v>26</v>
      </c>
      <c r="D41" s="310" t="s">
        <v>24</v>
      </c>
      <c r="E41" s="310" t="s">
        <v>25</v>
      </c>
      <c r="F41" s="310" t="s">
        <v>30</v>
      </c>
      <c r="H41" s="357" t="s">
        <v>41</v>
      </c>
      <c r="I41" s="310" t="s">
        <v>27</v>
      </c>
      <c r="J41" s="310" t="s">
        <v>28</v>
      </c>
      <c r="L41" s="357" t="s">
        <v>29</v>
      </c>
      <c r="M41" s="310" t="s">
        <v>40</v>
      </c>
      <c r="N41" s="310" t="s">
        <v>42</v>
      </c>
      <c r="O41" s="310" t="s">
        <v>81</v>
      </c>
      <c r="Q41" s="357" t="s">
        <v>51</v>
      </c>
      <c r="R41" s="357" t="s">
        <v>49</v>
      </c>
      <c r="S41" s="357" t="s">
        <v>50</v>
      </c>
      <c r="T41" s="357" t="s">
        <v>82</v>
      </c>
      <c r="U41" s="357" t="s">
        <v>182</v>
      </c>
      <c r="W41" s="357" t="s">
        <v>83</v>
      </c>
      <c r="X41" s="357" t="s">
        <v>85</v>
      </c>
      <c r="Y41" s="357" t="s">
        <v>84</v>
      </c>
      <c r="Z41" s="357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356"/>
      <c r="D42" s="356"/>
      <c r="E42" s="329"/>
      <c r="F42" s="356"/>
      <c r="H42" s="356"/>
      <c r="I42" s="356"/>
      <c r="J42" s="356"/>
      <c r="L42" s="356" t="s">
        <v>358</v>
      </c>
      <c r="M42" s="356">
        <v>300</v>
      </c>
      <c r="N42" s="356" t="s">
        <v>128</v>
      </c>
      <c r="O42" s="356" t="s">
        <v>126</v>
      </c>
      <c r="Q42" s="356"/>
      <c r="R42" s="356"/>
      <c r="S42" s="356"/>
      <c r="T42" s="356"/>
      <c r="U42" s="356" t="str">
        <f>IF(R42="","",R42*VLOOKUP(T42,'cout opérateur machines'!A1:B8,2,0))</f>
        <v/>
      </c>
      <c r="W42" s="356"/>
      <c r="X42" s="356"/>
      <c r="Y42" s="356"/>
      <c r="Z42" s="338">
        <f>X42*8</f>
        <v>0</v>
      </c>
      <c r="AD42" s="356" t="s">
        <v>1</v>
      </c>
      <c r="AE42" s="356" t="s">
        <v>44</v>
      </c>
      <c r="AF42" s="356" t="s">
        <v>356</v>
      </c>
      <c r="AG42" s="356" t="s">
        <v>357</v>
      </c>
    </row>
    <row r="43" spans="2:33" ht="24.95" customHeight="1">
      <c r="C43" s="356" t="s">
        <v>349</v>
      </c>
      <c r="D43" s="356"/>
      <c r="E43" s="356"/>
      <c r="F43" s="356"/>
      <c r="H43" s="356"/>
      <c r="I43" s="356"/>
      <c r="J43" s="356"/>
      <c r="L43" s="356"/>
      <c r="M43" s="356"/>
      <c r="N43" s="356" t="s">
        <v>128</v>
      </c>
      <c r="O43" s="356"/>
      <c r="Q43" s="356"/>
      <c r="R43" s="356"/>
      <c r="S43" s="356"/>
      <c r="T43" s="356"/>
      <c r="U43" s="356" t="str">
        <f>IF(R43="","",R43*VLOOKUP(T43,'cout opérateur machines'!A2:B9,2,0))</f>
        <v/>
      </c>
      <c r="W43" s="356"/>
      <c r="X43" s="356"/>
      <c r="Y43" s="356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356"/>
      <c r="D44" s="356"/>
      <c r="E44" s="356"/>
      <c r="F44" s="356"/>
      <c r="H44" s="356" t="s">
        <v>361</v>
      </c>
      <c r="I44" s="356"/>
      <c r="J44" s="356"/>
      <c r="L44" s="356"/>
      <c r="M44" s="356"/>
      <c r="N44" s="356"/>
      <c r="O44" s="356"/>
      <c r="Q44" s="356"/>
      <c r="R44" s="356"/>
      <c r="S44" s="356"/>
      <c r="T44" s="356"/>
      <c r="U44" s="356" t="str">
        <f>IF(R44="","",R44*VLOOKUP(T44,'cout opérateur machines'!A3:B10,2,0))</f>
        <v/>
      </c>
      <c r="W44" s="356"/>
      <c r="X44" s="356"/>
      <c r="Y44" s="356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356" t="s">
        <v>360</v>
      </c>
      <c r="D45" s="356"/>
      <c r="E45" s="356"/>
      <c r="F45" s="356"/>
      <c r="H45" s="356" t="s">
        <v>362</v>
      </c>
      <c r="I45" s="356"/>
      <c r="J45" s="356"/>
      <c r="L45" s="356"/>
      <c r="M45" s="356"/>
      <c r="N45" s="356"/>
      <c r="O45" s="356"/>
      <c r="Q45" s="356"/>
      <c r="R45" s="356"/>
      <c r="S45" s="356"/>
      <c r="T45" s="356"/>
      <c r="U45" s="356" t="str">
        <f>IF(R45="","",R45*VLOOKUP(T45,'cout opérateur machines'!A4:B11,2,0))</f>
        <v/>
      </c>
      <c r="W45" s="356"/>
      <c r="X45" s="356"/>
      <c r="Y45" s="356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356"/>
      <c r="D46" s="356"/>
      <c r="E46" s="356"/>
      <c r="F46" s="356"/>
      <c r="H46" s="356"/>
      <c r="I46" s="356"/>
      <c r="J46" s="356"/>
      <c r="L46" s="356"/>
      <c r="M46" s="356"/>
      <c r="N46" s="356"/>
      <c r="O46" s="356"/>
      <c r="Q46" s="356"/>
      <c r="R46" s="356"/>
      <c r="S46" s="356"/>
      <c r="T46" s="356"/>
      <c r="U46" s="356" t="str">
        <f>IF(R46="","",R46*VLOOKUP(T46,'cout opérateur machines'!A5:B12,2,0))</f>
        <v/>
      </c>
      <c r="W46" s="356"/>
      <c r="X46" s="356"/>
      <c r="Y46" s="356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356"/>
      <c r="D47" s="356"/>
      <c r="E47" s="356"/>
      <c r="F47" s="356"/>
      <c r="H47" s="356"/>
      <c r="I47" s="356"/>
      <c r="J47" s="356"/>
      <c r="L47" s="356"/>
      <c r="M47" s="356"/>
      <c r="N47" s="356"/>
      <c r="O47" s="356"/>
      <c r="Q47" s="356"/>
      <c r="R47" s="356"/>
      <c r="S47" s="356"/>
      <c r="T47" s="356"/>
      <c r="U47" s="356" t="str">
        <f>IF(R47="","",R47*VLOOKUP(T47,'cout opérateur machines'!A6:B13,2,0))</f>
        <v/>
      </c>
      <c r="W47" s="356"/>
      <c r="X47" s="356"/>
      <c r="Y47" s="356"/>
      <c r="Z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300</v>
      </c>
      <c r="N48" s="313" t="s">
        <v>127</v>
      </c>
      <c r="S48" s="572" t="s">
        <v>183</v>
      </c>
      <c r="T48" s="573"/>
      <c r="U48" s="330">
        <f>SUM(U42:U47)</f>
        <v>0</v>
      </c>
      <c r="W48" s="356"/>
      <c r="X48" s="356"/>
      <c r="Y48" s="356"/>
      <c r="Z48" s="338">
        <f t="shared" si="1"/>
        <v>0</v>
      </c>
      <c r="AD48" s="356"/>
      <c r="AE48" s="356"/>
      <c r="AF48" s="356"/>
      <c r="AG48" s="356"/>
    </row>
    <row r="49" spans="5:26" ht="15.75">
      <c r="H49" s="357" t="s">
        <v>232</v>
      </c>
      <c r="I49" s="357" t="s">
        <v>233</v>
      </c>
      <c r="J49" s="358" t="s">
        <v>238</v>
      </c>
      <c r="M49" s="69"/>
      <c r="N49" s="356" t="s">
        <v>342</v>
      </c>
      <c r="Z49" s="340">
        <f>SUM(Z42:Z48)</f>
        <v>0</v>
      </c>
    </row>
    <row r="50" spans="5:26">
      <c r="H50" s="356"/>
      <c r="I50" s="13"/>
      <c r="J50" s="356" t="str">
        <f>IF(J42="","",IF(H50=0," réclamation non traitée",IF(I50=0, "veuillez contacter le F/ S-T par téléphone","")))</f>
        <v/>
      </c>
      <c r="M50" s="69"/>
      <c r="N50" s="356" t="s">
        <v>341</v>
      </c>
      <c r="S50" s="574" t="s">
        <v>184</v>
      </c>
      <c r="T50" s="574"/>
      <c r="U50" s="331">
        <v>3</v>
      </c>
    </row>
    <row r="51" spans="5:26">
      <c r="H51" s="356"/>
      <c r="I51" s="13"/>
      <c r="J51" s="356" t="str">
        <f t="shared" ref="J51:J55" si="2">IF(J43="","",IF(H51=0," réclamation non traitée",IF(I51=0, "veuillez contacter le F/ S-T par téléphone","")))</f>
        <v/>
      </c>
      <c r="M51" s="69"/>
      <c r="N51" s="356"/>
    </row>
    <row r="52" spans="5:26">
      <c r="H52" s="356"/>
      <c r="I52" s="13"/>
      <c r="J52" s="356" t="str">
        <f t="shared" si="2"/>
        <v/>
      </c>
      <c r="M52" s="69"/>
      <c r="N52" s="356"/>
    </row>
    <row r="53" spans="5:26">
      <c r="H53" s="356"/>
      <c r="I53" s="13"/>
      <c r="J53" s="356" t="str">
        <f t="shared" si="2"/>
        <v/>
      </c>
      <c r="M53" s="69"/>
      <c r="N53" s="356"/>
    </row>
    <row r="54" spans="5:26">
      <c r="H54" s="356"/>
      <c r="I54" s="13"/>
      <c r="J54" s="356" t="str">
        <f t="shared" si="2"/>
        <v/>
      </c>
      <c r="M54" s="69"/>
      <c r="N54" s="356"/>
    </row>
    <row r="55" spans="5:26">
      <c r="H55" s="356"/>
      <c r="I55" s="13"/>
      <c r="J55" s="356" t="str">
        <f t="shared" si="2"/>
        <v/>
      </c>
      <c r="M55" s="69"/>
      <c r="N55" s="356"/>
    </row>
    <row r="61" spans="5:26">
      <c r="E61" s="305"/>
    </row>
    <row r="62" spans="5:26">
      <c r="E62" s="305"/>
    </row>
    <row r="63" spans="5:26">
      <c r="E63" s="305"/>
    </row>
    <row r="64" spans="5:26">
      <c r="E64" s="305"/>
    </row>
    <row r="65" spans="5:5">
      <c r="E65" s="305"/>
    </row>
    <row r="66" spans="5:5">
      <c r="E66" s="305"/>
    </row>
    <row r="67" spans="5:5">
      <c r="E67" s="305"/>
    </row>
  </sheetData>
  <mergeCells count="32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B32:C32"/>
    <mergeCell ref="B33:C33"/>
    <mergeCell ref="S48:T48"/>
    <mergeCell ref="S50:T50"/>
    <mergeCell ref="B26:C26"/>
    <mergeCell ref="B27:C27"/>
    <mergeCell ref="B28:C28"/>
    <mergeCell ref="B29:C29"/>
    <mergeCell ref="B30:C30"/>
    <mergeCell ref="B31:C31"/>
  </mergeCells>
  <dataValidations count="2">
    <dataValidation type="list" allowBlank="1" showInputMessage="1" showErrorMessage="1" sqref="E15 G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50"/>
  <dimension ref="B1:AG67"/>
  <sheetViews>
    <sheetView topLeftCell="L19" zoomScale="60" zoomScaleNormal="60" workbookViewId="0">
      <selection activeCell="F29" sqref="F29"/>
    </sheetView>
  </sheetViews>
  <sheetFormatPr baseColWidth="10" defaultRowHeight="15"/>
  <cols>
    <col min="1" max="1" width="3.85546875" style="326" customWidth="1"/>
    <col min="2" max="17" width="32.7109375" style="326" customWidth="1"/>
    <col min="18" max="18" width="11.42578125" style="326"/>
    <col min="19" max="19" width="18.85546875" style="326" customWidth="1"/>
    <col min="20" max="22" width="11.42578125" style="326"/>
    <col min="23" max="23" width="21.28515625" style="326" customWidth="1"/>
    <col min="24" max="24" width="20.28515625" style="326" customWidth="1"/>
    <col min="25" max="25" width="21.140625" style="326" customWidth="1"/>
    <col min="26" max="32" width="11.42578125" style="326"/>
    <col min="33" max="33" width="15.28515625" style="326" bestFit="1" customWidth="1"/>
    <col min="34" max="16384" width="11.42578125" style="326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30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30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30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307"/>
      <c r="V5" s="597"/>
      <c r="W5" s="597"/>
      <c r="X5" s="597"/>
    </row>
    <row r="6" spans="2:24" ht="15" customHeight="1">
      <c r="C6" s="302"/>
      <c r="D6" s="302"/>
      <c r="E6" s="302"/>
      <c r="F6" s="302"/>
    </row>
    <row r="7" spans="2:24" ht="15" customHeight="1">
      <c r="C7" s="302"/>
      <c r="D7" s="302"/>
      <c r="E7" s="302"/>
      <c r="F7" s="302"/>
    </row>
    <row r="8" spans="2:24" ht="15" customHeight="1">
      <c r="C8" s="302"/>
      <c r="D8" s="302"/>
      <c r="E8" s="302"/>
      <c r="F8" s="302"/>
    </row>
    <row r="9" spans="2:24" ht="15" customHeight="1">
      <c r="C9" s="302"/>
      <c r="D9" s="302"/>
      <c r="F9" s="302"/>
    </row>
    <row r="10" spans="2:24" ht="15" customHeight="1">
      <c r="C10" s="302"/>
      <c r="D10" s="302"/>
      <c r="E10" s="302"/>
      <c r="F10" s="302"/>
    </row>
    <row r="11" spans="2:24">
      <c r="C11" s="300"/>
      <c r="D11" s="300"/>
      <c r="E11" s="300"/>
      <c r="F11" s="300"/>
    </row>
    <row r="12" spans="2:24" ht="36.75" customHeight="1">
      <c r="C12" s="300"/>
      <c r="D12" s="300"/>
      <c r="E12" s="300"/>
      <c r="F12" s="300"/>
    </row>
    <row r="13" spans="2:24" ht="60" customHeight="1">
      <c r="B13" s="601" t="s">
        <v>22</v>
      </c>
      <c r="C13" s="601"/>
      <c r="D13" s="552" t="s">
        <v>0</v>
      </c>
      <c r="E13" s="552" t="s">
        <v>1</v>
      </c>
      <c r="F13" s="552" t="s">
        <v>2</v>
      </c>
      <c r="G13" s="312" t="s">
        <v>107</v>
      </c>
      <c r="H13" s="552" t="s">
        <v>3</v>
      </c>
      <c r="I13" s="552" t="s">
        <v>4</v>
      </c>
      <c r="J13" s="552" t="s">
        <v>5</v>
      </c>
      <c r="K13" s="552" t="s">
        <v>6</v>
      </c>
      <c r="L13" s="552" t="s">
        <v>7</v>
      </c>
      <c r="M13" s="552" t="s">
        <v>8</v>
      </c>
      <c r="N13" s="552" t="s">
        <v>175</v>
      </c>
      <c r="O13" s="552" t="s">
        <v>9</v>
      </c>
      <c r="P13" s="552" t="s">
        <v>10</v>
      </c>
      <c r="Q13" s="308"/>
      <c r="R13" s="304"/>
      <c r="S13" s="305"/>
      <c r="T13" s="305"/>
      <c r="U13" s="305"/>
      <c r="V13" s="305"/>
      <c r="W13" s="305"/>
      <c r="X13" s="305"/>
    </row>
    <row r="14" spans="2:24" ht="30" customHeight="1">
      <c r="B14" s="602" t="s">
        <v>11</v>
      </c>
      <c r="C14" s="602"/>
      <c r="D14" s="318">
        <v>511110</v>
      </c>
      <c r="E14" s="35" t="s">
        <v>77</v>
      </c>
      <c r="F14" s="315" t="s">
        <v>179</v>
      </c>
      <c r="G14" s="316" t="s">
        <v>348</v>
      </c>
      <c r="H14" s="321"/>
      <c r="I14" s="316">
        <v>7531</v>
      </c>
      <c r="J14" s="315" t="s">
        <v>114</v>
      </c>
      <c r="K14" s="315" t="s">
        <v>58</v>
      </c>
      <c r="L14" s="320" t="s">
        <v>58</v>
      </c>
      <c r="M14" s="314"/>
      <c r="N14" s="314" t="s">
        <v>75</v>
      </c>
      <c r="O14" s="315" t="s">
        <v>122</v>
      </c>
      <c r="P14" s="318" t="s">
        <v>181</v>
      </c>
      <c r="Q14" s="306"/>
      <c r="R14" s="306"/>
      <c r="S14" s="306"/>
      <c r="T14" s="306"/>
      <c r="U14" s="306"/>
      <c r="V14" s="306"/>
      <c r="W14" s="305"/>
      <c r="X14" s="305"/>
    </row>
    <row r="15" spans="2:24" ht="57.75" customHeight="1">
      <c r="B15" s="602" t="s">
        <v>12</v>
      </c>
      <c r="C15" s="602"/>
      <c r="D15" s="316" t="s">
        <v>168</v>
      </c>
      <c r="E15" s="318" t="s">
        <v>76</v>
      </c>
      <c r="F15" s="315" t="s">
        <v>178</v>
      </c>
      <c r="G15" s="316" t="s">
        <v>347</v>
      </c>
      <c r="H15" s="319"/>
      <c r="I15" s="316" t="s">
        <v>174</v>
      </c>
      <c r="J15" s="315" t="s">
        <v>115</v>
      </c>
      <c r="K15" s="316" t="s">
        <v>59</v>
      </c>
      <c r="L15" s="316" t="s">
        <v>110</v>
      </c>
      <c r="M15" s="314"/>
      <c r="N15" s="314" t="s">
        <v>74</v>
      </c>
      <c r="O15" s="314" t="s">
        <v>121</v>
      </c>
      <c r="P15" s="315" t="s">
        <v>180</v>
      </c>
      <c r="Q15" s="309"/>
      <c r="R15" s="306"/>
      <c r="S15" s="306"/>
      <c r="T15" s="306"/>
      <c r="U15" s="306"/>
      <c r="V15" s="306"/>
      <c r="W15" s="305"/>
      <c r="X15" s="305"/>
    </row>
    <row r="16" spans="2:24" ht="30" customHeight="1">
      <c r="B16" s="602" t="s">
        <v>60</v>
      </c>
      <c r="C16" s="602"/>
      <c r="D16" s="314">
        <v>26180</v>
      </c>
      <c r="E16" s="314">
        <v>370</v>
      </c>
      <c r="F16" s="314">
        <v>1830</v>
      </c>
      <c r="G16" s="314">
        <v>0</v>
      </c>
      <c r="H16" s="319"/>
      <c r="I16" s="314">
        <v>9750</v>
      </c>
      <c r="J16" s="314"/>
      <c r="K16" s="314">
        <v>227</v>
      </c>
      <c r="L16" s="314">
        <v>31</v>
      </c>
      <c r="M16" s="314"/>
      <c r="N16" s="314">
        <v>57624</v>
      </c>
      <c r="O16" s="314">
        <v>4040</v>
      </c>
      <c r="P16" s="314">
        <v>0</v>
      </c>
      <c r="Q16" s="306"/>
      <c r="R16" s="306"/>
      <c r="S16" s="306"/>
      <c r="T16" s="306"/>
      <c r="U16" s="306"/>
      <c r="V16" s="306"/>
      <c r="W16" s="305"/>
      <c r="X16" s="305"/>
    </row>
    <row r="17" spans="2:24" ht="30" customHeight="1">
      <c r="B17" s="602" t="s">
        <v>23</v>
      </c>
      <c r="C17" s="602"/>
      <c r="D17" s="314">
        <v>26928</v>
      </c>
      <c r="E17" s="314">
        <v>785</v>
      </c>
      <c r="F17" s="314">
        <v>1914</v>
      </c>
      <c r="G17" s="314">
        <v>73</v>
      </c>
      <c r="H17" s="319"/>
      <c r="I17" s="314">
        <v>10220</v>
      </c>
      <c r="J17" s="314"/>
      <c r="K17" s="314">
        <v>241</v>
      </c>
      <c r="L17" s="314">
        <v>34</v>
      </c>
      <c r="M17" s="314"/>
      <c r="N17" s="314">
        <v>58202</v>
      </c>
      <c r="O17" s="314">
        <v>4330</v>
      </c>
      <c r="P17" s="314">
        <v>271</v>
      </c>
      <c r="Q17" s="306"/>
      <c r="R17" s="306"/>
      <c r="S17" s="306"/>
      <c r="T17" s="306"/>
      <c r="U17" s="306"/>
      <c r="V17" s="306"/>
      <c r="W17" s="305"/>
      <c r="X17" s="305"/>
    </row>
    <row r="18" spans="2:24" ht="30" customHeight="1">
      <c r="B18" s="602" t="s">
        <v>36</v>
      </c>
      <c r="C18" s="553" t="s">
        <v>37</v>
      </c>
      <c r="D18" s="314" t="s">
        <v>45</v>
      </c>
      <c r="E18" s="320" t="s">
        <v>48</v>
      </c>
      <c r="F18" s="314" t="s">
        <v>45</v>
      </c>
      <c r="G18" s="314" t="s">
        <v>45</v>
      </c>
      <c r="H18" s="321"/>
      <c r="I18" s="320" t="s">
        <v>48</v>
      </c>
      <c r="J18" s="314" t="s">
        <v>45</v>
      </c>
      <c r="K18" s="314" t="s">
        <v>45</v>
      </c>
      <c r="L18" s="314" t="s">
        <v>45</v>
      </c>
      <c r="M18" s="314"/>
      <c r="N18" s="314" t="s">
        <v>45</v>
      </c>
      <c r="O18" s="314" t="s">
        <v>45</v>
      </c>
      <c r="P18" s="314" t="s">
        <v>45</v>
      </c>
      <c r="Q18" s="306"/>
      <c r="R18" s="306"/>
      <c r="S18" s="306"/>
      <c r="T18" s="306"/>
      <c r="U18" s="306"/>
      <c r="V18" s="306"/>
      <c r="W18" s="305"/>
      <c r="X18" s="305"/>
    </row>
    <row r="19" spans="2:24" ht="30" customHeight="1">
      <c r="B19" s="602"/>
      <c r="C19" s="553" t="s">
        <v>38</v>
      </c>
      <c r="D19" s="314" t="s">
        <v>45</v>
      </c>
      <c r="E19" s="314" t="s">
        <v>45</v>
      </c>
      <c r="F19" s="320" t="s">
        <v>48</v>
      </c>
      <c r="G19" s="314" t="s">
        <v>45</v>
      </c>
      <c r="H19" s="321"/>
      <c r="I19" s="314" t="s">
        <v>45</v>
      </c>
      <c r="J19" s="320" t="s">
        <v>48</v>
      </c>
      <c r="K19" s="314" t="s">
        <v>45</v>
      </c>
      <c r="L19" s="314" t="s">
        <v>45</v>
      </c>
      <c r="M19" s="314"/>
      <c r="N19" s="314" t="s">
        <v>45</v>
      </c>
      <c r="O19" s="314" t="s">
        <v>45</v>
      </c>
      <c r="P19" s="314" t="s">
        <v>45</v>
      </c>
      <c r="Q19" s="306"/>
      <c r="R19" s="306"/>
      <c r="S19" s="306"/>
      <c r="T19" s="306"/>
      <c r="U19" s="306"/>
      <c r="V19" s="306"/>
      <c r="W19" s="305"/>
      <c r="X19" s="305"/>
    </row>
    <row r="20" spans="2:24" ht="30" customHeight="1">
      <c r="B20" s="596" t="s">
        <v>15</v>
      </c>
      <c r="C20" s="596"/>
      <c r="D20" s="314" t="s">
        <v>45</v>
      </c>
      <c r="E20" s="314" t="s">
        <v>45</v>
      </c>
      <c r="F20" s="314" t="s">
        <v>45</v>
      </c>
      <c r="G20" s="314" t="s">
        <v>45</v>
      </c>
      <c r="H20" s="319"/>
      <c r="I20" s="314" t="s">
        <v>45</v>
      </c>
      <c r="J20" s="314" t="s">
        <v>45</v>
      </c>
      <c r="K20" s="314" t="s">
        <v>45</v>
      </c>
      <c r="L20" s="314" t="s">
        <v>45</v>
      </c>
      <c r="M20" s="314"/>
      <c r="N20" s="314" t="s">
        <v>45</v>
      </c>
      <c r="O20" s="314" t="s">
        <v>45</v>
      </c>
      <c r="P20" s="314" t="s">
        <v>45</v>
      </c>
      <c r="Q20" s="306"/>
      <c r="R20" s="306"/>
      <c r="S20" s="306"/>
      <c r="T20" s="306"/>
      <c r="U20" s="306"/>
      <c r="V20" s="306"/>
      <c r="W20" s="305"/>
      <c r="X20" s="305"/>
    </row>
    <row r="21" spans="2:24" ht="30" customHeight="1">
      <c r="B21" s="596" t="s">
        <v>39</v>
      </c>
      <c r="C21" s="596"/>
      <c r="D21" s="314" t="s">
        <v>45</v>
      </c>
      <c r="E21" s="314" t="s">
        <v>45</v>
      </c>
      <c r="F21" s="314" t="s">
        <v>45</v>
      </c>
      <c r="G21" s="317" t="s">
        <v>48</v>
      </c>
      <c r="H21" s="319"/>
      <c r="I21" s="314" t="s">
        <v>45</v>
      </c>
      <c r="J21" s="314" t="s">
        <v>45</v>
      </c>
      <c r="K21" s="314" t="s">
        <v>45</v>
      </c>
      <c r="L21" s="314" t="s">
        <v>45</v>
      </c>
      <c r="M21" s="314"/>
      <c r="N21" s="314" t="s">
        <v>45</v>
      </c>
      <c r="O21" s="314" t="s">
        <v>45</v>
      </c>
      <c r="P21" s="314" t="s">
        <v>45</v>
      </c>
      <c r="Q21" s="306"/>
      <c r="R21" s="306"/>
      <c r="S21" s="306"/>
      <c r="T21" s="306"/>
      <c r="U21" s="306"/>
      <c r="V21" s="306"/>
      <c r="W21" s="305"/>
      <c r="X21" s="305"/>
    </row>
    <row r="22" spans="2:24" ht="30" customHeight="1">
      <c r="B22" s="596" t="s">
        <v>16</v>
      </c>
      <c r="C22" s="596"/>
      <c r="D22" s="317" t="s">
        <v>48</v>
      </c>
      <c r="E22" s="314" t="s">
        <v>45</v>
      </c>
      <c r="F22" s="314" t="s">
        <v>45</v>
      </c>
      <c r="G22" s="314" t="s">
        <v>45</v>
      </c>
      <c r="H22" s="319"/>
      <c r="I22" s="317" t="s">
        <v>48</v>
      </c>
      <c r="J22" s="314" t="s">
        <v>45</v>
      </c>
      <c r="K22" s="314" t="s">
        <v>45</v>
      </c>
      <c r="L22" s="314" t="s">
        <v>45</v>
      </c>
      <c r="M22" s="314"/>
      <c r="N22" s="314" t="s">
        <v>45</v>
      </c>
      <c r="O22" s="314" t="s">
        <v>45</v>
      </c>
      <c r="P22" s="314" t="s">
        <v>45</v>
      </c>
      <c r="Q22" s="306"/>
      <c r="R22" s="306"/>
      <c r="S22" s="306"/>
      <c r="T22" s="306"/>
      <c r="U22" s="306"/>
      <c r="V22" s="306"/>
      <c r="W22" s="305"/>
      <c r="X22" s="305"/>
    </row>
    <row r="23" spans="2:24" ht="66.75" customHeight="1">
      <c r="B23" s="596" t="s">
        <v>17</v>
      </c>
      <c r="C23" s="596"/>
      <c r="D23" s="314" t="s">
        <v>48</v>
      </c>
      <c r="E23" s="314" t="s">
        <v>45</v>
      </c>
      <c r="F23" s="316" t="s">
        <v>61</v>
      </c>
      <c r="G23" s="314" t="s">
        <v>45</v>
      </c>
      <c r="H23" s="319"/>
      <c r="I23" s="314" t="s">
        <v>45</v>
      </c>
      <c r="J23" s="316" t="s">
        <v>45</v>
      </c>
      <c r="K23" s="316" t="s">
        <v>45</v>
      </c>
      <c r="L23" s="314" t="s">
        <v>45</v>
      </c>
      <c r="M23" s="314"/>
      <c r="N23" s="314" t="s">
        <v>45</v>
      </c>
      <c r="O23" s="314" t="s">
        <v>45</v>
      </c>
      <c r="P23" s="314" t="s">
        <v>45</v>
      </c>
      <c r="Q23" s="306"/>
      <c r="R23" s="306"/>
      <c r="S23" s="306"/>
      <c r="T23" s="306"/>
      <c r="U23" s="306"/>
      <c r="V23" s="306"/>
      <c r="W23" s="305"/>
      <c r="X23" s="305"/>
    </row>
    <row r="24" spans="2:24" ht="30" customHeight="1">
      <c r="B24" s="596" t="s">
        <v>13</v>
      </c>
      <c r="C24" s="596"/>
      <c r="D24" s="314"/>
      <c r="E24" s="319"/>
      <c r="F24" s="314"/>
      <c r="G24" s="314"/>
      <c r="H24" s="319"/>
      <c r="I24" s="319"/>
      <c r="J24" s="314"/>
      <c r="K24" s="314"/>
      <c r="L24" s="317"/>
      <c r="M24" s="314"/>
      <c r="N24" s="314"/>
      <c r="O24" s="314"/>
      <c r="P24" s="314"/>
      <c r="Q24" s="336">
        <f>COUNTA(D24:P24)</f>
        <v>0</v>
      </c>
      <c r="R24" s="306"/>
      <c r="S24" s="306"/>
      <c r="T24" s="306"/>
      <c r="U24" s="306"/>
      <c r="V24" s="306"/>
      <c r="W24" s="305"/>
      <c r="X24" s="305"/>
    </row>
    <row r="25" spans="2:24" ht="30" customHeight="1">
      <c r="B25" s="596" t="s">
        <v>14</v>
      </c>
      <c r="C25" s="596"/>
      <c r="D25" s="314" t="s">
        <v>45</v>
      </c>
      <c r="E25" s="314" t="s">
        <v>45</v>
      </c>
      <c r="F25" s="314" t="s">
        <v>45</v>
      </c>
      <c r="G25" s="314" t="s">
        <v>45</v>
      </c>
      <c r="H25" s="322"/>
      <c r="I25" s="314" t="s">
        <v>45</v>
      </c>
      <c r="J25" s="314" t="s">
        <v>45</v>
      </c>
      <c r="K25" s="314" t="s">
        <v>45</v>
      </c>
      <c r="L25" s="314" t="s">
        <v>45</v>
      </c>
      <c r="M25" s="314"/>
      <c r="N25" s="314" t="s">
        <v>45</v>
      </c>
      <c r="O25" s="314" t="s">
        <v>45</v>
      </c>
      <c r="P25" s="314" t="s">
        <v>45</v>
      </c>
      <c r="Q25" s="306"/>
      <c r="R25" s="306"/>
      <c r="S25" s="306"/>
      <c r="T25" s="306"/>
      <c r="U25" s="306"/>
      <c r="V25" s="306"/>
      <c r="W25" s="305"/>
      <c r="X25" s="305"/>
    </row>
    <row r="26" spans="2:24" ht="30" customHeight="1">
      <c r="B26" s="596" t="s">
        <v>18</v>
      </c>
      <c r="C26" s="596"/>
      <c r="D26" s="314">
        <v>20</v>
      </c>
      <c r="E26" s="314">
        <v>1</v>
      </c>
      <c r="F26" s="314">
        <v>0</v>
      </c>
      <c r="G26" s="314">
        <v>0</v>
      </c>
      <c r="H26" s="319"/>
      <c r="I26" s="314">
        <v>0</v>
      </c>
      <c r="J26" s="314">
        <v>0</v>
      </c>
      <c r="K26" s="314">
        <v>0</v>
      </c>
      <c r="L26" s="314">
        <v>0</v>
      </c>
      <c r="M26" s="314"/>
      <c r="N26" s="314">
        <v>380</v>
      </c>
      <c r="O26" s="314">
        <v>0</v>
      </c>
      <c r="P26" s="314">
        <v>0</v>
      </c>
      <c r="Q26" s="306"/>
      <c r="R26" s="306"/>
      <c r="S26" s="306"/>
      <c r="T26" s="306"/>
      <c r="U26" s="306"/>
      <c r="V26" s="306"/>
      <c r="W26" s="305"/>
      <c r="X26" s="305"/>
    </row>
    <row r="27" spans="2:24" ht="30" customHeight="1">
      <c r="B27" s="596" t="s">
        <v>19</v>
      </c>
      <c r="C27" s="596"/>
      <c r="D27" s="314">
        <v>0</v>
      </c>
      <c r="E27" s="314">
        <v>10</v>
      </c>
      <c r="F27" s="314">
        <v>0</v>
      </c>
      <c r="G27" s="314">
        <v>0</v>
      </c>
      <c r="H27" s="314"/>
      <c r="I27" s="314">
        <v>0</v>
      </c>
      <c r="J27" s="314">
        <v>0</v>
      </c>
      <c r="K27" s="314">
        <v>0</v>
      </c>
      <c r="L27" s="314">
        <v>0</v>
      </c>
      <c r="M27" s="314"/>
      <c r="N27" s="314">
        <v>0</v>
      </c>
      <c r="O27" s="314">
        <v>0</v>
      </c>
      <c r="P27" s="314">
        <v>0</v>
      </c>
      <c r="Q27" s="306"/>
      <c r="R27" s="306"/>
      <c r="S27" s="306"/>
      <c r="T27" s="306"/>
      <c r="U27" s="306"/>
      <c r="V27" s="306"/>
      <c r="W27" s="305"/>
      <c r="X27" s="305"/>
    </row>
    <row r="28" spans="2:24" ht="30" customHeight="1">
      <c r="B28" s="596" t="s">
        <v>20</v>
      </c>
      <c r="C28" s="596"/>
      <c r="D28" s="314"/>
      <c r="E28" s="314"/>
      <c r="F28" s="314"/>
      <c r="G28" s="314"/>
      <c r="H28" s="314"/>
      <c r="I28" s="314"/>
      <c r="J28" s="314"/>
      <c r="K28" s="314"/>
      <c r="L28" s="314"/>
      <c r="M28" s="314"/>
      <c r="N28" s="314"/>
      <c r="O28" s="314"/>
      <c r="P28" s="314"/>
      <c r="Q28" s="306"/>
      <c r="R28" s="306"/>
      <c r="S28" s="306"/>
      <c r="T28" s="306"/>
      <c r="U28" s="306"/>
      <c r="V28" s="306"/>
      <c r="W28" s="305"/>
      <c r="X28" s="305"/>
    </row>
    <row r="29" spans="2:24" ht="30" customHeight="1">
      <c r="B29" s="596" t="s">
        <v>21</v>
      </c>
      <c r="C29" s="596"/>
      <c r="D29" s="314">
        <v>0</v>
      </c>
      <c r="E29" s="314">
        <v>0</v>
      </c>
      <c r="F29" s="314">
        <v>1</v>
      </c>
      <c r="G29" s="314">
        <v>0</v>
      </c>
      <c r="H29" s="314">
        <v>0</v>
      </c>
      <c r="I29" s="314">
        <v>0</v>
      </c>
      <c r="J29" s="314">
        <v>0</v>
      </c>
      <c r="K29" s="314">
        <v>0</v>
      </c>
      <c r="L29" s="314">
        <v>0</v>
      </c>
      <c r="M29" s="314">
        <v>0</v>
      </c>
      <c r="N29" s="314">
        <v>0</v>
      </c>
      <c r="O29" s="314">
        <v>0</v>
      </c>
      <c r="P29" s="314">
        <v>0</v>
      </c>
      <c r="Q29" s="306"/>
      <c r="R29" s="306"/>
      <c r="S29" s="306"/>
      <c r="T29" s="306"/>
      <c r="U29" s="306"/>
      <c r="V29" s="306"/>
      <c r="W29" s="305"/>
      <c r="X29" s="305"/>
    </row>
    <row r="30" spans="2:24" ht="30" customHeight="1">
      <c r="B30" s="596" t="s">
        <v>100</v>
      </c>
      <c r="C30" s="596"/>
      <c r="D30" s="314"/>
      <c r="E30" s="314"/>
      <c r="F30" s="314">
        <v>300</v>
      </c>
      <c r="G30" s="314"/>
      <c r="H30" s="314"/>
      <c r="I30" s="314"/>
      <c r="J30" s="314"/>
      <c r="K30" s="314"/>
      <c r="L30" s="314"/>
      <c r="M30" s="314"/>
      <c r="N30" s="314"/>
      <c r="O30" s="314"/>
      <c r="P30" s="314"/>
      <c r="Q30" s="336">
        <f>SUM(D30:P30)</f>
        <v>300</v>
      </c>
      <c r="R30" s="306"/>
      <c r="S30" s="306"/>
      <c r="T30" s="306"/>
      <c r="U30" s="306"/>
      <c r="V30" s="306"/>
      <c r="W30" s="305"/>
      <c r="X30" s="305"/>
    </row>
    <row r="31" spans="2:24" ht="30" customHeight="1">
      <c r="B31" s="596" t="s">
        <v>217</v>
      </c>
      <c r="C31" s="596"/>
      <c r="D31" s="314"/>
      <c r="E31" s="314">
        <v>0.5</v>
      </c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306"/>
      <c r="S31" s="306"/>
      <c r="T31" s="306"/>
      <c r="U31" s="306"/>
      <c r="V31" s="306"/>
      <c r="W31" s="305"/>
      <c r="X31" s="305"/>
    </row>
    <row r="32" spans="2:24" ht="23.25">
      <c r="B32" s="596" t="s">
        <v>218</v>
      </c>
      <c r="C32" s="596"/>
      <c r="D32" s="353">
        <f>D26*D31</f>
        <v>0</v>
      </c>
      <c r="E32" s="353">
        <f>E26*E31</f>
        <v>0.5</v>
      </c>
      <c r="F32" s="353">
        <f t="shared" ref="F32:P32" si="0">F26*F31</f>
        <v>0</v>
      </c>
      <c r="G32" s="353">
        <f t="shared" si="0"/>
        <v>0</v>
      </c>
      <c r="H32" s="353">
        <f t="shared" si="0"/>
        <v>0</v>
      </c>
      <c r="I32" s="353">
        <f t="shared" si="0"/>
        <v>0</v>
      </c>
      <c r="J32" s="353">
        <f t="shared" si="0"/>
        <v>0</v>
      </c>
      <c r="K32" s="353">
        <f t="shared" si="0"/>
        <v>0</v>
      </c>
      <c r="L32" s="353">
        <f t="shared" si="0"/>
        <v>0</v>
      </c>
      <c r="M32" s="353">
        <f t="shared" si="0"/>
        <v>0</v>
      </c>
      <c r="N32" s="353">
        <f t="shared" si="0"/>
        <v>0</v>
      </c>
      <c r="O32" s="353">
        <f t="shared" si="0"/>
        <v>0</v>
      </c>
      <c r="P32" s="353">
        <f t="shared" si="0"/>
        <v>0</v>
      </c>
      <c r="Q32" s="340">
        <f>SUM(D32:P32)</f>
        <v>0.5</v>
      </c>
    </row>
    <row r="33" spans="2:33" ht="23.25">
      <c r="B33" s="596" t="s">
        <v>231</v>
      </c>
      <c r="C33" s="596"/>
      <c r="D33" s="356" t="s">
        <v>126</v>
      </c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310" t="s">
        <v>26</v>
      </c>
      <c r="D41" s="310" t="s">
        <v>24</v>
      </c>
      <c r="E41" s="310" t="s">
        <v>25</v>
      </c>
      <c r="F41" s="310" t="s">
        <v>30</v>
      </c>
      <c r="H41" s="357" t="s">
        <v>41</v>
      </c>
      <c r="I41" s="310" t="s">
        <v>27</v>
      </c>
      <c r="J41" s="310" t="s">
        <v>28</v>
      </c>
      <c r="L41" s="357" t="s">
        <v>29</v>
      </c>
      <c r="M41" s="310" t="s">
        <v>40</v>
      </c>
      <c r="N41" s="310" t="s">
        <v>42</v>
      </c>
      <c r="O41" s="310" t="s">
        <v>81</v>
      </c>
      <c r="Q41" s="357" t="s">
        <v>51</v>
      </c>
      <c r="R41" s="357" t="s">
        <v>49</v>
      </c>
      <c r="S41" s="357" t="s">
        <v>50</v>
      </c>
      <c r="T41" s="357" t="s">
        <v>82</v>
      </c>
      <c r="U41" s="357" t="s">
        <v>182</v>
      </c>
      <c r="W41" s="357" t="s">
        <v>83</v>
      </c>
      <c r="X41" s="357" t="s">
        <v>85</v>
      </c>
      <c r="Y41" s="357" t="s">
        <v>84</v>
      </c>
      <c r="Z41" s="357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356" t="s">
        <v>125</v>
      </c>
      <c r="D42" s="356"/>
      <c r="E42" s="329"/>
      <c r="F42" s="356"/>
      <c r="H42" s="356" t="s">
        <v>350</v>
      </c>
      <c r="I42" s="356"/>
      <c r="J42" s="356"/>
      <c r="L42" s="356" t="s">
        <v>362</v>
      </c>
      <c r="M42" s="356">
        <v>1500</v>
      </c>
      <c r="N42" s="356" t="s">
        <v>126</v>
      </c>
      <c r="O42" s="356"/>
      <c r="Q42" s="356" t="s">
        <v>345</v>
      </c>
      <c r="R42" s="356">
        <v>2</v>
      </c>
      <c r="S42" s="356">
        <v>100</v>
      </c>
      <c r="T42" s="356" t="s">
        <v>353</v>
      </c>
      <c r="U42" s="356">
        <f>IF(R42="","",R42*VLOOKUP(T42,'cout opérateur machines'!A1:B8,2,0))</f>
        <v>14</v>
      </c>
      <c r="W42" s="356" t="s">
        <v>354</v>
      </c>
      <c r="X42" s="356">
        <v>3</v>
      </c>
      <c r="Y42" s="356" t="s">
        <v>191</v>
      </c>
      <c r="Z42" s="338">
        <f>X42*8</f>
        <v>24</v>
      </c>
      <c r="AD42" s="356" t="s">
        <v>1</v>
      </c>
      <c r="AE42" s="356" t="s">
        <v>44</v>
      </c>
      <c r="AF42" s="356" t="s">
        <v>356</v>
      </c>
      <c r="AG42" s="356" t="s">
        <v>357</v>
      </c>
    </row>
    <row r="43" spans="2:33" ht="24.95" customHeight="1">
      <c r="C43" s="356" t="s">
        <v>349</v>
      </c>
      <c r="D43" s="356"/>
      <c r="E43" s="356"/>
      <c r="F43" s="356"/>
      <c r="H43" s="356" t="s">
        <v>351</v>
      </c>
      <c r="I43" s="356"/>
      <c r="J43" s="356"/>
      <c r="L43" s="356"/>
      <c r="M43" s="356"/>
      <c r="N43" s="356" t="s">
        <v>126</v>
      </c>
      <c r="O43" s="356"/>
      <c r="Q43" s="356"/>
      <c r="R43" s="356"/>
      <c r="S43" s="356"/>
      <c r="T43" s="356"/>
      <c r="U43" s="356" t="str">
        <f>IF(R43="","",R43*VLOOKUP(T43,'cout opérateur machines'!A2:B9,2,0))</f>
        <v/>
      </c>
      <c r="W43" s="356" t="s">
        <v>355</v>
      </c>
      <c r="X43" s="356">
        <v>7</v>
      </c>
      <c r="Y43" s="356" t="s">
        <v>191</v>
      </c>
      <c r="Z43" s="338">
        <f t="shared" ref="Z43" si="1">X43*8</f>
        <v>56</v>
      </c>
      <c r="AD43" s="356" t="s">
        <v>363</v>
      </c>
      <c r="AE43" s="356" t="s">
        <v>365</v>
      </c>
      <c r="AF43" s="356" t="s">
        <v>364</v>
      </c>
      <c r="AG43" s="356" t="s">
        <v>366</v>
      </c>
    </row>
    <row r="44" spans="2:33" ht="24.95" customHeight="1">
      <c r="C44" s="356" t="s">
        <v>359</v>
      </c>
      <c r="D44" s="356"/>
      <c r="E44" s="356" t="s">
        <v>126</v>
      </c>
      <c r="F44" s="356"/>
      <c r="H44" s="356" t="s">
        <v>361</v>
      </c>
      <c r="I44" s="356" t="s">
        <v>128</v>
      </c>
      <c r="J44" s="356"/>
      <c r="L44" s="356"/>
      <c r="M44" s="356"/>
      <c r="N44" s="356"/>
      <c r="O44" s="356"/>
      <c r="Q44" s="356"/>
      <c r="R44" s="356"/>
      <c r="S44" s="356"/>
      <c r="T44" s="356"/>
      <c r="U44" s="356" t="str">
        <f>IF(R44="","",R44*VLOOKUP(T44,'cout opérateur machines'!A3:B10,2,0))</f>
        <v/>
      </c>
      <c r="W44" s="356"/>
      <c r="X44" s="356"/>
      <c r="Y44" s="356"/>
      <c r="Z44" s="338">
        <f t="shared" ref="Z44:Z48" si="2">X44*8</f>
        <v>0</v>
      </c>
      <c r="AD44" s="356"/>
      <c r="AE44" s="356"/>
      <c r="AF44" s="356"/>
      <c r="AG44" s="356"/>
    </row>
    <row r="45" spans="2:33" ht="24.95" customHeight="1">
      <c r="C45" s="356" t="s">
        <v>360</v>
      </c>
      <c r="D45" s="356" t="s">
        <v>126</v>
      </c>
      <c r="E45" s="356"/>
      <c r="F45" s="356"/>
      <c r="H45" s="356" t="s">
        <v>362</v>
      </c>
      <c r="I45" s="356"/>
      <c r="J45" s="356" t="s">
        <v>128</v>
      </c>
      <c r="L45" s="356"/>
      <c r="M45" s="356"/>
      <c r="N45" s="356"/>
      <c r="O45" s="356"/>
      <c r="Q45" s="356"/>
      <c r="R45" s="356"/>
      <c r="S45" s="356"/>
      <c r="T45" s="356"/>
      <c r="U45" s="356" t="str">
        <f>IF(R45="","",R45*VLOOKUP(T45,'cout opérateur machines'!A4:B11,2,0))</f>
        <v/>
      </c>
      <c r="W45" s="356"/>
      <c r="X45" s="356"/>
      <c r="Y45" s="356"/>
      <c r="Z45" s="338">
        <f t="shared" si="2"/>
        <v>0</v>
      </c>
      <c r="AD45" s="356"/>
      <c r="AE45" s="356"/>
      <c r="AF45" s="356"/>
      <c r="AG45" s="356"/>
    </row>
    <row r="46" spans="2:33" ht="24.95" customHeight="1">
      <c r="C46" s="356"/>
      <c r="D46" s="356"/>
      <c r="E46" s="356"/>
      <c r="F46" s="356"/>
      <c r="H46" s="356"/>
      <c r="I46" s="356"/>
      <c r="J46" s="356"/>
      <c r="L46" s="356"/>
      <c r="M46" s="356"/>
      <c r="N46" s="356"/>
      <c r="O46" s="356"/>
      <c r="Q46" s="356"/>
      <c r="R46" s="356"/>
      <c r="S46" s="356"/>
      <c r="T46" s="356"/>
      <c r="U46" s="356" t="str">
        <f>IF(R46="","",R46*VLOOKUP(T46,'cout opérateur machines'!A5:B12,2,0))</f>
        <v/>
      </c>
      <c r="W46" s="356"/>
      <c r="X46" s="356"/>
      <c r="Y46" s="356"/>
      <c r="Z46" s="338">
        <f t="shared" si="2"/>
        <v>0</v>
      </c>
      <c r="AD46" s="356"/>
      <c r="AE46" s="356"/>
      <c r="AF46" s="356"/>
      <c r="AG46" s="356"/>
    </row>
    <row r="47" spans="2:33" ht="24.95" customHeight="1">
      <c r="C47" s="356"/>
      <c r="D47" s="356"/>
      <c r="E47" s="356"/>
      <c r="F47" s="356"/>
      <c r="H47" s="356"/>
      <c r="I47" s="356"/>
      <c r="J47" s="356"/>
      <c r="L47" s="356"/>
      <c r="M47" s="356"/>
      <c r="N47" s="356"/>
      <c r="O47" s="356"/>
      <c r="Q47" s="356"/>
      <c r="R47" s="356"/>
      <c r="S47" s="356"/>
      <c r="T47" s="356"/>
      <c r="U47" s="356" t="str">
        <f>IF(R47="","",R47*VLOOKUP(T47,'cout opérateur machines'!A6:B13,2,0))</f>
        <v/>
      </c>
      <c r="W47" s="356"/>
      <c r="X47" s="356"/>
      <c r="Y47" s="356"/>
      <c r="Z47" s="338">
        <f t="shared" si="2"/>
        <v>0</v>
      </c>
      <c r="AD47" s="356"/>
      <c r="AE47" s="356"/>
      <c r="AF47" s="356"/>
      <c r="AG47" s="356"/>
    </row>
    <row r="48" spans="2:33">
      <c r="E48" s="337">
        <f>COUNTA(E42:E47)</f>
        <v>1</v>
      </c>
      <c r="F48" s="337">
        <f>SUM(F42:F47)</f>
        <v>0</v>
      </c>
      <c r="M48" s="334">
        <f>SUM(M42:M47)</f>
        <v>1500</v>
      </c>
      <c r="N48" s="313" t="s">
        <v>127</v>
      </c>
      <c r="S48" s="572" t="s">
        <v>183</v>
      </c>
      <c r="T48" s="573"/>
      <c r="U48" s="330">
        <f>SUM(U42:U47)</f>
        <v>14</v>
      </c>
      <c r="W48" s="356"/>
      <c r="X48" s="356"/>
      <c r="Y48" s="356"/>
      <c r="Z48" s="338">
        <f t="shared" si="2"/>
        <v>0</v>
      </c>
      <c r="AD48" s="356"/>
      <c r="AE48" s="356"/>
      <c r="AF48" s="356"/>
      <c r="AG48" s="356"/>
    </row>
    <row r="49" spans="5:26" ht="15.75">
      <c r="H49" s="357" t="s">
        <v>232</v>
      </c>
      <c r="I49" s="357" t="s">
        <v>233</v>
      </c>
      <c r="J49" s="358" t="s">
        <v>238</v>
      </c>
      <c r="M49" s="69"/>
      <c r="N49" s="356" t="s">
        <v>341</v>
      </c>
      <c r="Z49" s="340">
        <f>SUM(Z42:Z48)</f>
        <v>80</v>
      </c>
    </row>
    <row r="50" spans="5:26">
      <c r="H50" s="356"/>
      <c r="I50" s="13"/>
      <c r="J50" s="356" t="str">
        <f>IF(J42="","",IF(H50=0," réclamation non traitée",IF(I50=0, "veuillez contacter le F/ S-T par téléphone","")))</f>
        <v/>
      </c>
      <c r="M50" s="69"/>
      <c r="N50" s="356" t="s">
        <v>343</v>
      </c>
      <c r="S50" s="574" t="s">
        <v>184</v>
      </c>
      <c r="T50" s="574"/>
      <c r="U50" s="331">
        <v>3</v>
      </c>
    </row>
    <row r="51" spans="5:26">
      <c r="H51" s="356"/>
      <c r="I51" s="13"/>
      <c r="J51" s="356" t="str">
        <f t="shared" ref="J51:J55" si="3">IF(J43="","",IF(H51=0," réclamation non traitée",IF(I51=0, "veuillez contacter le F/ S-T par téléphone","")))</f>
        <v/>
      </c>
      <c r="M51" s="69"/>
      <c r="N51" s="356"/>
    </row>
    <row r="52" spans="5:26">
      <c r="H52" s="356"/>
      <c r="I52" s="13"/>
      <c r="J52" s="356" t="str">
        <f t="shared" si="3"/>
        <v/>
      </c>
      <c r="M52" s="69"/>
      <c r="N52" s="356"/>
    </row>
    <row r="53" spans="5:26">
      <c r="H53" s="356"/>
      <c r="I53" s="13"/>
      <c r="J53" s="356" t="str">
        <f t="shared" si="3"/>
        <v xml:space="preserve"> réclamation non traitée</v>
      </c>
      <c r="M53" s="69"/>
      <c r="N53" s="356"/>
    </row>
    <row r="54" spans="5:26">
      <c r="H54" s="356"/>
      <c r="I54" s="13"/>
      <c r="J54" s="356" t="str">
        <f t="shared" si="3"/>
        <v/>
      </c>
      <c r="M54" s="69"/>
      <c r="N54" s="356"/>
    </row>
    <row r="55" spans="5:26">
      <c r="H55" s="356"/>
      <c r="I55" s="13"/>
      <c r="J55" s="356" t="str">
        <f t="shared" si="3"/>
        <v/>
      </c>
      <c r="M55" s="69"/>
      <c r="N55" s="356"/>
    </row>
    <row r="61" spans="5:26">
      <c r="E61" s="305"/>
    </row>
    <row r="62" spans="5:26">
      <c r="E62" s="305"/>
    </row>
    <row r="63" spans="5:26">
      <c r="E63" s="305"/>
    </row>
    <row r="64" spans="5:26">
      <c r="E64" s="305"/>
    </row>
    <row r="65" spans="5:5">
      <c r="E65" s="305"/>
    </row>
    <row r="66" spans="5:5">
      <c r="E66" s="305"/>
    </row>
    <row r="67" spans="5:5">
      <c r="E67" s="305"/>
    </row>
  </sheetData>
  <mergeCells count="32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B32:C32"/>
    <mergeCell ref="B33:C33"/>
    <mergeCell ref="S48:T48"/>
    <mergeCell ref="S50:T50"/>
    <mergeCell ref="B26:C26"/>
    <mergeCell ref="B27:C27"/>
    <mergeCell ref="B28:C28"/>
    <mergeCell ref="B29:C29"/>
    <mergeCell ref="B30:C30"/>
    <mergeCell ref="B31:C31"/>
  </mergeCells>
  <dataValidations disablePrompts="1" count="2">
    <dataValidation type="list" allowBlank="1" showInputMessage="1" showErrorMessage="1" sqref="E15 G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61"/>
  <dimension ref="B1:AG67"/>
  <sheetViews>
    <sheetView topLeftCell="M20" zoomScale="72" zoomScaleNormal="72" workbookViewId="0">
      <selection activeCell="A29" sqref="A29:XFD29"/>
    </sheetView>
  </sheetViews>
  <sheetFormatPr baseColWidth="10" defaultRowHeight="15"/>
  <cols>
    <col min="1" max="1" width="3.85546875" style="299" customWidth="1"/>
    <col min="2" max="17" width="32.7109375" style="299" customWidth="1"/>
    <col min="18" max="18" width="11.42578125" style="299"/>
    <col min="19" max="19" width="18.85546875" style="299" customWidth="1"/>
    <col min="20" max="22" width="11.42578125" style="299"/>
    <col min="23" max="23" width="21.28515625" style="299" customWidth="1"/>
    <col min="24" max="24" width="20.28515625" style="299" customWidth="1"/>
    <col min="25" max="25" width="21.140625" style="299" customWidth="1"/>
    <col min="26" max="32" width="11.42578125" style="299"/>
    <col min="33" max="33" width="21.28515625" style="299" customWidth="1"/>
    <col min="34" max="16384" width="11.42578125" style="299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30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30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30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307"/>
      <c r="V5" s="597"/>
      <c r="W5" s="597"/>
      <c r="X5" s="597"/>
    </row>
    <row r="6" spans="2:24" ht="15" customHeight="1">
      <c r="C6" s="302"/>
      <c r="D6" s="302"/>
      <c r="E6" s="302"/>
      <c r="F6" s="302"/>
    </row>
    <row r="7" spans="2:24" ht="15" customHeight="1">
      <c r="C7" s="302"/>
      <c r="D7" s="302"/>
      <c r="E7" s="302"/>
      <c r="F7" s="302"/>
    </row>
    <row r="8" spans="2:24" ht="15" customHeight="1">
      <c r="C8" s="302"/>
      <c r="D8" s="302"/>
      <c r="E8" s="302"/>
      <c r="F8" s="302"/>
    </row>
    <row r="9" spans="2:24" ht="15" customHeight="1">
      <c r="C9" s="302"/>
      <c r="D9" s="302"/>
      <c r="F9" s="302"/>
    </row>
    <row r="10" spans="2:24" ht="15" customHeight="1">
      <c r="C10" s="302"/>
      <c r="D10" s="302"/>
      <c r="E10" s="302"/>
      <c r="F10" s="302"/>
    </row>
    <row r="11" spans="2:24">
      <c r="C11" s="300"/>
      <c r="D11" s="300"/>
      <c r="E11" s="300"/>
      <c r="F11" s="300"/>
    </row>
    <row r="12" spans="2:24" ht="36.75" customHeight="1">
      <c r="C12" s="300"/>
      <c r="D12" s="300"/>
      <c r="E12" s="300"/>
      <c r="F12" s="300"/>
    </row>
    <row r="13" spans="2:24" ht="60" customHeight="1">
      <c r="B13" s="601" t="s">
        <v>22</v>
      </c>
      <c r="C13" s="601"/>
      <c r="D13" s="324" t="s">
        <v>0</v>
      </c>
      <c r="E13" s="324" t="s">
        <v>1</v>
      </c>
      <c r="F13" s="324" t="s">
        <v>2</v>
      </c>
      <c r="G13" s="312" t="s">
        <v>107</v>
      </c>
      <c r="H13" s="324" t="s">
        <v>3</v>
      </c>
      <c r="I13" s="324" t="s">
        <v>4</v>
      </c>
      <c r="J13" s="324" t="s">
        <v>5</v>
      </c>
      <c r="K13" s="324" t="s">
        <v>6</v>
      </c>
      <c r="L13" s="324" t="s">
        <v>7</v>
      </c>
      <c r="M13" s="324" t="s">
        <v>8</v>
      </c>
      <c r="N13" s="324" t="s">
        <v>175</v>
      </c>
      <c r="O13" s="324" t="s">
        <v>9</v>
      </c>
      <c r="P13" s="324" t="s">
        <v>10</v>
      </c>
      <c r="Q13" s="308"/>
      <c r="R13" s="304"/>
      <c r="S13" s="305"/>
      <c r="T13" s="305"/>
      <c r="U13" s="305"/>
      <c r="V13" s="305"/>
      <c r="W13" s="305"/>
      <c r="X13" s="305"/>
    </row>
    <row r="14" spans="2:24" ht="30" customHeight="1">
      <c r="B14" s="602" t="s">
        <v>11</v>
      </c>
      <c r="C14" s="602"/>
      <c r="D14" s="318">
        <v>511110</v>
      </c>
      <c r="E14" s="35" t="s">
        <v>77</v>
      </c>
      <c r="F14" s="315" t="s">
        <v>179</v>
      </c>
      <c r="G14" s="316" t="s">
        <v>348</v>
      </c>
      <c r="H14" s="321"/>
      <c r="I14" s="316">
        <v>7531</v>
      </c>
      <c r="J14" s="315" t="s">
        <v>114</v>
      </c>
      <c r="K14" s="315" t="s">
        <v>58</v>
      </c>
      <c r="L14" s="320" t="s">
        <v>58</v>
      </c>
      <c r="M14" s="314"/>
      <c r="N14" s="314" t="s">
        <v>75</v>
      </c>
      <c r="O14" s="315" t="s">
        <v>122</v>
      </c>
      <c r="P14" s="318" t="s">
        <v>181</v>
      </c>
      <c r="Q14" s="306"/>
      <c r="R14" s="306"/>
      <c r="S14" s="306"/>
      <c r="T14" s="306"/>
      <c r="U14" s="306"/>
      <c r="V14" s="306"/>
      <c r="W14" s="305"/>
      <c r="X14" s="305"/>
    </row>
    <row r="15" spans="2:24" ht="57.75" customHeight="1">
      <c r="B15" s="602" t="s">
        <v>12</v>
      </c>
      <c r="C15" s="602"/>
      <c r="D15" s="316" t="s">
        <v>168</v>
      </c>
      <c r="E15" s="318" t="s">
        <v>76</v>
      </c>
      <c r="F15" s="315" t="s">
        <v>178</v>
      </c>
      <c r="G15" s="316" t="s">
        <v>347</v>
      </c>
      <c r="H15" s="319"/>
      <c r="I15" s="316" t="s">
        <v>174</v>
      </c>
      <c r="J15" s="315" t="s">
        <v>115</v>
      </c>
      <c r="K15" s="316" t="s">
        <v>59</v>
      </c>
      <c r="L15" s="316" t="s">
        <v>110</v>
      </c>
      <c r="M15" s="314"/>
      <c r="N15" s="314" t="s">
        <v>74</v>
      </c>
      <c r="O15" s="314" t="s">
        <v>121</v>
      </c>
      <c r="P15" s="315" t="s">
        <v>180</v>
      </c>
      <c r="Q15" s="309"/>
      <c r="R15" s="306"/>
      <c r="S15" s="306"/>
      <c r="T15" s="306"/>
      <c r="U15" s="306"/>
      <c r="V15" s="306"/>
      <c r="W15" s="305"/>
      <c r="X15" s="305"/>
    </row>
    <row r="16" spans="2:24" ht="30" customHeight="1">
      <c r="B16" s="602" t="s">
        <v>60</v>
      </c>
      <c r="C16" s="602"/>
      <c r="D16" s="314">
        <v>26180</v>
      </c>
      <c r="E16" s="314">
        <v>370</v>
      </c>
      <c r="F16" s="314">
        <v>1830</v>
      </c>
      <c r="G16" s="314">
        <v>0</v>
      </c>
      <c r="H16" s="319"/>
      <c r="I16" s="314">
        <v>9750</v>
      </c>
      <c r="J16" s="314"/>
      <c r="K16" s="314">
        <v>227</v>
      </c>
      <c r="L16" s="314">
        <v>31</v>
      </c>
      <c r="M16" s="314"/>
      <c r="N16" s="314">
        <v>57624</v>
      </c>
      <c r="O16" s="314">
        <v>4040</v>
      </c>
      <c r="P16" s="314">
        <v>0</v>
      </c>
      <c r="Q16" s="306"/>
      <c r="R16" s="306"/>
      <c r="S16" s="306"/>
      <c r="T16" s="306"/>
      <c r="U16" s="306"/>
      <c r="V16" s="306"/>
      <c r="W16" s="305"/>
      <c r="X16" s="305"/>
    </row>
    <row r="17" spans="2:24" ht="30" customHeight="1">
      <c r="B17" s="602" t="s">
        <v>176</v>
      </c>
      <c r="C17" s="602"/>
      <c r="D17" s="314">
        <v>26928</v>
      </c>
      <c r="E17" s="314">
        <v>785</v>
      </c>
      <c r="F17" s="314">
        <v>1914</v>
      </c>
      <c r="G17" s="314">
        <v>73</v>
      </c>
      <c r="H17" s="319"/>
      <c r="I17" s="314">
        <v>10220</v>
      </c>
      <c r="J17" s="314"/>
      <c r="K17" s="314">
        <v>241</v>
      </c>
      <c r="L17" s="314">
        <v>34</v>
      </c>
      <c r="M17" s="314"/>
      <c r="N17" s="314">
        <v>58202</v>
      </c>
      <c r="O17" s="314">
        <v>4330</v>
      </c>
      <c r="P17" s="314">
        <v>271</v>
      </c>
      <c r="Q17" s="306"/>
      <c r="R17" s="306"/>
      <c r="S17" s="306"/>
      <c r="T17" s="306"/>
      <c r="U17" s="306"/>
      <c r="V17" s="306"/>
      <c r="W17" s="305"/>
      <c r="X17" s="305"/>
    </row>
    <row r="18" spans="2:24" ht="30" customHeight="1">
      <c r="B18" s="602" t="s">
        <v>36</v>
      </c>
      <c r="C18" s="325" t="s">
        <v>37</v>
      </c>
      <c r="D18" s="314" t="s">
        <v>45</v>
      </c>
      <c r="E18" s="314" t="s">
        <v>45</v>
      </c>
      <c r="F18" s="314" t="s">
        <v>45</v>
      </c>
      <c r="G18" s="314" t="s">
        <v>45</v>
      </c>
      <c r="H18" s="321"/>
      <c r="I18" s="317" t="s">
        <v>48</v>
      </c>
      <c r="J18" s="314" t="s">
        <v>45</v>
      </c>
      <c r="K18" s="314" t="s">
        <v>45</v>
      </c>
      <c r="L18" s="317" t="s">
        <v>48</v>
      </c>
      <c r="M18" s="314"/>
      <c r="N18" s="314" t="s">
        <v>45</v>
      </c>
      <c r="O18" s="314" t="s">
        <v>45</v>
      </c>
      <c r="P18" s="317" t="s">
        <v>48</v>
      </c>
      <c r="Q18" s="306"/>
      <c r="R18" s="306"/>
      <c r="S18" s="306"/>
      <c r="T18" s="306"/>
      <c r="U18" s="306"/>
      <c r="V18" s="306"/>
      <c r="W18" s="305"/>
      <c r="X18" s="305"/>
    </row>
    <row r="19" spans="2:24" ht="30" customHeight="1">
      <c r="B19" s="602"/>
      <c r="C19" s="325" t="s">
        <v>38</v>
      </c>
      <c r="D19" s="314" t="s">
        <v>45</v>
      </c>
      <c r="E19" s="314" t="s">
        <v>45</v>
      </c>
      <c r="F19" s="314" t="s">
        <v>45</v>
      </c>
      <c r="G19" s="314" t="s">
        <v>45</v>
      </c>
      <c r="H19" s="321"/>
      <c r="I19" s="314" t="s">
        <v>45</v>
      </c>
      <c r="J19" s="314" t="s">
        <v>45</v>
      </c>
      <c r="K19" s="317" t="s">
        <v>48</v>
      </c>
      <c r="L19" s="314" t="s">
        <v>45</v>
      </c>
      <c r="M19" s="314"/>
      <c r="N19" s="314" t="s">
        <v>45</v>
      </c>
      <c r="O19" s="314" t="s">
        <v>45</v>
      </c>
      <c r="P19" s="314" t="s">
        <v>45</v>
      </c>
      <c r="Q19" s="306"/>
      <c r="R19" s="306"/>
      <c r="S19" s="306"/>
      <c r="T19" s="306"/>
      <c r="U19" s="306"/>
      <c r="V19" s="306"/>
      <c r="W19" s="305"/>
      <c r="X19" s="305"/>
    </row>
    <row r="20" spans="2:24" ht="30" customHeight="1">
      <c r="B20" s="596" t="s">
        <v>15</v>
      </c>
      <c r="C20" s="596"/>
      <c r="D20" s="314" t="s">
        <v>45</v>
      </c>
      <c r="E20" s="314" t="s">
        <v>45</v>
      </c>
      <c r="F20" s="314" t="s">
        <v>45</v>
      </c>
      <c r="G20" s="314" t="s">
        <v>45</v>
      </c>
      <c r="H20" s="319"/>
      <c r="I20" s="314" t="s">
        <v>45</v>
      </c>
      <c r="J20" s="314" t="s">
        <v>45</v>
      </c>
      <c r="K20" s="314" t="s">
        <v>45</v>
      </c>
      <c r="L20" s="314" t="s">
        <v>45</v>
      </c>
      <c r="M20" s="314"/>
      <c r="N20" s="314" t="s">
        <v>45</v>
      </c>
      <c r="O20" s="314" t="s">
        <v>45</v>
      </c>
      <c r="P20" s="314" t="s">
        <v>45</v>
      </c>
      <c r="Q20" s="306"/>
      <c r="R20" s="306"/>
      <c r="S20" s="306"/>
      <c r="T20" s="306"/>
      <c r="U20" s="306"/>
      <c r="V20" s="306"/>
      <c r="W20" s="305"/>
      <c r="X20" s="305"/>
    </row>
    <row r="21" spans="2:24" ht="30" customHeight="1">
      <c r="B21" s="596" t="s">
        <v>39</v>
      </c>
      <c r="C21" s="596"/>
      <c r="D21" s="314" t="s">
        <v>45</v>
      </c>
      <c r="E21" s="314" t="s">
        <v>45</v>
      </c>
      <c r="F21" s="314" t="s">
        <v>45</v>
      </c>
      <c r="G21" s="314" t="s">
        <v>45</v>
      </c>
      <c r="H21" s="319"/>
      <c r="I21" s="314" t="s">
        <v>45</v>
      </c>
      <c r="J21" s="314" t="s">
        <v>45</v>
      </c>
      <c r="K21" s="314" t="s">
        <v>45</v>
      </c>
      <c r="L21" s="314" t="s">
        <v>45</v>
      </c>
      <c r="M21" s="314"/>
      <c r="N21" s="317" t="s">
        <v>48</v>
      </c>
      <c r="O21" s="314" t="s">
        <v>45</v>
      </c>
      <c r="P21" s="314" t="s">
        <v>45</v>
      </c>
      <c r="Q21" s="306"/>
      <c r="R21" s="306"/>
      <c r="S21" s="306"/>
      <c r="T21" s="306"/>
      <c r="U21" s="306"/>
      <c r="V21" s="306"/>
      <c r="W21" s="305"/>
      <c r="X21" s="305"/>
    </row>
    <row r="22" spans="2:24" ht="30" customHeight="1">
      <c r="B22" s="596" t="s">
        <v>16</v>
      </c>
      <c r="C22" s="596"/>
      <c r="D22" s="314" t="s">
        <v>45</v>
      </c>
      <c r="E22" s="314" t="s">
        <v>45</v>
      </c>
      <c r="F22" s="314" t="s">
        <v>45</v>
      </c>
      <c r="G22" s="314" t="s">
        <v>45</v>
      </c>
      <c r="H22" s="319"/>
      <c r="I22" s="314" t="s">
        <v>45</v>
      </c>
      <c r="J22" s="314" t="s">
        <v>45</v>
      </c>
      <c r="K22" s="314" t="s">
        <v>45</v>
      </c>
      <c r="L22" s="314" t="s">
        <v>45</v>
      </c>
      <c r="M22" s="314"/>
      <c r="N22" s="314" t="s">
        <v>45</v>
      </c>
      <c r="O22" s="314" t="s">
        <v>45</v>
      </c>
      <c r="P22" s="317" t="s">
        <v>48</v>
      </c>
      <c r="Q22" s="306"/>
      <c r="R22" s="306"/>
      <c r="S22" s="306"/>
      <c r="T22" s="306"/>
      <c r="U22" s="306"/>
      <c r="V22" s="306"/>
      <c r="W22" s="305"/>
      <c r="X22" s="305"/>
    </row>
    <row r="23" spans="2:24" ht="66.75" customHeight="1">
      <c r="B23" s="596" t="s">
        <v>17</v>
      </c>
      <c r="C23" s="596"/>
      <c r="D23" s="314" t="s">
        <v>45</v>
      </c>
      <c r="E23" s="314" t="s">
        <v>45</v>
      </c>
      <c r="F23" s="316" t="s">
        <v>61</v>
      </c>
      <c r="G23" s="314" t="s">
        <v>45</v>
      </c>
      <c r="H23" s="319"/>
      <c r="I23" s="314" t="s">
        <v>45</v>
      </c>
      <c r="J23" s="316" t="s">
        <v>45</v>
      </c>
      <c r="K23" s="316" t="s">
        <v>45</v>
      </c>
      <c r="L23" s="314" t="s">
        <v>45</v>
      </c>
      <c r="M23" s="314"/>
      <c r="N23" s="314" t="s">
        <v>45</v>
      </c>
      <c r="O23" s="314" t="s">
        <v>45</v>
      </c>
      <c r="P23" s="314" t="s">
        <v>45</v>
      </c>
      <c r="Q23" s="306"/>
      <c r="R23" s="306"/>
      <c r="S23" s="306"/>
      <c r="T23" s="306"/>
      <c r="U23" s="306"/>
      <c r="V23" s="306"/>
      <c r="W23" s="305"/>
      <c r="X23" s="305"/>
    </row>
    <row r="24" spans="2:24" ht="30" customHeight="1">
      <c r="B24" s="596" t="s">
        <v>13</v>
      </c>
      <c r="C24" s="596"/>
      <c r="D24" s="314"/>
      <c r="E24" s="319"/>
      <c r="F24" s="314"/>
      <c r="G24" s="314"/>
      <c r="H24" s="319"/>
      <c r="I24" s="319"/>
      <c r="J24" s="314"/>
      <c r="K24" s="314"/>
      <c r="L24" s="317"/>
      <c r="M24" s="314"/>
      <c r="N24" s="314"/>
      <c r="O24" s="314"/>
      <c r="P24" s="314"/>
      <c r="Q24" s="336">
        <f>COUNTA(D24:P24)</f>
        <v>0</v>
      </c>
      <c r="R24" s="306"/>
      <c r="S24" s="306"/>
      <c r="T24" s="306"/>
      <c r="U24" s="306"/>
      <c r="V24" s="306"/>
      <c r="W24" s="305"/>
      <c r="X24" s="305"/>
    </row>
    <row r="25" spans="2:24" ht="30" customHeight="1">
      <c r="B25" s="596" t="s">
        <v>14</v>
      </c>
      <c r="C25" s="596"/>
      <c r="D25" s="314" t="s">
        <v>45</v>
      </c>
      <c r="E25" s="314" t="s">
        <v>45</v>
      </c>
      <c r="F25" s="314" t="s">
        <v>45</v>
      </c>
      <c r="G25" s="314" t="s">
        <v>45</v>
      </c>
      <c r="H25" s="322"/>
      <c r="I25" s="314" t="s">
        <v>45</v>
      </c>
      <c r="J25" s="314" t="s">
        <v>45</v>
      </c>
      <c r="K25" s="314" t="s">
        <v>45</v>
      </c>
      <c r="L25" s="314" t="s">
        <v>45</v>
      </c>
      <c r="M25" s="314"/>
      <c r="N25" s="314" t="s">
        <v>45</v>
      </c>
      <c r="O25" s="314" t="s">
        <v>45</v>
      </c>
      <c r="P25" s="314" t="s">
        <v>45</v>
      </c>
      <c r="Q25" s="306"/>
      <c r="R25" s="306"/>
      <c r="S25" s="306"/>
      <c r="T25" s="306"/>
      <c r="U25" s="306"/>
      <c r="V25" s="306"/>
      <c r="W25" s="305"/>
      <c r="X25" s="305"/>
    </row>
    <row r="26" spans="2:24" ht="30" customHeight="1">
      <c r="B26" s="596" t="s">
        <v>18</v>
      </c>
      <c r="C26" s="596"/>
      <c r="D26" s="314">
        <v>0</v>
      </c>
      <c r="E26" s="314">
        <v>1</v>
      </c>
      <c r="F26" s="314">
        <v>0</v>
      </c>
      <c r="G26" s="314">
        <v>0</v>
      </c>
      <c r="H26" s="319"/>
      <c r="I26" s="314">
        <v>0</v>
      </c>
      <c r="J26" s="314">
        <v>0</v>
      </c>
      <c r="K26" s="314">
        <v>0</v>
      </c>
      <c r="L26" s="314">
        <v>0</v>
      </c>
      <c r="M26" s="314"/>
      <c r="N26" s="314">
        <v>380</v>
      </c>
      <c r="O26" s="314">
        <v>0</v>
      </c>
      <c r="P26" s="314">
        <v>0</v>
      </c>
      <c r="Q26" s="306"/>
      <c r="R26" s="306"/>
      <c r="S26" s="306"/>
      <c r="T26" s="306"/>
      <c r="U26" s="306"/>
      <c r="V26" s="306"/>
      <c r="W26" s="305"/>
      <c r="X26" s="305"/>
    </row>
    <row r="27" spans="2:24" ht="30" customHeight="1">
      <c r="B27" s="596" t="s">
        <v>19</v>
      </c>
      <c r="C27" s="596"/>
      <c r="D27" s="314">
        <v>0</v>
      </c>
      <c r="E27" s="314">
        <v>0</v>
      </c>
      <c r="F27" s="314">
        <v>0</v>
      </c>
      <c r="G27" s="314">
        <v>0</v>
      </c>
      <c r="H27" s="314"/>
      <c r="I27" s="314">
        <v>0</v>
      </c>
      <c r="J27" s="314">
        <v>0</v>
      </c>
      <c r="K27" s="314">
        <v>0</v>
      </c>
      <c r="L27" s="314">
        <v>0</v>
      </c>
      <c r="M27" s="314"/>
      <c r="N27" s="314">
        <v>0</v>
      </c>
      <c r="O27" s="314">
        <v>0</v>
      </c>
      <c r="P27" s="314">
        <v>0</v>
      </c>
      <c r="Q27" s="306"/>
      <c r="R27" s="306"/>
      <c r="S27" s="306"/>
      <c r="T27" s="306"/>
      <c r="U27" s="306"/>
      <c r="V27" s="306"/>
      <c r="W27" s="305"/>
      <c r="X27" s="305"/>
    </row>
    <row r="28" spans="2:24" ht="30" customHeight="1">
      <c r="B28" s="596" t="s">
        <v>20</v>
      </c>
      <c r="C28" s="596"/>
      <c r="D28" s="314"/>
      <c r="E28" s="314"/>
      <c r="F28" s="314"/>
      <c r="G28" s="314"/>
      <c r="H28" s="314"/>
      <c r="I28" s="314"/>
      <c r="J28" s="314"/>
      <c r="K28" s="314"/>
      <c r="L28" s="314"/>
      <c r="M28" s="314"/>
      <c r="N28" s="314"/>
      <c r="O28" s="314"/>
      <c r="P28" s="314"/>
      <c r="Q28" s="306"/>
      <c r="R28" s="306"/>
      <c r="S28" s="306"/>
      <c r="T28" s="306"/>
      <c r="U28" s="306"/>
      <c r="V28" s="306"/>
      <c r="W28" s="305"/>
      <c r="X28" s="305"/>
    </row>
    <row r="29" spans="2:24" ht="30" customHeight="1">
      <c r="B29" s="596" t="s">
        <v>21</v>
      </c>
      <c r="C29" s="596"/>
      <c r="D29" s="314">
        <v>0</v>
      </c>
      <c r="E29" s="314">
        <v>0</v>
      </c>
      <c r="F29" s="314">
        <v>0</v>
      </c>
      <c r="G29" s="314">
        <v>0</v>
      </c>
      <c r="H29" s="314">
        <v>0</v>
      </c>
      <c r="I29" s="314">
        <v>0</v>
      </c>
      <c r="J29" s="314">
        <v>0</v>
      </c>
      <c r="K29" s="314">
        <v>0</v>
      </c>
      <c r="L29" s="314">
        <v>0</v>
      </c>
      <c r="M29" s="314">
        <v>0</v>
      </c>
      <c r="N29" s="314">
        <v>0</v>
      </c>
      <c r="O29" s="314">
        <v>0</v>
      </c>
      <c r="P29" s="314">
        <v>0</v>
      </c>
      <c r="Q29" s="306"/>
      <c r="R29" s="306"/>
      <c r="S29" s="306"/>
      <c r="T29" s="306"/>
      <c r="U29" s="306"/>
      <c r="V29" s="306"/>
      <c r="W29" s="305"/>
      <c r="X29" s="305"/>
    </row>
    <row r="30" spans="2:24" ht="30" customHeight="1">
      <c r="B30" s="596" t="s">
        <v>100</v>
      </c>
      <c r="C30" s="596"/>
      <c r="D30" s="314"/>
      <c r="E30" s="314"/>
      <c r="F30" s="314"/>
      <c r="G30" s="314"/>
      <c r="H30" s="314"/>
      <c r="I30" s="314"/>
      <c r="J30" s="314"/>
      <c r="K30" s="314"/>
      <c r="L30" s="314"/>
      <c r="M30" s="314"/>
      <c r="N30" s="314"/>
      <c r="O30" s="314"/>
      <c r="P30" s="314"/>
      <c r="Q30" s="336">
        <f>SUM(D30:P30)</f>
        <v>0</v>
      </c>
      <c r="R30" s="306"/>
      <c r="S30" s="306"/>
      <c r="T30" s="306"/>
      <c r="U30" s="306"/>
      <c r="V30" s="306"/>
      <c r="W30" s="305"/>
      <c r="X30" s="305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306"/>
      <c r="S31" s="306"/>
      <c r="T31" s="306"/>
      <c r="U31" s="306"/>
      <c r="V31" s="306"/>
      <c r="W31" s="305"/>
      <c r="X31" s="305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 t="s">
        <v>126</v>
      </c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310" t="s">
        <v>26</v>
      </c>
      <c r="D41" s="310" t="s">
        <v>24</v>
      </c>
      <c r="E41" s="310" t="s">
        <v>25</v>
      </c>
      <c r="F41" s="310" t="s">
        <v>30</v>
      </c>
      <c r="H41" s="311" t="s">
        <v>41</v>
      </c>
      <c r="I41" s="310" t="s">
        <v>27</v>
      </c>
      <c r="J41" s="310" t="s">
        <v>28</v>
      </c>
      <c r="L41" s="311" t="s">
        <v>29</v>
      </c>
      <c r="M41" s="310" t="s">
        <v>40</v>
      </c>
      <c r="N41" s="310" t="s">
        <v>42</v>
      </c>
      <c r="O41" s="310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311" t="s">
        <v>83</v>
      </c>
      <c r="X41" s="311" t="s">
        <v>85</v>
      </c>
      <c r="Y41" s="311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45.75" customHeight="1">
      <c r="C42" s="356" t="s">
        <v>125</v>
      </c>
      <c r="D42" s="356"/>
      <c r="E42" s="329" t="s">
        <v>128</v>
      </c>
      <c r="F42" s="356">
        <v>300</v>
      </c>
      <c r="H42" s="356" t="s">
        <v>350</v>
      </c>
      <c r="I42" s="356" t="s">
        <v>126</v>
      </c>
      <c r="J42" s="356" t="s">
        <v>126</v>
      </c>
      <c r="L42" s="356" t="s">
        <v>352</v>
      </c>
      <c r="M42" s="301">
        <v>200</v>
      </c>
      <c r="N42" s="356" t="s">
        <v>126</v>
      </c>
      <c r="O42" s="356" t="s">
        <v>128</v>
      </c>
      <c r="Q42" s="356" t="s">
        <v>345</v>
      </c>
      <c r="R42" s="327">
        <v>8</v>
      </c>
      <c r="S42" s="327">
        <v>220</v>
      </c>
      <c r="T42" s="356" t="s">
        <v>353</v>
      </c>
      <c r="U42" s="327">
        <f>IF(R42="","",R42*VLOOKUP(T42,'cout opérateur machines'!A1:B8,2,0))</f>
        <v>56</v>
      </c>
      <c r="W42" s="356" t="s">
        <v>354</v>
      </c>
      <c r="X42" s="301">
        <v>3</v>
      </c>
      <c r="Y42" s="356" t="s">
        <v>191</v>
      </c>
      <c r="Z42" s="338">
        <f>X42*8</f>
        <v>24</v>
      </c>
      <c r="AD42" s="356" t="s">
        <v>1</v>
      </c>
      <c r="AE42" s="555" t="s">
        <v>44</v>
      </c>
      <c r="AF42" s="353" t="s">
        <v>356</v>
      </c>
      <c r="AG42" s="555" t="s">
        <v>357</v>
      </c>
    </row>
    <row r="43" spans="2:33" ht="24.95" customHeight="1">
      <c r="C43" s="356" t="s">
        <v>349</v>
      </c>
      <c r="D43" s="356" t="s">
        <v>126</v>
      </c>
      <c r="E43" s="356"/>
      <c r="F43" s="356"/>
      <c r="H43" s="356" t="s">
        <v>351</v>
      </c>
      <c r="I43" s="356" t="s">
        <v>126</v>
      </c>
      <c r="J43" s="356"/>
      <c r="L43" s="301"/>
      <c r="M43" s="301"/>
      <c r="N43" s="356" t="s">
        <v>126</v>
      </c>
      <c r="O43" s="301"/>
      <c r="Q43" s="327"/>
      <c r="R43" s="327"/>
      <c r="S43" s="327"/>
      <c r="T43" s="327"/>
      <c r="U43" s="327" t="str">
        <f>IF(R43="","",R43*VLOOKUP(T43,'cout opérateur machines'!A2:B9,2,0))</f>
        <v/>
      </c>
      <c r="W43" s="356" t="s">
        <v>355</v>
      </c>
      <c r="X43" s="301">
        <v>7</v>
      </c>
      <c r="Y43" s="356" t="s">
        <v>191</v>
      </c>
      <c r="Z43" s="338">
        <f t="shared" ref="Z43:Z48" si="1">X43*8</f>
        <v>56</v>
      </c>
      <c r="AD43" s="356"/>
      <c r="AE43" s="356"/>
      <c r="AF43" s="356"/>
      <c r="AG43" s="356"/>
    </row>
    <row r="44" spans="2:33" ht="24.95" customHeight="1">
      <c r="C44" s="301"/>
      <c r="D44" s="301"/>
      <c r="E44" s="301"/>
      <c r="F44" s="301"/>
      <c r="H44" s="301"/>
      <c r="I44" s="301"/>
      <c r="J44" s="301"/>
      <c r="L44" s="301"/>
      <c r="M44" s="301"/>
      <c r="N44" s="356" t="s">
        <v>126</v>
      </c>
      <c r="O44" s="301"/>
      <c r="Q44" s="327"/>
      <c r="R44" s="327"/>
      <c r="S44" s="327"/>
      <c r="T44" s="327"/>
      <c r="U44" s="327" t="str">
        <f>IF(R44="","",R44*VLOOKUP(T44,'cout opérateur machines'!A3:B10,2,0))</f>
        <v/>
      </c>
      <c r="W44" s="301"/>
      <c r="X44" s="301"/>
      <c r="Y44" s="301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301"/>
      <c r="D45" s="301"/>
      <c r="E45" s="301"/>
      <c r="F45" s="301"/>
      <c r="H45" s="301"/>
      <c r="I45" s="301"/>
      <c r="J45" s="301"/>
      <c r="L45" s="301"/>
      <c r="M45" s="301"/>
      <c r="N45" s="301"/>
      <c r="O45" s="301"/>
      <c r="Q45" s="327"/>
      <c r="R45" s="327"/>
      <c r="S45" s="327"/>
      <c r="T45" s="327"/>
      <c r="U45" s="327" t="str">
        <f>IF(R45="","",R45*VLOOKUP(T45,'cout opérateur machines'!A4:B11,2,0))</f>
        <v/>
      </c>
      <c r="W45" s="301"/>
      <c r="X45" s="301"/>
      <c r="Y45" s="301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301"/>
      <c r="D46" s="301"/>
      <c r="E46" s="301"/>
      <c r="F46" s="301"/>
      <c r="H46" s="301"/>
      <c r="I46" s="301"/>
      <c r="J46" s="301"/>
      <c r="L46" s="301"/>
      <c r="M46" s="301"/>
      <c r="N46" s="301"/>
      <c r="O46" s="301"/>
      <c r="Q46" s="327"/>
      <c r="R46" s="327"/>
      <c r="S46" s="327"/>
      <c r="T46" s="327"/>
      <c r="U46" s="327" t="str">
        <f>IF(R46="","",R46*VLOOKUP(T46,'cout opérateur machines'!A5:B12,2,0))</f>
        <v/>
      </c>
      <c r="W46" s="301"/>
      <c r="X46" s="301"/>
      <c r="Y46" s="301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301"/>
      <c r="D47" s="301"/>
      <c r="E47" s="301"/>
      <c r="F47" s="301"/>
      <c r="H47" s="301"/>
      <c r="I47" s="301"/>
      <c r="J47" s="301"/>
      <c r="L47" s="301"/>
      <c r="M47" s="301"/>
      <c r="N47" s="301"/>
      <c r="O47" s="301"/>
      <c r="Q47" s="327"/>
      <c r="R47" s="327"/>
      <c r="S47" s="327"/>
      <c r="T47" s="327"/>
      <c r="U47" s="327" t="str">
        <f>IF(R47="","",R47*VLOOKUP(T47,'cout opérateur machines'!A6:B13,2,0))</f>
        <v/>
      </c>
      <c r="W47" s="301"/>
      <c r="X47" s="301"/>
      <c r="Y47" s="301"/>
      <c r="Z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1</v>
      </c>
      <c r="F48" s="337">
        <f>SUM(F42:F47)</f>
        <v>300</v>
      </c>
      <c r="M48" s="334">
        <f>SUM(M42:M47)</f>
        <v>200</v>
      </c>
      <c r="N48" s="313" t="s">
        <v>127</v>
      </c>
      <c r="Q48" s="326"/>
      <c r="R48" s="326"/>
      <c r="S48" s="572" t="s">
        <v>183</v>
      </c>
      <c r="T48" s="573"/>
      <c r="U48" s="330">
        <f>SUM(U42:U47)</f>
        <v>56</v>
      </c>
      <c r="W48" s="301"/>
      <c r="X48" s="301"/>
      <c r="Y48" s="301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M49" s="69"/>
      <c r="N49" s="301" t="s">
        <v>339</v>
      </c>
      <c r="Q49" s="326"/>
      <c r="R49" s="326"/>
      <c r="S49" s="326"/>
      <c r="T49" s="326"/>
      <c r="U49" s="326"/>
      <c r="Z49" s="340">
        <f>SUM(Z42:Z48)</f>
        <v>80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 xml:space="preserve"> réclamation non traitée</v>
      </c>
      <c r="M50" s="69"/>
      <c r="N50" s="301" t="s">
        <v>338</v>
      </c>
      <c r="Q50" s="326"/>
      <c r="R50" s="326"/>
      <c r="S50" s="574" t="s">
        <v>184</v>
      </c>
      <c r="T50" s="574"/>
      <c r="U50" s="331">
        <v>3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M51" s="69"/>
      <c r="N51" s="301" t="s">
        <v>341</v>
      </c>
    </row>
    <row r="52" spans="5:26">
      <c r="H52" s="356"/>
      <c r="I52" s="13"/>
      <c r="J52" s="360" t="str">
        <f t="shared" si="2"/>
        <v/>
      </c>
      <c r="M52" s="69"/>
      <c r="N52" s="301"/>
    </row>
    <row r="53" spans="5:26">
      <c r="H53" s="356"/>
      <c r="I53" s="13"/>
      <c r="J53" s="360" t="str">
        <f t="shared" si="2"/>
        <v/>
      </c>
      <c r="M53" s="69"/>
      <c r="N53" s="301"/>
    </row>
    <row r="54" spans="5:26">
      <c r="H54" s="356"/>
      <c r="I54" s="13"/>
      <c r="J54" s="360" t="str">
        <f t="shared" si="2"/>
        <v/>
      </c>
      <c r="M54" s="69"/>
      <c r="N54" s="301"/>
    </row>
    <row r="55" spans="5:26">
      <c r="H55" s="356"/>
      <c r="I55" s="13"/>
      <c r="J55" s="360" t="str">
        <f t="shared" si="2"/>
        <v/>
      </c>
      <c r="M55" s="69"/>
      <c r="N55" s="301"/>
    </row>
    <row r="61" spans="5:26">
      <c r="E61" s="305"/>
    </row>
    <row r="62" spans="5:26">
      <c r="E62" s="305"/>
    </row>
    <row r="63" spans="5:26">
      <c r="E63" s="305"/>
    </row>
    <row r="64" spans="5:26">
      <c r="E64" s="305"/>
    </row>
    <row r="65" spans="5:5">
      <c r="E65" s="305"/>
    </row>
    <row r="66" spans="5:5">
      <c r="E66" s="305"/>
    </row>
    <row r="67" spans="5:5">
      <c r="E67" s="305"/>
    </row>
  </sheetData>
  <mergeCells count="32"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V2:X2"/>
    <mergeCell ref="R3:T3"/>
    <mergeCell ref="V3:X3"/>
    <mergeCell ref="R4:T4"/>
    <mergeCell ref="V4:X4"/>
    <mergeCell ref="S48:T48"/>
    <mergeCell ref="S50:T50"/>
    <mergeCell ref="C2:D5"/>
    <mergeCell ref="E2:Q5"/>
    <mergeCell ref="R2:T2"/>
    <mergeCell ref="R5:T5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2">
    <dataValidation type="list" allowBlank="1" showInputMessage="1" showErrorMessage="1" sqref="N49:N55">
      <formula1>Cause_Refus</formula1>
    </dataValidation>
    <dataValidation type="list" allowBlank="1" showInputMessage="1" showErrorMessage="1" sqref="E15 G15">
      <formula1>pieces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49"/>
  <dimension ref="B1:AG67"/>
  <sheetViews>
    <sheetView topLeftCell="A12" zoomScale="68" zoomScaleNormal="68" workbookViewId="0">
      <selection activeCell="G14" sqref="G14:G15"/>
    </sheetView>
  </sheetViews>
  <sheetFormatPr baseColWidth="10" defaultRowHeight="15"/>
  <cols>
    <col min="1" max="1" width="3.85546875" style="260" customWidth="1"/>
    <col min="2" max="17" width="32.7109375" style="260" customWidth="1"/>
    <col min="18" max="18" width="11.42578125" style="260"/>
    <col min="19" max="19" width="18.85546875" style="260" customWidth="1"/>
    <col min="20" max="22" width="11.42578125" style="260"/>
    <col min="23" max="23" width="21.28515625" style="260" customWidth="1"/>
    <col min="24" max="24" width="20.28515625" style="260" customWidth="1"/>
    <col min="25" max="25" width="21.140625" style="260" customWidth="1"/>
    <col min="26" max="32" width="11.42578125" style="260"/>
    <col min="33" max="33" width="15.28515625" style="260" bestFit="1" customWidth="1"/>
    <col min="34" max="16384" width="11.42578125" style="260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26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26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26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267"/>
      <c r="V5" s="597"/>
      <c r="W5" s="597"/>
      <c r="X5" s="597"/>
    </row>
    <row r="6" spans="2:24" ht="15" customHeight="1">
      <c r="C6" s="263"/>
      <c r="D6" s="263"/>
      <c r="E6" s="263"/>
      <c r="F6" s="263"/>
    </row>
    <row r="7" spans="2:24" ht="15" customHeight="1">
      <c r="C7" s="263"/>
      <c r="D7" s="263"/>
      <c r="E7" s="263"/>
      <c r="F7" s="263"/>
    </row>
    <row r="8" spans="2:24" ht="15" customHeight="1">
      <c r="C8" s="263"/>
      <c r="D8" s="263"/>
      <c r="E8" s="263"/>
      <c r="F8" s="263"/>
    </row>
    <row r="9" spans="2:24" ht="15" customHeight="1">
      <c r="C9" s="263"/>
      <c r="D9" s="263"/>
      <c r="F9" s="263"/>
    </row>
    <row r="10" spans="2:24" ht="15" customHeight="1">
      <c r="C10" s="263"/>
      <c r="D10" s="263"/>
      <c r="E10" s="263"/>
      <c r="F10" s="263"/>
    </row>
    <row r="11" spans="2:24">
      <c r="C11" s="261"/>
      <c r="D11" s="261"/>
      <c r="E11" s="261"/>
      <c r="F11" s="261"/>
    </row>
    <row r="12" spans="2:24" ht="36.75" customHeight="1">
      <c r="C12" s="261"/>
      <c r="D12" s="261"/>
      <c r="E12" s="261"/>
      <c r="F12" s="26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68"/>
      <c r="R13" s="264"/>
      <c r="S13" s="265"/>
      <c r="T13" s="265"/>
      <c r="U13" s="265"/>
      <c r="V13" s="265"/>
      <c r="W13" s="265"/>
      <c r="X13" s="265"/>
    </row>
    <row r="14" spans="2:24" ht="30" customHeight="1">
      <c r="B14" s="602" t="s">
        <v>11</v>
      </c>
      <c r="C14" s="602"/>
      <c r="D14" s="291">
        <v>511110</v>
      </c>
      <c r="E14" s="288" t="s">
        <v>77</v>
      </c>
      <c r="F14" s="287" t="s">
        <v>172</v>
      </c>
      <c r="G14" s="289" t="s">
        <v>162</v>
      </c>
      <c r="H14" s="296"/>
      <c r="I14" s="292"/>
      <c r="J14" s="288" t="s">
        <v>114</v>
      </c>
      <c r="K14" s="288" t="s">
        <v>58</v>
      </c>
      <c r="L14" s="293" t="s">
        <v>58</v>
      </c>
      <c r="M14" s="287"/>
      <c r="N14" s="287" t="s">
        <v>75</v>
      </c>
      <c r="O14" s="288" t="s">
        <v>122</v>
      </c>
      <c r="P14" s="288" t="s">
        <v>170</v>
      </c>
      <c r="Q14" s="266"/>
      <c r="R14" s="266"/>
      <c r="S14" s="266"/>
      <c r="T14" s="266"/>
      <c r="U14" s="266"/>
      <c r="V14" s="266"/>
      <c r="W14" s="265"/>
      <c r="X14" s="265"/>
    </row>
    <row r="15" spans="2:24" ht="57.75" customHeight="1">
      <c r="B15" s="602" t="s">
        <v>12</v>
      </c>
      <c r="C15" s="602"/>
      <c r="D15" s="289" t="s">
        <v>168</v>
      </c>
      <c r="E15" s="291" t="s">
        <v>76</v>
      </c>
      <c r="F15" s="288" t="s">
        <v>173</v>
      </c>
      <c r="G15" s="289" t="s">
        <v>163</v>
      </c>
      <c r="H15" s="292"/>
      <c r="I15" s="292"/>
      <c r="J15" s="288" t="s">
        <v>115</v>
      </c>
      <c r="K15" s="289" t="s">
        <v>59</v>
      </c>
      <c r="L15" s="289" t="s">
        <v>110</v>
      </c>
      <c r="M15" s="287"/>
      <c r="N15" s="287" t="s">
        <v>74</v>
      </c>
      <c r="O15" s="287" t="s">
        <v>121</v>
      </c>
      <c r="P15" s="289" t="s">
        <v>171</v>
      </c>
      <c r="Q15" s="269"/>
      <c r="R15" s="266"/>
      <c r="S15" s="266"/>
      <c r="T15" s="266"/>
      <c r="U15" s="266"/>
      <c r="V15" s="266"/>
      <c r="W15" s="265"/>
      <c r="X15" s="265"/>
    </row>
    <row r="16" spans="2:24" ht="30" customHeight="1">
      <c r="B16" s="602" t="s">
        <v>60</v>
      </c>
      <c r="C16" s="602"/>
      <c r="D16" s="287">
        <v>5563</v>
      </c>
      <c r="E16" s="287">
        <v>1521</v>
      </c>
      <c r="F16" s="287">
        <v>0</v>
      </c>
      <c r="G16" s="287">
        <v>1939</v>
      </c>
      <c r="H16" s="294"/>
      <c r="I16" s="294"/>
      <c r="J16" s="287"/>
      <c r="K16" s="287">
        <v>192</v>
      </c>
      <c r="L16" s="287">
        <v>174</v>
      </c>
      <c r="M16" s="287"/>
      <c r="N16" s="287">
        <v>39511</v>
      </c>
      <c r="O16" s="287">
        <v>1051</v>
      </c>
      <c r="P16" s="287">
        <v>210</v>
      </c>
      <c r="Q16" s="266"/>
      <c r="R16" s="266"/>
      <c r="S16" s="266"/>
      <c r="T16" s="266"/>
      <c r="U16" s="266"/>
      <c r="V16" s="266"/>
      <c r="W16" s="265"/>
      <c r="X16" s="265"/>
    </row>
    <row r="17" spans="2:24" ht="30" customHeight="1">
      <c r="B17" s="602" t="s">
        <v>23</v>
      </c>
      <c r="C17" s="602"/>
      <c r="D17" s="287">
        <v>6400</v>
      </c>
      <c r="E17" s="287">
        <v>1740</v>
      </c>
      <c r="F17" s="287">
        <v>91</v>
      </c>
      <c r="G17" s="287">
        <v>2157</v>
      </c>
      <c r="H17" s="292"/>
      <c r="I17" s="292"/>
      <c r="J17" s="287"/>
      <c r="K17" s="287">
        <v>192</v>
      </c>
      <c r="L17" s="287">
        <v>174</v>
      </c>
      <c r="M17" s="287"/>
      <c r="N17" s="287">
        <v>39511</v>
      </c>
      <c r="O17" s="287">
        <v>1323</v>
      </c>
      <c r="P17" s="287">
        <v>437</v>
      </c>
      <c r="Q17" s="266"/>
      <c r="R17" s="266"/>
      <c r="S17" s="266"/>
      <c r="T17" s="266"/>
      <c r="U17" s="266"/>
      <c r="V17" s="266"/>
      <c r="W17" s="265"/>
      <c r="X17" s="265"/>
    </row>
    <row r="18" spans="2:24" ht="30" customHeight="1">
      <c r="B18" s="602" t="s">
        <v>36</v>
      </c>
      <c r="C18" s="273" t="s">
        <v>37</v>
      </c>
      <c r="D18" s="287" t="s">
        <v>45</v>
      </c>
      <c r="E18" s="287" t="s">
        <v>45</v>
      </c>
      <c r="F18" s="287" t="s">
        <v>45</v>
      </c>
      <c r="G18" s="287" t="s">
        <v>45</v>
      </c>
      <c r="H18" s="296"/>
      <c r="I18" s="292"/>
      <c r="J18" s="287" t="s">
        <v>45</v>
      </c>
      <c r="K18" s="287" t="s">
        <v>45</v>
      </c>
      <c r="L18" s="287" t="s">
        <v>45</v>
      </c>
      <c r="M18" s="287"/>
      <c r="N18" s="287" t="s">
        <v>45</v>
      </c>
      <c r="O18" s="287" t="s">
        <v>45</v>
      </c>
      <c r="P18" s="287" t="s">
        <v>45</v>
      </c>
      <c r="Q18" s="266"/>
      <c r="R18" s="266"/>
      <c r="S18" s="266"/>
      <c r="T18" s="266"/>
      <c r="U18" s="266"/>
      <c r="V18" s="266"/>
      <c r="W18" s="265"/>
      <c r="X18" s="265"/>
    </row>
    <row r="19" spans="2:24" ht="30" customHeight="1">
      <c r="B19" s="602"/>
      <c r="C19" s="273" t="s">
        <v>177</v>
      </c>
      <c r="D19" s="287" t="s">
        <v>45</v>
      </c>
      <c r="E19" s="287" t="s">
        <v>45</v>
      </c>
      <c r="F19" s="287" t="s">
        <v>45</v>
      </c>
      <c r="G19" s="287" t="s">
        <v>45</v>
      </c>
      <c r="H19" s="296"/>
      <c r="I19" s="292"/>
      <c r="J19" s="287" t="s">
        <v>45</v>
      </c>
      <c r="K19" s="287" t="s">
        <v>45</v>
      </c>
      <c r="L19" s="287" t="s">
        <v>45</v>
      </c>
      <c r="M19" s="287"/>
      <c r="N19" s="287" t="s">
        <v>45</v>
      </c>
      <c r="O19" s="287" t="s">
        <v>45</v>
      </c>
      <c r="P19" s="287" t="s">
        <v>45</v>
      </c>
      <c r="Q19" s="266"/>
      <c r="R19" s="266"/>
      <c r="S19" s="266"/>
      <c r="T19" s="266"/>
      <c r="U19" s="266"/>
      <c r="V19" s="266"/>
      <c r="W19" s="265"/>
      <c r="X19" s="265"/>
    </row>
    <row r="20" spans="2:24" ht="30" customHeight="1">
      <c r="B20" s="596" t="s">
        <v>15</v>
      </c>
      <c r="C20" s="596"/>
      <c r="D20" s="287" t="s">
        <v>45</v>
      </c>
      <c r="E20" s="287" t="s">
        <v>45</v>
      </c>
      <c r="F20" s="287" t="s">
        <v>45</v>
      </c>
      <c r="G20" s="287" t="s">
        <v>45</v>
      </c>
      <c r="H20" s="292"/>
      <c r="I20" s="292"/>
      <c r="J20" s="287" t="s">
        <v>45</v>
      </c>
      <c r="K20" s="287" t="s">
        <v>45</v>
      </c>
      <c r="L20" s="287" t="s">
        <v>45</v>
      </c>
      <c r="M20" s="287"/>
      <c r="N20" s="287" t="s">
        <v>45</v>
      </c>
      <c r="O20" s="287" t="s">
        <v>45</v>
      </c>
      <c r="P20" s="287" t="s">
        <v>45</v>
      </c>
      <c r="Q20" s="266"/>
      <c r="R20" s="266"/>
      <c r="S20" s="266"/>
      <c r="T20" s="266"/>
      <c r="U20" s="266"/>
      <c r="V20" s="266"/>
      <c r="W20" s="265"/>
      <c r="X20" s="265"/>
    </row>
    <row r="21" spans="2:24" ht="30" customHeight="1">
      <c r="B21" s="596" t="s">
        <v>39</v>
      </c>
      <c r="C21" s="596"/>
      <c r="D21" s="287" t="s">
        <v>45</v>
      </c>
      <c r="E21" s="287" t="s">
        <v>45</v>
      </c>
      <c r="F21" s="287" t="s">
        <v>45</v>
      </c>
      <c r="G21" s="287" t="s">
        <v>45</v>
      </c>
      <c r="H21" s="292"/>
      <c r="I21" s="292"/>
      <c r="J21" s="287" t="s">
        <v>45</v>
      </c>
      <c r="K21" s="287" t="s">
        <v>45</v>
      </c>
      <c r="L21" s="287" t="s">
        <v>45</v>
      </c>
      <c r="M21" s="287"/>
      <c r="N21" s="287" t="s">
        <v>45</v>
      </c>
      <c r="O21" s="287" t="s">
        <v>45</v>
      </c>
      <c r="P21" s="287" t="s">
        <v>45</v>
      </c>
      <c r="Q21" s="266"/>
      <c r="R21" s="266"/>
      <c r="S21" s="266"/>
      <c r="T21" s="266"/>
      <c r="U21" s="266"/>
      <c r="V21" s="266"/>
      <c r="W21" s="265"/>
      <c r="X21" s="265"/>
    </row>
    <row r="22" spans="2:24" ht="30" customHeight="1">
      <c r="B22" s="596" t="s">
        <v>16</v>
      </c>
      <c r="C22" s="596"/>
      <c r="D22" s="287" t="s">
        <v>45</v>
      </c>
      <c r="E22" s="287" t="s">
        <v>45</v>
      </c>
      <c r="F22" s="287" t="s">
        <v>45</v>
      </c>
      <c r="G22" s="287" t="s">
        <v>45</v>
      </c>
      <c r="H22" s="292"/>
      <c r="I22" s="292"/>
      <c r="J22" s="287" t="s">
        <v>45</v>
      </c>
      <c r="K22" s="287" t="s">
        <v>45</v>
      </c>
      <c r="L22" s="287" t="s">
        <v>45</v>
      </c>
      <c r="M22" s="287"/>
      <c r="N22" s="287" t="s">
        <v>45</v>
      </c>
      <c r="O22" s="287" t="s">
        <v>45</v>
      </c>
      <c r="P22" s="287" t="s">
        <v>45</v>
      </c>
      <c r="Q22" s="266"/>
      <c r="R22" s="266"/>
      <c r="S22" s="266"/>
      <c r="T22" s="266"/>
      <c r="U22" s="266"/>
      <c r="V22" s="266"/>
      <c r="W22" s="265"/>
      <c r="X22" s="265"/>
    </row>
    <row r="23" spans="2:24" ht="66.75" customHeight="1">
      <c r="B23" s="596" t="s">
        <v>17</v>
      </c>
      <c r="C23" s="596"/>
      <c r="D23" s="287" t="s">
        <v>45</v>
      </c>
      <c r="E23" s="287" t="s">
        <v>45</v>
      </c>
      <c r="F23" s="289" t="s">
        <v>61</v>
      </c>
      <c r="G23" s="287" t="s">
        <v>45</v>
      </c>
      <c r="H23" s="297"/>
      <c r="I23" s="292"/>
      <c r="J23" s="289" t="s">
        <v>45</v>
      </c>
      <c r="K23" s="289" t="s">
        <v>45</v>
      </c>
      <c r="L23" s="287" t="s">
        <v>45</v>
      </c>
      <c r="M23" s="287"/>
      <c r="N23" s="287" t="s">
        <v>45</v>
      </c>
      <c r="O23" s="287" t="s">
        <v>45</v>
      </c>
      <c r="P23" s="287" t="s">
        <v>45</v>
      </c>
      <c r="Q23" s="266"/>
      <c r="R23" s="266"/>
      <c r="S23" s="266"/>
      <c r="T23" s="266"/>
      <c r="U23" s="266"/>
      <c r="V23" s="266"/>
      <c r="W23" s="265"/>
      <c r="X23" s="265"/>
    </row>
    <row r="24" spans="2:24" ht="30" customHeight="1">
      <c r="B24" s="596" t="s">
        <v>13</v>
      </c>
      <c r="C24" s="596"/>
      <c r="D24" s="287"/>
      <c r="E24" s="292"/>
      <c r="F24" s="287">
        <v>1</v>
      </c>
      <c r="G24" s="287"/>
      <c r="H24" s="292"/>
      <c r="I24" s="292"/>
      <c r="J24" s="287"/>
      <c r="K24" s="287"/>
      <c r="L24" s="290"/>
      <c r="M24" s="287"/>
      <c r="N24" s="287"/>
      <c r="O24" s="287"/>
      <c r="P24" s="287"/>
      <c r="Q24" s="336">
        <f>COUNTA(D24:P24)</f>
        <v>1</v>
      </c>
      <c r="R24" s="266"/>
      <c r="S24" s="266"/>
      <c r="T24" s="266"/>
      <c r="U24" s="266"/>
      <c r="V24" s="266"/>
      <c r="W24" s="265"/>
      <c r="X24" s="265"/>
    </row>
    <row r="25" spans="2:24" ht="30" customHeight="1">
      <c r="B25" s="596" t="s">
        <v>14</v>
      </c>
      <c r="C25" s="596"/>
      <c r="D25" s="287" t="s">
        <v>45</v>
      </c>
      <c r="E25" s="287" t="s">
        <v>45</v>
      </c>
      <c r="F25" s="287" t="s">
        <v>45</v>
      </c>
      <c r="G25" s="287">
        <v>0</v>
      </c>
      <c r="H25" s="298"/>
      <c r="I25" s="295"/>
      <c r="J25" s="287" t="s">
        <v>45</v>
      </c>
      <c r="K25" s="287" t="s">
        <v>45</v>
      </c>
      <c r="L25" s="287" t="s">
        <v>45</v>
      </c>
      <c r="M25" s="287"/>
      <c r="N25" s="287" t="s">
        <v>45</v>
      </c>
      <c r="O25" s="287" t="s">
        <v>45</v>
      </c>
      <c r="P25" s="287" t="s">
        <v>45</v>
      </c>
      <c r="Q25" s="266"/>
      <c r="R25" s="266"/>
      <c r="S25" s="266"/>
      <c r="T25" s="266"/>
      <c r="U25" s="266"/>
      <c r="V25" s="266"/>
      <c r="W25" s="265"/>
      <c r="X25" s="265"/>
    </row>
    <row r="26" spans="2:24" ht="30" customHeight="1">
      <c r="B26" s="596" t="s">
        <v>18</v>
      </c>
      <c r="C26" s="596"/>
      <c r="D26" s="287">
        <v>1</v>
      </c>
      <c r="E26" s="287">
        <v>1</v>
      </c>
      <c r="F26" s="287">
        <v>3</v>
      </c>
      <c r="G26" s="287">
        <v>0</v>
      </c>
      <c r="H26" s="292"/>
      <c r="I26" s="292"/>
      <c r="J26" s="287">
        <v>0</v>
      </c>
      <c r="K26" s="287">
        <v>0</v>
      </c>
      <c r="L26" s="287">
        <v>0</v>
      </c>
      <c r="M26" s="287"/>
      <c r="N26" s="287">
        <v>0</v>
      </c>
      <c r="O26" s="287">
        <v>0</v>
      </c>
      <c r="P26" s="287">
        <v>0</v>
      </c>
      <c r="Q26" s="266"/>
      <c r="R26" s="266"/>
      <c r="S26" s="266"/>
      <c r="T26" s="266"/>
      <c r="U26" s="266"/>
      <c r="V26" s="266"/>
      <c r="W26" s="265"/>
      <c r="X26" s="265"/>
    </row>
    <row r="27" spans="2:24" ht="30" customHeight="1">
      <c r="B27" s="596" t="s">
        <v>19</v>
      </c>
      <c r="C27" s="596"/>
      <c r="D27" s="287">
        <v>0</v>
      </c>
      <c r="E27" s="287">
        <v>0</v>
      </c>
      <c r="F27" s="287">
        <v>0</v>
      </c>
      <c r="G27" s="287">
        <v>0</v>
      </c>
      <c r="H27" s="287"/>
      <c r="I27" s="287"/>
      <c r="J27" s="287">
        <v>0</v>
      </c>
      <c r="K27" s="287">
        <v>0</v>
      </c>
      <c r="L27" s="287">
        <v>0</v>
      </c>
      <c r="M27" s="287"/>
      <c r="N27" s="287">
        <v>0</v>
      </c>
      <c r="O27" s="287">
        <v>0</v>
      </c>
      <c r="P27" s="287">
        <v>0</v>
      </c>
      <c r="Q27" s="266"/>
      <c r="R27" s="266"/>
      <c r="S27" s="266"/>
      <c r="T27" s="266"/>
      <c r="U27" s="266"/>
      <c r="V27" s="266"/>
      <c r="W27" s="265"/>
      <c r="X27" s="265"/>
    </row>
    <row r="28" spans="2:24" ht="30" customHeight="1">
      <c r="B28" s="596" t="s">
        <v>20</v>
      </c>
      <c r="C28" s="596"/>
      <c r="D28" s="287"/>
      <c r="E28" s="287"/>
      <c r="F28" s="287"/>
      <c r="G28" s="287"/>
      <c r="H28" s="287"/>
      <c r="I28" s="287"/>
      <c r="J28" s="287"/>
      <c r="K28" s="287"/>
      <c r="L28" s="287"/>
      <c r="M28" s="287"/>
      <c r="N28" s="287"/>
      <c r="O28" s="287"/>
      <c r="P28" s="287"/>
      <c r="Q28" s="266"/>
      <c r="R28" s="266"/>
      <c r="S28" s="266"/>
      <c r="T28" s="266"/>
      <c r="U28" s="266"/>
      <c r="V28" s="266"/>
      <c r="W28" s="265"/>
      <c r="X28" s="265"/>
    </row>
    <row r="29" spans="2:24" ht="30" customHeight="1">
      <c r="B29" s="596" t="s">
        <v>21</v>
      </c>
      <c r="C29" s="596"/>
      <c r="D29" s="287">
        <v>0</v>
      </c>
      <c r="E29" s="287">
        <v>0</v>
      </c>
      <c r="F29" s="287">
        <v>0</v>
      </c>
      <c r="G29" s="287">
        <v>0</v>
      </c>
      <c r="H29" s="287">
        <v>0</v>
      </c>
      <c r="I29" s="287">
        <v>1</v>
      </c>
      <c r="J29" s="287">
        <v>0</v>
      </c>
      <c r="K29" s="287">
        <v>0</v>
      </c>
      <c r="L29" s="287">
        <v>0</v>
      </c>
      <c r="M29" s="287">
        <v>0</v>
      </c>
      <c r="N29" s="287">
        <v>1</v>
      </c>
      <c r="O29" s="287">
        <v>0</v>
      </c>
      <c r="P29" s="287">
        <v>0</v>
      </c>
      <c r="Q29" s="266"/>
      <c r="R29" s="266"/>
      <c r="S29" s="266"/>
      <c r="T29" s="266"/>
      <c r="U29" s="266"/>
      <c r="V29" s="266"/>
      <c r="W29" s="265"/>
      <c r="X29" s="265"/>
    </row>
    <row r="30" spans="2:24" ht="30" customHeight="1">
      <c r="B30" s="596" t="s">
        <v>100</v>
      </c>
      <c r="C30" s="596"/>
      <c r="D30" s="287"/>
      <c r="E30" s="287"/>
      <c r="F30" s="287"/>
      <c r="G30" s="287"/>
      <c r="H30" s="287"/>
      <c r="I30" s="287"/>
      <c r="J30" s="287"/>
      <c r="K30" s="287"/>
      <c r="L30" s="287"/>
      <c r="M30" s="287"/>
      <c r="N30" s="287"/>
      <c r="O30" s="287"/>
      <c r="P30" s="287"/>
      <c r="Q30" s="336">
        <f>SUM(D30:P30)</f>
        <v>0</v>
      </c>
      <c r="R30" s="266"/>
      <c r="S30" s="266"/>
      <c r="T30" s="266"/>
      <c r="U30" s="266"/>
      <c r="V30" s="266"/>
      <c r="W30" s="265"/>
      <c r="X30" s="265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266"/>
      <c r="S31" s="266"/>
      <c r="T31" s="266"/>
      <c r="U31" s="266"/>
      <c r="V31" s="266"/>
      <c r="W31" s="265"/>
      <c r="X31" s="265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275" t="s">
        <v>26</v>
      </c>
      <c r="D41" s="275" t="s">
        <v>24</v>
      </c>
      <c r="E41" s="275" t="s">
        <v>25</v>
      </c>
      <c r="F41" s="275" t="s">
        <v>30</v>
      </c>
      <c r="H41" s="276" t="s">
        <v>41</v>
      </c>
      <c r="I41" s="275" t="s">
        <v>27</v>
      </c>
      <c r="J41" s="275" t="s">
        <v>28</v>
      </c>
      <c r="L41" s="276" t="s">
        <v>29</v>
      </c>
      <c r="M41" s="275" t="s">
        <v>40</v>
      </c>
      <c r="N41" s="275" t="s">
        <v>42</v>
      </c>
      <c r="O41" s="275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76" t="s">
        <v>83</v>
      </c>
      <c r="X41" s="276" t="s">
        <v>85</v>
      </c>
      <c r="Y41" s="276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262"/>
      <c r="D42" s="262"/>
      <c r="E42" s="282"/>
      <c r="F42" s="262"/>
      <c r="H42" s="262"/>
      <c r="I42" s="262"/>
      <c r="J42" s="356"/>
      <c r="L42" s="262"/>
      <c r="M42" s="262"/>
      <c r="N42" s="262"/>
      <c r="O42" s="356" t="s">
        <v>128</v>
      </c>
      <c r="Q42" s="327" t="s">
        <v>74</v>
      </c>
      <c r="R42" s="327">
        <v>8</v>
      </c>
      <c r="S42" s="327">
        <v>39</v>
      </c>
      <c r="T42" s="327" t="s">
        <v>117</v>
      </c>
      <c r="U42" s="327">
        <f>IF(R42="","",R42*VLOOKUP(T42,'cout opérateur machines'!A1:B8,2,0))</f>
        <v>56</v>
      </c>
      <c r="W42" s="262"/>
      <c r="X42" s="262"/>
      <c r="Y42" s="262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262"/>
      <c r="D43" s="262"/>
      <c r="E43" s="262"/>
      <c r="F43" s="262"/>
      <c r="H43" s="262"/>
      <c r="I43" s="262"/>
      <c r="J43" s="262"/>
      <c r="L43" s="262"/>
      <c r="M43" s="262"/>
      <c r="N43" s="262"/>
      <c r="O43" s="262"/>
      <c r="Q43" s="327"/>
      <c r="R43" s="327"/>
      <c r="S43" s="327"/>
      <c r="T43" s="327"/>
      <c r="U43" s="327" t="str">
        <f>IF(R43="","",R43*VLOOKUP(T43,'cout opérateur machines'!A2:B9,2,0))</f>
        <v/>
      </c>
      <c r="W43" s="262"/>
      <c r="X43" s="262"/>
      <c r="Y43" s="262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262"/>
      <c r="D44" s="262"/>
      <c r="E44" s="262"/>
      <c r="F44" s="262"/>
      <c r="H44" s="262"/>
      <c r="I44" s="262"/>
      <c r="J44" s="262"/>
      <c r="L44" s="262"/>
      <c r="M44" s="262"/>
      <c r="N44" s="262"/>
      <c r="O44" s="262"/>
      <c r="Q44" s="327"/>
      <c r="R44" s="327"/>
      <c r="S44" s="327"/>
      <c r="T44" s="327"/>
      <c r="U44" s="327" t="str">
        <f>IF(R44="","",R44*VLOOKUP(T44,'cout opérateur machines'!A3:B10,2,0))</f>
        <v/>
      </c>
      <c r="W44" s="262"/>
      <c r="X44" s="262"/>
      <c r="Y44" s="262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262"/>
      <c r="D45" s="262"/>
      <c r="E45" s="262"/>
      <c r="F45" s="262"/>
      <c r="H45" s="262"/>
      <c r="I45" s="262"/>
      <c r="J45" s="262"/>
      <c r="L45" s="262"/>
      <c r="M45" s="262"/>
      <c r="N45" s="262"/>
      <c r="O45" s="262"/>
      <c r="Q45" s="327"/>
      <c r="R45" s="327"/>
      <c r="S45" s="327"/>
      <c r="T45" s="327"/>
      <c r="U45" s="327" t="str">
        <f>IF(R45="","",R45*VLOOKUP(T45,'cout opérateur machines'!A4:B11,2,0))</f>
        <v/>
      </c>
      <c r="W45" s="262"/>
      <c r="X45" s="262"/>
      <c r="Y45" s="262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262"/>
      <c r="D46" s="262"/>
      <c r="E46" s="262"/>
      <c r="F46" s="262"/>
      <c r="H46" s="262"/>
      <c r="I46" s="262"/>
      <c r="J46" s="262"/>
      <c r="L46" s="262"/>
      <c r="M46" s="262"/>
      <c r="N46" s="262"/>
      <c r="O46" s="262"/>
      <c r="Q46" s="327"/>
      <c r="R46" s="327"/>
      <c r="S46" s="327"/>
      <c r="T46" s="327"/>
      <c r="U46" s="327" t="str">
        <f>IF(R46="","",R46*VLOOKUP(T46,'cout opérateur machines'!A5:B12,2,0))</f>
        <v/>
      </c>
      <c r="W46" s="262"/>
      <c r="X46" s="262"/>
      <c r="Y46" s="262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262"/>
      <c r="D47" s="262"/>
      <c r="E47" s="262"/>
      <c r="F47" s="262"/>
      <c r="H47" s="262"/>
      <c r="I47" s="262"/>
      <c r="J47" s="262"/>
      <c r="L47" s="262"/>
      <c r="M47" s="262"/>
      <c r="N47" s="262"/>
      <c r="O47" s="262"/>
      <c r="Q47" s="327"/>
      <c r="R47" s="327"/>
      <c r="S47" s="327"/>
      <c r="T47" s="327"/>
      <c r="U47" s="327" t="str">
        <f>IF(R47="","",R47*VLOOKUP(T47,'cout opérateur machines'!A6:B13,2,0))</f>
        <v/>
      </c>
      <c r="W47" s="262"/>
      <c r="X47" s="262"/>
      <c r="Y47" s="262"/>
      <c r="Z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283" t="s">
        <v>127</v>
      </c>
      <c r="Q48" s="326"/>
      <c r="R48" s="326"/>
      <c r="S48" s="572" t="s">
        <v>183</v>
      </c>
      <c r="T48" s="573"/>
      <c r="U48" s="330">
        <f>SUM(U42:U47)</f>
        <v>56</v>
      </c>
      <c r="W48" s="262"/>
      <c r="X48" s="262"/>
      <c r="Y48" s="262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M49" s="69"/>
      <c r="N49" s="26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M50" s="69"/>
      <c r="N50" s="262"/>
      <c r="Q50" s="326"/>
      <c r="R50" s="326"/>
      <c r="S50" s="574" t="s">
        <v>184</v>
      </c>
      <c r="T50" s="574"/>
      <c r="U50" s="331">
        <v>2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M51" s="69"/>
      <c r="N51" s="262"/>
    </row>
    <row r="52" spans="5:26">
      <c r="H52" s="356"/>
      <c r="I52" s="13"/>
      <c r="J52" s="360" t="str">
        <f t="shared" si="2"/>
        <v/>
      </c>
      <c r="M52" s="69"/>
      <c r="N52" s="262"/>
    </row>
    <row r="53" spans="5:26">
      <c r="H53" s="356"/>
      <c r="I53" s="13"/>
      <c r="J53" s="360" t="str">
        <f t="shared" si="2"/>
        <v/>
      </c>
      <c r="M53" s="69"/>
      <c r="N53" s="262"/>
    </row>
    <row r="54" spans="5:26">
      <c r="H54" s="356"/>
      <c r="I54" s="13"/>
      <c r="J54" s="360" t="str">
        <f t="shared" si="2"/>
        <v/>
      </c>
      <c r="M54" s="69"/>
      <c r="N54" s="262"/>
    </row>
    <row r="55" spans="5:26">
      <c r="H55" s="356"/>
      <c r="I55" s="13"/>
      <c r="J55" s="360" t="str">
        <f t="shared" si="2"/>
        <v/>
      </c>
      <c r="M55" s="69"/>
      <c r="N55" s="262"/>
      <c r="Q55" s="332"/>
      <c r="R55" s="332"/>
      <c r="S55" s="332"/>
      <c r="T55" s="332"/>
    </row>
    <row r="61" spans="5:26">
      <c r="E61" s="265"/>
    </row>
    <row r="62" spans="5:26">
      <c r="E62" s="265"/>
    </row>
    <row r="63" spans="5:26">
      <c r="E63" s="265"/>
    </row>
    <row r="64" spans="5:26">
      <c r="E64" s="265"/>
    </row>
    <row r="65" spans="5:5">
      <c r="E65" s="265"/>
    </row>
    <row r="66" spans="5:5">
      <c r="E66" s="265"/>
    </row>
    <row r="67" spans="5:5">
      <c r="E67" s="265"/>
    </row>
  </sheetData>
  <mergeCells count="32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disablePrompts="1"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48"/>
  <dimension ref="B1:AG67"/>
  <sheetViews>
    <sheetView topLeftCell="O27" zoomScale="68" zoomScaleNormal="68" workbookViewId="0">
      <selection activeCell="J51" sqref="J51:J55"/>
    </sheetView>
  </sheetViews>
  <sheetFormatPr baseColWidth="10" defaultRowHeight="15"/>
  <cols>
    <col min="1" max="1" width="3.85546875" style="233" customWidth="1"/>
    <col min="2" max="17" width="32.7109375" style="233" customWidth="1"/>
    <col min="18" max="18" width="11.42578125" style="233"/>
    <col min="19" max="19" width="18.85546875" style="233" customWidth="1"/>
    <col min="20" max="22" width="11.42578125" style="233"/>
    <col min="23" max="23" width="21.28515625" style="233" customWidth="1"/>
    <col min="24" max="24" width="20.28515625" style="233" customWidth="1"/>
    <col min="25" max="25" width="21.140625" style="233" customWidth="1"/>
    <col min="26" max="32" width="11.42578125" style="233"/>
    <col min="33" max="33" width="15.28515625" style="233" bestFit="1" customWidth="1"/>
    <col min="34" max="16384" width="11.42578125" style="233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240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240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240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240"/>
      <c r="V5" s="597"/>
      <c r="W5" s="597"/>
      <c r="X5" s="597"/>
    </row>
    <row r="6" spans="2:24" ht="15" customHeight="1">
      <c r="C6" s="236"/>
      <c r="D6" s="236"/>
      <c r="E6" s="236"/>
      <c r="F6" s="236"/>
    </row>
    <row r="7" spans="2:24" ht="15" customHeight="1">
      <c r="C7" s="236"/>
      <c r="D7" s="236"/>
      <c r="E7" s="236"/>
      <c r="F7" s="236"/>
    </row>
    <row r="8" spans="2:24" ht="15" customHeight="1">
      <c r="C8" s="236"/>
      <c r="D8" s="236"/>
      <c r="E8" s="236"/>
      <c r="F8" s="236"/>
    </row>
    <row r="9" spans="2:24" ht="15" customHeight="1">
      <c r="C9" s="236"/>
      <c r="D9" s="236"/>
      <c r="F9" s="236"/>
    </row>
    <row r="10" spans="2:24" ht="15" customHeight="1">
      <c r="C10" s="236"/>
      <c r="D10" s="236"/>
      <c r="E10" s="236"/>
      <c r="F10" s="236"/>
    </row>
    <row r="11" spans="2:24">
      <c r="C11" s="234"/>
      <c r="D11" s="234"/>
      <c r="E11" s="234"/>
      <c r="F11" s="234"/>
    </row>
    <row r="12" spans="2:24" ht="36.75" customHeight="1">
      <c r="C12" s="234"/>
      <c r="D12" s="234"/>
      <c r="E12" s="234"/>
      <c r="F12" s="234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41"/>
      <c r="R13" s="237"/>
      <c r="S13" s="238"/>
      <c r="T13" s="238"/>
      <c r="U13" s="238"/>
      <c r="V13" s="238"/>
      <c r="W13" s="238"/>
      <c r="X13" s="238"/>
    </row>
    <row r="14" spans="2:24" ht="30" customHeight="1">
      <c r="B14" s="602" t="s">
        <v>11</v>
      </c>
      <c r="C14" s="602"/>
      <c r="D14" s="277">
        <v>511110</v>
      </c>
      <c r="E14" s="271" t="s">
        <v>77</v>
      </c>
      <c r="F14" s="270" t="s">
        <v>166</v>
      </c>
      <c r="G14" s="272" t="s">
        <v>162</v>
      </c>
      <c r="H14" s="284"/>
      <c r="I14" s="278"/>
      <c r="J14" s="271" t="s">
        <v>114</v>
      </c>
      <c r="K14" s="271" t="s">
        <v>58</v>
      </c>
      <c r="L14" s="279" t="s">
        <v>58</v>
      </c>
      <c r="M14" s="270"/>
      <c r="N14" s="270" t="s">
        <v>75</v>
      </c>
      <c r="O14" s="271" t="s">
        <v>122</v>
      </c>
      <c r="P14" s="271" t="s">
        <v>170</v>
      </c>
      <c r="Q14" s="239"/>
      <c r="R14" s="239"/>
      <c r="S14" s="239"/>
      <c r="T14" s="239"/>
      <c r="U14" s="239"/>
      <c r="V14" s="239"/>
      <c r="W14" s="238"/>
      <c r="X14" s="238"/>
    </row>
    <row r="15" spans="2:24" ht="57.75" customHeight="1">
      <c r="B15" s="602" t="s">
        <v>12</v>
      </c>
      <c r="C15" s="602"/>
      <c r="D15" s="272" t="s">
        <v>168</v>
      </c>
      <c r="E15" s="277" t="s">
        <v>76</v>
      </c>
      <c r="F15" s="272" t="s">
        <v>167</v>
      </c>
      <c r="G15" s="272" t="s">
        <v>163</v>
      </c>
      <c r="H15" s="278"/>
      <c r="I15" s="278"/>
      <c r="J15" s="271" t="s">
        <v>115</v>
      </c>
      <c r="K15" s="272" t="s">
        <v>59</v>
      </c>
      <c r="L15" s="272" t="s">
        <v>110</v>
      </c>
      <c r="M15" s="270"/>
      <c r="N15" s="270" t="s">
        <v>74</v>
      </c>
      <c r="O15" s="270" t="s">
        <v>121</v>
      </c>
      <c r="P15" s="272" t="s">
        <v>171</v>
      </c>
      <c r="Q15" s="242"/>
      <c r="R15" s="239"/>
      <c r="S15" s="239"/>
      <c r="T15" s="239"/>
      <c r="U15" s="239"/>
      <c r="V15" s="239"/>
      <c r="W15" s="238"/>
      <c r="X15" s="238"/>
    </row>
    <row r="16" spans="2:24" ht="30" customHeight="1">
      <c r="B16" s="602" t="s">
        <v>60</v>
      </c>
      <c r="C16" s="602"/>
      <c r="D16" s="270">
        <v>3850</v>
      </c>
      <c r="E16" s="270">
        <v>986</v>
      </c>
      <c r="F16" s="270">
        <v>4024</v>
      </c>
      <c r="G16" s="270">
        <v>1612</v>
      </c>
      <c r="H16" s="280"/>
      <c r="I16" s="280"/>
      <c r="J16" s="270"/>
      <c r="K16" s="270">
        <v>192</v>
      </c>
      <c r="L16" s="270">
        <v>166</v>
      </c>
      <c r="M16" s="270"/>
      <c r="N16" s="270">
        <v>39511</v>
      </c>
      <c r="O16" s="270">
        <v>640</v>
      </c>
      <c r="P16" s="270">
        <v>175</v>
      </c>
      <c r="Q16" s="239"/>
      <c r="R16" s="239"/>
      <c r="S16" s="239"/>
      <c r="T16" s="239"/>
      <c r="U16" s="239"/>
      <c r="V16" s="239"/>
      <c r="W16" s="238"/>
      <c r="X16" s="238"/>
    </row>
    <row r="17" spans="2:24" ht="30" customHeight="1">
      <c r="B17" s="602" t="s">
        <v>23</v>
      </c>
      <c r="C17" s="602"/>
      <c r="D17" s="270">
        <v>5400</v>
      </c>
      <c r="E17" s="270">
        <v>1521</v>
      </c>
      <c r="F17" s="270">
        <v>4628</v>
      </c>
      <c r="G17" s="270">
        <v>1939</v>
      </c>
      <c r="H17" s="278"/>
      <c r="I17" s="278"/>
      <c r="J17" s="270"/>
      <c r="K17" s="270">
        <v>192</v>
      </c>
      <c r="L17" s="270">
        <v>173</v>
      </c>
      <c r="M17" s="270"/>
      <c r="N17" s="270">
        <v>39511</v>
      </c>
      <c r="O17" s="270">
        <v>1051</v>
      </c>
      <c r="P17" s="270">
        <v>210</v>
      </c>
      <c r="Q17" s="239"/>
      <c r="R17" s="239"/>
      <c r="S17" s="239"/>
      <c r="T17" s="239"/>
      <c r="U17" s="239"/>
      <c r="V17" s="239"/>
      <c r="W17" s="238"/>
      <c r="X17" s="238"/>
    </row>
    <row r="18" spans="2:24" ht="30" customHeight="1">
      <c r="B18" s="602" t="s">
        <v>36</v>
      </c>
      <c r="C18" s="246" t="s">
        <v>37</v>
      </c>
      <c r="D18" s="270" t="s">
        <v>45</v>
      </c>
      <c r="E18" s="270" t="s">
        <v>45</v>
      </c>
      <c r="F18" s="270" t="s">
        <v>45</v>
      </c>
      <c r="G18" s="270" t="s">
        <v>45</v>
      </c>
      <c r="H18" s="284"/>
      <c r="I18" s="278"/>
      <c r="J18" s="270" t="s">
        <v>45</v>
      </c>
      <c r="K18" s="270" t="s">
        <v>45</v>
      </c>
      <c r="L18" s="270" t="s">
        <v>45</v>
      </c>
      <c r="M18" s="270"/>
      <c r="N18" s="270" t="s">
        <v>45</v>
      </c>
      <c r="O18" s="270" t="s">
        <v>45</v>
      </c>
      <c r="P18" s="270" t="s">
        <v>45</v>
      </c>
      <c r="Q18" s="239"/>
      <c r="R18" s="239"/>
      <c r="S18" s="239"/>
      <c r="T18" s="239"/>
      <c r="U18" s="239"/>
      <c r="V18" s="239"/>
      <c r="W18" s="238"/>
      <c r="X18" s="238"/>
    </row>
    <row r="19" spans="2:24" ht="30" customHeight="1">
      <c r="B19" s="602"/>
      <c r="C19" s="246" t="s">
        <v>177</v>
      </c>
      <c r="D19" s="270" t="s">
        <v>45</v>
      </c>
      <c r="E19" s="270" t="s">
        <v>45</v>
      </c>
      <c r="F19" s="270" t="s">
        <v>45</v>
      </c>
      <c r="G19" s="270" t="s">
        <v>45</v>
      </c>
      <c r="H19" s="284"/>
      <c r="I19" s="278"/>
      <c r="J19" s="270" t="s">
        <v>45</v>
      </c>
      <c r="K19" s="270" t="s">
        <v>45</v>
      </c>
      <c r="L19" s="270" t="s">
        <v>45</v>
      </c>
      <c r="M19" s="270"/>
      <c r="N19" s="270" t="s">
        <v>45</v>
      </c>
      <c r="O19" s="270" t="s">
        <v>45</v>
      </c>
      <c r="P19" s="270" t="s">
        <v>45</v>
      </c>
      <c r="Q19" s="239"/>
      <c r="R19" s="239"/>
      <c r="S19" s="239"/>
      <c r="T19" s="239"/>
      <c r="U19" s="239"/>
      <c r="V19" s="239"/>
      <c r="W19" s="238"/>
      <c r="X19" s="238"/>
    </row>
    <row r="20" spans="2:24" ht="30" customHeight="1">
      <c r="B20" s="596" t="s">
        <v>15</v>
      </c>
      <c r="C20" s="596"/>
      <c r="D20" s="270" t="s">
        <v>45</v>
      </c>
      <c r="E20" s="270" t="s">
        <v>45</v>
      </c>
      <c r="F20" s="270" t="s">
        <v>45</v>
      </c>
      <c r="G20" s="270" t="s">
        <v>45</v>
      </c>
      <c r="H20" s="278"/>
      <c r="I20" s="278"/>
      <c r="J20" s="270" t="s">
        <v>45</v>
      </c>
      <c r="K20" s="270" t="s">
        <v>45</v>
      </c>
      <c r="L20" s="270" t="s">
        <v>45</v>
      </c>
      <c r="M20" s="270"/>
      <c r="N20" s="270" t="s">
        <v>45</v>
      </c>
      <c r="O20" s="270" t="s">
        <v>45</v>
      </c>
      <c r="P20" s="270" t="s">
        <v>45</v>
      </c>
      <c r="Q20" s="239"/>
      <c r="R20" s="239"/>
      <c r="S20" s="239"/>
      <c r="T20" s="239"/>
      <c r="U20" s="239"/>
      <c r="V20" s="239"/>
      <c r="W20" s="238"/>
      <c r="X20" s="238"/>
    </row>
    <row r="21" spans="2:24" ht="30" customHeight="1">
      <c r="B21" s="596" t="s">
        <v>39</v>
      </c>
      <c r="C21" s="596"/>
      <c r="D21" s="270" t="s">
        <v>45</v>
      </c>
      <c r="E21" s="270" t="s">
        <v>45</v>
      </c>
      <c r="F21" s="270" t="s">
        <v>45</v>
      </c>
      <c r="G21" s="270" t="s">
        <v>45</v>
      </c>
      <c r="H21" s="278"/>
      <c r="I21" s="278"/>
      <c r="J21" s="270" t="s">
        <v>45</v>
      </c>
      <c r="K21" s="270" t="s">
        <v>45</v>
      </c>
      <c r="L21" s="270" t="s">
        <v>45</v>
      </c>
      <c r="M21" s="270"/>
      <c r="N21" s="270" t="s">
        <v>45</v>
      </c>
      <c r="O21" s="270" t="s">
        <v>45</v>
      </c>
      <c r="P21" s="270" t="s">
        <v>45</v>
      </c>
      <c r="Q21" s="239"/>
      <c r="R21" s="239"/>
      <c r="S21" s="239"/>
      <c r="T21" s="239"/>
      <c r="U21" s="239"/>
      <c r="V21" s="239"/>
      <c r="W21" s="238"/>
      <c r="X21" s="238"/>
    </row>
    <row r="22" spans="2:24" ht="30" customHeight="1">
      <c r="B22" s="596" t="s">
        <v>16</v>
      </c>
      <c r="C22" s="596"/>
      <c r="D22" s="270" t="s">
        <v>45</v>
      </c>
      <c r="E22" s="270" t="s">
        <v>45</v>
      </c>
      <c r="F22" s="270" t="s">
        <v>45</v>
      </c>
      <c r="G22" s="270" t="s">
        <v>45</v>
      </c>
      <c r="H22" s="278"/>
      <c r="I22" s="278"/>
      <c r="J22" s="270" t="s">
        <v>45</v>
      </c>
      <c r="K22" s="270" t="s">
        <v>45</v>
      </c>
      <c r="L22" s="270" t="s">
        <v>45</v>
      </c>
      <c r="M22" s="270"/>
      <c r="N22" s="270" t="s">
        <v>45</v>
      </c>
      <c r="O22" s="270" t="s">
        <v>45</v>
      </c>
      <c r="P22" s="270" t="s">
        <v>45</v>
      </c>
      <c r="Q22" s="239"/>
      <c r="R22" s="239"/>
      <c r="S22" s="239"/>
      <c r="T22" s="239"/>
      <c r="U22" s="239"/>
      <c r="V22" s="239"/>
      <c r="W22" s="238"/>
      <c r="X22" s="238"/>
    </row>
    <row r="23" spans="2:24" ht="66.75" customHeight="1">
      <c r="B23" s="596" t="s">
        <v>17</v>
      </c>
      <c r="C23" s="596"/>
      <c r="D23" s="270" t="s">
        <v>45</v>
      </c>
      <c r="E23" s="270" t="s">
        <v>45</v>
      </c>
      <c r="F23" s="272" t="s">
        <v>61</v>
      </c>
      <c r="G23" s="270" t="s">
        <v>45</v>
      </c>
      <c r="H23" s="285"/>
      <c r="I23" s="278"/>
      <c r="J23" s="272" t="s">
        <v>45</v>
      </c>
      <c r="K23" s="272" t="s">
        <v>45</v>
      </c>
      <c r="L23" s="270" t="s">
        <v>45</v>
      </c>
      <c r="M23" s="270"/>
      <c r="N23" s="270" t="s">
        <v>45</v>
      </c>
      <c r="O23" s="270" t="s">
        <v>45</v>
      </c>
      <c r="P23" s="270" t="s">
        <v>45</v>
      </c>
      <c r="Q23" s="239"/>
      <c r="R23" s="239"/>
      <c r="S23" s="239"/>
      <c r="T23" s="239"/>
      <c r="U23" s="239"/>
      <c r="V23" s="239"/>
      <c r="W23" s="238"/>
      <c r="X23" s="238"/>
    </row>
    <row r="24" spans="2:24" ht="30" customHeight="1">
      <c r="B24" s="596" t="s">
        <v>13</v>
      </c>
      <c r="C24" s="596"/>
      <c r="D24" s="270">
        <v>1</v>
      </c>
      <c r="E24" s="314">
        <v>1</v>
      </c>
      <c r="F24" s="270">
        <v>1</v>
      </c>
      <c r="G24" s="270"/>
      <c r="H24" s="278"/>
      <c r="I24" s="278"/>
      <c r="J24" s="270"/>
      <c r="K24" s="270"/>
      <c r="L24" s="274"/>
      <c r="M24" s="270"/>
      <c r="N24" s="270"/>
      <c r="O24" s="270"/>
      <c r="P24" s="270"/>
      <c r="Q24" s="336">
        <f>COUNTA(D24:P24)</f>
        <v>3</v>
      </c>
      <c r="R24" s="239"/>
      <c r="S24" s="239"/>
      <c r="T24" s="239"/>
      <c r="U24" s="239"/>
      <c r="V24" s="239"/>
      <c r="W24" s="238"/>
      <c r="X24" s="238"/>
    </row>
    <row r="25" spans="2:24" ht="30" customHeight="1">
      <c r="B25" s="596" t="s">
        <v>14</v>
      </c>
      <c r="C25" s="596"/>
      <c r="D25" s="270" t="s">
        <v>45</v>
      </c>
      <c r="E25" s="270" t="s">
        <v>45</v>
      </c>
      <c r="F25" s="270" t="s">
        <v>45</v>
      </c>
      <c r="G25" s="270" t="s">
        <v>45</v>
      </c>
      <c r="H25" s="286"/>
      <c r="I25" s="281"/>
      <c r="J25" s="270" t="s">
        <v>45</v>
      </c>
      <c r="K25" s="270" t="s">
        <v>45</v>
      </c>
      <c r="L25" s="270" t="s">
        <v>45</v>
      </c>
      <c r="M25" s="270"/>
      <c r="N25" s="270" t="s">
        <v>45</v>
      </c>
      <c r="O25" s="270" t="s">
        <v>45</v>
      </c>
      <c r="P25" s="270" t="s">
        <v>45</v>
      </c>
      <c r="Q25" s="239"/>
      <c r="R25" s="239"/>
      <c r="S25" s="239"/>
      <c r="T25" s="239"/>
      <c r="U25" s="239"/>
      <c r="V25" s="239"/>
      <c r="W25" s="238"/>
      <c r="X25" s="238"/>
    </row>
    <row r="26" spans="2:24" ht="30" customHeight="1">
      <c r="B26" s="596" t="s">
        <v>18</v>
      </c>
      <c r="C26" s="596"/>
      <c r="D26" s="270">
        <v>3</v>
      </c>
      <c r="E26" s="270">
        <v>0</v>
      </c>
      <c r="F26" s="270">
        <v>2</v>
      </c>
      <c r="G26" s="270">
        <v>0</v>
      </c>
      <c r="H26" s="278"/>
      <c r="I26" s="278"/>
      <c r="J26" s="270">
        <v>0</v>
      </c>
      <c r="K26" s="270">
        <v>0</v>
      </c>
      <c r="L26" s="270">
        <v>0</v>
      </c>
      <c r="M26" s="270"/>
      <c r="N26" s="270">
        <v>0</v>
      </c>
      <c r="O26" s="270">
        <v>0</v>
      </c>
      <c r="P26" s="270">
        <v>0</v>
      </c>
      <c r="Q26" s="239"/>
      <c r="R26" s="239"/>
      <c r="S26" s="239"/>
      <c r="T26" s="239"/>
      <c r="U26" s="239"/>
      <c r="V26" s="239"/>
      <c r="W26" s="238"/>
      <c r="X26" s="238"/>
    </row>
    <row r="27" spans="2:24" ht="30" customHeight="1">
      <c r="B27" s="596" t="s">
        <v>19</v>
      </c>
      <c r="C27" s="596"/>
      <c r="D27" s="270">
        <v>0</v>
      </c>
      <c r="E27" s="270">
        <v>0</v>
      </c>
      <c r="F27" s="270">
        <v>0</v>
      </c>
      <c r="G27" s="270">
        <v>0</v>
      </c>
      <c r="H27" s="270"/>
      <c r="I27" s="270"/>
      <c r="J27" s="270">
        <v>0</v>
      </c>
      <c r="K27" s="270">
        <v>0</v>
      </c>
      <c r="L27" s="270">
        <v>0</v>
      </c>
      <c r="M27" s="270"/>
      <c r="N27" s="270">
        <v>0</v>
      </c>
      <c r="O27" s="270">
        <v>0</v>
      </c>
      <c r="P27" s="270">
        <v>0</v>
      </c>
      <c r="Q27" s="239"/>
      <c r="R27" s="239"/>
      <c r="S27" s="239"/>
      <c r="T27" s="239"/>
      <c r="U27" s="239"/>
      <c r="V27" s="239"/>
      <c r="W27" s="238"/>
      <c r="X27" s="238"/>
    </row>
    <row r="28" spans="2:24" ht="30" customHeight="1">
      <c r="B28" s="596" t="s">
        <v>20</v>
      </c>
      <c r="C28" s="596"/>
      <c r="D28" s="270"/>
      <c r="E28" s="270"/>
      <c r="F28" s="270"/>
      <c r="G28" s="270"/>
      <c r="H28" s="270"/>
      <c r="I28" s="270"/>
      <c r="J28" s="270"/>
      <c r="K28" s="270"/>
      <c r="L28" s="270"/>
      <c r="M28" s="270"/>
      <c r="N28" s="270"/>
      <c r="O28" s="270"/>
      <c r="P28" s="270"/>
      <c r="Q28" s="239"/>
      <c r="R28" s="239"/>
      <c r="S28" s="239"/>
      <c r="T28" s="239"/>
      <c r="U28" s="239"/>
      <c r="V28" s="239"/>
      <c r="W28" s="238"/>
      <c r="X28" s="238"/>
    </row>
    <row r="29" spans="2:24" ht="30" customHeight="1">
      <c r="B29" s="596" t="s">
        <v>21</v>
      </c>
      <c r="C29" s="596"/>
      <c r="D29" s="270">
        <v>1</v>
      </c>
      <c r="E29" s="270">
        <v>0</v>
      </c>
      <c r="F29" s="270">
        <v>1</v>
      </c>
      <c r="G29" s="270">
        <v>0</v>
      </c>
      <c r="H29" s="270">
        <v>0</v>
      </c>
      <c r="I29" s="270">
        <v>1</v>
      </c>
      <c r="J29" s="270">
        <v>0</v>
      </c>
      <c r="K29" s="270">
        <v>0</v>
      </c>
      <c r="L29" s="270">
        <v>0</v>
      </c>
      <c r="M29" s="270">
        <v>0</v>
      </c>
      <c r="N29" s="270">
        <v>1</v>
      </c>
      <c r="O29" s="270">
        <v>0</v>
      </c>
      <c r="P29" s="270">
        <v>0</v>
      </c>
      <c r="Q29" s="239"/>
      <c r="R29" s="239"/>
      <c r="S29" s="239"/>
      <c r="T29" s="239"/>
      <c r="U29" s="239"/>
      <c r="V29" s="239"/>
      <c r="W29" s="238"/>
      <c r="X29" s="238"/>
    </row>
    <row r="30" spans="2:24" ht="30" customHeight="1">
      <c r="B30" s="596" t="s">
        <v>100</v>
      </c>
      <c r="C30" s="596"/>
      <c r="D30" s="270"/>
      <c r="E30" s="270"/>
      <c r="F30" s="270"/>
      <c r="G30" s="270"/>
      <c r="H30" s="270"/>
      <c r="I30" s="270"/>
      <c r="J30" s="270"/>
      <c r="K30" s="270"/>
      <c r="L30" s="270"/>
      <c r="M30" s="270"/>
      <c r="N30" s="270"/>
      <c r="O30" s="270"/>
      <c r="P30" s="270"/>
      <c r="Q30" s="336">
        <f>SUM(D30:P30)</f>
        <v>0</v>
      </c>
      <c r="R30" s="239"/>
      <c r="S30" s="239"/>
      <c r="T30" s="239"/>
      <c r="U30" s="239"/>
      <c r="V30" s="239"/>
      <c r="W30" s="238"/>
      <c r="X30" s="238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239"/>
      <c r="S31" s="239"/>
      <c r="T31" s="239"/>
      <c r="U31" s="239"/>
      <c r="V31" s="239"/>
      <c r="W31" s="238"/>
      <c r="X31" s="238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248" t="s">
        <v>26</v>
      </c>
      <c r="D41" s="248" t="s">
        <v>24</v>
      </c>
      <c r="E41" s="248" t="s">
        <v>25</v>
      </c>
      <c r="F41" s="248" t="s">
        <v>30</v>
      </c>
      <c r="H41" s="249" t="s">
        <v>41</v>
      </c>
      <c r="I41" s="248" t="s">
        <v>27</v>
      </c>
      <c r="J41" s="248" t="s">
        <v>28</v>
      </c>
      <c r="L41" s="249" t="s">
        <v>29</v>
      </c>
      <c r="M41" s="248" t="s">
        <v>40</v>
      </c>
      <c r="N41" s="248" t="s">
        <v>42</v>
      </c>
      <c r="O41" s="248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49" t="s">
        <v>83</v>
      </c>
      <c r="X41" s="249" t="s">
        <v>85</v>
      </c>
      <c r="Y41" s="249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235"/>
      <c r="D42" s="235"/>
      <c r="E42" s="255"/>
      <c r="F42" s="235"/>
      <c r="H42" s="235"/>
      <c r="I42" s="235"/>
      <c r="J42" s="356"/>
      <c r="L42" s="235"/>
      <c r="M42" s="235"/>
      <c r="N42" s="235"/>
      <c r="O42" s="356" t="s">
        <v>128</v>
      </c>
      <c r="Q42" s="327" t="s">
        <v>74</v>
      </c>
      <c r="R42" s="327">
        <v>8</v>
      </c>
      <c r="S42" s="327">
        <v>30</v>
      </c>
      <c r="T42" s="327" t="s">
        <v>117</v>
      </c>
      <c r="U42" s="327">
        <f>IF(R42="","",R42*VLOOKUP(T42,'cout opérateur machines'!A1:B8,2,0))</f>
        <v>56</v>
      </c>
      <c r="W42" s="235"/>
      <c r="X42" s="235"/>
      <c r="Y42" s="235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235"/>
      <c r="D43" s="235"/>
      <c r="E43" s="235"/>
      <c r="F43" s="235"/>
      <c r="H43" s="235"/>
      <c r="I43" s="235"/>
      <c r="J43" s="235"/>
      <c r="L43" s="235"/>
      <c r="M43" s="235"/>
      <c r="N43" s="235"/>
      <c r="O43" s="235"/>
      <c r="Q43" s="327"/>
      <c r="R43" s="327"/>
      <c r="S43" s="327"/>
      <c r="T43" s="327"/>
      <c r="U43" s="327" t="str">
        <f>IF(R43="","",R43*VLOOKUP(T43,'cout opérateur machines'!A2:B9,2,0))</f>
        <v/>
      </c>
      <c r="W43" s="235"/>
      <c r="X43" s="235"/>
      <c r="Y43" s="235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235"/>
      <c r="D44" s="235"/>
      <c r="E44" s="235"/>
      <c r="F44" s="235"/>
      <c r="H44" s="235"/>
      <c r="I44" s="235"/>
      <c r="J44" s="235"/>
      <c r="L44" s="235"/>
      <c r="M44" s="235"/>
      <c r="N44" s="235"/>
      <c r="O44" s="235"/>
      <c r="Q44" s="327"/>
      <c r="R44" s="327"/>
      <c r="S44" s="327"/>
      <c r="T44" s="327"/>
      <c r="U44" s="327" t="str">
        <f>IF(R44="","",R44*VLOOKUP(T44,'cout opérateur machines'!A3:B10,2,0))</f>
        <v/>
      </c>
      <c r="W44" s="235"/>
      <c r="X44" s="235"/>
      <c r="Y44" s="235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235"/>
      <c r="D45" s="235"/>
      <c r="E45" s="235"/>
      <c r="F45" s="235"/>
      <c r="H45" s="235"/>
      <c r="I45" s="235"/>
      <c r="J45" s="235"/>
      <c r="L45" s="235"/>
      <c r="M45" s="235"/>
      <c r="N45" s="235"/>
      <c r="O45" s="235"/>
      <c r="Q45" s="327"/>
      <c r="R45" s="327"/>
      <c r="S45" s="327"/>
      <c r="T45" s="327"/>
      <c r="U45" s="327" t="str">
        <f>IF(R45="","",R45*VLOOKUP(T45,'cout opérateur machines'!A4:B11,2,0))</f>
        <v/>
      </c>
      <c r="W45" s="235"/>
      <c r="X45" s="235"/>
      <c r="Y45" s="235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235"/>
      <c r="D46" s="235"/>
      <c r="E46" s="235"/>
      <c r="F46" s="235"/>
      <c r="H46" s="235"/>
      <c r="I46" s="235"/>
      <c r="J46" s="235"/>
      <c r="L46" s="235"/>
      <c r="M46" s="235"/>
      <c r="N46" s="235"/>
      <c r="O46" s="235"/>
      <c r="Q46" s="327"/>
      <c r="R46" s="327"/>
      <c r="S46" s="327"/>
      <c r="T46" s="327"/>
      <c r="U46" s="327" t="str">
        <f>IF(R46="","",R46*VLOOKUP(T46,'cout opérateur machines'!A5:B12,2,0))</f>
        <v/>
      </c>
      <c r="W46" s="235"/>
      <c r="X46" s="235"/>
      <c r="Y46" s="235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235"/>
      <c r="D47" s="235"/>
      <c r="E47" s="235"/>
      <c r="F47" s="235"/>
      <c r="H47" s="235"/>
      <c r="I47" s="235"/>
      <c r="J47" s="235"/>
      <c r="L47" s="235"/>
      <c r="M47" s="235"/>
      <c r="N47" s="235"/>
      <c r="O47" s="235"/>
      <c r="Q47" s="327"/>
      <c r="R47" s="327"/>
      <c r="S47" s="327"/>
      <c r="T47" s="327"/>
      <c r="U47" s="327" t="str">
        <f>IF(R47="","",R47*VLOOKUP(T47,'cout opérateur machines'!A6:B13,2,0))</f>
        <v/>
      </c>
      <c r="W47" s="235"/>
      <c r="X47" s="235"/>
      <c r="Y47" s="235"/>
      <c r="Z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256" t="s">
        <v>127</v>
      </c>
      <c r="Q48" s="326"/>
      <c r="R48" s="326"/>
      <c r="S48" s="572" t="s">
        <v>183</v>
      </c>
      <c r="T48" s="573"/>
      <c r="U48" s="330">
        <f>SUM(U42:U47)</f>
        <v>56</v>
      </c>
      <c r="W48" s="235"/>
      <c r="X48" s="235"/>
      <c r="Y48" s="235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M49" s="69"/>
      <c r="N49" s="235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M50" s="69"/>
      <c r="N50" s="235"/>
      <c r="Q50" s="326"/>
      <c r="R50" s="326"/>
      <c r="S50" s="574" t="s">
        <v>184</v>
      </c>
      <c r="T50" s="574"/>
      <c r="U50" s="331">
        <v>2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M51" s="69"/>
      <c r="N51" s="235"/>
    </row>
    <row r="52" spans="5:26">
      <c r="H52" s="356"/>
      <c r="I52" s="13"/>
      <c r="J52" s="360" t="str">
        <f t="shared" si="2"/>
        <v/>
      </c>
      <c r="M52" s="69"/>
      <c r="N52" s="235"/>
    </row>
    <row r="53" spans="5:26">
      <c r="H53" s="356"/>
      <c r="I53" s="13"/>
      <c r="J53" s="360" t="str">
        <f t="shared" si="2"/>
        <v/>
      </c>
      <c r="M53" s="69"/>
      <c r="N53" s="235"/>
    </row>
    <row r="54" spans="5:26">
      <c r="H54" s="356"/>
      <c r="I54" s="13"/>
      <c r="J54" s="360" t="str">
        <f t="shared" si="2"/>
        <v/>
      </c>
      <c r="M54" s="69"/>
      <c r="N54" s="235"/>
    </row>
    <row r="55" spans="5:26">
      <c r="H55" s="356"/>
      <c r="I55" s="13"/>
      <c r="J55" s="360" t="str">
        <f t="shared" si="2"/>
        <v/>
      </c>
      <c r="M55" s="69"/>
      <c r="N55" s="235"/>
    </row>
    <row r="61" spans="5:26">
      <c r="E61" s="238"/>
    </row>
    <row r="62" spans="5:26">
      <c r="E62" s="238"/>
    </row>
    <row r="63" spans="5:26">
      <c r="E63" s="238"/>
    </row>
    <row r="64" spans="5:26">
      <c r="E64" s="238"/>
    </row>
    <row r="65" spans="5:5">
      <c r="E65" s="238"/>
    </row>
    <row r="66" spans="5:5">
      <c r="E66" s="238"/>
    </row>
    <row r="67" spans="5:5">
      <c r="E67" s="238"/>
    </row>
  </sheetData>
  <mergeCells count="32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disablePrompts="1"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47"/>
  <dimension ref="B1:AG67"/>
  <sheetViews>
    <sheetView topLeftCell="O26" zoomScale="68" zoomScaleNormal="68" workbookViewId="0">
      <selection activeCell="J51" sqref="J51:J55"/>
    </sheetView>
  </sheetViews>
  <sheetFormatPr baseColWidth="10" defaultRowHeight="15"/>
  <cols>
    <col min="1" max="1" width="3.85546875" style="207" customWidth="1"/>
    <col min="2" max="17" width="32.7109375" style="207" customWidth="1"/>
    <col min="18" max="18" width="11.42578125" style="207"/>
    <col min="19" max="19" width="18.85546875" style="207" customWidth="1"/>
    <col min="20" max="22" width="11.42578125" style="207"/>
    <col min="23" max="23" width="21.28515625" style="207" customWidth="1"/>
    <col min="24" max="24" width="20.28515625" style="207" customWidth="1"/>
    <col min="25" max="25" width="21.140625" style="207" customWidth="1"/>
    <col min="26" max="32" width="11.42578125" style="207"/>
    <col min="33" max="33" width="15.28515625" style="207" bestFit="1" customWidth="1"/>
    <col min="34" max="16384" width="11.42578125" style="207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214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214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214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214"/>
      <c r="V5" s="597"/>
      <c r="W5" s="597"/>
      <c r="X5" s="597"/>
    </row>
    <row r="6" spans="2:24" ht="15" customHeight="1">
      <c r="C6" s="210"/>
      <c r="D6" s="210"/>
      <c r="E6" s="210"/>
      <c r="F6" s="210"/>
    </row>
    <row r="7" spans="2:24" ht="15" customHeight="1">
      <c r="C7" s="210"/>
      <c r="D7" s="210"/>
      <c r="E7" s="210"/>
      <c r="F7" s="210"/>
    </row>
    <row r="8" spans="2:24" ht="15" customHeight="1">
      <c r="C8" s="210"/>
      <c r="D8" s="210"/>
      <c r="E8" s="210"/>
      <c r="F8" s="210"/>
    </row>
    <row r="9" spans="2:24" ht="15" customHeight="1">
      <c r="C9" s="210"/>
      <c r="D9" s="210"/>
      <c r="F9" s="210"/>
    </row>
    <row r="10" spans="2:24" ht="15" customHeight="1">
      <c r="C10" s="210"/>
      <c r="D10" s="210"/>
      <c r="E10" s="210"/>
      <c r="F10" s="210"/>
    </row>
    <row r="11" spans="2:24">
      <c r="C11" s="208"/>
      <c r="D11" s="208"/>
      <c r="E11" s="208"/>
      <c r="F11" s="208"/>
    </row>
    <row r="12" spans="2:24" ht="36.75" customHeight="1">
      <c r="C12" s="208"/>
      <c r="D12" s="208"/>
      <c r="E12" s="208"/>
      <c r="F12" s="208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15"/>
      <c r="R13" s="211"/>
      <c r="S13" s="212"/>
      <c r="T13" s="212"/>
      <c r="U13" s="212"/>
      <c r="V13" s="212"/>
      <c r="W13" s="212"/>
      <c r="X13" s="212"/>
    </row>
    <row r="14" spans="2:24" ht="30" customHeight="1">
      <c r="B14" s="602" t="s">
        <v>11</v>
      </c>
      <c r="C14" s="602"/>
      <c r="D14" s="250">
        <v>511110</v>
      </c>
      <c r="E14" s="244" t="s">
        <v>77</v>
      </c>
      <c r="F14" s="243" t="s">
        <v>166</v>
      </c>
      <c r="G14" s="245" t="s">
        <v>162</v>
      </c>
      <c r="H14" s="257"/>
      <c r="I14" s="251"/>
      <c r="J14" s="244" t="s">
        <v>114</v>
      </c>
      <c r="K14" s="244" t="s">
        <v>58</v>
      </c>
      <c r="L14" s="252" t="s">
        <v>58</v>
      </c>
      <c r="M14" s="243"/>
      <c r="N14" s="243" t="s">
        <v>75</v>
      </c>
      <c r="O14" s="244" t="s">
        <v>122</v>
      </c>
      <c r="P14" s="244" t="s">
        <v>164</v>
      </c>
      <c r="Q14" s="213"/>
      <c r="R14" s="213"/>
      <c r="S14" s="213"/>
      <c r="T14" s="213"/>
      <c r="U14" s="213"/>
      <c r="V14" s="213"/>
      <c r="W14" s="212"/>
      <c r="X14" s="212"/>
    </row>
    <row r="15" spans="2:24" ht="57.75" customHeight="1">
      <c r="B15" s="602" t="s">
        <v>12</v>
      </c>
      <c r="C15" s="602"/>
      <c r="D15" s="245" t="s">
        <v>168</v>
      </c>
      <c r="E15" s="250" t="s">
        <v>76</v>
      </c>
      <c r="F15" s="245" t="s">
        <v>167</v>
      </c>
      <c r="G15" s="245" t="s">
        <v>163</v>
      </c>
      <c r="H15" s="251"/>
      <c r="I15" s="251"/>
      <c r="J15" s="244" t="s">
        <v>115</v>
      </c>
      <c r="K15" s="245" t="s">
        <v>59</v>
      </c>
      <c r="L15" s="245" t="s">
        <v>110</v>
      </c>
      <c r="M15" s="243"/>
      <c r="N15" s="243" t="s">
        <v>74</v>
      </c>
      <c r="O15" s="243" t="s">
        <v>121</v>
      </c>
      <c r="P15" s="243" t="s">
        <v>169</v>
      </c>
      <c r="Q15" s="216"/>
      <c r="R15" s="213"/>
      <c r="S15" s="213"/>
      <c r="T15" s="213"/>
      <c r="U15" s="213"/>
      <c r="V15" s="213"/>
      <c r="W15" s="212"/>
      <c r="X15" s="212"/>
    </row>
    <row r="16" spans="2:24" ht="30" customHeight="1">
      <c r="B16" s="602" t="s">
        <v>60</v>
      </c>
      <c r="C16" s="602"/>
      <c r="D16" s="243">
        <v>1922</v>
      </c>
      <c r="E16" s="243">
        <v>432</v>
      </c>
      <c r="F16" s="243">
        <v>2876</v>
      </c>
      <c r="G16" s="243">
        <v>1282</v>
      </c>
      <c r="H16" s="253"/>
      <c r="I16" s="253"/>
      <c r="J16" s="243"/>
      <c r="K16" s="243">
        <v>192</v>
      </c>
      <c r="L16" s="243">
        <v>158</v>
      </c>
      <c r="M16" s="243"/>
      <c r="N16" s="243">
        <v>39511</v>
      </c>
      <c r="O16" s="243">
        <v>3855</v>
      </c>
      <c r="P16" s="243">
        <v>0</v>
      </c>
      <c r="Q16" s="213"/>
      <c r="R16" s="213"/>
      <c r="S16" s="213"/>
      <c r="T16" s="213"/>
      <c r="U16" s="213"/>
      <c r="V16" s="213"/>
      <c r="W16" s="212"/>
      <c r="X16" s="212"/>
    </row>
    <row r="17" spans="2:24" ht="30" customHeight="1">
      <c r="B17" s="602" t="s">
        <v>176</v>
      </c>
      <c r="C17" s="602"/>
      <c r="D17" s="243">
        <v>3530</v>
      </c>
      <c r="E17" s="243">
        <v>910</v>
      </c>
      <c r="F17" s="243">
        <v>4012</v>
      </c>
      <c r="G17" s="243">
        <v>1563</v>
      </c>
      <c r="H17" s="251"/>
      <c r="I17" s="251"/>
      <c r="J17" s="243"/>
      <c r="K17" s="243">
        <v>192</v>
      </c>
      <c r="L17" s="243">
        <v>165</v>
      </c>
      <c r="M17" s="243"/>
      <c r="N17" s="243">
        <v>39511</v>
      </c>
      <c r="O17" s="243">
        <v>4229</v>
      </c>
      <c r="P17" s="243">
        <v>170</v>
      </c>
      <c r="Q17" s="213"/>
      <c r="R17" s="213"/>
      <c r="S17" s="213"/>
      <c r="T17" s="213"/>
      <c r="U17" s="213"/>
      <c r="V17" s="213"/>
      <c r="W17" s="212"/>
      <c r="X17" s="212"/>
    </row>
    <row r="18" spans="2:24" ht="30" customHeight="1">
      <c r="B18" s="602" t="s">
        <v>36</v>
      </c>
      <c r="C18" s="220" t="s">
        <v>37</v>
      </c>
      <c r="D18" s="243" t="s">
        <v>45</v>
      </c>
      <c r="E18" s="243" t="s">
        <v>45</v>
      </c>
      <c r="F18" s="243" t="s">
        <v>45</v>
      </c>
      <c r="G18" s="243" t="s">
        <v>45</v>
      </c>
      <c r="H18" s="257"/>
      <c r="I18" s="251"/>
      <c r="J18" s="243" t="s">
        <v>45</v>
      </c>
      <c r="K18" s="243" t="s">
        <v>45</v>
      </c>
      <c r="L18" s="243" t="s">
        <v>45</v>
      </c>
      <c r="M18" s="243"/>
      <c r="N18" s="243" t="s">
        <v>45</v>
      </c>
      <c r="O18" s="243" t="s">
        <v>45</v>
      </c>
      <c r="P18" s="243" t="s">
        <v>45</v>
      </c>
      <c r="Q18" s="213"/>
      <c r="R18" s="213"/>
      <c r="S18" s="213"/>
      <c r="T18" s="213"/>
      <c r="U18" s="213"/>
      <c r="V18" s="213"/>
      <c r="W18" s="212"/>
      <c r="X18" s="212"/>
    </row>
    <row r="19" spans="2:24" ht="30" customHeight="1">
      <c r="B19" s="602"/>
      <c r="C19" s="220" t="s">
        <v>38</v>
      </c>
      <c r="D19" s="243" t="s">
        <v>45</v>
      </c>
      <c r="E19" s="243" t="s">
        <v>45</v>
      </c>
      <c r="F19" s="243" t="s">
        <v>45</v>
      </c>
      <c r="G19" s="243" t="s">
        <v>45</v>
      </c>
      <c r="H19" s="257"/>
      <c r="I19" s="251"/>
      <c r="J19" s="243" t="s">
        <v>45</v>
      </c>
      <c r="K19" s="243" t="s">
        <v>45</v>
      </c>
      <c r="L19" s="243" t="s">
        <v>45</v>
      </c>
      <c r="M19" s="243"/>
      <c r="N19" s="243" t="s">
        <v>45</v>
      </c>
      <c r="O19" s="243" t="s">
        <v>45</v>
      </c>
      <c r="P19" s="243" t="s">
        <v>45</v>
      </c>
      <c r="Q19" s="213"/>
      <c r="R19" s="213"/>
      <c r="S19" s="213"/>
      <c r="T19" s="213"/>
      <c r="U19" s="213"/>
      <c r="V19" s="213"/>
      <c r="W19" s="212"/>
      <c r="X19" s="212"/>
    </row>
    <row r="20" spans="2:24" ht="30" customHeight="1">
      <c r="B20" s="596" t="s">
        <v>15</v>
      </c>
      <c r="C20" s="596"/>
      <c r="D20" s="243" t="s">
        <v>45</v>
      </c>
      <c r="E20" s="243" t="s">
        <v>45</v>
      </c>
      <c r="F20" s="243" t="s">
        <v>45</v>
      </c>
      <c r="G20" s="243" t="s">
        <v>45</v>
      </c>
      <c r="H20" s="251"/>
      <c r="I20" s="251"/>
      <c r="J20" s="243" t="s">
        <v>45</v>
      </c>
      <c r="K20" s="243" t="s">
        <v>45</v>
      </c>
      <c r="L20" s="243" t="s">
        <v>45</v>
      </c>
      <c r="M20" s="243"/>
      <c r="N20" s="243" t="s">
        <v>45</v>
      </c>
      <c r="O20" s="243" t="s">
        <v>45</v>
      </c>
      <c r="P20" s="243" t="s">
        <v>45</v>
      </c>
      <c r="Q20" s="213"/>
      <c r="R20" s="213"/>
      <c r="S20" s="213"/>
      <c r="T20" s="213"/>
      <c r="U20" s="213"/>
      <c r="V20" s="213"/>
      <c r="W20" s="212"/>
      <c r="X20" s="212"/>
    </row>
    <row r="21" spans="2:24" ht="30" customHeight="1">
      <c r="B21" s="596" t="s">
        <v>39</v>
      </c>
      <c r="C21" s="596"/>
      <c r="D21" s="243" t="s">
        <v>45</v>
      </c>
      <c r="E21" s="243" t="s">
        <v>45</v>
      </c>
      <c r="F21" s="243" t="s">
        <v>45</v>
      </c>
      <c r="G21" s="243" t="s">
        <v>45</v>
      </c>
      <c r="H21" s="251"/>
      <c r="I21" s="251"/>
      <c r="J21" s="243" t="s">
        <v>45</v>
      </c>
      <c r="K21" s="243" t="s">
        <v>45</v>
      </c>
      <c r="L21" s="243" t="s">
        <v>45</v>
      </c>
      <c r="M21" s="243"/>
      <c r="N21" s="243" t="s">
        <v>45</v>
      </c>
      <c r="O21" s="243" t="s">
        <v>45</v>
      </c>
      <c r="P21" s="243" t="s">
        <v>45</v>
      </c>
      <c r="Q21" s="213"/>
      <c r="R21" s="213"/>
      <c r="S21" s="213"/>
      <c r="T21" s="213"/>
      <c r="U21" s="213"/>
      <c r="V21" s="213"/>
      <c r="W21" s="212"/>
      <c r="X21" s="212"/>
    </row>
    <row r="22" spans="2:24" ht="30" customHeight="1">
      <c r="B22" s="596" t="s">
        <v>16</v>
      </c>
      <c r="C22" s="596"/>
      <c r="D22" s="243" t="s">
        <v>45</v>
      </c>
      <c r="E22" s="243" t="s">
        <v>45</v>
      </c>
      <c r="F22" s="243" t="s">
        <v>45</v>
      </c>
      <c r="G22" s="243" t="s">
        <v>45</v>
      </c>
      <c r="H22" s="251"/>
      <c r="I22" s="251"/>
      <c r="J22" s="243" t="s">
        <v>45</v>
      </c>
      <c r="K22" s="243" t="s">
        <v>45</v>
      </c>
      <c r="L22" s="243" t="s">
        <v>45</v>
      </c>
      <c r="M22" s="243"/>
      <c r="N22" s="243" t="s">
        <v>45</v>
      </c>
      <c r="O22" s="243" t="s">
        <v>45</v>
      </c>
      <c r="P22" s="243" t="s">
        <v>45</v>
      </c>
      <c r="Q22" s="213"/>
      <c r="R22" s="213"/>
      <c r="S22" s="213"/>
      <c r="T22" s="213"/>
      <c r="U22" s="213"/>
      <c r="V22" s="213"/>
      <c r="W22" s="212"/>
      <c r="X22" s="212"/>
    </row>
    <row r="23" spans="2:24" ht="66.75" customHeight="1">
      <c r="B23" s="596" t="s">
        <v>17</v>
      </c>
      <c r="C23" s="596"/>
      <c r="D23" s="243" t="s">
        <v>45</v>
      </c>
      <c r="E23" s="243" t="s">
        <v>45</v>
      </c>
      <c r="F23" s="245" t="s">
        <v>61</v>
      </c>
      <c r="G23" s="243" t="s">
        <v>45</v>
      </c>
      <c r="H23" s="258"/>
      <c r="I23" s="251"/>
      <c r="J23" s="245" t="s">
        <v>45</v>
      </c>
      <c r="K23" s="245" t="s">
        <v>45</v>
      </c>
      <c r="L23" s="243" t="s">
        <v>45</v>
      </c>
      <c r="M23" s="243"/>
      <c r="N23" s="243" t="s">
        <v>45</v>
      </c>
      <c r="O23" s="243" t="s">
        <v>45</v>
      </c>
      <c r="P23" s="243" t="s">
        <v>45</v>
      </c>
      <c r="Q23" s="213"/>
      <c r="R23" s="213"/>
      <c r="S23" s="213"/>
      <c r="T23" s="213"/>
      <c r="U23" s="213"/>
      <c r="V23" s="213"/>
      <c r="W23" s="212"/>
      <c r="X23" s="212"/>
    </row>
    <row r="24" spans="2:24" ht="30" customHeight="1">
      <c r="B24" s="596" t="s">
        <v>13</v>
      </c>
      <c r="C24" s="596"/>
      <c r="D24" s="243"/>
      <c r="E24" s="251"/>
      <c r="F24" s="243"/>
      <c r="G24" s="243">
        <v>1</v>
      </c>
      <c r="H24" s="251"/>
      <c r="I24" s="251"/>
      <c r="J24" s="243"/>
      <c r="K24" s="243"/>
      <c r="L24" s="247"/>
      <c r="M24" s="243"/>
      <c r="N24" s="243"/>
      <c r="O24" s="243"/>
      <c r="P24" s="243"/>
      <c r="Q24" s="336">
        <f>COUNTA(D24:P24)</f>
        <v>1</v>
      </c>
      <c r="R24" s="213"/>
      <c r="S24" s="213"/>
      <c r="T24" s="213"/>
      <c r="U24" s="213"/>
      <c r="V24" s="213"/>
      <c r="W24" s="212"/>
      <c r="X24" s="212"/>
    </row>
    <row r="25" spans="2:24" ht="30" customHeight="1">
      <c r="B25" s="596" t="s">
        <v>14</v>
      </c>
      <c r="C25" s="596"/>
      <c r="D25" s="243" t="s">
        <v>45</v>
      </c>
      <c r="E25" s="243" t="s">
        <v>45</v>
      </c>
      <c r="F25" s="243" t="s">
        <v>45</v>
      </c>
      <c r="G25" s="243" t="s">
        <v>45</v>
      </c>
      <c r="H25" s="259"/>
      <c r="I25" s="254"/>
      <c r="J25" s="243" t="s">
        <v>45</v>
      </c>
      <c r="K25" s="243" t="s">
        <v>45</v>
      </c>
      <c r="L25" s="243" t="s">
        <v>45</v>
      </c>
      <c r="M25" s="243"/>
      <c r="N25" s="243" t="s">
        <v>45</v>
      </c>
      <c r="O25" s="243" t="s">
        <v>45</v>
      </c>
      <c r="P25" s="243" t="s">
        <v>45</v>
      </c>
      <c r="Q25" s="213"/>
      <c r="R25" s="213"/>
      <c r="S25" s="213"/>
      <c r="T25" s="213"/>
      <c r="U25" s="213"/>
      <c r="V25" s="213"/>
      <c r="W25" s="212"/>
      <c r="X25" s="212"/>
    </row>
    <row r="26" spans="2:24" ht="30" customHeight="1">
      <c r="B26" s="596" t="s">
        <v>18</v>
      </c>
      <c r="C26" s="596"/>
      <c r="D26" s="243">
        <v>0</v>
      </c>
      <c r="E26" s="243">
        <v>1</v>
      </c>
      <c r="F26" s="243">
        <v>0</v>
      </c>
      <c r="G26" s="243">
        <v>4</v>
      </c>
      <c r="H26" s="251"/>
      <c r="I26" s="251"/>
      <c r="J26" s="243">
        <v>0</v>
      </c>
      <c r="K26" s="243">
        <v>0</v>
      </c>
      <c r="L26" s="243">
        <v>0</v>
      </c>
      <c r="M26" s="243"/>
      <c r="N26" s="243">
        <v>0</v>
      </c>
      <c r="O26" s="243">
        <v>0</v>
      </c>
      <c r="P26" s="243">
        <v>0</v>
      </c>
      <c r="Q26" s="213"/>
      <c r="R26" s="213"/>
      <c r="S26" s="213"/>
      <c r="T26" s="213"/>
      <c r="U26" s="213"/>
      <c r="V26" s="213"/>
      <c r="W26" s="212"/>
      <c r="X26" s="212"/>
    </row>
    <row r="27" spans="2:24" ht="30" customHeight="1">
      <c r="B27" s="596" t="s">
        <v>19</v>
      </c>
      <c r="C27" s="596"/>
      <c r="D27" s="243">
        <v>0</v>
      </c>
      <c r="E27" s="243">
        <v>0</v>
      </c>
      <c r="F27" s="243">
        <v>0</v>
      </c>
      <c r="G27" s="243">
        <v>0</v>
      </c>
      <c r="H27" s="243"/>
      <c r="I27" s="243"/>
      <c r="J27" s="243">
        <v>0</v>
      </c>
      <c r="K27" s="243">
        <v>0</v>
      </c>
      <c r="L27" s="243">
        <v>0</v>
      </c>
      <c r="M27" s="243"/>
      <c r="N27" s="243">
        <v>0</v>
      </c>
      <c r="O27" s="243">
        <v>0</v>
      </c>
      <c r="P27" s="243">
        <v>0</v>
      </c>
      <c r="Q27" s="213"/>
      <c r="R27" s="213"/>
      <c r="S27" s="213"/>
      <c r="T27" s="213"/>
      <c r="U27" s="213"/>
      <c r="V27" s="213"/>
      <c r="W27" s="212"/>
      <c r="X27" s="212"/>
    </row>
    <row r="28" spans="2:24" ht="30" customHeight="1">
      <c r="B28" s="596" t="s">
        <v>20</v>
      </c>
      <c r="C28" s="596"/>
      <c r="D28" s="243"/>
      <c r="E28" s="243"/>
      <c r="F28" s="243"/>
      <c r="G28" s="243"/>
      <c r="H28" s="243"/>
      <c r="I28" s="243"/>
      <c r="J28" s="243"/>
      <c r="K28" s="243"/>
      <c r="L28" s="243"/>
      <c r="M28" s="243"/>
      <c r="N28" s="243"/>
      <c r="O28" s="243"/>
      <c r="P28" s="243"/>
      <c r="Q28" s="213"/>
      <c r="R28" s="213"/>
      <c r="S28" s="213"/>
      <c r="T28" s="213"/>
      <c r="U28" s="213"/>
      <c r="V28" s="213"/>
      <c r="W28" s="212"/>
      <c r="X28" s="212"/>
    </row>
    <row r="29" spans="2:24" ht="30" customHeight="1">
      <c r="B29" s="596" t="s">
        <v>21</v>
      </c>
      <c r="C29" s="596"/>
      <c r="D29" s="243">
        <v>0</v>
      </c>
      <c r="E29" s="243">
        <v>0</v>
      </c>
      <c r="F29" s="243">
        <v>0</v>
      </c>
      <c r="G29" s="243">
        <v>0</v>
      </c>
      <c r="H29" s="243">
        <v>0</v>
      </c>
      <c r="I29" s="243">
        <v>1</v>
      </c>
      <c r="J29" s="243">
        <v>0</v>
      </c>
      <c r="K29" s="243">
        <v>0</v>
      </c>
      <c r="L29" s="243">
        <v>0</v>
      </c>
      <c r="M29" s="243">
        <v>0</v>
      </c>
      <c r="N29" s="243">
        <v>1</v>
      </c>
      <c r="O29" s="243">
        <v>0</v>
      </c>
      <c r="P29" s="243">
        <v>0</v>
      </c>
      <c r="Q29" s="213"/>
      <c r="R29" s="213"/>
      <c r="S29" s="213"/>
      <c r="T29" s="213"/>
      <c r="U29" s="213"/>
      <c r="V29" s="213"/>
      <c r="W29" s="212"/>
      <c r="X29" s="212"/>
    </row>
    <row r="30" spans="2:24" ht="30" customHeight="1">
      <c r="B30" s="596" t="s">
        <v>100</v>
      </c>
      <c r="C30" s="596"/>
      <c r="D30" s="243"/>
      <c r="E30" s="243"/>
      <c r="F30" s="243"/>
      <c r="G30" s="243"/>
      <c r="H30" s="243"/>
      <c r="I30" s="243"/>
      <c r="J30" s="243"/>
      <c r="K30" s="243"/>
      <c r="L30" s="243"/>
      <c r="M30" s="243"/>
      <c r="N30" s="243"/>
      <c r="O30" s="243"/>
      <c r="P30" s="243"/>
      <c r="Q30" s="336">
        <f>SUM(D30:P30)</f>
        <v>0</v>
      </c>
      <c r="R30" s="213"/>
      <c r="S30" s="213"/>
      <c r="T30" s="213"/>
      <c r="U30" s="213"/>
      <c r="V30" s="213"/>
      <c r="W30" s="212"/>
      <c r="X30" s="212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213"/>
      <c r="S31" s="213"/>
      <c r="T31" s="213"/>
      <c r="U31" s="213"/>
      <c r="V31" s="213"/>
      <c r="W31" s="212"/>
      <c r="X31" s="212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222" t="s">
        <v>26</v>
      </c>
      <c r="D41" s="222" t="s">
        <v>24</v>
      </c>
      <c r="E41" s="222" t="s">
        <v>25</v>
      </c>
      <c r="F41" s="222" t="s">
        <v>30</v>
      </c>
      <c r="H41" s="223" t="s">
        <v>41</v>
      </c>
      <c r="I41" s="222" t="s">
        <v>27</v>
      </c>
      <c r="J41" s="222" t="s">
        <v>28</v>
      </c>
      <c r="L41" s="223" t="s">
        <v>29</v>
      </c>
      <c r="M41" s="222" t="s">
        <v>40</v>
      </c>
      <c r="N41" s="222" t="s">
        <v>42</v>
      </c>
      <c r="O41" s="222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23" t="s">
        <v>83</v>
      </c>
      <c r="X41" s="223" t="s">
        <v>85</v>
      </c>
      <c r="Y41" s="223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209"/>
      <c r="D42" s="209"/>
      <c r="E42" s="228"/>
      <c r="F42" s="209"/>
      <c r="H42" s="209"/>
      <c r="I42" s="209"/>
      <c r="J42" s="356"/>
      <c r="L42" s="209"/>
      <c r="M42" s="209"/>
      <c r="N42" s="209"/>
      <c r="O42" s="356" t="s">
        <v>128</v>
      </c>
      <c r="Q42" s="327" t="s">
        <v>74</v>
      </c>
      <c r="R42" s="327">
        <v>8</v>
      </c>
      <c r="S42" s="327">
        <v>65</v>
      </c>
      <c r="T42" s="327" t="s">
        <v>117</v>
      </c>
      <c r="U42" s="327">
        <f>IF(R42="","",R42*VLOOKUP(T42,'cout opérateur machines'!A1:B8,2,0))</f>
        <v>56</v>
      </c>
      <c r="W42" s="209"/>
      <c r="X42" s="209"/>
      <c r="Y42" s="209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209"/>
      <c r="D43" s="209"/>
      <c r="E43" s="209"/>
      <c r="F43" s="209"/>
      <c r="H43" s="209"/>
      <c r="I43" s="209"/>
      <c r="J43" s="209"/>
      <c r="L43" s="209"/>
      <c r="M43" s="209"/>
      <c r="N43" s="209"/>
      <c r="O43" s="209"/>
      <c r="Q43" s="327"/>
      <c r="R43" s="327"/>
      <c r="S43" s="327"/>
      <c r="T43" s="327"/>
      <c r="U43" s="327" t="str">
        <f>IF(R43="","",R43*VLOOKUP(T43,'cout opérateur machines'!A2:B9,2,0))</f>
        <v/>
      </c>
      <c r="W43" s="209"/>
      <c r="X43" s="209"/>
      <c r="Y43" s="209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209"/>
      <c r="D44" s="209"/>
      <c r="E44" s="209"/>
      <c r="F44" s="209"/>
      <c r="H44" s="209"/>
      <c r="I44" s="209"/>
      <c r="J44" s="209"/>
      <c r="L44" s="209"/>
      <c r="M44" s="209"/>
      <c r="N44" s="209"/>
      <c r="O44" s="209"/>
      <c r="Q44" s="327"/>
      <c r="R44" s="327"/>
      <c r="S44" s="327"/>
      <c r="T44" s="327"/>
      <c r="U44" s="327" t="str">
        <f>IF(R44="","",R44*VLOOKUP(T44,'cout opérateur machines'!A3:B10,2,0))</f>
        <v/>
      </c>
      <c r="W44" s="209"/>
      <c r="X44" s="209"/>
      <c r="Y44" s="209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209"/>
      <c r="D45" s="209"/>
      <c r="E45" s="209"/>
      <c r="F45" s="209"/>
      <c r="H45" s="209"/>
      <c r="I45" s="209"/>
      <c r="J45" s="209"/>
      <c r="L45" s="209"/>
      <c r="M45" s="209"/>
      <c r="N45" s="209"/>
      <c r="O45" s="209"/>
      <c r="Q45" s="327"/>
      <c r="R45" s="327"/>
      <c r="S45" s="327"/>
      <c r="T45" s="327"/>
      <c r="U45" s="327" t="str">
        <f>IF(R45="","",R45*VLOOKUP(T45,'cout opérateur machines'!A4:B11,2,0))</f>
        <v/>
      </c>
      <c r="W45" s="209"/>
      <c r="X45" s="209"/>
      <c r="Y45" s="209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209"/>
      <c r="D46" s="209"/>
      <c r="E46" s="209"/>
      <c r="F46" s="209"/>
      <c r="H46" s="209"/>
      <c r="I46" s="209"/>
      <c r="J46" s="209"/>
      <c r="L46" s="209"/>
      <c r="M46" s="209"/>
      <c r="N46" s="209"/>
      <c r="O46" s="209"/>
      <c r="Q46" s="327"/>
      <c r="R46" s="327"/>
      <c r="S46" s="327"/>
      <c r="T46" s="327"/>
      <c r="U46" s="327" t="str">
        <f>IF(R46="","",R46*VLOOKUP(T46,'cout opérateur machines'!A5:B12,2,0))</f>
        <v/>
      </c>
      <c r="W46" s="209"/>
      <c r="X46" s="209"/>
      <c r="Y46" s="209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209"/>
      <c r="D47" s="209"/>
      <c r="E47" s="209"/>
      <c r="F47" s="209"/>
      <c r="H47" s="209"/>
      <c r="I47" s="209"/>
      <c r="J47" s="209"/>
      <c r="L47" s="209"/>
      <c r="M47" s="209"/>
      <c r="N47" s="209"/>
      <c r="O47" s="209"/>
      <c r="Q47" s="327"/>
      <c r="R47" s="327"/>
      <c r="S47" s="327"/>
      <c r="T47" s="327"/>
      <c r="U47" s="327" t="str">
        <f>IF(R47="","",R47*VLOOKUP(T47,'cout opérateur machines'!A6:B13,2,0))</f>
        <v/>
      </c>
      <c r="W47" s="209"/>
      <c r="X47" s="209"/>
      <c r="Y47" s="209"/>
      <c r="Z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229" t="s">
        <v>127</v>
      </c>
      <c r="Q48" s="326"/>
      <c r="R48" s="326"/>
      <c r="S48" s="572" t="s">
        <v>183</v>
      </c>
      <c r="T48" s="573"/>
      <c r="U48" s="330">
        <f>SUM(U42:U47)</f>
        <v>56</v>
      </c>
      <c r="W48" s="209"/>
      <c r="X48" s="209"/>
      <c r="Y48" s="209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M49" s="69"/>
      <c r="N49" s="209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M50" s="69"/>
      <c r="N50" s="209"/>
      <c r="Q50" s="326"/>
      <c r="R50" s="326"/>
      <c r="S50" s="574" t="s">
        <v>184</v>
      </c>
      <c r="T50" s="574"/>
      <c r="U50" s="331">
        <v>2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M51" s="69"/>
      <c r="N51" s="209"/>
    </row>
    <row r="52" spans="5:26">
      <c r="H52" s="356"/>
      <c r="I52" s="13"/>
      <c r="J52" s="360" t="str">
        <f t="shared" si="2"/>
        <v/>
      </c>
      <c r="M52" s="69"/>
      <c r="N52" s="209"/>
    </row>
    <row r="53" spans="5:26">
      <c r="H53" s="356"/>
      <c r="I53" s="13"/>
      <c r="J53" s="360" t="str">
        <f t="shared" si="2"/>
        <v/>
      </c>
      <c r="M53" s="69"/>
      <c r="N53" s="209"/>
    </row>
    <row r="54" spans="5:26">
      <c r="H54" s="356"/>
      <c r="I54" s="13"/>
      <c r="J54" s="360" t="str">
        <f t="shared" si="2"/>
        <v/>
      </c>
      <c r="M54" s="69"/>
      <c r="N54" s="209"/>
    </row>
    <row r="55" spans="5:26">
      <c r="H55" s="356"/>
      <c r="I55" s="13"/>
      <c r="J55" s="360" t="str">
        <f t="shared" si="2"/>
        <v/>
      </c>
      <c r="M55" s="69"/>
      <c r="N55" s="209"/>
    </row>
    <row r="61" spans="5:26">
      <c r="E61" s="212"/>
    </row>
    <row r="62" spans="5:26">
      <c r="E62" s="212"/>
    </row>
    <row r="63" spans="5:26">
      <c r="E63" s="212"/>
    </row>
    <row r="64" spans="5:26">
      <c r="E64" s="212"/>
    </row>
    <row r="65" spans="5:5">
      <c r="E65" s="212"/>
    </row>
    <row r="66" spans="5:5">
      <c r="E66" s="212"/>
    </row>
    <row r="67" spans="5:5">
      <c r="E67" s="212"/>
    </row>
  </sheetData>
  <mergeCells count="32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46"/>
  <dimension ref="B1:AG67"/>
  <sheetViews>
    <sheetView topLeftCell="O27" zoomScale="68" zoomScaleNormal="68" workbookViewId="0">
      <selection activeCell="J51" sqref="J51:J55"/>
    </sheetView>
  </sheetViews>
  <sheetFormatPr baseColWidth="10" defaultRowHeight="15"/>
  <cols>
    <col min="1" max="1" width="3.85546875" style="181" customWidth="1"/>
    <col min="2" max="17" width="32.7109375" style="181" customWidth="1"/>
    <col min="18" max="18" width="11.42578125" style="181"/>
    <col min="19" max="19" width="18.85546875" style="181" customWidth="1"/>
    <col min="20" max="22" width="11.42578125" style="181"/>
    <col min="23" max="23" width="21.28515625" style="181" customWidth="1"/>
    <col min="24" max="24" width="20.28515625" style="181" customWidth="1"/>
    <col min="25" max="25" width="21.140625" style="181" customWidth="1"/>
    <col min="26" max="32" width="11.42578125" style="181"/>
    <col min="33" max="33" width="15.28515625" style="181" bestFit="1" customWidth="1"/>
    <col min="34" max="16384" width="11.42578125" style="18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88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88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88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88"/>
      <c r="V5" s="597"/>
      <c r="W5" s="597"/>
      <c r="X5" s="597"/>
    </row>
    <row r="6" spans="2:24" ht="15" customHeight="1">
      <c r="C6" s="184"/>
      <c r="D6" s="184"/>
      <c r="E6" s="184"/>
      <c r="F6" s="184"/>
    </row>
    <row r="7" spans="2:24" ht="15" customHeight="1">
      <c r="C7" s="184"/>
      <c r="D7" s="184"/>
      <c r="E7" s="184"/>
      <c r="F7" s="184"/>
    </row>
    <row r="8" spans="2:24" ht="15" customHeight="1">
      <c r="C8" s="184"/>
      <c r="D8" s="184"/>
      <c r="E8" s="184"/>
      <c r="F8" s="184"/>
    </row>
    <row r="9" spans="2:24" ht="15" customHeight="1">
      <c r="C9" s="184"/>
      <c r="D9" s="184"/>
      <c r="F9" s="184"/>
    </row>
    <row r="10" spans="2:24" ht="15" customHeight="1">
      <c r="C10" s="184"/>
      <c r="D10" s="184"/>
      <c r="E10" s="184"/>
      <c r="F10" s="184"/>
    </row>
    <row r="11" spans="2:24">
      <c r="C11" s="182"/>
      <c r="D11" s="182"/>
      <c r="E11" s="182"/>
      <c r="F11" s="182"/>
    </row>
    <row r="12" spans="2:24" ht="36.75" customHeight="1">
      <c r="C12" s="182"/>
      <c r="D12" s="182"/>
      <c r="E12" s="182"/>
      <c r="F12" s="182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189"/>
      <c r="R13" s="185"/>
      <c r="S13" s="186"/>
      <c r="T13" s="186"/>
      <c r="U13" s="186"/>
      <c r="V13" s="186"/>
      <c r="W13" s="186"/>
      <c r="X13" s="186"/>
    </row>
    <row r="14" spans="2:24" ht="30" customHeight="1">
      <c r="B14" s="602" t="s">
        <v>11</v>
      </c>
      <c r="C14" s="602"/>
      <c r="D14" s="224">
        <v>511110</v>
      </c>
      <c r="E14" s="218" t="s">
        <v>77</v>
      </c>
      <c r="F14" s="217" t="s">
        <v>166</v>
      </c>
      <c r="G14" s="219" t="s">
        <v>162</v>
      </c>
      <c r="H14" s="230"/>
      <c r="I14" s="225"/>
      <c r="J14" s="218" t="s">
        <v>114</v>
      </c>
      <c r="K14" s="218" t="s">
        <v>58</v>
      </c>
      <c r="L14" s="226" t="s">
        <v>58</v>
      </c>
      <c r="M14" s="217"/>
      <c r="N14" s="217" t="s">
        <v>75</v>
      </c>
      <c r="O14" s="218" t="s">
        <v>122</v>
      </c>
      <c r="P14" s="218" t="s">
        <v>164</v>
      </c>
      <c r="Q14" s="187"/>
      <c r="R14" s="187"/>
      <c r="S14" s="187"/>
      <c r="T14" s="187"/>
      <c r="U14" s="187"/>
      <c r="V14" s="187"/>
      <c r="W14" s="186"/>
      <c r="X14" s="186"/>
    </row>
    <row r="15" spans="2:24" ht="57.75" customHeight="1">
      <c r="B15" s="602" t="s">
        <v>12</v>
      </c>
      <c r="C15" s="602"/>
      <c r="D15" s="219" t="s">
        <v>168</v>
      </c>
      <c r="E15" s="224" t="s">
        <v>76</v>
      </c>
      <c r="F15" s="219" t="s">
        <v>167</v>
      </c>
      <c r="G15" s="219" t="s">
        <v>163</v>
      </c>
      <c r="H15" s="225"/>
      <c r="I15" s="225"/>
      <c r="J15" s="218" t="s">
        <v>115</v>
      </c>
      <c r="K15" s="219" t="s">
        <v>59</v>
      </c>
      <c r="L15" s="219" t="s">
        <v>110</v>
      </c>
      <c r="M15" s="217"/>
      <c r="N15" s="217" t="s">
        <v>74</v>
      </c>
      <c r="O15" s="217" t="s">
        <v>121</v>
      </c>
      <c r="P15" s="217" t="s">
        <v>165</v>
      </c>
      <c r="Q15" s="190"/>
      <c r="R15" s="187"/>
      <c r="S15" s="187"/>
      <c r="T15" s="187"/>
      <c r="U15" s="187"/>
      <c r="V15" s="187"/>
      <c r="W15" s="186"/>
      <c r="X15" s="186"/>
    </row>
    <row r="16" spans="2:24" ht="30" customHeight="1">
      <c r="B16" s="602" t="s">
        <v>60</v>
      </c>
      <c r="C16" s="602"/>
      <c r="D16" s="217">
        <v>0</v>
      </c>
      <c r="E16" s="217">
        <v>0</v>
      </c>
      <c r="F16" s="217">
        <v>1390</v>
      </c>
      <c r="G16" s="217">
        <v>950</v>
      </c>
      <c r="H16" s="225"/>
      <c r="I16" s="225"/>
      <c r="J16" s="217"/>
      <c r="K16" s="217">
        <v>192</v>
      </c>
      <c r="L16" s="217">
        <v>149</v>
      </c>
      <c r="M16" s="217"/>
      <c r="N16" s="217">
        <v>39511</v>
      </c>
      <c r="O16" s="217">
        <v>3590</v>
      </c>
      <c r="P16" s="217">
        <v>800</v>
      </c>
      <c r="Q16" s="187"/>
      <c r="R16" s="187"/>
      <c r="S16" s="187"/>
      <c r="T16" s="187"/>
      <c r="U16" s="187"/>
      <c r="V16" s="187"/>
      <c r="W16" s="186"/>
      <c r="X16" s="186"/>
    </row>
    <row r="17" spans="2:24" ht="30" customHeight="1">
      <c r="B17" s="602" t="s">
        <v>176</v>
      </c>
      <c r="C17" s="602"/>
      <c r="D17" s="217">
        <v>1436</v>
      </c>
      <c r="E17" s="217">
        <v>305</v>
      </c>
      <c r="F17" s="217">
        <v>2860</v>
      </c>
      <c r="G17" s="217">
        <v>1250</v>
      </c>
      <c r="H17" s="217"/>
      <c r="I17" s="217"/>
      <c r="J17" s="217"/>
      <c r="K17" s="217">
        <v>192</v>
      </c>
      <c r="L17" s="217">
        <v>153</v>
      </c>
      <c r="M17" s="217"/>
      <c r="N17" s="217">
        <v>39511</v>
      </c>
      <c r="O17" s="217">
        <v>3855</v>
      </c>
      <c r="P17" s="217">
        <v>1280</v>
      </c>
      <c r="Q17" s="187"/>
      <c r="R17" s="187"/>
      <c r="S17" s="187"/>
      <c r="T17" s="187"/>
      <c r="U17" s="187"/>
      <c r="V17" s="187"/>
      <c r="W17" s="186"/>
      <c r="X17" s="186"/>
    </row>
    <row r="18" spans="2:24" ht="30" customHeight="1">
      <c r="B18" s="602" t="s">
        <v>36</v>
      </c>
      <c r="C18" s="194" t="s">
        <v>37</v>
      </c>
      <c r="D18" s="217" t="s">
        <v>45</v>
      </c>
      <c r="E18" s="217" t="s">
        <v>45</v>
      </c>
      <c r="F18" s="217" t="s">
        <v>45</v>
      </c>
      <c r="G18" s="217" t="s">
        <v>45</v>
      </c>
      <c r="H18" s="230"/>
      <c r="I18" s="225"/>
      <c r="J18" s="217" t="s">
        <v>45</v>
      </c>
      <c r="K18" s="217" t="s">
        <v>45</v>
      </c>
      <c r="L18" s="217" t="s">
        <v>45</v>
      </c>
      <c r="M18" s="217"/>
      <c r="N18" s="217" t="s">
        <v>45</v>
      </c>
      <c r="O18" s="217" t="s">
        <v>45</v>
      </c>
      <c r="P18" s="217" t="s">
        <v>45</v>
      </c>
      <c r="Q18" s="187"/>
      <c r="R18" s="187"/>
      <c r="S18" s="187"/>
      <c r="T18" s="187"/>
      <c r="U18" s="187"/>
      <c r="V18" s="187"/>
      <c r="W18" s="186"/>
      <c r="X18" s="186"/>
    </row>
    <row r="19" spans="2:24" ht="30" customHeight="1">
      <c r="B19" s="602"/>
      <c r="C19" s="194" t="s">
        <v>38</v>
      </c>
      <c r="D19" s="217" t="s">
        <v>45</v>
      </c>
      <c r="E19" s="217" t="s">
        <v>45</v>
      </c>
      <c r="F19" s="217" t="s">
        <v>45</v>
      </c>
      <c r="G19" s="217" t="s">
        <v>45</v>
      </c>
      <c r="H19" s="230"/>
      <c r="I19" s="225"/>
      <c r="J19" s="217" t="s">
        <v>45</v>
      </c>
      <c r="K19" s="217" t="s">
        <v>45</v>
      </c>
      <c r="L19" s="217" t="s">
        <v>45</v>
      </c>
      <c r="M19" s="217"/>
      <c r="N19" s="217" t="s">
        <v>45</v>
      </c>
      <c r="O19" s="217" t="s">
        <v>45</v>
      </c>
      <c r="P19" s="217" t="s">
        <v>45</v>
      </c>
      <c r="Q19" s="187"/>
      <c r="R19" s="187"/>
      <c r="S19" s="187"/>
      <c r="T19" s="187"/>
      <c r="U19" s="187"/>
      <c r="V19" s="187"/>
      <c r="W19" s="186"/>
      <c r="X19" s="186"/>
    </row>
    <row r="20" spans="2:24" ht="30" customHeight="1">
      <c r="B20" s="596" t="s">
        <v>15</v>
      </c>
      <c r="C20" s="596"/>
      <c r="D20" s="217" t="s">
        <v>45</v>
      </c>
      <c r="E20" s="217" t="s">
        <v>45</v>
      </c>
      <c r="F20" s="217" t="s">
        <v>45</v>
      </c>
      <c r="G20" s="217" t="s">
        <v>45</v>
      </c>
      <c r="H20" s="225"/>
      <c r="I20" s="225"/>
      <c r="J20" s="217" t="s">
        <v>45</v>
      </c>
      <c r="K20" s="217" t="s">
        <v>45</v>
      </c>
      <c r="L20" s="217" t="s">
        <v>45</v>
      </c>
      <c r="M20" s="217"/>
      <c r="N20" s="217" t="s">
        <v>45</v>
      </c>
      <c r="O20" s="217" t="s">
        <v>45</v>
      </c>
      <c r="P20" s="217" t="s">
        <v>45</v>
      </c>
      <c r="Q20" s="187"/>
      <c r="R20" s="187"/>
      <c r="S20" s="187"/>
      <c r="T20" s="187"/>
      <c r="U20" s="187"/>
      <c r="V20" s="187"/>
      <c r="W20" s="186"/>
      <c r="X20" s="186"/>
    </row>
    <row r="21" spans="2:24" ht="30" customHeight="1">
      <c r="B21" s="596" t="s">
        <v>39</v>
      </c>
      <c r="C21" s="596"/>
      <c r="D21" s="217" t="s">
        <v>45</v>
      </c>
      <c r="E21" s="217" t="s">
        <v>45</v>
      </c>
      <c r="F21" s="217" t="s">
        <v>45</v>
      </c>
      <c r="G21" s="217" t="s">
        <v>45</v>
      </c>
      <c r="H21" s="225"/>
      <c r="I21" s="225"/>
      <c r="J21" s="217" t="s">
        <v>45</v>
      </c>
      <c r="K21" s="217" t="s">
        <v>45</v>
      </c>
      <c r="L21" s="217" t="s">
        <v>45</v>
      </c>
      <c r="M21" s="217"/>
      <c r="N21" s="217" t="s">
        <v>45</v>
      </c>
      <c r="O21" s="217" t="s">
        <v>45</v>
      </c>
      <c r="P21" s="217" t="s">
        <v>45</v>
      </c>
      <c r="Q21" s="187"/>
      <c r="R21" s="187"/>
      <c r="S21" s="187"/>
      <c r="T21" s="187"/>
      <c r="U21" s="187"/>
      <c r="V21" s="187"/>
      <c r="W21" s="186"/>
      <c r="X21" s="186"/>
    </row>
    <row r="22" spans="2:24" ht="30" customHeight="1">
      <c r="B22" s="596" t="s">
        <v>16</v>
      </c>
      <c r="C22" s="596"/>
      <c r="D22" s="217" t="s">
        <v>45</v>
      </c>
      <c r="E22" s="217" t="s">
        <v>45</v>
      </c>
      <c r="F22" s="217" t="s">
        <v>45</v>
      </c>
      <c r="G22" s="217" t="s">
        <v>45</v>
      </c>
      <c r="H22" s="225"/>
      <c r="I22" s="225"/>
      <c r="J22" s="217" t="s">
        <v>45</v>
      </c>
      <c r="K22" s="217" t="s">
        <v>45</v>
      </c>
      <c r="L22" s="217" t="s">
        <v>45</v>
      </c>
      <c r="M22" s="217"/>
      <c r="N22" s="217" t="s">
        <v>45</v>
      </c>
      <c r="O22" s="217" t="s">
        <v>45</v>
      </c>
      <c r="P22" s="217" t="s">
        <v>45</v>
      </c>
      <c r="Q22" s="187"/>
      <c r="R22" s="187"/>
      <c r="S22" s="187"/>
      <c r="T22" s="187"/>
      <c r="U22" s="187"/>
      <c r="V22" s="187"/>
      <c r="W22" s="186"/>
      <c r="X22" s="186"/>
    </row>
    <row r="23" spans="2:24" ht="66.75" customHeight="1">
      <c r="B23" s="596" t="s">
        <v>17</v>
      </c>
      <c r="C23" s="596"/>
      <c r="D23" s="217" t="s">
        <v>45</v>
      </c>
      <c r="E23" s="217" t="s">
        <v>45</v>
      </c>
      <c r="F23" s="219" t="s">
        <v>61</v>
      </c>
      <c r="G23" s="217" t="s">
        <v>45</v>
      </c>
      <c r="H23" s="231"/>
      <c r="I23" s="225"/>
      <c r="J23" s="219" t="s">
        <v>45</v>
      </c>
      <c r="K23" s="219" t="s">
        <v>45</v>
      </c>
      <c r="L23" s="217" t="s">
        <v>45</v>
      </c>
      <c r="M23" s="217"/>
      <c r="N23" s="217" t="s">
        <v>45</v>
      </c>
      <c r="O23" s="217" t="s">
        <v>45</v>
      </c>
      <c r="P23" s="217" t="s">
        <v>45</v>
      </c>
      <c r="Q23" s="187"/>
      <c r="R23" s="187"/>
      <c r="S23" s="187"/>
      <c r="T23" s="187"/>
      <c r="U23" s="187"/>
      <c r="V23" s="187"/>
      <c r="W23" s="186"/>
      <c r="X23" s="186"/>
    </row>
    <row r="24" spans="2:24" ht="30" customHeight="1">
      <c r="B24" s="596" t="s">
        <v>13</v>
      </c>
      <c r="C24" s="596"/>
      <c r="D24" s="217"/>
      <c r="E24" s="225"/>
      <c r="F24" s="217"/>
      <c r="G24" s="217">
        <v>1</v>
      </c>
      <c r="H24" s="225"/>
      <c r="I24" s="225"/>
      <c r="J24" s="217"/>
      <c r="K24" s="217"/>
      <c r="L24" s="221"/>
      <c r="M24" s="217"/>
      <c r="N24" s="217"/>
      <c r="O24" s="217"/>
      <c r="P24" s="217"/>
      <c r="Q24" s="336">
        <f>COUNTA(D24:P24)</f>
        <v>1</v>
      </c>
      <c r="R24" s="187"/>
      <c r="S24" s="187"/>
      <c r="T24" s="187"/>
      <c r="U24" s="187"/>
      <c r="V24" s="187"/>
      <c r="W24" s="186"/>
      <c r="X24" s="186"/>
    </row>
    <row r="25" spans="2:24" ht="30" customHeight="1">
      <c r="B25" s="596" t="s">
        <v>14</v>
      </c>
      <c r="C25" s="596"/>
      <c r="D25" s="217" t="s">
        <v>45</v>
      </c>
      <c r="E25" s="217" t="s">
        <v>45</v>
      </c>
      <c r="F25" s="217" t="s">
        <v>45</v>
      </c>
      <c r="G25" s="217" t="s">
        <v>45</v>
      </c>
      <c r="H25" s="232"/>
      <c r="I25" s="227"/>
      <c r="J25" s="217" t="s">
        <v>45</v>
      </c>
      <c r="K25" s="217" t="s">
        <v>45</v>
      </c>
      <c r="L25" s="217" t="s">
        <v>45</v>
      </c>
      <c r="M25" s="217"/>
      <c r="N25" s="217" t="s">
        <v>45</v>
      </c>
      <c r="O25" s="217" t="s">
        <v>45</v>
      </c>
      <c r="P25" s="217" t="s">
        <v>45</v>
      </c>
      <c r="Q25" s="187"/>
      <c r="R25" s="187"/>
      <c r="S25" s="187"/>
      <c r="T25" s="187"/>
      <c r="U25" s="187"/>
      <c r="V25" s="187"/>
      <c r="W25" s="186"/>
      <c r="X25" s="186"/>
    </row>
    <row r="26" spans="2:24" ht="30" customHeight="1">
      <c r="B26" s="596" t="s">
        <v>18</v>
      </c>
      <c r="C26" s="596"/>
      <c r="D26" s="217"/>
      <c r="E26" s="217"/>
      <c r="F26" s="217"/>
      <c r="G26" s="217"/>
      <c r="H26" s="225"/>
      <c r="I26" s="225"/>
      <c r="J26" s="217"/>
      <c r="K26" s="217"/>
      <c r="L26" s="217"/>
      <c r="M26" s="217"/>
      <c r="N26" s="217"/>
      <c r="O26" s="217"/>
      <c r="P26" s="217"/>
      <c r="Q26" s="187"/>
      <c r="R26" s="187"/>
      <c r="S26" s="187"/>
      <c r="T26" s="187"/>
      <c r="U26" s="187"/>
      <c r="V26" s="187"/>
      <c r="W26" s="186"/>
      <c r="X26" s="186"/>
    </row>
    <row r="27" spans="2:24" ht="30" customHeight="1">
      <c r="B27" s="596" t="s">
        <v>19</v>
      </c>
      <c r="C27" s="596"/>
      <c r="D27" s="217"/>
      <c r="E27" s="217"/>
      <c r="F27" s="217"/>
      <c r="G27" s="217"/>
      <c r="H27" s="217"/>
      <c r="I27" s="217"/>
      <c r="J27" s="217"/>
      <c r="K27" s="217"/>
      <c r="L27" s="217"/>
      <c r="M27" s="217"/>
      <c r="N27" s="217"/>
      <c r="O27" s="217"/>
      <c r="P27" s="217"/>
      <c r="Q27" s="187"/>
      <c r="R27" s="187"/>
      <c r="S27" s="187"/>
      <c r="T27" s="187"/>
      <c r="U27" s="187"/>
      <c r="V27" s="187"/>
      <c r="W27" s="186"/>
      <c r="X27" s="186"/>
    </row>
    <row r="28" spans="2:24" ht="30" customHeight="1">
      <c r="B28" s="596" t="s">
        <v>20</v>
      </c>
      <c r="C28" s="596"/>
      <c r="D28" s="217"/>
      <c r="E28" s="217"/>
      <c r="F28" s="217"/>
      <c r="G28" s="217"/>
      <c r="H28" s="217"/>
      <c r="I28" s="217"/>
      <c r="J28" s="217"/>
      <c r="K28" s="217"/>
      <c r="L28" s="217"/>
      <c r="M28" s="217"/>
      <c r="N28" s="217"/>
      <c r="O28" s="217"/>
      <c r="P28" s="217"/>
      <c r="Q28" s="187"/>
      <c r="R28" s="187"/>
      <c r="S28" s="187"/>
      <c r="T28" s="187"/>
      <c r="U28" s="187"/>
      <c r="V28" s="187"/>
      <c r="W28" s="186"/>
      <c r="X28" s="186"/>
    </row>
    <row r="29" spans="2:24" ht="30" customHeight="1">
      <c r="B29" s="596" t="s">
        <v>21</v>
      </c>
      <c r="C29" s="596"/>
      <c r="D29" s="217">
        <v>0</v>
      </c>
      <c r="E29" s="217">
        <v>0</v>
      </c>
      <c r="F29" s="217">
        <v>0</v>
      </c>
      <c r="G29" s="217">
        <v>1</v>
      </c>
      <c r="H29" s="217">
        <v>0</v>
      </c>
      <c r="I29" s="217">
        <v>1</v>
      </c>
      <c r="J29" s="217">
        <v>0</v>
      </c>
      <c r="K29" s="217">
        <v>0</v>
      </c>
      <c r="L29" s="217">
        <v>0</v>
      </c>
      <c r="M29" s="217">
        <v>0</v>
      </c>
      <c r="N29" s="217">
        <v>1</v>
      </c>
      <c r="O29" s="217">
        <v>0</v>
      </c>
      <c r="P29" s="217">
        <v>0</v>
      </c>
      <c r="Q29" s="187"/>
      <c r="R29" s="187"/>
      <c r="S29" s="187"/>
      <c r="T29" s="187"/>
      <c r="U29" s="187"/>
      <c r="V29" s="187"/>
      <c r="W29" s="186"/>
      <c r="X29" s="186"/>
    </row>
    <row r="30" spans="2:24" ht="30" customHeight="1">
      <c r="B30" s="596" t="s">
        <v>100</v>
      </c>
      <c r="C30" s="596"/>
      <c r="D30" s="217"/>
      <c r="E30" s="217"/>
      <c r="F30" s="217"/>
      <c r="G30" s="217"/>
      <c r="H30" s="217"/>
      <c r="I30" s="217"/>
      <c r="J30" s="217"/>
      <c r="K30" s="217"/>
      <c r="L30" s="217"/>
      <c r="M30" s="217"/>
      <c r="N30" s="217"/>
      <c r="O30" s="217"/>
      <c r="P30" s="217"/>
      <c r="Q30" s="336">
        <f>SUM(D30:P30)</f>
        <v>0</v>
      </c>
      <c r="R30" s="187"/>
      <c r="S30" s="187"/>
      <c r="T30" s="187"/>
      <c r="U30" s="187"/>
      <c r="V30" s="187"/>
      <c r="W30" s="186"/>
      <c r="X30" s="186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87"/>
      <c r="S31" s="187"/>
      <c r="T31" s="187"/>
      <c r="U31" s="187"/>
      <c r="V31" s="187"/>
      <c r="W31" s="186"/>
      <c r="X31" s="186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196" t="s">
        <v>26</v>
      </c>
      <c r="D41" s="196" t="s">
        <v>24</v>
      </c>
      <c r="E41" s="196" t="s">
        <v>25</v>
      </c>
      <c r="F41" s="196" t="s">
        <v>30</v>
      </c>
      <c r="H41" s="197" t="s">
        <v>41</v>
      </c>
      <c r="I41" s="196" t="s">
        <v>27</v>
      </c>
      <c r="J41" s="196" t="s">
        <v>28</v>
      </c>
      <c r="L41" s="197" t="s">
        <v>29</v>
      </c>
      <c r="M41" s="196" t="s">
        <v>40</v>
      </c>
      <c r="N41" s="196" t="s">
        <v>42</v>
      </c>
      <c r="O41" s="196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197" t="s">
        <v>83</v>
      </c>
      <c r="X41" s="197" t="s">
        <v>85</v>
      </c>
      <c r="Y41" s="197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183"/>
      <c r="D42" s="183"/>
      <c r="E42" s="202"/>
      <c r="F42" s="183"/>
      <c r="H42" s="183"/>
      <c r="I42" s="183"/>
      <c r="J42" s="356"/>
      <c r="L42" s="183"/>
      <c r="M42" s="183"/>
      <c r="N42" s="183"/>
      <c r="O42" s="356" t="s">
        <v>128</v>
      </c>
      <c r="Q42" s="327" t="s">
        <v>74</v>
      </c>
      <c r="R42" s="327">
        <v>8</v>
      </c>
      <c r="S42" s="327">
        <v>55</v>
      </c>
      <c r="T42" s="327" t="s">
        <v>117</v>
      </c>
      <c r="U42" s="327">
        <f>IF(R42="","",R42*VLOOKUP(T42,'cout opérateur machines'!A1:B8,2,0))</f>
        <v>56</v>
      </c>
      <c r="W42" s="183"/>
      <c r="X42" s="183"/>
      <c r="Y42" s="183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183"/>
      <c r="D43" s="183"/>
      <c r="E43" s="183"/>
      <c r="F43" s="183"/>
      <c r="H43" s="183"/>
      <c r="I43" s="183"/>
      <c r="J43" s="183"/>
      <c r="L43" s="183"/>
      <c r="M43" s="183"/>
      <c r="N43" s="183"/>
      <c r="O43" s="183"/>
      <c r="Q43" s="327"/>
      <c r="R43" s="327"/>
      <c r="S43" s="327"/>
      <c r="T43" s="327"/>
      <c r="U43" s="327" t="str">
        <f>IF(R43="","",R43*VLOOKUP(T43,'cout opérateur machines'!A2:B9,2,0))</f>
        <v/>
      </c>
      <c r="W43" s="183"/>
      <c r="X43" s="183"/>
      <c r="Y43" s="183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183"/>
      <c r="D44" s="183"/>
      <c r="E44" s="183"/>
      <c r="F44" s="183"/>
      <c r="H44" s="183"/>
      <c r="I44" s="183"/>
      <c r="J44" s="183"/>
      <c r="L44" s="183"/>
      <c r="M44" s="183"/>
      <c r="N44" s="183"/>
      <c r="O44" s="183"/>
      <c r="Q44" s="327"/>
      <c r="R44" s="327"/>
      <c r="S44" s="327"/>
      <c r="T44" s="327"/>
      <c r="U44" s="327" t="str">
        <f>IF(R44="","",R44*VLOOKUP(T44,'cout opérateur machines'!A3:B10,2,0))</f>
        <v/>
      </c>
      <c r="W44" s="183"/>
      <c r="X44" s="183"/>
      <c r="Y44" s="183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183"/>
      <c r="D45" s="183"/>
      <c r="E45" s="183"/>
      <c r="F45" s="183"/>
      <c r="H45" s="183"/>
      <c r="I45" s="183"/>
      <c r="J45" s="183"/>
      <c r="L45" s="183"/>
      <c r="M45" s="183"/>
      <c r="N45" s="183"/>
      <c r="O45" s="183"/>
      <c r="Q45" s="327"/>
      <c r="R45" s="327"/>
      <c r="S45" s="327"/>
      <c r="T45" s="327"/>
      <c r="U45" s="327" t="str">
        <f>IF(R45="","",R45*VLOOKUP(T45,'cout opérateur machines'!A4:B11,2,0))</f>
        <v/>
      </c>
      <c r="W45" s="183"/>
      <c r="X45" s="183"/>
      <c r="Y45" s="183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183"/>
      <c r="D46" s="183"/>
      <c r="E46" s="183"/>
      <c r="F46" s="183"/>
      <c r="H46" s="183"/>
      <c r="I46" s="183"/>
      <c r="J46" s="183"/>
      <c r="L46" s="183"/>
      <c r="M46" s="183"/>
      <c r="N46" s="183"/>
      <c r="O46" s="183"/>
      <c r="Q46" s="327"/>
      <c r="R46" s="327"/>
      <c r="S46" s="327"/>
      <c r="T46" s="327"/>
      <c r="U46" s="327" t="str">
        <f>IF(R46="","",R46*VLOOKUP(T46,'cout opérateur machines'!A5:B12,2,0))</f>
        <v/>
      </c>
      <c r="W46" s="183"/>
      <c r="X46" s="183"/>
      <c r="Y46" s="183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183"/>
      <c r="D47" s="183"/>
      <c r="E47" s="183"/>
      <c r="F47" s="183"/>
      <c r="H47" s="183"/>
      <c r="I47" s="183"/>
      <c r="J47" s="183"/>
      <c r="L47" s="183"/>
      <c r="M47" s="183"/>
      <c r="N47" s="183"/>
      <c r="O47" s="183"/>
      <c r="Q47" s="327"/>
      <c r="R47" s="327"/>
      <c r="S47" s="327"/>
      <c r="T47" s="327"/>
      <c r="U47" s="327" t="str">
        <f>IF(R47="","",R47*VLOOKUP(T47,'cout opérateur machines'!A6:B13,2,0))</f>
        <v/>
      </c>
      <c r="W47" s="183"/>
      <c r="X47" s="183"/>
      <c r="Y47" s="183"/>
      <c r="Z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203" t="s">
        <v>127</v>
      </c>
      <c r="Q48" s="326"/>
      <c r="R48" s="326"/>
      <c r="S48" s="572" t="s">
        <v>183</v>
      </c>
      <c r="T48" s="573"/>
      <c r="U48" s="330">
        <f>SUM(U42:U47)</f>
        <v>56</v>
      </c>
      <c r="W48" s="183"/>
      <c r="X48" s="183"/>
      <c r="Y48" s="183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M49" s="69"/>
      <c r="N49" s="183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M50" s="69"/>
      <c r="N50" s="183"/>
      <c r="Q50" s="326"/>
      <c r="R50" s="326"/>
      <c r="S50" s="574" t="s">
        <v>184</v>
      </c>
      <c r="T50" s="574"/>
      <c r="U50" s="331">
        <v>2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M51" s="69"/>
      <c r="N51" s="183"/>
    </row>
    <row r="52" spans="5:26">
      <c r="H52" s="356"/>
      <c r="I52" s="13"/>
      <c r="J52" s="360" t="str">
        <f t="shared" si="2"/>
        <v/>
      </c>
      <c r="M52" s="69"/>
      <c r="N52" s="183"/>
    </row>
    <row r="53" spans="5:26">
      <c r="H53" s="356"/>
      <c r="I53" s="13"/>
      <c r="J53" s="360" t="str">
        <f t="shared" si="2"/>
        <v/>
      </c>
      <c r="M53" s="69"/>
      <c r="N53" s="183"/>
    </row>
    <row r="54" spans="5:26">
      <c r="H54" s="356"/>
      <c r="I54" s="13"/>
      <c r="J54" s="360" t="str">
        <f t="shared" si="2"/>
        <v/>
      </c>
      <c r="M54" s="69"/>
      <c r="N54" s="183"/>
    </row>
    <row r="55" spans="5:26">
      <c r="H55" s="356"/>
      <c r="I55" s="13"/>
      <c r="J55" s="360" t="str">
        <f t="shared" si="2"/>
        <v/>
      </c>
      <c r="M55" s="69"/>
      <c r="N55" s="183"/>
    </row>
    <row r="61" spans="5:26">
      <c r="E61" s="186"/>
    </row>
    <row r="62" spans="5:26">
      <c r="E62" s="186"/>
    </row>
    <row r="63" spans="5:26">
      <c r="E63" s="186"/>
    </row>
    <row r="64" spans="5:26">
      <c r="E64" s="186"/>
    </row>
    <row r="65" spans="5:5">
      <c r="E65" s="186"/>
    </row>
    <row r="66" spans="5:5">
      <c r="E66" s="186"/>
    </row>
    <row r="67" spans="5:5">
      <c r="E67" s="186"/>
    </row>
  </sheetData>
  <mergeCells count="32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45"/>
  <dimension ref="B1:AG67"/>
  <sheetViews>
    <sheetView topLeftCell="O27" zoomScale="68" zoomScaleNormal="68" workbookViewId="0">
      <selection activeCell="J51" sqref="J51:J55"/>
    </sheetView>
  </sheetViews>
  <sheetFormatPr baseColWidth="10" defaultRowHeight="15"/>
  <cols>
    <col min="1" max="1" width="3.85546875" style="155" customWidth="1"/>
    <col min="2" max="17" width="32.7109375" style="155" customWidth="1"/>
    <col min="18" max="18" width="11.42578125" style="155"/>
    <col min="19" max="19" width="18.85546875" style="155" customWidth="1"/>
    <col min="20" max="22" width="11.42578125" style="155"/>
    <col min="23" max="23" width="21.28515625" style="155" customWidth="1"/>
    <col min="24" max="24" width="20.28515625" style="155" customWidth="1"/>
    <col min="25" max="25" width="21.140625" style="155" customWidth="1"/>
    <col min="26" max="32" width="11.42578125" style="155"/>
    <col min="33" max="33" width="15.28515625" style="155" bestFit="1" customWidth="1"/>
    <col min="34" max="16384" width="11.42578125" style="155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62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62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62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62"/>
      <c r="V5" s="597"/>
      <c r="W5" s="597"/>
      <c r="X5" s="597"/>
    </row>
    <row r="6" spans="2:24" ht="15" customHeight="1">
      <c r="C6" s="158"/>
      <c r="D6" s="158"/>
      <c r="E6" s="158"/>
      <c r="F6" s="158"/>
    </row>
    <row r="7" spans="2:24" ht="15" customHeight="1">
      <c r="C7" s="158"/>
      <c r="D7" s="158"/>
      <c r="E7" s="158"/>
      <c r="F7" s="158"/>
    </row>
    <row r="8" spans="2:24" ht="15" customHeight="1">
      <c r="C8" s="158"/>
      <c r="D8" s="158"/>
      <c r="E8" s="158"/>
      <c r="F8" s="158"/>
    </row>
    <row r="9" spans="2:24" ht="15" customHeight="1">
      <c r="C9" s="158"/>
      <c r="D9" s="158"/>
      <c r="F9" s="158"/>
    </row>
    <row r="10" spans="2:24" ht="15" customHeight="1">
      <c r="C10" s="158"/>
      <c r="D10" s="158"/>
      <c r="E10" s="158"/>
      <c r="F10" s="158"/>
    </row>
    <row r="11" spans="2:24">
      <c r="C11" s="156"/>
      <c r="D11" s="156"/>
      <c r="E11" s="156"/>
      <c r="F11" s="156"/>
    </row>
    <row r="12" spans="2:24" ht="36.75" customHeight="1">
      <c r="C12" s="156"/>
      <c r="D12" s="156"/>
      <c r="E12" s="156"/>
      <c r="F12" s="156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163"/>
      <c r="R13" s="159"/>
      <c r="S13" s="160"/>
      <c r="T13" s="160"/>
      <c r="U13" s="160"/>
      <c r="V13" s="160"/>
      <c r="W13" s="160"/>
      <c r="X13" s="160"/>
    </row>
    <row r="14" spans="2:24" ht="30" customHeight="1">
      <c r="B14" s="602" t="s">
        <v>11</v>
      </c>
      <c r="C14" s="602"/>
      <c r="D14" s="191" t="s">
        <v>43</v>
      </c>
      <c r="E14" s="193" t="s">
        <v>155</v>
      </c>
      <c r="F14" s="191" t="s">
        <v>166</v>
      </c>
      <c r="G14" s="193" t="s">
        <v>162</v>
      </c>
      <c r="H14" s="204"/>
      <c r="I14" s="198"/>
      <c r="J14" s="192" t="s">
        <v>114</v>
      </c>
      <c r="K14" s="192" t="s">
        <v>58</v>
      </c>
      <c r="L14" s="199" t="s">
        <v>58</v>
      </c>
      <c r="M14" s="191"/>
      <c r="N14" s="191" t="s">
        <v>75</v>
      </c>
      <c r="O14" s="192" t="s">
        <v>122</v>
      </c>
      <c r="P14" s="192" t="s">
        <v>164</v>
      </c>
      <c r="Q14" s="161"/>
      <c r="R14" s="161"/>
      <c r="S14" s="161"/>
      <c r="T14" s="161"/>
      <c r="U14" s="161"/>
      <c r="V14" s="161"/>
      <c r="W14" s="160"/>
      <c r="X14" s="160"/>
    </row>
    <row r="15" spans="2:24" ht="57.75" customHeight="1">
      <c r="B15" s="602" t="s">
        <v>12</v>
      </c>
      <c r="C15" s="602"/>
      <c r="D15" s="191" t="s">
        <v>44</v>
      </c>
      <c r="E15" s="193" t="s">
        <v>158</v>
      </c>
      <c r="F15" s="193" t="s">
        <v>167</v>
      </c>
      <c r="G15" s="193" t="s">
        <v>163</v>
      </c>
      <c r="H15" s="198"/>
      <c r="I15" s="198"/>
      <c r="J15" s="192" t="s">
        <v>115</v>
      </c>
      <c r="K15" s="193" t="s">
        <v>59</v>
      </c>
      <c r="L15" s="193" t="s">
        <v>110</v>
      </c>
      <c r="M15" s="191"/>
      <c r="N15" s="191" t="s">
        <v>74</v>
      </c>
      <c r="O15" s="191" t="s">
        <v>121</v>
      </c>
      <c r="P15" s="191" t="s">
        <v>165</v>
      </c>
      <c r="Q15" s="164"/>
      <c r="R15" s="161"/>
      <c r="S15" s="161"/>
      <c r="T15" s="161"/>
      <c r="U15" s="161"/>
      <c r="V15" s="161"/>
      <c r="W15" s="160"/>
      <c r="X15" s="160"/>
    </row>
    <row r="16" spans="2:24" ht="30" customHeight="1">
      <c r="B16" s="602" t="s">
        <v>60</v>
      </c>
      <c r="C16" s="602"/>
      <c r="D16" s="191">
        <v>57850</v>
      </c>
      <c r="E16" s="191">
        <v>1920</v>
      </c>
      <c r="F16" s="191">
        <v>0</v>
      </c>
      <c r="G16" s="191">
        <v>608</v>
      </c>
      <c r="H16" s="200"/>
      <c r="I16" s="200"/>
      <c r="J16" s="191"/>
      <c r="K16" s="191">
        <v>192</v>
      </c>
      <c r="L16" s="191">
        <v>144</v>
      </c>
      <c r="M16" s="191"/>
      <c r="N16" s="191">
        <v>38533</v>
      </c>
      <c r="O16" s="191">
        <v>3278</v>
      </c>
      <c r="P16" s="191">
        <v>395</v>
      </c>
      <c r="Q16" s="161"/>
      <c r="R16" s="161"/>
      <c r="S16" s="161"/>
      <c r="T16" s="161"/>
      <c r="U16" s="161"/>
      <c r="V16" s="161"/>
      <c r="W16" s="160"/>
      <c r="X16" s="160"/>
    </row>
    <row r="17" spans="2:24" ht="30" customHeight="1">
      <c r="B17" s="602" t="s">
        <v>23</v>
      </c>
      <c r="C17" s="602"/>
      <c r="D17" s="191">
        <v>58247</v>
      </c>
      <c r="E17" s="191">
        <v>2102</v>
      </c>
      <c r="F17" s="191">
        <v>1390</v>
      </c>
      <c r="G17" s="191">
        <v>950</v>
      </c>
      <c r="H17" s="198"/>
      <c r="I17" s="198"/>
      <c r="J17" s="191"/>
      <c r="K17" s="191">
        <v>192</v>
      </c>
      <c r="L17" s="191">
        <v>149</v>
      </c>
      <c r="M17" s="191"/>
      <c r="N17" s="191">
        <v>39511</v>
      </c>
      <c r="O17" s="191">
        <v>3590</v>
      </c>
      <c r="P17" s="191">
        <v>800</v>
      </c>
      <c r="Q17" s="161"/>
      <c r="R17" s="161"/>
      <c r="S17" s="161"/>
      <c r="T17" s="161"/>
      <c r="U17" s="161"/>
      <c r="V17" s="161"/>
      <c r="W17" s="160"/>
      <c r="X17" s="160"/>
    </row>
    <row r="18" spans="2:24" ht="30" customHeight="1">
      <c r="B18" s="602" t="s">
        <v>36</v>
      </c>
      <c r="C18" s="168" t="s">
        <v>37</v>
      </c>
      <c r="D18" s="191" t="s">
        <v>45</v>
      </c>
      <c r="E18" s="191" t="s">
        <v>45</v>
      </c>
      <c r="F18" s="191" t="s">
        <v>45</v>
      </c>
      <c r="G18" s="191" t="s">
        <v>45</v>
      </c>
      <c r="H18" s="204"/>
      <c r="I18" s="198"/>
      <c r="J18" s="191" t="s">
        <v>45</v>
      </c>
      <c r="K18" s="191" t="s">
        <v>45</v>
      </c>
      <c r="L18" s="191" t="s">
        <v>45</v>
      </c>
      <c r="M18" s="191"/>
      <c r="N18" s="191" t="s">
        <v>45</v>
      </c>
      <c r="O18" s="191" t="s">
        <v>45</v>
      </c>
      <c r="P18" s="191" t="s">
        <v>45</v>
      </c>
      <c r="Q18" s="161"/>
      <c r="R18" s="161"/>
      <c r="S18" s="161"/>
      <c r="T18" s="161"/>
      <c r="U18" s="161"/>
      <c r="V18" s="161"/>
      <c r="W18" s="160"/>
      <c r="X18" s="160"/>
    </row>
    <row r="19" spans="2:24" ht="30" customHeight="1">
      <c r="B19" s="602"/>
      <c r="C19" s="168" t="s">
        <v>38</v>
      </c>
      <c r="D19" s="191" t="s">
        <v>45</v>
      </c>
      <c r="E19" s="191" t="s">
        <v>45</v>
      </c>
      <c r="F19" s="191" t="s">
        <v>45</v>
      </c>
      <c r="G19" s="191" t="s">
        <v>45</v>
      </c>
      <c r="H19" s="204"/>
      <c r="I19" s="198"/>
      <c r="J19" s="191" t="s">
        <v>45</v>
      </c>
      <c r="K19" s="191" t="s">
        <v>45</v>
      </c>
      <c r="L19" s="191" t="s">
        <v>45</v>
      </c>
      <c r="M19" s="191"/>
      <c r="N19" s="191" t="s">
        <v>45</v>
      </c>
      <c r="O19" s="191" t="s">
        <v>45</v>
      </c>
      <c r="P19" s="191" t="s">
        <v>45</v>
      </c>
      <c r="Q19" s="161"/>
      <c r="R19" s="161"/>
      <c r="S19" s="161"/>
      <c r="T19" s="161"/>
      <c r="U19" s="161"/>
      <c r="V19" s="161"/>
      <c r="W19" s="160"/>
      <c r="X19" s="160"/>
    </row>
    <row r="20" spans="2:24" ht="30" customHeight="1">
      <c r="B20" s="596" t="s">
        <v>15</v>
      </c>
      <c r="C20" s="596"/>
      <c r="D20" s="191" t="s">
        <v>45</v>
      </c>
      <c r="E20" s="191" t="s">
        <v>45</v>
      </c>
      <c r="F20" s="191" t="s">
        <v>45</v>
      </c>
      <c r="G20" s="191" t="s">
        <v>45</v>
      </c>
      <c r="H20" s="198"/>
      <c r="I20" s="198"/>
      <c r="J20" s="191" t="s">
        <v>45</v>
      </c>
      <c r="K20" s="191" t="s">
        <v>45</v>
      </c>
      <c r="L20" s="191" t="s">
        <v>45</v>
      </c>
      <c r="M20" s="191"/>
      <c r="N20" s="191" t="s">
        <v>45</v>
      </c>
      <c r="O20" s="191" t="s">
        <v>45</v>
      </c>
      <c r="P20" s="191" t="s">
        <v>45</v>
      </c>
      <c r="Q20" s="161"/>
      <c r="R20" s="161"/>
      <c r="S20" s="161"/>
      <c r="T20" s="161"/>
      <c r="U20" s="161"/>
      <c r="V20" s="161"/>
      <c r="W20" s="160"/>
      <c r="X20" s="160"/>
    </row>
    <row r="21" spans="2:24" ht="30" customHeight="1">
      <c r="B21" s="596" t="s">
        <v>39</v>
      </c>
      <c r="C21" s="596"/>
      <c r="D21" s="191" t="s">
        <v>45</v>
      </c>
      <c r="E21" s="191" t="s">
        <v>45</v>
      </c>
      <c r="F21" s="191" t="s">
        <v>45</v>
      </c>
      <c r="G21" s="191" t="s">
        <v>45</v>
      </c>
      <c r="H21" s="198"/>
      <c r="I21" s="198"/>
      <c r="J21" s="191" t="s">
        <v>45</v>
      </c>
      <c r="K21" s="191" t="s">
        <v>45</v>
      </c>
      <c r="L21" s="191" t="s">
        <v>45</v>
      </c>
      <c r="M21" s="191"/>
      <c r="N21" s="191" t="s">
        <v>45</v>
      </c>
      <c r="O21" s="191" t="s">
        <v>45</v>
      </c>
      <c r="P21" s="191" t="s">
        <v>45</v>
      </c>
      <c r="Q21" s="161"/>
      <c r="R21" s="161"/>
      <c r="S21" s="161"/>
      <c r="T21" s="161"/>
      <c r="U21" s="161"/>
      <c r="V21" s="161"/>
      <c r="W21" s="160"/>
      <c r="X21" s="160"/>
    </row>
    <row r="22" spans="2:24" ht="30" customHeight="1">
      <c r="B22" s="596" t="s">
        <v>16</v>
      </c>
      <c r="C22" s="596"/>
      <c r="D22" s="191" t="s">
        <v>45</v>
      </c>
      <c r="E22" s="191" t="s">
        <v>45</v>
      </c>
      <c r="F22" s="191" t="s">
        <v>45</v>
      </c>
      <c r="G22" s="191" t="s">
        <v>45</v>
      </c>
      <c r="H22" s="198"/>
      <c r="I22" s="198"/>
      <c r="J22" s="191" t="s">
        <v>45</v>
      </c>
      <c r="K22" s="191" t="s">
        <v>45</v>
      </c>
      <c r="L22" s="191" t="s">
        <v>45</v>
      </c>
      <c r="M22" s="191"/>
      <c r="N22" s="191" t="s">
        <v>45</v>
      </c>
      <c r="O22" s="191" t="s">
        <v>45</v>
      </c>
      <c r="P22" s="191" t="s">
        <v>45</v>
      </c>
      <c r="Q22" s="161"/>
      <c r="R22" s="161"/>
      <c r="S22" s="161"/>
      <c r="T22" s="161"/>
      <c r="U22" s="161"/>
      <c r="V22" s="161"/>
      <c r="W22" s="160"/>
      <c r="X22" s="160"/>
    </row>
    <row r="23" spans="2:24" ht="66.75" customHeight="1">
      <c r="B23" s="596" t="s">
        <v>17</v>
      </c>
      <c r="C23" s="596"/>
      <c r="D23" s="191" t="s">
        <v>45</v>
      </c>
      <c r="E23" s="191" t="s">
        <v>45</v>
      </c>
      <c r="F23" s="193" t="s">
        <v>61</v>
      </c>
      <c r="G23" s="191" t="s">
        <v>45</v>
      </c>
      <c r="H23" s="205"/>
      <c r="I23" s="198"/>
      <c r="J23" s="193" t="s">
        <v>45</v>
      </c>
      <c r="K23" s="193" t="s">
        <v>45</v>
      </c>
      <c r="L23" s="191" t="s">
        <v>45</v>
      </c>
      <c r="M23" s="191"/>
      <c r="N23" s="191" t="s">
        <v>45</v>
      </c>
      <c r="O23" s="191" t="s">
        <v>45</v>
      </c>
      <c r="P23" s="191" t="s">
        <v>45</v>
      </c>
      <c r="Q23" s="161"/>
      <c r="R23" s="161"/>
      <c r="S23" s="161"/>
      <c r="T23" s="161"/>
      <c r="U23" s="161"/>
      <c r="V23" s="161"/>
      <c r="W23" s="160"/>
      <c r="X23" s="160"/>
    </row>
    <row r="24" spans="2:24" ht="30" customHeight="1">
      <c r="B24" s="596" t="s">
        <v>13</v>
      </c>
      <c r="C24" s="596"/>
      <c r="D24" s="191"/>
      <c r="E24" s="198"/>
      <c r="F24" s="191"/>
      <c r="G24" s="191"/>
      <c r="H24" s="198"/>
      <c r="I24" s="198"/>
      <c r="J24" s="191"/>
      <c r="K24" s="191"/>
      <c r="L24" s="195"/>
      <c r="M24" s="191"/>
      <c r="N24" s="191"/>
      <c r="O24" s="191"/>
      <c r="P24" s="191"/>
      <c r="Q24" s="336">
        <f>COUNTA(D24:P24)</f>
        <v>0</v>
      </c>
      <c r="R24" s="161"/>
      <c r="S24" s="161"/>
      <c r="T24" s="161"/>
      <c r="U24" s="161"/>
      <c r="V24" s="161"/>
      <c r="W24" s="160"/>
      <c r="X24" s="160"/>
    </row>
    <row r="25" spans="2:24" ht="30" customHeight="1">
      <c r="B25" s="596" t="s">
        <v>14</v>
      </c>
      <c r="C25" s="596"/>
      <c r="D25" s="191" t="s">
        <v>45</v>
      </c>
      <c r="E25" s="191" t="s">
        <v>45</v>
      </c>
      <c r="F25" s="191" t="s">
        <v>45</v>
      </c>
      <c r="G25" s="191" t="s">
        <v>45</v>
      </c>
      <c r="H25" s="206"/>
      <c r="I25" s="201"/>
      <c r="J25" s="191" t="s">
        <v>45</v>
      </c>
      <c r="K25" s="191" t="s">
        <v>45</v>
      </c>
      <c r="L25" s="191" t="s">
        <v>45</v>
      </c>
      <c r="M25" s="191"/>
      <c r="N25" s="191" t="s">
        <v>45</v>
      </c>
      <c r="O25" s="191" t="s">
        <v>45</v>
      </c>
      <c r="P25" s="191" t="s">
        <v>45</v>
      </c>
      <c r="Q25" s="161"/>
      <c r="R25" s="161"/>
      <c r="S25" s="161"/>
      <c r="T25" s="161"/>
      <c r="U25" s="161"/>
      <c r="V25" s="161"/>
      <c r="W25" s="160"/>
      <c r="X25" s="160"/>
    </row>
    <row r="26" spans="2:24" ht="30" customHeight="1">
      <c r="B26" s="596" t="s">
        <v>18</v>
      </c>
      <c r="C26" s="596"/>
      <c r="D26" s="191"/>
      <c r="E26" s="191"/>
      <c r="F26" s="191"/>
      <c r="G26" s="191"/>
      <c r="H26" s="198"/>
      <c r="I26" s="198"/>
      <c r="J26" s="191"/>
      <c r="K26" s="191"/>
      <c r="L26" s="191"/>
      <c r="M26" s="191"/>
      <c r="N26" s="191"/>
      <c r="O26" s="191"/>
      <c r="P26" s="191"/>
      <c r="Q26" s="161"/>
      <c r="R26" s="161"/>
      <c r="S26" s="161"/>
      <c r="T26" s="161"/>
      <c r="U26" s="161"/>
      <c r="V26" s="161"/>
      <c r="W26" s="160"/>
      <c r="X26" s="160"/>
    </row>
    <row r="27" spans="2:24" ht="30" customHeight="1">
      <c r="B27" s="596" t="s">
        <v>19</v>
      </c>
      <c r="C27" s="596"/>
      <c r="D27" s="191"/>
      <c r="E27" s="191"/>
      <c r="F27" s="191"/>
      <c r="G27" s="191"/>
      <c r="H27" s="191"/>
      <c r="I27" s="191"/>
      <c r="J27" s="191"/>
      <c r="K27" s="191"/>
      <c r="L27" s="191"/>
      <c r="M27" s="191"/>
      <c r="N27" s="191"/>
      <c r="O27" s="191"/>
      <c r="P27" s="191"/>
      <c r="Q27" s="161"/>
      <c r="R27" s="161"/>
      <c r="S27" s="161"/>
      <c r="T27" s="161"/>
      <c r="U27" s="161"/>
      <c r="V27" s="161"/>
      <c r="W27" s="160"/>
      <c r="X27" s="160"/>
    </row>
    <row r="28" spans="2:24" ht="30" customHeight="1">
      <c r="B28" s="596" t="s">
        <v>20</v>
      </c>
      <c r="C28" s="596"/>
      <c r="D28" s="191"/>
      <c r="E28" s="191"/>
      <c r="F28" s="191"/>
      <c r="G28" s="191"/>
      <c r="H28" s="191"/>
      <c r="I28" s="191"/>
      <c r="J28" s="191"/>
      <c r="K28" s="191"/>
      <c r="L28" s="191"/>
      <c r="M28" s="191"/>
      <c r="N28" s="191"/>
      <c r="O28" s="191"/>
      <c r="P28" s="191"/>
      <c r="Q28" s="161"/>
      <c r="R28" s="161"/>
      <c r="S28" s="161"/>
      <c r="T28" s="161"/>
      <c r="U28" s="161"/>
      <c r="V28" s="161"/>
      <c r="W28" s="160"/>
      <c r="X28" s="160"/>
    </row>
    <row r="29" spans="2:24" ht="30" customHeight="1">
      <c r="B29" s="596" t="s">
        <v>21</v>
      </c>
      <c r="C29" s="596"/>
      <c r="D29" s="191">
        <v>0</v>
      </c>
      <c r="E29" s="191">
        <v>0</v>
      </c>
      <c r="F29" s="191">
        <v>0</v>
      </c>
      <c r="G29" s="191">
        <v>0</v>
      </c>
      <c r="H29" s="191">
        <v>0</v>
      </c>
      <c r="I29" s="191">
        <v>1</v>
      </c>
      <c r="J29" s="191">
        <v>0</v>
      </c>
      <c r="K29" s="191">
        <v>0</v>
      </c>
      <c r="L29" s="191">
        <v>0</v>
      </c>
      <c r="M29" s="191">
        <v>0</v>
      </c>
      <c r="N29" s="191">
        <v>1</v>
      </c>
      <c r="O29" s="191">
        <v>0</v>
      </c>
      <c r="P29" s="191">
        <v>0</v>
      </c>
      <c r="Q29" s="161"/>
      <c r="R29" s="161"/>
      <c r="S29" s="161"/>
      <c r="T29" s="161"/>
      <c r="U29" s="161"/>
      <c r="V29" s="161"/>
      <c r="W29" s="160"/>
      <c r="X29" s="160"/>
    </row>
    <row r="30" spans="2:24" ht="30" customHeight="1">
      <c r="B30" s="596" t="s">
        <v>100</v>
      </c>
      <c r="C30" s="596"/>
      <c r="D30" s="191"/>
      <c r="E30" s="191"/>
      <c r="F30" s="191"/>
      <c r="G30" s="191"/>
      <c r="H30" s="191"/>
      <c r="I30" s="191"/>
      <c r="J30" s="191"/>
      <c r="K30" s="191"/>
      <c r="L30" s="191"/>
      <c r="M30" s="191"/>
      <c r="N30" s="191"/>
      <c r="O30" s="191"/>
      <c r="P30" s="191"/>
      <c r="Q30" s="336">
        <f>SUM(D30:P30)</f>
        <v>0</v>
      </c>
      <c r="R30" s="161"/>
      <c r="S30" s="161"/>
      <c r="T30" s="161"/>
      <c r="U30" s="161"/>
      <c r="V30" s="161"/>
      <c r="W30" s="160"/>
      <c r="X30" s="16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61"/>
      <c r="S31" s="161"/>
      <c r="T31" s="161"/>
      <c r="U31" s="161"/>
      <c r="V31" s="161"/>
      <c r="W31" s="160"/>
      <c r="X31" s="16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170" t="s">
        <v>26</v>
      </c>
      <c r="D41" s="170" t="s">
        <v>24</v>
      </c>
      <c r="E41" s="170" t="s">
        <v>25</v>
      </c>
      <c r="F41" s="170" t="s">
        <v>30</v>
      </c>
      <c r="H41" s="171" t="s">
        <v>41</v>
      </c>
      <c r="I41" s="170" t="s">
        <v>27</v>
      </c>
      <c r="J41" s="170" t="s">
        <v>28</v>
      </c>
      <c r="L41" s="171" t="s">
        <v>29</v>
      </c>
      <c r="M41" s="170" t="s">
        <v>40</v>
      </c>
      <c r="N41" s="170" t="s">
        <v>42</v>
      </c>
      <c r="O41" s="170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171" t="s">
        <v>83</v>
      </c>
      <c r="X41" s="171" t="s">
        <v>85</v>
      </c>
      <c r="Y41" s="171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157"/>
      <c r="D42" s="157"/>
      <c r="E42" s="176"/>
      <c r="F42" s="157"/>
      <c r="H42" s="157"/>
      <c r="I42" s="157"/>
      <c r="J42" s="356"/>
      <c r="L42" s="157"/>
      <c r="M42" s="157"/>
      <c r="N42" s="157"/>
      <c r="O42" s="356" t="s">
        <v>128</v>
      </c>
      <c r="Q42" s="327" t="s">
        <v>74</v>
      </c>
      <c r="R42" s="327">
        <v>8</v>
      </c>
      <c r="S42" s="327">
        <v>40</v>
      </c>
      <c r="T42" s="327" t="s">
        <v>117</v>
      </c>
      <c r="U42" s="327">
        <f>IF(R42="","",R42*VLOOKUP(T42,'cout opérateur machines'!A1:B8,2,0))</f>
        <v>56</v>
      </c>
      <c r="W42" s="157"/>
      <c r="X42" s="157"/>
      <c r="Y42" s="157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157"/>
      <c r="D43" s="157"/>
      <c r="E43" s="157"/>
      <c r="F43" s="157"/>
      <c r="H43" s="157"/>
      <c r="I43" s="157"/>
      <c r="J43" s="157"/>
      <c r="L43" s="157"/>
      <c r="M43" s="157"/>
      <c r="N43" s="157"/>
      <c r="O43" s="157"/>
      <c r="Q43" s="327"/>
      <c r="R43" s="327"/>
      <c r="S43" s="327"/>
      <c r="T43" s="327"/>
      <c r="U43" s="327" t="str">
        <f>IF(R43="","",R43*VLOOKUP(T43,'cout opérateur machines'!A2:B9,2,0))</f>
        <v/>
      </c>
      <c r="W43" s="157"/>
      <c r="X43" s="157"/>
      <c r="Y43" s="157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157"/>
      <c r="D44" s="157"/>
      <c r="E44" s="157"/>
      <c r="F44" s="157"/>
      <c r="H44" s="157"/>
      <c r="I44" s="157"/>
      <c r="J44" s="157"/>
      <c r="L44" s="157"/>
      <c r="M44" s="157"/>
      <c r="N44" s="157"/>
      <c r="O44" s="157"/>
      <c r="Q44" s="327"/>
      <c r="R44" s="327"/>
      <c r="S44" s="327"/>
      <c r="T44" s="327"/>
      <c r="U44" s="327" t="str">
        <f>IF(R44="","",R44*VLOOKUP(T44,'cout opérateur machines'!A3:B10,2,0))</f>
        <v/>
      </c>
      <c r="W44" s="157"/>
      <c r="X44" s="157"/>
      <c r="Y44" s="157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157"/>
      <c r="D45" s="157"/>
      <c r="E45" s="157"/>
      <c r="F45" s="157"/>
      <c r="H45" s="157"/>
      <c r="I45" s="157"/>
      <c r="J45" s="157"/>
      <c r="L45" s="157"/>
      <c r="M45" s="157"/>
      <c r="N45" s="157"/>
      <c r="O45" s="157"/>
      <c r="Q45" s="327"/>
      <c r="R45" s="327"/>
      <c r="S45" s="327"/>
      <c r="T45" s="327"/>
      <c r="U45" s="327" t="str">
        <f>IF(R45="","",R45*VLOOKUP(T45,'cout opérateur machines'!A4:B11,2,0))</f>
        <v/>
      </c>
      <c r="W45" s="157"/>
      <c r="X45" s="157"/>
      <c r="Y45" s="157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157"/>
      <c r="D46" s="157"/>
      <c r="E46" s="157"/>
      <c r="F46" s="157"/>
      <c r="H46" s="157"/>
      <c r="I46" s="157"/>
      <c r="J46" s="157"/>
      <c r="L46" s="157"/>
      <c r="M46" s="157"/>
      <c r="N46" s="157"/>
      <c r="O46" s="157"/>
      <c r="Q46" s="327"/>
      <c r="R46" s="327"/>
      <c r="S46" s="327"/>
      <c r="T46" s="327"/>
      <c r="U46" s="327" t="str">
        <f>IF(R46="","",R46*VLOOKUP(T46,'cout opérateur machines'!A5:B12,2,0))</f>
        <v/>
      </c>
      <c r="W46" s="157"/>
      <c r="X46" s="157"/>
      <c r="Y46" s="157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157"/>
      <c r="D47" s="157"/>
      <c r="E47" s="157"/>
      <c r="F47" s="157"/>
      <c r="H47" s="157"/>
      <c r="I47" s="157"/>
      <c r="J47" s="157"/>
      <c r="L47" s="157"/>
      <c r="M47" s="157"/>
      <c r="N47" s="157"/>
      <c r="O47" s="157"/>
      <c r="Q47" s="327"/>
      <c r="R47" s="327"/>
      <c r="S47" s="327"/>
      <c r="T47" s="327"/>
      <c r="U47" s="327" t="str">
        <f>IF(R47="","",R47*VLOOKUP(T47,'cout opérateur machines'!A6:B13,2,0))</f>
        <v/>
      </c>
      <c r="W47" s="157"/>
      <c r="X47" s="157"/>
      <c r="Y47" s="157"/>
      <c r="Z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177" t="s">
        <v>127</v>
      </c>
      <c r="Q48" s="326"/>
      <c r="R48" s="326"/>
      <c r="S48" s="572" t="s">
        <v>183</v>
      </c>
      <c r="T48" s="573"/>
      <c r="U48" s="330">
        <f>SUM(U42:U47)</f>
        <v>56</v>
      </c>
      <c r="W48" s="157"/>
      <c r="X48" s="157"/>
      <c r="Y48" s="157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M49" s="69"/>
      <c r="N49" s="157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M50" s="69"/>
      <c r="N50" s="157"/>
      <c r="Q50" s="326"/>
      <c r="R50" s="326"/>
      <c r="S50" s="574" t="s">
        <v>184</v>
      </c>
      <c r="T50" s="574"/>
      <c r="U50" s="331">
        <v>2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M51" s="69"/>
      <c r="N51" s="157"/>
    </row>
    <row r="52" spans="5:26">
      <c r="H52" s="356"/>
      <c r="I52" s="13"/>
      <c r="J52" s="360" t="str">
        <f t="shared" si="2"/>
        <v/>
      </c>
      <c r="M52" s="69"/>
      <c r="N52" s="157"/>
    </row>
    <row r="53" spans="5:26">
      <c r="H53" s="356"/>
      <c r="I53" s="13"/>
      <c r="J53" s="360" t="str">
        <f t="shared" si="2"/>
        <v/>
      </c>
      <c r="M53" s="69"/>
      <c r="N53" s="157"/>
    </row>
    <row r="54" spans="5:26">
      <c r="H54" s="356"/>
      <c r="I54" s="13"/>
      <c r="J54" s="360" t="str">
        <f t="shared" si="2"/>
        <v/>
      </c>
      <c r="M54" s="69"/>
      <c r="N54" s="157"/>
    </row>
    <row r="55" spans="5:26">
      <c r="H55" s="356"/>
      <c r="I55" s="13"/>
      <c r="J55" s="360" t="str">
        <f t="shared" si="2"/>
        <v/>
      </c>
      <c r="M55" s="69"/>
      <c r="N55" s="157"/>
    </row>
    <row r="61" spans="5:26">
      <c r="E61" s="160"/>
    </row>
    <row r="62" spans="5:26">
      <c r="E62" s="160"/>
    </row>
    <row r="63" spans="5:26">
      <c r="E63" s="160"/>
    </row>
    <row r="64" spans="5:26">
      <c r="E64" s="160"/>
    </row>
    <row r="65" spans="5:5">
      <c r="E65" s="160"/>
    </row>
    <row r="66" spans="5:5">
      <c r="E66" s="160"/>
    </row>
    <row r="67" spans="5:5">
      <c r="E67" s="160"/>
    </row>
  </sheetData>
  <mergeCells count="32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44"/>
  <dimension ref="B1:AG67"/>
  <sheetViews>
    <sheetView topLeftCell="O27" zoomScale="68" zoomScaleNormal="68" workbookViewId="0">
      <selection activeCell="J51" sqref="J51:J55"/>
    </sheetView>
  </sheetViews>
  <sheetFormatPr baseColWidth="10" defaultRowHeight="15"/>
  <cols>
    <col min="1" max="1" width="3.85546875" style="129" customWidth="1"/>
    <col min="2" max="17" width="32.7109375" style="129" customWidth="1"/>
    <col min="18" max="18" width="11.42578125" style="129"/>
    <col min="19" max="19" width="18.85546875" style="129" customWidth="1"/>
    <col min="20" max="22" width="11.42578125" style="129"/>
    <col min="23" max="23" width="21.28515625" style="129" customWidth="1"/>
    <col min="24" max="24" width="20.28515625" style="129" customWidth="1"/>
    <col min="25" max="25" width="21.140625" style="129" customWidth="1"/>
    <col min="26" max="32" width="11.42578125" style="129"/>
    <col min="33" max="33" width="15.28515625" style="129" bestFit="1" customWidth="1"/>
    <col min="34" max="16384" width="11.42578125" style="129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36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36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36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36"/>
      <c r="V5" s="597"/>
      <c r="W5" s="597"/>
      <c r="X5" s="597"/>
    </row>
    <row r="6" spans="2:24" ht="15" customHeight="1">
      <c r="C6" s="132"/>
      <c r="D6" s="132"/>
      <c r="E6" s="132"/>
      <c r="F6" s="132"/>
    </row>
    <row r="7" spans="2:24" ht="15" customHeight="1">
      <c r="C7" s="132"/>
      <c r="D7" s="132"/>
      <c r="E7" s="132"/>
      <c r="F7" s="132"/>
    </row>
    <row r="8" spans="2:24" ht="15" customHeight="1">
      <c r="C8" s="132"/>
      <c r="D8" s="132"/>
      <c r="E8" s="132"/>
      <c r="F8" s="132"/>
    </row>
    <row r="9" spans="2:24" ht="15" customHeight="1">
      <c r="C9" s="132"/>
      <c r="D9" s="132"/>
      <c r="F9" s="132"/>
    </row>
    <row r="10" spans="2:24" ht="15" customHeight="1">
      <c r="C10" s="132"/>
      <c r="D10" s="132"/>
      <c r="E10" s="132"/>
      <c r="F10" s="132"/>
    </row>
    <row r="11" spans="2:24">
      <c r="C11" s="130"/>
      <c r="D11" s="130"/>
      <c r="E11" s="130"/>
      <c r="F11" s="130"/>
    </row>
    <row r="12" spans="2:24" ht="36.75" customHeight="1">
      <c r="C12" s="130"/>
      <c r="D12" s="130"/>
      <c r="E12" s="130"/>
      <c r="F12" s="130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137"/>
      <c r="R13" s="133"/>
      <c r="S13" s="134"/>
      <c r="T13" s="134"/>
      <c r="U13" s="134"/>
      <c r="V13" s="134"/>
      <c r="W13" s="134"/>
      <c r="X13" s="134"/>
    </row>
    <row r="14" spans="2:24" ht="30" customHeight="1">
      <c r="B14" s="602" t="s">
        <v>11</v>
      </c>
      <c r="C14" s="602"/>
      <c r="D14" s="165" t="s">
        <v>43</v>
      </c>
      <c r="E14" s="167" t="s">
        <v>155</v>
      </c>
      <c r="F14" s="165">
        <v>551275</v>
      </c>
      <c r="G14" s="167" t="s">
        <v>162</v>
      </c>
      <c r="H14" s="178"/>
      <c r="I14" s="172"/>
      <c r="J14" s="166" t="s">
        <v>114</v>
      </c>
      <c r="K14" s="166" t="s">
        <v>58</v>
      </c>
      <c r="L14" s="173" t="s">
        <v>58</v>
      </c>
      <c r="M14" s="165"/>
      <c r="N14" s="165" t="s">
        <v>75</v>
      </c>
      <c r="O14" s="166" t="s">
        <v>122</v>
      </c>
      <c r="P14" s="166" t="s">
        <v>164</v>
      </c>
      <c r="Q14" s="135"/>
      <c r="R14" s="135"/>
      <c r="S14" s="135"/>
      <c r="T14" s="135"/>
      <c r="U14" s="135"/>
      <c r="V14" s="135"/>
      <c r="W14" s="134"/>
      <c r="X14" s="134"/>
    </row>
    <row r="15" spans="2:24" ht="57.75" customHeight="1">
      <c r="B15" s="602" t="s">
        <v>12</v>
      </c>
      <c r="C15" s="602"/>
      <c r="D15" s="165" t="s">
        <v>44</v>
      </c>
      <c r="E15" s="167" t="s">
        <v>158</v>
      </c>
      <c r="F15" s="167" t="s">
        <v>159</v>
      </c>
      <c r="G15" s="167" t="s">
        <v>163</v>
      </c>
      <c r="H15" s="172"/>
      <c r="I15" s="172"/>
      <c r="J15" s="166" t="s">
        <v>115</v>
      </c>
      <c r="K15" s="167" t="s">
        <v>59</v>
      </c>
      <c r="L15" s="167" t="s">
        <v>110</v>
      </c>
      <c r="M15" s="165"/>
      <c r="N15" s="165" t="s">
        <v>74</v>
      </c>
      <c r="O15" s="165" t="s">
        <v>121</v>
      </c>
      <c r="P15" s="165" t="s">
        <v>165</v>
      </c>
      <c r="Q15" s="138"/>
      <c r="R15" s="135"/>
      <c r="S15" s="135"/>
      <c r="T15" s="135"/>
      <c r="U15" s="135"/>
      <c r="V15" s="135"/>
      <c r="W15" s="134"/>
      <c r="X15" s="134"/>
    </row>
    <row r="16" spans="2:24" ht="30" customHeight="1">
      <c r="B16" s="602" t="s">
        <v>60</v>
      </c>
      <c r="C16" s="602"/>
      <c r="D16" s="165">
        <v>56890</v>
      </c>
      <c r="E16" s="165">
        <v>1436</v>
      </c>
      <c r="F16" s="165">
        <v>935</v>
      </c>
      <c r="G16" s="165">
        <v>284</v>
      </c>
      <c r="H16" s="174"/>
      <c r="I16" s="174"/>
      <c r="J16" s="165"/>
      <c r="K16" s="165">
        <v>191</v>
      </c>
      <c r="L16" s="165">
        <v>137</v>
      </c>
      <c r="M16" s="165"/>
      <c r="N16" s="165">
        <v>36764</v>
      </c>
      <c r="O16" s="165">
        <v>2940</v>
      </c>
      <c r="P16" s="165">
        <v>30</v>
      </c>
      <c r="Q16" s="135"/>
      <c r="R16" s="135"/>
      <c r="S16" s="135"/>
      <c r="T16" s="135"/>
      <c r="U16" s="135"/>
      <c r="V16" s="135"/>
      <c r="W16" s="134"/>
      <c r="X16" s="134"/>
    </row>
    <row r="17" spans="2:24" ht="30" customHeight="1">
      <c r="B17" s="602" t="s">
        <v>23</v>
      </c>
      <c r="C17" s="602"/>
      <c r="D17" s="165">
        <v>57750</v>
      </c>
      <c r="E17" s="165">
        <v>1860</v>
      </c>
      <c r="F17" s="165">
        <v>1102</v>
      </c>
      <c r="G17" s="165">
        <v>608</v>
      </c>
      <c r="H17" s="172"/>
      <c r="I17" s="172"/>
      <c r="J17" s="165"/>
      <c r="K17" s="165">
        <v>191</v>
      </c>
      <c r="L17" s="165">
        <v>143</v>
      </c>
      <c r="M17" s="165"/>
      <c r="N17" s="165">
        <v>38533</v>
      </c>
      <c r="O17" s="165">
        <v>3278</v>
      </c>
      <c r="P17" s="165">
        <v>395</v>
      </c>
      <c r="Q17" s="135"/>
      <c r="R17" s="135"/>
      <c r="S17" s="135"/>
      <c r="T17" s="135"/>
      <c r="U17" s="135"/>
      <c r="V17" s="135"/>
      <c r="W17" s="134"/>
      <c r="X17" s="134"/>
    </row>
    <row r="18" spans="2:24" ht="30" customHeight="1">
      <c r="B18" s="602" t="s">
        <v>36</v>
      </c>
      <c r="C18" s="142" t="s">
        <v>37</v>
      </c>
      <c r="D18" s="165" t="s">
        <v>45</v>
      </c>
      <c r="E18" s="165" t="s">
        <v>45</v>
      </c>
      <c r="F18" s="165" t="s">
        <v>45</v>
      </c>
      <c r="G18" s="165" t="s">
        <v>45</v>
      </c>
      <c r="H18" s="178"/>
      <c r="I18" s="172"/>
      <c r="J18" s="165" t="s">
        <v>45</v>
      </c>
      <c r="K18" s="165" t="s">
        <v>45</v>
      </c>
      <c r="L18" s="165" t="s">
        <v>45</v>
      </c>
      <c r="M18" s="165"/>
      <c r="N18" s="165" t="s">
        <v>45</v>
      </c>
      <c r="O18" s="165" t="s">
        <v>45</v>
      </c>
      <c r="P18" s="165" t="s">
        <v>45</v>
      </c>
      <c r="Q18" s="135"/>
      <c r="R18" s="135"/>
      <c r="S18" s="135"/>
      <c r="T18" s="135"/>
      <c r="U18" s="135"/>
      <c r="V18" s="135"/>
      <c r="W18" s="134"/>
      <c r="X18" s="134"/>
    </row>
    <row r="19" spans="2:24" ht="30" customHeight="1">
      <c r="B19" s="602"/>
      <c r="C19" s="142" t="s">
        <v>38</v>
      </c>
      <c r="D19" s="165" t="s">
        <v>45</v>
      </c>
      <c r="E19" s="165" t="s">
        <v>45</v>
      </c>
      <c r="F19" s="165" t="s">
        <v>45</v>
      </c>
      <c r="G19" s="165" t="s">
        <v>45</v>
      </c>
      <c r="H19" s="178"/>
      <c r="I19" s="172"/>
      <c r="J19" s="165" t="s">
        <v>45</v>
      </c>
      <c r="K19" s="165" t="s">
        <v>45</v>
      </c>
      <c r="L19" s="165" t="s">
        <v>45</v>
      </c>
      <c r="M19" s="165"/>
      <c r="N19" s="165" t="s">
        <v>45</v>
      </c>
      <c r="O19" s="165" t="s">
        <v>45</v>
      </c>
      <c r="P19" s="165" t="s">
        <v>45</v>
      </c>
      <c r="Q19" s="135"/>
      <c r="R19" s="135"/>
      <c r="S19" s="135"/>
      <c r="T19" s="135"/>
      <c r="U19" s="135"/>
      <c r="V19" s="135"/>
      <c r="W19" s="134"/>
      <c r="X19" s="134"/>
    </row>
    <row r="20" spans="2:24" ht="30" customHeight="1">
      <c r="B20" s="596" t="s">
        <v>15</v>
      </c>
      <c r="C20" s="596"/>
      <c r="D20" s="165" t="s">
        <v>45</v>
      </c>
      <c r="E20" s="165" t="s">
        <v>45</v>
      </c>
      <c r="F20" s="165" t="s">
        <v>45</v>
      </c>
      <c r="G20" s="165" t="s">
        <v>45</v>
      </c>
      <c r="H20" s="172"/>
      <c r="I20" s="172"/>
      <c r="J20" s="165" t="s">
        <v>45</v>
      </c>
      <c r="K20" s="165" t="s">
        <v>45</v>
      </c>
      <c r="L20" s="165" t="s">
        <v>45</v>
      </c>
      <c r="M20" s="165"/>
      <c r="N20" s="165" t="s">
        <v>45</v>
      </c>
      <c r="O20" s="165" t="s">
        <v>45</v>
      </c>
      <c r="P20" s="165" t="s">
        <v>45</v>
      </c>
      <c r="Q20" s="135"/>
      <c r="R20" s="135"/>
      <c r="S20" s="135"/>
      <c r="T20" s="135"/>
      <c r="U20" s="135"/>
      <c r="V20" s="135"/>
      <c r="W20" s="134"/>
      <c r="X20" s="134"/>
    </row>
    <row r="21" spans="2:24" ht="30" customHeight="1">
      <c r="B21" s="596" t="s">
        <v>39</v>
      </c>
      <c r="C21" s="596"/>
      <c r="D21" s="165" t="s">
        <v>45</v>
      </c>
      <c r="E21" s="165" t="s">
        <v>45</v>
      </c>
      <c r="F21" s="165" t="s">
        <v>45</v>
      </c>
      <c r="G21" s="165" t="s">
        <v>45</v>
      </c>
      <c r="H21" s="172"/>
      <c r="I21" s="172"/>
      <c r="J21" s="165" t="s">
        <v>45</v>
      </c>
      <c r="K21" s="165" t="s">
        <v>45</v>
      </c>
      <c r="L21" s="165" t="s">
        <v>45</v>
      </c>
      <c r="M21" s="165"/>
      <c r="N21" s="165" t="s">
        <v>45</v>
      </c>
      <c r="O21" s="165" t="s">
        <v>45</v>
      </c>
      <c r="P21" s="165" t="s">
        <v>45</v>
      </c>
      <c r="Q21" s="135"/>
      <c r="R21" s="135"/>
      <c r="S21" s="135"/>
      <c r="T21" s="135"/>
      <c r="U21" s="135"/>
      <c r="V21" s="135"/>
      <c r="W21" s="134"/>
      <c r="X21" s="134"/>
    </row>
    <row r="22" spans="2:24" ht="30" customHeight="1">
      <c r="B22" s="596" t="s">
        <v>16</v>
      </c>
      <c r="C22" s="596"/>
      <c r="D22" s="165" t="s">
        <v>45</v>
      </c>
      <c r="E22" s="165" t="s">
        <v>45</v>
      </c>
      <c r="F22" s="165" t="s">
        <v>45</v>
      </c>
      <c r="G22" s="165" t="s">
        <v>45</v>
      </c>
      <c r="H22" s="172"/>
      <c r="I22" s="172"/>
      <c r="J22" s="165" t="s">
        <v>45</v>
      </c>
      <c r="K22" s="165" t="s">
        <v>45</v>
      </c>
      <c r="L22" s="165" t="s">
        <v>45</v>
      </c>
      <c r="M22" s="165"/>
      <c r="N22" s="165" t="s">
        <v>45</v>
      </c>
      <c r="O22" s="165" t="s">
        <v>45</v>
      </c>
      <c r="P22" s="165" t="s">
        <v>45</v>
      </c>
      <c r="Q22" s="135"/>
      <c r="R22" s="135"/>
      <c r="S22" s="135"/>
      <c r="T22" s="135"/>
      <c r="U22" s="135"/>
      <c r="V22" s="135"/>
      <c r="W22" s="134"/>
      <c r="X22" s="134"/>
    </row>
    <row r="23" spans="2:24" ht="66.75" customHeight="1">
      <c r="B23" s="596" t="s">
        <v>17</v>
      </c>
      <c r="C23" s="596"/>
      <c r="D23" s="165" t="s">
        <v>45</v>
      </c>
      <c r="E23" s="165" t="s">
        <v>45</v>
      </c>
      <c r="F23" s="167" t="s">
        <v>61</v>
      </c>
      <c r="G23" s="165" t="s">
        <v>45</v>
      </c>
      <c r="H23" s="179"/>
      <c r="I23" s="172"/>
      <c r="J23" s="167" t="s">
        <v>45</v>
      </c>
      <c r="K23" s="167" t="s">
        <v>45</v>
      </c>
      <c r="L23" s="165" t="s">
        <v>45</v>
      </c>
      <c r="M23" s="165"/>
      <c r="N23" s="165" t="s">
        <v>45</v>
      </c>
      <c r="O23" s="165" t="s">
        <v>45</v>
      </c>
      <c r="P23" s="165" t="s">
        <v>45</v>
      </c>
      <c r="Q23" s="135"/>
      <c r="R23" s="135"/>
      <c r="S23" s="135"/>
      <c r="T23" s="135"/>
      <c r="U23" s="135"/>
      <c r="V23" s="135"/>
      <c r="W23" s="134"/>
      <c r="X23" s="134"/>
    </row>
    <row r="24" spans="2:24" ht="30" customHeight="1">
      <c r="B24" s="596" t="s">
        <v>13</v>
      </c>
      <c r="C24" s="596"/>
      <c r="D24" s="165"/>
      <c r="E24" s="172"/>
      <c r="F24" s="165"/>
      <c r="G24" s="165">
        <v>1</v>
      </c>
      <c r="H24" s="172"/>
      <c r="I24" s="172"/>
      <c r="J24" s="165"/>
      <c r="K24" s="165"/>
      <c r="L24" s="169"/>
      <c r="M24" s="165"/>
      <c r="N24" s="165"/>
      <c r="O24" s="165"/>
      <c r="P24" s="165"/>
      <c r="Q24" s="336">
        <f>COUNTA(D24:P24)</f>
        <v>1</v>
      </c>
      <c r="R24" s="135"/>
      <c r="S24" s="135"/>
      <c r="T24" s="135"/>
      <c r="U24" s="135"/>
      <c r="V24" s="135"/>
      <c r="W24" s="134"/>
      <c r="X24" s="134"/>
    </row>
    <row r="25" spans="2:24" ht="30" customHeight="1">
      <c r="B25" s="596" t="s">
        <v>14</v>
      </c>
      <c r="C25" s="596"/>
      <c r="D25" s="165" t="s">
        <v>45</v>
      </c>
      <c r="E25" s="165" t="s">
        <v>45</v>
      </c>
      <c r="F25" s="165" t="s">
        <v>45</v>
      </c>
      <c r="G25" s="165" t="s">
        <v>45</v>
      </c>
      <c r="H25" s="180"/>
      <c r="I25" s="175"/>
      <c r="J25" s="165" t="s">
        <v>45</v>
      </c>
      <c r="K25" s="165" t="s">
        <v>45</v>
      </c>
      <c r="L25" s="165" t="s">
        <v>45</v>
      </c>
      <c r="M25" s="165"/>
      <c r="N25" s="165" t="s">
        <v>45</v>
      </c>
      <c r="O25" s="165" t="s">
        <v>45</v>
      </c>
      <c r="P25" s="165" t="s">
        <v>45</v>
      </c>
      <c r="Q25" s="135"/>
      <c r="R25" s="135"/>
      <c r="S25" s="135"/>
      <c r="T25" s="135"/>
      <c r="U25" s="135"/>
      <c r="V25" s="135"/>
      <c r="W25" s="134"/>
      <c r="X25" s="134"/>
    </row>
    <row r="26" spans="2:24" ht="30" customHeight="1">
      <c r="B26" s="596" t="s">
        <v>18</v>
      </c>
      <c r="C26" s="596"/>
      <c r="D26" s="165"/>
      <c r="E26" s="165"/>
      <c r="F26" s="165"/>
      <c r="G26" s="165"/>
      <c r="H26" s="172"/>
      <c r="I26" s="172"/>
      <c r="J26" s="165"/>
      <c r="K26" s="165"/>
      <c r="L26" s="165"/>
      <c r="M26" s="165"/>
      <c r="N26" s="165"/>
      <c r="O26" s="165"/>
      <c r="P26" s="165"/>
      <c r="Q26" s="135"/>
      <c r="R26" s="135"/>
      <c r="S26" s="135"/>
      <c r="T26" s="135"/>
      <c r="U26" s="135"/>
      <c r="V26" s="135"/>
      <c r="W26" s="134"/>
      <c r="X26" s="134"/>
    </row>
    <row r="27" spans="2:24" ht="30" customHeight="1">
      <c r="B27" s="596" t="s">
        <v>19</v>
      </c>
      <c r="C27" s="596"/>
      <c r="D27" s="165"/>
      <c r="E27" s="165"/>
      <c r="F27" s="165"/>
      <c r="G27" s="165"/>
      <c r="H27" s="165"/>
      <c r="I27" s="165"/>
      <c r="J27" s="165"/>
      <c r="K27" s="165"/>
      <c r="L27" s="165"/>
      <c r="M27" s="165"/>
      <c r="N27" s="165"/>
      <c r="O27" s="165"/>
      <c r="P27" s="165"/>
      <c r="Q27" s="135"/>
      <c r="R27" s="135"/>
      <c r="S27" s="135"/>
      <c r="T27" s="135"/>
      <c r="U27" s="135"/>
      <c r="V27" s="135"/>
      <c r="W27" s="134"/>
      <c r="X27" s="134"/>
    </row>
    <row r="28" spans="2:24" ht="30" customHeight="1">
      <c r="B28" s="596" t="s">
        <v>20</v>
      </c>
      <c r="C28" s="596"/>
      <c r="D28" s="165"/>
      <c r="E28" s="165"/>
      <c r="F28" s="165"/>
      <c r="G28" s="165"/>
      <c r="H28" s="165"/>
      <c r="I28" s="165"/>
      <c r="J28" s="165"/>
      <c r="K28" s="165"/>
      <c r="L28" s="165"/>
      <c r="M28" s="165"/>
      <c r="N28" s="165"/>
      <c r="O28" s="165"/>
      <c r="P28" s="165"/>
      <c r="Q28" s="135"/>
      <c r="R28" s="135"/>
      <c r="S28" s="135"/>
      <c r="T28" s="135"/>
      <c r="U28" s="135"/>
      <c r="V28" s="135"/>
      <c r="W28" s="134"/>
      <c r="X28" s="134"/>
    </row>
    <row r="29" spans="2:24" ht="30" customHeight="1">
      <c r="B29" s="596" t="s">
        <v>21</v>
      </c>
      <c r="C29" s="596"/>
      <c r="D29" s="165">
        <v>0</v>
      </c>
      <c r="E29" s="165">
        <v>0</v>
      </c>
      <c r="F29" s="165">
        <v>1</v>
      </c>
      <c r="G29" s="165">
        <v>1</v>
      </c>
      <c r="H29" s="165">
        <v>0</v>
      </c>
      <c r="I29" s="165">
        <v>1</v>
      </c>
      <c r="J29" s="165">
        <v>0</v>
      </c>
      <c r="K29" s="165">
        <v>0</v>
      </c>
      <c r="L29" s="165">
        <v>0</v>
      </c>
      <c r="M29" s="165">
        <v>0</v>
      </c>
      <c r="N29" s="165">
        <v>0</v>
      </c>
      <c r="O29" s="165">
        <v>0</v>
      </c>
      <c r="P29" s="165">
        <v>0</v>
      </c>
      <c r="Q29" s="135"/>
      <c r="R29" s="135"/>
      <c r="S29" s="135"/>
      <c r="T29" s="135"/>
      <c r="U29" s="135"/>
      <c r="V29" s="135"/>
      <c r="W29" s="134"/>
      <c r="X29" s="134"/>
    </row>
    <row r="30" spans="2:24" ht="30" customHeight="1">
      <c r="B30" s="596" t="s">
        <v>100</v>
      </c>
      <c r="C30" s="596"/>
      <c r="D30" s="165"/>
      <c r="E30" s="165"/>
      <c r="F30" s="165"/>
      <c r="G30" s="165"/>
      <c r="H30" s="165"/>
      <c r="I30" s="165"/>
      <c r="J30" s="165"/>
      <c r="K30" s="165"/>
      <c r="L30" s="165"/>
      <c r="M30" s="165"/>
      <c r="N30" s="165"/>
      <c r="O30" s="165"/>
      <c r="P30" s="165"/>
      <c r="Q30" s="336">
        <f>SUM(D30:P30)</f>
        <v>0</v>
      </c>
      <c r="R30" s="135"/>
      <c r="S30" s="135"/>
      <c r="T30" s="135"/>
      <c r="U30" s="135"/>
      <c r="V30" s="135"/>
      <c r="W30" s="134"/>
      <c r="X30" s="134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35"/>
      <c r="S31" s="135"/>
      <c r="T31" s="135"/>
      <c r="U31" s="135"/>
      <c r="V31" s="135"/>
      <c r="W31" s="134"/>
      <c r="X31" s="134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144" t="s">
        <v>26</v>
      </c>
      <c r="D41" s="144" t="s">
        <v>24</v>
      </c>
      <c r="E41" s="144" t="s">
        <v>25</v>
      </c>
      <c r="F41" s="144" t="s">
        <v>30</v>
      </c>
      <c r="H41" s="145" t="s">
        <v>41</v>
      </c>
      <c r="I41" s="144" t="s">
        <v>27</v>
      </c>
      <c r="J41" s="144" t="s">
        <v>28</v>
      </c>
      <c r="L41" s="145" t="s">
        <v>29</v>
      </c>
      <c r="M41" s="144" t="s">
        <v>40</v>
      </c>
      <c r="N41" s="144" t="s">
        <v>42</v>
      </c>
      <c r="O41" s="144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145" t="s">
        <v>83</v>
      </c>
      <c r="X41" s="145" t="s">
        <v>85</v>
      </c>
      <c r="Y41" s="145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131"/>
      <c r="D42" s="131"/>
      <c r="E42" s="150"/>
      <c r="F42" s="131"/>
      <c r="H42" s="131"/>
      <c r="I42" s="131"/>
      <c r="J42" s="356"/>
      <c r="L42" s="131"/>
      <c r="M42" s="131"/>
      <c r="N42" s="131"/>
      <c r="O42" s="356" t="s">
        <v>128</v>
      </c>
      <c r="Q42" s="327" t="s">
        <v>74</v>
      </c>
      <c r="R42" s="327">
        <v>8</v>
      </c>
      <c r="S42" s="327">
        <v>65</v>
      </c>
      <c r="T42" s="327" t="s">
        <v>117</v>
      </c>
      <c r="U42" s="327">
        <f>IF(R42="","",R42*VLOOKUP(T42,'cout opérateur machines'!A1:B8,2,0))</f>
        <v>56</v>
      </c>
      <c r="W42" s="131"/>
      <c r="X42" s="131"/>
      <c r="Y42" s="131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131"/>
      <c r="D43" s="131"/>
      <c r="E43" s="131"/>
      <c r="F43" s="131"/>
      <c r="H43" s="131"/>
      <c r="I43" s="131"/>
      <c r="J43" s="131"/>
      <c r="L43" s="131"/>
      <c r="M43" s="131"/>
      <c r="N43" s="131"/>
      <c r="O43" s="131"/>
      <c r="Q43" s="327"/>
      <c r="R43" s="327"/>
      <c r="S43" s="327"/>
      <c r="T43" s="327"/>
      <c r="U43" s="327" t="str">
        <f>IF(R43="","",R43*VLOOKUP(T43,'cout opérateur machines'!A2:B9,2,0))</f>
        <v/>
      </c>
      <c r="W43" s="131"/>
      <c r="X43" s="131"/>
      <c r="Y43" s="131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131"/>
      <c r="D44" s="131"/>
      <c r="E44" s="131"/>
      <c r="F44" s="131"/>
      <c r="H44" s="131"/>
      <c r="I44" s="131"/>
      <c r="J44" s="131"/>
      <c r="L44" s="131"/>
      <c r="M44" s="131"/>
      <c r="N44" s="131"/>
      <c r="O44" s="131"/>
      <c r="Q44" s="327"/>
      <c r="R44" s="327"/>
      <c r="S44" s="327"/>
      <c r="T44" s="327"/>
      <c r="U44" s="327" t="str">
        <f>IF(R44="","",R44*VLOOKUP(T44,'cout opérateur machines'!A3:B10,2,0))</f>
        <v/>
      </c>
      <c r="W44" s="131"/>
      <c r="X44" s="131"/>
      <c r="Y44" s="131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131"/>
      <c r="D45" s="131"/>
      <c r="E45" s="131"/>
      <c r="F45" s="131"/>
      <c r="H45" s="131"/>
      <c r="I45" s="131"/>
      <c r="J45" s="131"/>
      <c r="L45" s="131"/>
      <c r="M45" s="131"/>
      <c r="N45" s="131"/>
      <c r="O45" s="131"/>
      <c r="Q45" s="327"/>
      <c r="R45" s="327"/>
      <c r="S45" s="327"/>
      <c r="T45" s="327"/>
      <c r="U45" s="327" t="str">
        <f>IF(R45="","",R45*VLOOKUP(T45,'cout opérateur machines'!A4:B11,2,0))</f>
        <v/>
      </c>
      <c r="W45" s="131"/>
      <c r="X45" s="131"/>
      <c r="Y45" s="131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131"/>
      <c r="D46" s="131"/>
      <c r="E46" s="131"/>
      <c r="F46" s="131"/>
      <c r="H46" s="131"/>
      <c r="I46" s="131"/>
      <c r="J46" s="131"/>
      <c r="L46" s="131"/>
      <c r="M46" s="131"/>
      <c r="N46" s="131"/>
      <c r="O46" s="131"/>
      <c r="Q46" s="327"/>
      <c r="R46" s="327"/>
      <c r="S46" s="327"/>
      <c r="T46" s="327"/>
      <c r="U46" s="327" t="str">
        <f>IF(R46="","",R46*VLOOKUP(T46,'cout opérateur machines'!A5:B12,2,0))</f>
        <v/>
      </c>
      <c r="W46" s="131"/>
      <c r="X46" s="131"/>
      <c r="Y46" s="131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131"/>
      <c r="D47" s="131"/>
      <c r="E47" s="131"/>
      <c r="F47" s="131"/>
      <c r="H47" s="131"/>
      <c r="I47" s="131"/>
      <c r="J47" s="131"/>
      <c r="L47" s="131"/>
      <c r="M47" s="131"/>
      <c r="N47" s="131"/>
      <c r="O47" s="131"/>
      <c r="Q47" s="327"/>
      <c r="R47" s="327"/>
      <c r="S47" s="327"/>
      <c r="T47" s="327"/>
      <c r="U47" s="327" t="str">
        <f>IF(R47="","",R47*VLOOKUP(T47,'cout opérateur machines'!A6:B13,2,0))</f>
        <v/>
      </c>
      <c r="W47" s="131"/>
      <c r="X47" s="131"/>
      <c r="Y47" s="131"/>
      <c r="Z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151" t="s">
        <v>127</v>
      </c>
      <c r="Q48" s="326"/>
      <c r="R48" s="326"/>
      <c r="S48" s="572" t="s">
        <v>183</v>
      </c>
      <c r="T48" s="573"/>
      <c r="U48" s="330">
        <f>SUM(U42:U47)</f>
        <v>56</v>
      </c>
      <c r="W48" s="131"/>
      <c r="X48" s="131"/>
      <c r="Y48" s="131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M49" s="69"/>
      <c r="N49" s="131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M50" s="69"/>
      <c r="N50" s="131"/>
      <c r="Q50" s="326"/>
      <c r="R50" s="326"/>
      <c r="S50" s="574" t="s">
        <v>184</v>
      </c>
      <c r="T50" s="574"/>
      <c r="U50" s="331">
        <v>2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M51" s="69"/>
      <c r="N51" s="131"/>
    </row>
    <row r="52" spans="5:26">
      <c r="H52" s="356"/>
      <c r="I52" s="13"/>
      <c r="J52" s="360" t="str">
        <f t="shared" si="2"/>
        <v/>
      </c>
      <c r="M52" s="69"/>
      <c r="N52" s="131"/>
    </row>
    <row r="53" spans="5:26">
      <c r="H53" s="356"/>
      <c r="I53" s="13"/>
      <c r="J53" s="360" t="str">
        <f t="shared" si="2"/>
        <v/>
      </c>
      <c r="M53" s="69"/>
      <c r="N53" s="131"/>
    </row>
    <row r="54" spans="5:26">
      <c r="H54" s="356"/>
      <c r="I54" s="13"/>
      <c r="J54" s="360" t="str">
        <f t="shared" si="2"/>
        <v/>
      </c>
      <c r="M54" s="69"/>
      <c r="N54" s="131"/>
    </row>
    <row r="55" spans="5:26">
      <c r="H55" s="356"/>
      <c r="I55" s="13"/>
      <c r="J55" s="360" t="str">
        <f t="shared" si="2"/>
        <v/>
      </c>
      <c r="M55" s="69"/>
      <c r="N55" s="131"/>
    </row>
    <row r="61" spans="5:26">
      <c r="E61" s="134"/>
    </row>
    <row r="62" spans="5:26">
      <c r="E62" s="134"/>
    </row>
    <row r="63" spans="5:26">
      <c r="E63" s="134"/>
    </row>
    <row r="64" spans="5:26">
      <c r="E64" s="134"/>
    </row>
    <row r="65" spans="5:5">
      <c r="E65" s="134"/>
    </row>
    <row r="66" spans="5:5">
      <c r="E66" s="134"/>
    </row>
    <row r="67" spans="5:5">
      <c r="E67" s="134"/>
    </row>
  </sheetData>
  <mergeCells count="32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43"/>
  <dimension ref="B1:AG67"/>
  <sheetViews>
    <sheetView topLeftCell="O27" zoomScale="68" zoomScaleNormal="68" workbookViewId="0">
      <selection activeCell="J51" sqref="J51:J55"/>
    </sheetView>
  </sheetViews>
  <sheetFormatPr baseColWidth="10" defaultRowHeight="15"/>
  <cols>
    <col min="1" max="1" width="3.85546875" style="103" customWidth="1"/>
    <col min="2" max="17" width="32.7109375" style="103" customWidth="1"/>
    <col min="18" max="18" width="11.42578125" style="103"/>
    <col min="19" max="19" width="18.85546875" style="103" customWidth="1"/>
    <col min="20" max="22" width="11.42578125" style="103"/>
    <col min="23" max="23" width="21.28515625" style="103" customWidth="1"/>
    <col min="24" max="24" width="20.28515625" style="103" customWidth="1"/>
    <col min="25" max="25" width="21.140625" style="103" customWidth="1"/>
    <col min="26" max="32" width="11.42578125" style="103"/>
    <col min="33" max="33" width="15.28515625" style="103" bestFit="1" customWidth="1"/>
    <col min="34" max="16384" width="11.42578125" style="103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10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10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10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10"/>
      <c r="V5" s="597"/>
      <c r="W5" s="597"/>
      <c r="X5" s="597"/>
    </row>
    <row r="6" spans="2:24" ht="15" customHeight="1">
      <c r="C6" s="106"/>
      <c r="D6" s="106"/>
      <c r="E6" s="106"/>
      <c r="F6" s="106"/>
    </row>
    <row r="7" spans="2:24" ht="15" customHeight="1">
      <c r="C7" s="106"/>
      <c r="D7" s="106"/>
      <c r="E7" s="106"/>
      <c r="F7" s="106"/>
    </row>
    <row r="8" spans="2:24" ht="15" customHeight="1">
      <c r="C8" s="106"/>
      <c r="D8" s="106"/>
      <c r="E8" s="106"/>
      <c r="F8" s="106"/>
    </row>
    <row r="9" spans="2:24" ht="15" customHeight="1">
      <c r="C9" s="106"/>
      <c r="D9" s="106"/>
      <c r="F9" s="106"/>
    </row>
    <row r="10" spans="2:24" ht="15" customHeight="1">
      <c r="C10" s="106"/>
      <c r="D10" s="106"/>
      <c r="E10" s="106"/>
      <c r="F10" s="106"/>
    </row>
    <row r="11" spans="2:24">
      <c r="C11" s="104"/>
      <c r="D11" s="104"/>
      <c r="E11" s="104"/>
      <c r="F11" s="104"/>
    </row>
    <row r="12" spans="2:24" ht="36.75" customHeight="1">
      <c r="C12" s="104"/>
      <c r="D12" s="104"/>
      <c r="E12" s="104"/>
      <c r="F12" s="104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111"/>
      <c r="R13" s="107"/>
      <c r="S13" s="108"/>
      <c r="T13" s="108"/>
      <c r="U13" s="108"/>
      <c r="V13" s="108"/>
      <c r="W13" s="108"/>
      <c r="X13" s="108"/>
    </row>
    <row r="14" spans="2:24" ht="30" customHeight="1">
      <c r="B14" s="602" t="s">
        <v>11</v>
      </c>
      <c r="C14" s="602"/>
      <c r="D14" s="139" t="s">
        <v>43</v>
      </c>
      <c r="E14" s="141" t="s">
        <v>155</v>
      </c>
      <c r="F14" s="139">
        <v>551275</v>
      </c>
      <c r="G14" s="141" t="s">
        <v>162</v>
      </c>
      <c r="H14" s="152"/>
      <c r="I14" s="146"/>
      <c r="J14" s="140" t="s">
        <v>114</v>
      </c>
      <c r="K14" s="140" t="s">
        <v>58</v>
      </c>
      <c r="L14" s="147" t="s">
        <v>58</v>
      </c>
      <c r="M14" s="139"/>
      <c r="N14" s="139" t="s">
        <v>75</v>
      </c>
      <c r="O14" s="140" t="s">
        <v>122</v>
      </c>
      <c r="P14" s="140" t="s">
        <v>164</v>
      </c>
      <c r="Q14" s="109"/>
      <c r="R14" s="109"/>
      <c r="S14" s="109"/>
      <c r="T14" s="109"/>
      <c r="U14" s="109"/>
      <c r="V14" s="109"/>
      <c r="W14" s="108"/>
      <c r="X14" s="108"/>
    </row>
    <row r="15" spans="2:24" ht="57.75" customHeight="1">
      <c r="B15" s="602" t="s">
        <v>12</v>
      </c>
      <c r="C15" s="602"/>
      <c r="D15" s="139" t="s">
        <v>44</v>
      </c>
      <c r="E15" s="141" t="s">
        <v>158</v>
      </c>
      <c r="F15" s="141" t="s">
        <v>159</v>
      </c>
      <c r="G15" s="141" t="s">
        <v>163</v>
      </c>
      <c r="H15" s="146"/>
      <c r="I15" s="146"/>
      <c r="J15" s="140" t="s">
        <v>115</v>
      </c>
      <c r="K15" s="141" t="s">
        <v>59</v>
      </c>
      <c r="L15" s="141" t="s">
        <v>110</v>
      </c>
      <c r="M15" s="139"/>
      <c r="N15" s="139" t="s">
        <v>74</v>
      </c>
      <c r="O15" s="139" t="s">
        <v>121</v>
      </c>
      <c r="P15" s="139" t="s">
        <v>165</v>
      </c>
      <c r="Q15" s="112"/>
      <c r="R15" s="109"/>
      <c r="S15" s="109"/>
      <c r="T15" s="109"/>
      <c r="U15" s="109"/>
      <c r="V15" s="109"/>
      <c r="W15" s="108"/>
      <c r="X15" s="108"/>
    </row>
    <row r="16" spans="2:24" ht="30" customHeight="1">
      <c r="B16" s="602" t="s">
        <v>60</v>
      </c>
      <c r="C16" s="602"/>
      <c r="D16" s="139">
        <v>56483</v>
      </c>
      <c r="E16" s="139">
        <v>1151</v>
      </c>
      <c r="F16" s="139">
        <v>760</v>
      </c>
      <c r="G16" s="139">
        <v>148</v>
      </c>
      <c r="H16" s="148"/>
      <c r="I16" s="148"/>
      <c r="J16" s="139"/>
      <c r="K16" s="139">
        <v>191</v>
      </c>
      <c r="L16" s="139">
        <v>133</v>
      </c>
      <c r="M16" s="139"/>
      <c r="N16" s="139">
        <v>36764</v>
      </c>
      <c r="O16" s="139">
        <v>2990</v>
      </c>
      <c r="P16" s="139">
        <v>0</v>
      </c>
      <c r="Q16" s="109"/>
      <c r="R16" s="109"/>
      <c r="S16" s="109"/>
      <c r="T16" s="109"/>
      <c r="U16" s="109"/>
      <c r="V16" s="109"/>
      <c r="W16" s="108"/>
      <c r="X16" s="108"/>
    </row>
    <row r="17" spans="2:24" ht="30" customHeight="1">
      <c r="B17" s="602" t="s">
        <v>23</v>
      </c>
      <c r="C17" s="602"/>
      <c r="D17" s="139">
        <v>56860</v>
      </c>
      <c r="E17" s="139">
        <v>1343</v>
      </c>
      <c r="F17" s="139">
        <v>890</v>
      </c>
      <c r="G17" s="139">
        <v>282</v>
      </c>
      <c r="H17" s="146"/>
      <c r="I17" s="146"/>
      <c r="J17" s="139"/>
      <c r="K17" s="139">
        <v>191</v>
      </c>
      <c r="L17" s="139">
        <v>136</v>
      </c>
      <c r="M17" s="139"/>
      <c r="N17" s="139">
        <v>36764</v>
      </c>
      <c r="O17" s="139">
        <v>2940</v>
      </c>
      <c r="P17" s="139">
        <v>30</v>
      </c>
      <c r="Q17" s="109"/>
      <c r="R17" s="109"/>
      <c r="S17" s="109"/>
      <c r="T17" s="109"/>
      <c r="U17" s="109"/>
      <c r="V17" s="109"/>
      <c r="W17" s="108"/>
      <c r="X17" s="108"/>
    </row>
    <row r="18" spans="2:24" ht="30" customHeight="1">
      <c r="B18" s="602" t="s">
        <v>36</v>
      </c>
      <c r="C18" s="116" t="s">
        <v>37</v>
      </c>
      <c r="D18" s="139" t="s">
        <v>45</v>
      </c>
      <c r="E18" s="139" t="s">
        <v>45</v>
      </c>
      <c r="F18" s="139" t="s">
        <v>45</v>
      </c>
      <c r="G18" s="139" t="s">
        <v>45</v>
      </c>
      <c r="H18" s="152"/>
      <c r="I18" s="146"/>
      <c r="J18" s="139" t="s">
        <v>45</v>
      </c>
      <c r="K18" s="139" t="s">
        <v>45</v>
      </c>
      <c r="L18" s="139" t="s">
        <v>45</v>
      </c>
      <c r="M18" s="139"/>
      <c r="N18" s="139" t="s">
        <v>45</v>
      </c>
      <c r="O18" s="139" t="s">
        <v>45</v>
      </c>
      <c r="P18" s="139" t="s">
        <v>45</v>
      </c>
      <c r="Q18" s="109"/>
      <c r="R18" s="109"/>
      <c r="S18" s="109"/>
      <c r="T18" s="109"/>
      <c r="U18" s="109"/>
      <c r="V18" s="109"/>
      <c r="W18" s="108"/>
      <c r="X18" s="108"/>
    </row>
    <row r="19" spans="2:24" ht="30" customHeight="1">
      <c r="B19" s="602"/>
      <c r="C19" s="116" t="s">
        <v>38</v>
      </c>
      <c r="D19" s="139" t="s">
        <v>45</v>
      </c>
      <c r="E19" s="139" t="s">
        <v>45</v>
      </c>
      <c r="F19" s="139" t="s">
        <v>45</v>
      </c>
      <c r="G19" s="139" t="s">
        <v>45</v>
      </c>
      <c r="H19" s="152"/>
      <c r="I19" s="146"/>
      <c r="J19" s="139" t="s">
        <v>45</v>
      </c>
      <c r="K19" s="139" t="s">
        <v>45</v>
      </c>
      <c r="L19" s="139" t="s">
        <v>45</v>
      </c>
      <c r="M19" s="139"/>
      <c r="N19" s="139" t="s">
        <v>45</v>
      </c>
      <c r="O19" s="139" t="s">
        <v>45</v>
      </c>
      <c r="P19" s="139" t="s">
        <v>45</v>
      </c>
      <c r="Q19" s="109"/>
      <c r="R19" s="109"/>
      <c r="S19" s="109"/>
      <c r="T19" s="109"/>
      <c r="U19" s="109"/>
      <c r="V19" s="109"/>
      <c r="W19" s="108"/>
      <c r="X19" s="108"/>
    </row>
    <row r="20" spans="2:24" ht="30" customHeight="1">
      <c r="B20" s="596" t="s">
        <v>15</v>
      </c>
      <c r="C20" s="596"/>
      <c r="D20" s="139" t="s">
        <v>45</v>
      </c>
      <c r="E20" s="139" t="s">
        <v>45</v>
      </c>
      <c r="F20" s="139" t="s">
        <v>45</v>
      </c>
      <c r="G20" s="139" t="s">
        <v>45</v>
      </c>
      <c r="H20" s="146"/>
      <c r="I20" s="146"/>
      <c r="J20" s="139" t="s">
        <v>45</v>
      </c>
      <c r="K20" s="139" t="s">
        <v>45</v>
      </c>
      <c r="L20" s="139" t="s">
        <v>45</v>
      </c>
      <c r="M20" s="139"/>
      <c r="N20" s="139" t="s">
        <v>45</v>
      </c>
      <c r="O20" s="139" t="s">
        <v>45</v>
      </c>
      <c r="P20" s="139" t="s">
        <v>45</v>
      </c>
      <c r="Q20" s="109"/>
      <c r="R20" s="109"/>
      <c r="S20" s="109"/>
      <c r="T20" s="109"/>
      <c r="U20" s="109"/>
      <c r="V20" s="109"/>
      <c r="W20" s="108"/>
      <c r="X20" s="108"/>
    </row>
    <row r="21" spans="2:24" ht="30" customHeight="1">
      <c r="B21" s="596" t="s">
        <v>39</v>
      </c>
      <c r="C21" s="596"/>
      <c r="D21" s="139" t="s">
        <v>45</v>
      </c>
      <c r="E21" s="139" t="s">
        <v>45</v>
      </c>
      <c r="F21" s="139" t="s">
        <v>45</v>
      </c>
      <c r="G21" s="139" t="s">
        <v>45</v>
      </c>
      <c r="H21" s="146"/>
      <c r="I21" s="146"/>
      <c r="J21" s="139" t="s">
        <v>45</v>
      </c>
      <c r="K21" s="139" t="s">
        <v>45</v>
      </c>
      <c r="L21" s="139" t="s">
        <v>45</v>
      </c>
      <c r="M21" s="139"/>
      <c r="N21" s="139" t="s">
        <v>45</v>
      </c>
      <c r="O21" s="139" t="s">
        <v>45</v>
      </c>
      <c r="P21" s="139" t="s">
        <v>45</v>
      </c>
      <c r="Q21" s="109"/>
      <c r="R21" s="109"/>
      <c r="S21" s="109"/>
      <c r="T21" s="109"/>
      <c r="U21" s="109"/>
      <c r="V21" s="109"/>
      <c r="W21" s="108"/>
      <c r="X21" s="108"/>
    </row>
    <row r="22" spans="2:24" ht="30" customHeight="1">
      <c r="B22" s="596" t="s">
        <v>16</v>
      </c>
      <c r="C22" s="596"/>
      <c r="D22" s="139" t="s">
        <v>45</v>
      </c>
      <c r="E22" s="139" t="s">
        <v>45</v>
      </c>
      <c r="F22" s="139" t="s">
        <v>45</v>
      </c>
      <c r="G22" s="139" t="s">
        <v>45</v>
      </c>
      <c r="H22" s="146"/>
      <c r="I22" s="146"/>
      <c r="J22" s="139" t="s">
        <v>45</v>
      </c>
      <c r="K22" s="139" t="s">
        <v>45</v>
      </c>
      <c r="L22" s="139" t="s">
        <v>45</v>
      </c>
      <c r="M22" s="139"/>
      <c r="N22" s="139" t="s">
        <v>45</v>
      </c>
      <c r="O22" s="139" t="s">
        <v>45</v>
      </c>
      <c r="P22" s="139" t="s">
        <v>45</v>
      </c>
      <c r="Q22" s="109"/>
      <c r="R22" s="109"/>
      <c r="S22" s="109"/>
      <c r="T22" s="109"/>
      <c r="U22" s="109"/>
      <c r="V22" s="109"/>
      <c r="W22" s="108"/>
      <c r="X22" s="108"/>
    </row>
    <row r="23" spans="2:24" ht="66.75" customHeight="1">
      <c r="B23" s="596" t="s">
        <v>17</v>
      </c>
      <c r="C23" s="596"/>
      <c r="D23" s="139" t="s">
        <v>45</v>
      </c>
      <c r="E23" s="139" t="s">
        <v>45</v>
      </c>
      <c r="F23" s="141" t="s">
        <v>61</v>
      </c>
      <c r="G23" s="139" t="s">
        <v>45</v>
      </c>
      <c r="H23" s="153"/>
      <c r="I23" s="146"/>
      <c r="J23" s="141" t="s">
        <v>45</v>
      </c>
      <c r="K23" s="141" t="s">
        <v>45</v>
      </c>
      <c r="L23" s="139" t="s">
        <v>45</v>
      </c>
      <c r="M23" s="139"/>
      <c r="N23" s="139" t="s">
        <v>45</v>
      </c>
      <c r="O23" s="139" t="s">
        <v>45</v>
      </c>
      <c r="P23" s="139" t="s">
        <v>45</v>
      </c>
      <c r="Q23" s="109"/>
      <c r="R23" s="109"/>
      <c r="S23" s="109"/>
      <c r="T23" s="109"/>
      <c r="U23" s="109"/>
      <c r="V23" s="109"/>
      <c r="W23" s="108"/>
      <c r="X23" s="108"/>
    </row>
    <row r="24" spans="2:24" ht="30" customHeight="1">
      <c r="B24" s="596" t="s">
        <v>13</v>
      </c>
      <c r="C24" s="596"/>
      <c r="D24" s="139"/>
      <c r="E24" s="146"/>
      <c r="F24" s="139"/>
      <c r="G24" s="139"/>
      <c r="H24" s="146"/>
      <c r="I24" s="146"/>
      <c r="J24" s="139"/>
      <c r="K24" s="139"/>
      <c r="L24" s="143"/>
      <c r="M24" s="139"/>
      <c r="N24" s="139"/>
      <c r="O24" s="139"/>
      <c r="P24" s="139"/>
      <c r="Q24" s="336">
        <f>COUNTA(D24:P24)</f>
        <v>0</v>
      </c>
      <c r="R24" s="109"/>
      <c r="S24" s="109"/>
      <c r="T24" s="109"/>
      <c r="U24" s="109"/>
      <c r="V24" s="109"/>
      <c r="W24" s="108"/>
      <c r="X24" s="108"/>
    </row>
    <row r="25" spans="2:24" ht="30" customHeight="1">
      <c r="B25" s="596" t="s">
        <v>14</v>
      </c>
      <c r="C25" s="596"/>
      <c r="D25" s="139" t="s">
        <v>45</v>
      </c>
      <c r="E25" s="139" t="s">
        <v>45</v>
      </c>
      <c r="F25" s="139" t="s">
        <v>45</v>
      </c>
      <c r="G25" s="139" t="s">
        <v>45</v>
      </c>
      <c r="H25" s="154"/>
      <c r="I25" s="149"/>
      <c r="J25" s="139" t="s">
        <v>45</v>
      </c>
      <c r="K25" s="139" t="s">
        <v>45</v>
      </c>
      <c r="L25" s="139" t="s">
        <v>45</v>
      </c>
      <c r="M25" s="139"/>
      <c r="N25" s="139" t="s">
        <v>45</v>
      </c>
      <c r="O25" s="139" t="s">
        <v>45</v>
      </c>
      <c r="P25" s="139" t="s">
        <v>45</v>
      </c>
      <c r="Q25" s="109"/>
      <c r="R25" s="109"/>
      <c r="S25" s="109"/>
      <c r="T25" s="109"/>
      <c r="U25" s="109"/>
      <c r="V25" s="109"/>
      <c r="W25" s="108"/>
      <c r="X25" s="108"/>
    </row>
    <row r="26" spans="2:24" ht="30" customHeight="1">
      <c r="B26" s="596" t="s">
        <v>18</v>
      </c>
      <c r="C26" s="596"/>
      <c r="D26" s="139"/>
      <c r="E26" s="139"/>
      <c r="F26" s="139"/>
      <c r="G26" s="139"/>
      <c r="H26" s="146"/>
      <c r="I26" s="146"/>
      <c r="J26" s="139"/>
      <c r="K26" s="139"/>
      <c r="L26" s="139"/>
      <c r="M26" s="139"/>
      <c r="N26" s="139"/>
      <c r="O26" s="139"/>
      <c r="P26" s="139"/>
      <c r="Q26" s="109"/>
      <c r="R26" s="109"/>
      <c r="S26" s="109"/>
      <c r="T26" s="109"/>
      <c r="U26" s="109"/>
      <c r="V26" s="109"/>
      <c r="W26" s="108"/>
      <c r="X26" s="108"/>
    </row>
    <row r="27" spans="2:24" ht="30" customHeight="1">
      <c r="B27" s="596" t="s">
        <v>19</v>
      </c>
      <c r="C27" s="596"/>
      <c r="D27" s="139"/>
      <c r="E27" s="139"/>
      <c r="F27" s="139"/>
      <c r="G27" s="139"/>
      <c r="H27" s="139"/>
      <c r="I27" s="139"/>
      <c r="J27" s="139"/>
      <c r="K27" s="139"/>
      <c r="L27" s="139"/>
      <c r="M27" s="139"/>
      <c r="N27" s="139"/>
      <c r="O27" s="139"/>
      <c r="P27" s="139"/>
      <c r="Q27" s="109"/>
      <c r="R27" s="109"/>
      <c r="S27" s="109"/>
      <c r="T27" s="109"/>
      <c r="U27" s="109"/>
      <c r="V27" s="109"/>
      <c r="W27" s="108"/>
      <c r="X27" s="108"/>
    </row>
    <row r="28" spans="2:24" ht="30" customHeight="1">
      <c r="B28" s="596" t="s">
        <v>20</v>
      </c>
      <c r="C28" s="596"/>
      <c r="D28" s="139"/>
      <c r="E28" s="139"/>
      <c r="F28" s="139"/>
      <c r="G28" s="139"/>
      <c r="H28" s="139"/>
      <c r="I28" s="139"/>
      <c r="J28" s="139"/>
      <c r="K28" s="139"/>
      <c r="L28" s="139"/>
      <c r="M28" s="139"/>
      <c r="N28" s="139"/>
      <c r="O28" s="139"/>
      <c r="P28" s="139"/>
      <c r="Q28" s="109"/>
      <c r="R28" s="109"/>
      <c r="S28" s="109"/>
      <c r="T28" s="109"/>
      <c r="U28" s="109"/>
      <c r="V28" s="109"/>
      <c r="W28" s="108"/>
      <c r="X28" s="108"/>
    </row>
    <row r="29" spans="2:24" ht="30" customHeight="1">
      <c r="B29" s="596" t="s">
        <v>21</v>
      </c>
      <c r="C29" s="596"/>
      <c r="D29" s="139">
        <v>0</v>
      </c>
      <c r="E29" s="139">
        <v>0</v>
      </c>
      <c r="F29" s="139">
        <v>0</v>
      </c>
      <c r="G29" s="139">
        <v>0</v>
      </c>
      <c r="H29" s="139">
        <v>0</v>
      </c>
      <c r="I29" s="139">
        <v>1</v>
      </c>
      <c r="J29" s="139">
        <v>0</v>
      </c>
      <c r="K29" s="139">
        <v>0</v>
      </c>
      <c r="L29" s="139">
        <v>0</v>
      </c>
      <c r="M29" s="139">
        <v>0</v>
      </c>
      <c r="N29" s="139">
        <v>1</v>
      </c>
      <c r="O29" s="139">
        <v>0</v>
      </c>
      <c r="P29" s="139">
        <v>0</v>
      </c>
      <c r="Q29" s="109"/>
      <c r="R29" s="109"/>
      <c r="S29" s="109"/>
      <c r="T29" s="109"/>
      <c r="U29" s="109"/>
      <c r="V29" s="109"/>
      <c r="W29" s="108"/>
      <c r="X29" s="108"/>
    </row>
    <row r="30" spans="2:24" ht="30" customHeight="1">
      <c r="B30" s="596" t="s">
        <v>100</v>
      </c>
      <c r="C30" s="596"/>
      <c r="D30" s="139"/>
      <c r="E30" s="139"/>
      <c r="F30" s="139"/>
      <c r="G30" s="139"/>
      <c r="H30" s="139"/>
      <c r="I30" s="139"/>
      <c r="J30" s="139"/>
      <c r="K30" s="139"/>
      <c r="L30" s="139"/>
      <c r="M30" s="139"/>
      <c r="N30" s="139"/>
      <c r="O30" s="139"/>
      <c r="P30" s="139"/>
      <c r="Q30" s="336">
        <f>SUM(D30:P30)</f>
        <v>0</v>
      </c>
      <c r="R30" s="109"/>
      <c r="S30" s="109"/>
      <c r="T30" s="109"/>
      <c r="U30" s="109"/>
      <c r="V30" s="109"/>
      <c r="W30" s="108"/>
      <c r="X30" s="108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09"/>
      <c r="S31" s="109"/>
      <c r="T31" s="109"/>
      <c r="U31" s="109"/>
      <c r="V31" s="109"/>
      <c r="W31" s="108"/>
      <c r="X31" s="108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118" t="s">
        <v>26</v>
      </c>
      <c r="D41" s="118" t="s">
        <v>24</v>
      </c>
      <c r="E41" s="118" t="s">
        <v>25</v>
      </c>
      <c r="F41" s="118" t="s">
        <v>30</v>
      </c>
      <c r="H41" s="119" t="s">
        <v>41</v>
      </c>
      <c r="I41" s="118" t="s">
        <v>27</v>
      </c>
      <c r="J41" s="118" t="s">
        <v>28</v>
      </c>
      <c r="L41" s="119" t="s">
        <v>29</v>
      </c>
      <c r="M41" s="118" t="s">
        <v>40</v>
      </c>
      <c r="N41" s="118" t="s">
        <v>42</v>
      </c>
      <c r="O41" s="118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119" t="s">
        <v>83</v>
      </c>
      <c r="X41" s="119" t="s">
        <v>85</v>
      </c>
      <c r="Y41" s="119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105"/>
      <c r="D42" s="105"/>
      <c r="E42" s="124"/>
      <c r="F42" s="105"/>
      <c r="H42" s="105"/>
      <c r="I42" s="105"/>
      <c r="J42" s="356"/>
      <c r="L42" s="105"/>
      <c r="M42" s="105"/>
      <c r="N42" s="105"/>
      <c r="O42" s="356" t="s">
        <v>128</v>
      </c>
      <c r="Q42" s="327" t="s">
        <v>74</v>
      </c>
      <c r="R42" s="327">
        <v>8</v>
      </c>
      <c r="S42" s="327">
        <v>50</v>
      </c>
      <c r="T42" s="327" t="s">
        <v>117</v>
      </c>
      <c r="U42" s="327">
        <f>IF(R42="","",R42*VLOOKUP(T42,'cout opérateur machines'!A1:B8,2,0))</f>
        <v>56</v>
      </c>
      <c r="W42" s="105"/>
      <c r="X42" s="105"/>
      <c r="Y42" s="105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105"/>
      <c r="D43" s="105"/>
      <c r="E43" s="105"/>
      <c r="F43" s="105"/>
      <c r="H43" s="105"/>
      <c r="I43" s="105"/>
      <c r="J43" s="105"/>
      <c r="L43" s="105"/>
      <c r="M43" s="105"/>
      <c r="N43" s="105"/>
      <c r="O43" s="105"/>
      <c r="Q43" s="327"/>
      <c r="R43" s="327"/>
      <c r="S43" s="327"/>
      <c r="T43" s="327"/>
      <c r="U43" s="327" t="str">
        <f>IF(R43="","",R43*VLOOKUP(T43,'cout opérateur machines'!A2:B9,2,0))</f>
        <v/>
      </c>
      <c r="W43" s="105"/>
      <c r="X43" s="105"/>
      <c r="Y43" s="105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105"/>
      <c r="D44" s="105"/>
      <c r="E44" s="105"/>
      <c r="F44" s="105"/>
      <c r="H44" s="105"/>
      <c r="I44" s="105"/>
      <c r="J44" s="105"/>
      <c r="L44" s="105"/>
      <c r="M44" s="105"/>
      <c r="N44" s="105"/>
      <c r="O44" s="105"/>
      <c r="Q44" s="327"/>
      <c r="R44" s="327"/>
      <c r="S44" s="327"/>
      <c r="T44" s="327"/>
      <c r="U44" s="327" t="str">
        <f>IF(R44="","",R44*VLOOKUP(T44,'cout opérateur machines'!A3:B10,2,0))</f>
        <v/>
      </c>
      <c r="W44" s="105"/>
      <c r="X44" s="105"/>
      <c r="Y44" s="105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105"/>
      <c r="D45" s="105"/>
      <c r="E45" s="105"/>
      <c r="F45" s="105"/>
      <c r="H45" s="105"/>
      <c r="I45" s="105"/>
      <c r="J45" s="105"/>
      <c r="L45" s="105"/>
      <c r="M45" s="105"/>
      <c r="N45" s="105"/>
      <c r="O45" s="105"/>
      <c r="Q45" s="327"/>
      <c r="R45" s="327"/>
      <c r="S45" s="327"/>
      <c r="T45" s="327"/>
      <c r="U45" s="327" t="str">
        <f>IF(R45="","",R45*VLOOKUP(T45,'cout opérateur machines'!A4:B11,2,0))</f>
        <v/>
      </c>
      <c r="W45" s="105"/>
      <c r="X45" s="105"/>
      <c r="Y45" s="105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105"/>
      <c r="D46" s="105"/>
      <c r="E46" s="105"/>
      <c r="F46" s="105"/>
      <c r="H46" s="105"/>
      <c r="I46" s="105"/>
      <c r="J46" s="105"/>
      <c r="L46" s="105"/>
      <c r="M46" s="105"/>
      <c r="N46" s="105"/>
      <c r="O46" s="105"/>
      <c r="Q46" s="327"/>
      <c r="R46" s="327"/>
      <c r="S46" s="327"/>
      <c r="T46" s="327"/>
      <c r="U46" s="327" t="str">
        <f>IF(R46="","",R46*VLOOKUP(T46,'cout opérateur machines'!A5:B12,2,0))</f>
        <v/>
      </c>
      <c r="W46" s="105"/>
      <c r="X46" s="105"/>
      <c r="Y46" s="105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105"/>
      <c r="D47" s="105"/>
      <c r="E47" s="105"/>
      <c r="F47" s="105"/>
      <c r="H47" s="105"/>
      <c r="I47" s="105"/>
      <c r="J47" s="105"/>
      <c r="L47" s="105"/>
      <c r="M47" s="105"/>
      <c r="N47" s="105"/>
      <c r="O47" s="105"/>
      <c r="Q47" s="327"/>
      <c r="R47" s="327"/>
      <c r="S47" s="327"/>
      <c r="T47" s="327"/>
      <c r="U47" s="327" t="str">
        <f>IF(R47="","",R47*VLOOKUP(T47,'cout opérateur machines'!A6:B13,2,0))</f>
        <v/>
      </c>
      <c r="W47" s="105"/>
      <c r="X47" s="105"/>
      <c r="Y47" s="105"/>
      <c r="Z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125" t="s">
        <v>127</v>
      </c>
      <c r="Q48" s="326"/>
      <c r="R48" s="326"/>
      <c r="S48" s="572" t="s">
        <v>183</v>
      </c>
      <c r="T48" s="573"/>
      <c r="U48" s="330">
        <f>SUM(U42:U47)</f>
        <v>56</v>
      </c>
      <c r="W48" s="105"/>
      <c r="X48" s="105"/>
      <c r="Y48" s="105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M49" s="69"/>
      <c r="N49" s="105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M50" s="69"/>
      <c r="N50" s="105"/>
      <c r="Q50" s="326"/>
      <c r="R50" s="326"/>
      <c r="S50" s="574" t="s">
        <v>184</v>
      </c>
      <c r="T50" s="574"/>
      <c r="U50" s="331">
        <v>2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M51" s="69"/>
      <c r="N51" s="105"/>
    </row>
    <row r="52" spans="5:26">
      <c r="H52" s="356"/>
      <c r="I52" s="13"/>
      <c r="J52" s="360" t="str">
        <f t="shared" si="2"/>
        <v/>
      </c>
      <c r="M52" s="69"/>
      <c r="N52" s="105"/>
    </row>
    <row r="53" spans="5:26">
      <c r="H53" s="356"/>
      <c r="I53" s="13"/>
      <c r="J53" s="360" t="str">
        <f t="shared" si="2"/>
        <v/>
      </c>
      <c r="M53" s="69"/>
      <c r="N53" s="105"/>
    </row>
    <row r="54" spans="5:26">
      <c r="H54" s="356"/>
      <c r="I54" s="13"/>
      <c r="J54" s="360" t="str">
        <f t="shared" si="2"/>
        <v/>
      </c>
      <c r="M54" s="69"/>
      <c r="N54" s="105"/>
    </row>
    <row r="55" spans="5:26">
      <c r="H55" s="356"/>
      <c r="I55" s="13"/>
      <c r="J55" s="360" t="str">
        <f t="shared" si="2"/>
        <v/>
      </c>
      <c r="M55" s="69"/>
      <c r="N55" s="105"/>
    </row>
    <row r="61" spans="5:26">
      <c r="E61" s="108"/>
    </row>
    <row r="62" spans="5:26">
      <c r="E62" s="108"/>
    </row>
    <row r="63" spans="5:26">
      <c r="E63" s="108"/>
    </row>
    <row r="64" spans="5:26">
      <c r="E64" s="108"/>
    </row>
    <row r="65" spans="5:5">
      <c r="E65" s="108"/>
    </row>
    <row r="66" spans="5:5">
      <c r="E66" s="108"/>
    </row>
    <row r="67" spans="5:5">
      <c r="E67" s="108"/>
    </row>
  </sheetData>
  <mergeCells count="32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42"/>
  <dimension ref="B1:AG67"/>
  <sheetViews>
    <sheetView topLeftCell="O29" zoomScale="68" zoomScaleNormal="68" workbookViewId="0">
      <selection activeCell="J51" sqref="J51:J55"/>
    </sheetView>
  </sheetViews>
  <sheetFormatPr baseColWidth="10" defaultRowHeight="15"/>
  <cols>
    <col min="1" max="1" width="3.85546875" style="79" customWidth="1"/>
    <col min="2" max="17" width="32.7109375" style="79" customWidth="1"/>
    <col min="18" max="18" width="11.42578125" style="79"/>
    <col min="19" max="19" width="18.85546875" style="79" customWidth="1"/>
    <col min="20" max="22" width="11.42578125" style="79"/>
    <col min="23" max="23" width="21.28515625" style="79" customWidth="1"/>
    <col min="24" max="24" width="20.28515625" style="79" customWidth="1"/>
    <col min="25" max="25" width="21.140625" style="79" customWidth="1"/>
    <col min="26" max="32" width="11.42578125" style="79"/>
    <col min="33" max="33" width="15.28515625" style="79" bestFit="1" customWidth="1"/>
    <col min="34" max="16384" width="11.42578125" style="79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86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86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86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86"/>
      <c r="V5" s="597"/>
      <c r="W5" s="597"/>
      <c r="X5" s="597"/>
    </row>
    <row r="6" spans="2:24" ht="15" customHeight="1">
      <c r="C6" s="82"/>
      <c r="D6" s="82"/>
      <c r="E6" s="82"/>
      <c r="F6" s="82"/>
    </row>
    <row r="7" spans="2:24" ht="15" customHeight="1">
      <c r="C7" s="82"/>
      <c r="D7" s="82"/>
      <c r="E7" s="82"/>
      <c r="F7" s="82"/>
    </row>
    <row r="8" spans="2:24" ht="15" customHeight="1">
      <c r="C8" s="82"/>
      <c r="D8" s="82"/>
      <c r="E8" s="82"/>
      <c r="F8" s="82"/>
    </row>
    <row r="9" spans="2:24" ht="15" customHeight="1">
      <c r="C9" s="82"/>
      <c r="D9" s="82"/>
      <c r="F9" s="82"/>
    </row>
    <row r="10" spans="2:24" ht="15" customHeight="1">
      <c r="C10" s="82"/>
      <c r="D10" s="82"/>
      <c r="E10" s="82"/>
      <c r="F10" s="82"/>
    </row>
    <row r="11" spans="2:24">
      <c r="C11" s="80"/>
      <c r="D11" s="80"/>
      <c r="E11" s="80"/>
      <c r="F11" s="80"/>
    </row>
    <row r="12" spans="2:24" ht="36.75" customHeight="1">
      <c r="C12" s="80"/>
      <c r="D12" s="80"/>
      <c r="E12" s="80"/>
      <c r="F12" s="80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87"/>
      <c r="R13" s="83"/>
      <c r="S13" s="84"/>
      <c r="T13" s="84"/>
      <c r="U13" s="84"/>
      <c r="V13" s="84"/>
      <c r="W13" s="84"/>
      <c r="X13" s="84"/>
    </row>
    <row r="14" spans="2:24" ht="30" customHeight="1">
      <c r="B14" s="602" t="s">
        <v>11</v>
      </c>
      <c r="C14" s="602"/>
      <c r="D14" s="113" t="s">
        <v>43</v>
      </c>
      <c r="E14" s="115" t="s">
        <v>155</v>
      </c>
      <c r="F14" s="113">
        <v>551275</v>
      </c>
      <c r="G14" s="115" t="s">
        <v>162</v>
      </c>
      <c r="H14" s="126"/>
      <c r="I14" s="120"/>
      <c r="J14" s="114" t="s">
        <v>114</v>
      </c>
      <c r="K14" s="114" t="s">
        <v>58</v>
      </c>
      <c r="L14" s="121" t="s">
        <v>58</v>
      </c>
      <c r="M14" s="113"/>
      <c r="N14" s="113" t="s">
        <v>75</v>
      </c>
      <c r="O14" s="114" t="s">
        <v>122</v>
      </c>
      <c r="P14" s="114" t="s">
        <v>157</v>
      </c>
      <c r="Q14" s="85"/>
      <c r="R14" s="85"/>
      <c r="S14" s="85"/>
      <c r="T14" s="85"/>
      <c r="U14" s="85"/>
      <c r="V14" s="85"/>
      <c r="W14" s="84"/>
      <c r="X14" s="84"/>
    </row>
    <row r="15" spans="2:24" ht="57.75" customHeight="1">
      <c r="B15" s="602" t="s">
        <v>12</v>
      </c>
      <c r="C15" s="602"/>
      <c r="D15" s="113" t="s">
        <v>44</v>
      </c>
      <c r="E15" s="115" t="s">
        <v>158</v>
      </c>
      <c r="F15" s="115" t="s">
        <v>159</v>
      </c>
      <c r="G15" s="115" t="s">
        <v>163</v>
      </c>
      <c r="H15" s="120"/>
      <c r="I15" s="120"/>
      <c r="J15" s="114" t="s">
        <v>115</v>
      </c>
      <c r="K15" s="115" t="s">
        <v>59</v>
      </c>
      <c r="L15" s="115" t="s">
        <v>110</v>
      </c>
      <c r="M15" s="113"/>
      <c r="N15" s="113" t="s">
        <v>74</v>
      </c>
      <c r="O15" s="113" t="s">
        <v>121</v>
      </c>
      <c r="P15" s="113" t="s">
        <v>161</v>
      </c>
      <c r="Q15" s="88"/>
      <c r="R15" s="85"/>
      <c r="S15" s="85"/>
      <c r="T15" s="85"/>
      <c r="U15" s="85"/>
      <c r="V15" s="85"/>
      <c r="W15" s="84"/>
      <c r="X15" s="84"/>
    </row>
    <row r="16" spans="2:24" ht="30" customHeight="1">
      <c r="B16" s="602" t="s">
        <v>60</v>
      </c>
      <c r="C16" s="602"/>
      <c r="D16" s="113">
        <v>55683</v>
      </c>
      <c r="E16" s="113">
        <v>693</v>
      </c>
      <c r="F16" s="113">
        <v>442</v>
      </c>
      <c r="G16" s="113">
        <v>0</v>
      </c>
      <c r="H16" s="122"/>
      <c r="I16" s="122"/>
      <c r="J16" s="113"/>
      <c r="K16" s="113">
        <v>191</v>
      </c>
      <c r="L16" s="113">
        <v>125</v>
      </c>
      <c r="M16" s="113"/>
      <c r="N16" s="113">
        <v>36764</v>
      </c>
      <c r="O16" s="113">
        <v>2360</v>
      </c>
      <c r="P16" s="113">
        <v>338</v>
      </c>
      <c r="Q16" s="85"/>
      <c r="R16" s="85"/>
      <c r="S16" s="85"/>
      <c r="T16" s="85"/>
      <c r="U16" s="85"/>
      <c r="V16" s="85"/>
      <c r="W16" s="84"/>
      <c r="X16" s="84"/>
    </row>
    <row r="17" spans="2:24" ht="30" customHeight="1">
      <c r="B17" s="602" t="s">
        <v>23</v>
      </c>
      <c r="C17" s="602"/>
      <c r="D17" s="113">
        <v>56350</v>
      </c>
      <c r="E17" s="113">
        <v>1090</v>
      </c>
      <c r="F17" s="113">
        <v>700</v>
      </c>
      <c r="G17" s="113">
        <v>126</v>
      </c>
      <c r="H17" s="120"/>
      <c r="I17" s="120"/>
      <c r="J17" s="113"/>
      <c r="K17" s="113">
        <v>191</v>
      </c>
      <c r="L17" s="113">
        <v>132</v>
      </c>
      <c r="M17" s="113"/>
      <c r="N17" s="113">
        <v>36764</v>
      </c>
      <c r="O17" s="113">
        <v>2990</v>
      </c>
      <c r="P17" s="113">
        <v>450</v>
      </c>
      <c r="Q17" s="85"/>
      <c r="R17" s="85"/>
      <c r="S17" s="85"/>
      <c r="T17" s="85"/>
      <c r="U17" s="85"/>
      <c r="V17" s="85"/>
      <c r="W17" s="84"/>
      <c r="X17" s="84"/>
    </row>
    <row r="18" spans="2:24" ht="30" customHeight="1">
      <c r="B18" s="602" t="s">
        <v>36</v>
      </c>
      <c r="C18" s="92" t="s">
        <v>37</v>
      </c>
      <c r="D18" s="113" t="s">
        <v>45</v>
      </c>
      <c r="E18" s="113" t="s">
        <v>45</v>
      </c>
      <c r="F18" s="113" t="s">
        <v>45</v>
      </c>
      <c r="G18" s="113" t="s">
        <v>45</v>
      </c>
      <c r="H18" s="126"/>
      <c r="I18" s="120"/>
      <c r="J18" s="113" t="s">
        <v>45</v>
      </c>
      <c r="K18" s="113" t="s">
        <v>45</v>
      </c>
      <c r="L18" s="113" t="s">
        <v>45</v>
      </c>
      <c r="M18" s="113"/>
      <c r="N18" s="113" t="s">
        <v>45</v>
      </c>
      <c r="O18" s="113" t="s">
        <v>45</v>
      </c>
      <c r="P18" s="113" t="s">
        <v>45</v>
      </c>
      <c r="Q18" s="85"/>
      <c r="R18" s="85"/>
      <c r="S18" s="85"/>
      <c r="T18" s="85"/>
      <c r="U18" s="85"/>
      <c r="V18" s="85"/>
      <c r="W18" s="84"/>
      <c r="X18" s="84"/>
    </row>
    <row r="19" spans="2:24" ht="30" customHeight="1">
      <c r="B19" s="602"/>
      <c r="C19" s="92" t="s">
        <v>38</v>
      </c>
      <c r="D19" s="113" t="s">
        <v>45</v>
      </c>
      <c r="E19" s="113" t="s">
        <v>45</v>
      </c>
      <c r="F19" s="113" t="s">
        <v>45</v>
      </c>
      <c r="G19" s="113" t="s">
        <v>45</v>
      </c>
      <c r="H19" s="126"/>
      <c r="I19" s="120"/>
      <c r="J19" s="113" t="s">
        <v>45</v>
      </c>
      <c r="K19" s="113" t="s">
        <v>45</v>
      </c>
      <c r="L19" s="113" t="s">
        <v>45</v>
      </c>
      <c r="M19" s="113"/>
      <c r="N19" s="113" t="s">
        <v>45</v>
      </c>
      <c r="O19" s="113" t="s">
        <v>45</v>
      </c>
      <c r="P19" s="113" t="s">
        <v>45</v>
      </c>
      <c r="Q19" s="85"/>
      <c r="R19" s="85"/>
      <c r="S19" s="85"/>
      <c r="T19" s="85"/>
      <c r="U19" s="85"/>
      <c r="V19" s="85"/>
      <c r="W19" s="84"/>
      <c r="X19" s="84"/>
    </row>
    <row r="20" spans="2:24" ht="30" customHeight="1">
      <c r="B20" s="596" t="s">
        <v>15</v>
      </c>
      <c r="C20" s="596"/>
      <c r="D20" s="113" t="s">
        <v>45</v>
      </c>
      <c r="E20" s="113" t="s">
        <v>45</v>
      </c>
      <c r="F20" s="113" t="s">
        <v>45</v>
      </c>
      <c r="G20" s="113" t="s">
        <v>45</v>
      </c>
      <c r="H20" s="120"/>
      <c r="I20" s="120"/>
      <c r="J20" s="113" t="s">
        <v>45</v>
      </c>
      <c r="K20" s="113" t="s">
        <v>45</v>
      </c>
      <c r="L20" s="113" t="s">
        <v>45</v>
      </c>
      <c r="M20" s="113"/>
      <c r="N20" s="113" t="s">
        <v>45</v>
      </c>
      <c r="O20" s="113" t="s">
        <v>45</v>
      </c>
      <c r="P20" s="113" t="s">
        <v>45</v>
      </c>
      <c r="Q20" s="85"/>
      <c r="R20" s="85"/>
      <c r="S20" s="85"/>
      <c r="T20" s="85"/>
      <c r="U20" s="85"/>
      <c r="V20" s="85"/>
      <c r="W20" s="84"/>
      <c r="X20" s="84"/>
    </row>
    <row r="21" spans="2:24" ht="30" customHeight="1">
      <c r="B21" s="596" t="s">
        <v>39</v>
      </c>
      <c r="C21" s="596"/>
      <c r="D21" s="113" t="s">
        <v>45</v>
      </c>
      <c r="E21" s="113" t="s">
        <v>45</v>
      </c>
      <c r="F21" s="113" t="s">
        <v>45</v>
      </c>
      <c r="G21" s="113" t="s">
        <v>45</v>
      </c>
      <c r="H21" s="120"/>
      <c r="I21" s="120"/>
      <c r="J21" s="113" t="s">
        <v>45</v>
      </c>
      <c r="K21" s="113" t="s">
        <v>45</v>
      </c>
      <c r="L21" s="113" t="s">
        <v>45</v>
      </c>
      <c r="M21" s="113"/>
      <c r="N21" s="113" t="s">
        <v>45</v>
      </c>
      <c r="O21" s="113" t="s">
        <v>45</v>
      </c>
      <c r="P21" s="113" t="s">
        <v>45</v>
      </c>
      <c r="Q21" s="85"/>
      <c r="R21" s="85"/>
      <c r="S21" s="85"/>
      <c r="T21" s="85"/>
      <c r="U21" s="85"/>
      <c r="V21" s="85"/>
      <c r="W21" s="84"/>
      <c r="X21" s="84"/>
    </row>
    <row r="22" spans="2:24" ht="30" customHeight="1">
      <c r="B22" s="596" t="s">
        <v>16</v>
      </c>
      <c r="C22" s="596"/>
      <c r="D22" s="113" t="s">
        <v>45</v>
      </c>
      <c r="E22" s="113" t="s">
        <v>45</v>
      </c>
      <c r="F22" s="113" t="s">
        <v>45</v>
      </c>
      <c r="G22" s="113" t="s">
        <v>45</v>
      </c>
      <c r="H22" s="120"/>
      <c r="I22" s="120"/>
      <c r="J22" s="113" t="s">
        <v>45</v>
      </c>
      <c r="K22" s="113" t="s">
        <v>45</v>
      </c>
      <c r="L22" s="113" t="s">
        <v>45</v>
      </c>
      <c r="M22" s="113"/>
      <c r="N22" s="113" t="s">
        <v>45</v>
      </c>
      <c r="O22" s="113" t="s">
        <v>45</v>
      </c>
      <c r="P22" s="113" t="s">
        <v>45</v>
      </c>
      <c r="Q22" s="85"/>
      <c r="R22" s="85"/>
      <c r="S22" s="85"/>
      <c r="T22" s="85"/>
      <c r="U22" s="85"/>
      <c r="V22" s="85"/>
      <c r="W22" s="84"/>
      <c r="X22" s="84"/>
    </row>
    <row r="23" spans="2:24" ht="66.75" customHeight="1">
      <c r="B23" s="596" t="s">
        <v>17</v>
      </c>
      <c r="C23" s="596"/>
      <c r="D23" s="113" t="s">
        <v>45</v>
      </c>
      <c r="E23" s="113" t="s">
        <v>45</v>
      </c>
      <c r="F23" s="115" t="s">
        <v>61</v>
      </c>
      <c r="G23" s="113" t="s">
        <v>45</v>
      </c>
      <c r="H23" s="127"/>
      <c r="I23" s="120"/>
      <c r="J23" s="115" t="s">
        <v>45</v>
      </c>
      <c r="K23" s="115" t="s">
        <v>45</v>
      </c>
      <c r="L23" s="113" t="s">
        <v>45</v>
      </c>
      <c r="M23" s="113"/>
      <c r="N23" s="113" t="s">
        <v>45</v>
      </c>
      <c r="O23" s="113" t="s">
        <v>45</v>
      </c>
      <c r="P23" s="113" t="s">
        <v>45</v>
      </c>
      <c r="Q23" s="85"/>
      <c r="R23" s="85"/>
      <c r="S23" s="85"/>
      <c r="T23" s="85"/>
      <c r="U23" s="85"/>
      <c r="V23" s="85"/>
      <c r="W23" s="84"/>
      <c r="X23" s="84"/>
    </row>
    <row r="24" spans="2:24" ht="30" customHeight="1">
      <c r="B24" s="596" t="s">
        <v>13</v>
      </c>
      <c r="C24" s="596"/>
      <c r="D24" s="113"/>
      <c r="E24" s="120"/>
      <c r="F24" s="113"/>
      <c r="G24" s="113"/>
      <c r="H24" s="120"/>
      <c r="I24" s="120"/>
      <c r="J24" s="113"/>
      <c r="K24" s="113"/>
      <c r="L24" s="117"/>
      <c r="M24" s="113"/>
      <c r="N24" s="113"/>
      <c r="O24" s="113">
        <v>1</v>
      </c>
      <c r="P24" s="113"/>
      <c r="Q24" s="336">
        <f>COUNTA(D24:P24)</f>
        <v>1</v>
      </c>
      <c r="R24" s="85"/>
      <c r="S24" s="85"/>
      <c r="T24" s="85"/>
      <c r="U24" s="85"/>
      <c r="V24" s="85"/>
      <c r="W24" s="84"/>
      <c r="X24" s="84"/>
    </row>
    <row r="25" spans="2:24" ht="30" customHeight="1">
      <c r="B25" s="596" t="s">
        <v>14</v>
      </c>
      <c r="C25" s="596"/>
      <c r="D25" s="113" t="s">
        <v>45</v>
      </c>
      <c r="E25" s="113" t="s">
        <v>45</v>
      </c>
      <c r="F25" s="113" t="s">
        <v>45</v>
      </c>
      <c r="G25" s="113" t="s">
        <v>45</v>
      </c>
      <c r="H25" s="128"/>
      <c r="I25" s="123"/>
      <c r="J25" s="113" t="s">
        <v>45</v>
      </c>
      <c r="K25" s="113" t="s">
        <v>45</v>
      </c>
      <c r="L25" s="113" t="s">
        <v>45</v>
      </c>
      <c r="M25" s="113"/>
      <c r="N25" s="113" t="s">
        <v>45</v>
      </c>
      <c r="O25" s="113" t="s">
        <v>45</v>
      </c>
      <c r="P25" s="113" t="s">
        <v>45</v>
      </c>
      <c r="Q25" s="85"/>
      <c r="R25" s="85"/>
      <c r="S25" s="85"/>
      <c r="T25" s="85"/>
      <c r="U25" s="85"/>
      <c r="V25" s="85"/>
      <c r="W25" s="84"/>
      <c r="X25" s="84"/>
    </row>
    <row r="26" spans="2:24" ht="30" customHeight="1">
      <c r="B26" s="596" t="s">
        <v>18</v>
      </c>
      <c r="C26" s="596"/>
      <c r="D26" s="113"/>
      <c r="E26" s="113"/>
      <c r="F26" s="113"/>
      <c r="G26" s="113"/>
      <c r="H26" s="120"/>
      <c r="I26" s="120"/>
      <c r="J26" s="113"/>
      <c r="K26" s="113"/>
      <c r="L26" s="113"/>
      <c r="M26" s="113"/>
      <c r="N26" s="113"/>
      <c r="O26" s="113"/>
      <c r="P26" s="113"/>
      <c r="Q26" s="85"/>
      <c r="R26" s="85"/>
      <c r="S26" s="85"/>
      <c r="T26" s="85"/>
      <c r="U26" s="85"/>
      <c r="V26" s="85"/>
      <c r="W26" s="84"/>
      <c r="X26" s="84"/>
    </row>
    <row r="27" spans="2:24" ht="30" customHeight="1">
      <c r="B27" s="596" t="s">
        <v>19</v>
      </c>
      <c r="C27" s="596"/>
      <c r="D27" s="113"/>
      <c r="E27" s="113"/>
      <c r="F27" s="113"/>
      <c r="G27" s="113"/>
      <c r="H27" s="113"/>
      <c r="I27" s="113"/>
      <c r="J27" s="113"/>
      <c r="K27" s="113"/>
      <c r="L27" s="113"/>
      <c r="M27" s="113"/>
      <c r="N27" s="113"/>
      <c r="O27" s="113"/>
      <c r="P27" s="113"/>
      <c r="Q27" s="85"/>
      <c r="R27" s="85"/>
      <c r="S27" s="85"/>
      <c r="T27" s="85"/>
      <c r="U27" s="85"/>
      <c r="V27" s="85"/>
      <c r="W27" s="84"/>
      <c r="X27" s="84"/>
    </row>
    <row r="28" spans="2:24" ht="30" customHeight="1">
      <c r="B28" s="596" t="s">
        <v>20</v>
      </c>
      <c r="C28" s="596"/>
      <c r="D28" s="113"/>
      <c r="E28" s="113"/>
      <c r="F28" s="113"/>
      <c r="G28" s="113"/>
      <c r="H28" s="113"/>
      <c r="I28" s="113"/>
      <c r="J28" s="113"/>
      <c r="K28" s="113"/>
      <c r="L28" s="113"/>
      <c r="M28" s="113"/>
      <c r="N28" s="113"/>
      <c r="O28" s="113"/>
      <c r="P28" s="113"/>
      <c r="Q28" s="85"/>
      <c r="R28" s="85"/>
      <c r="S28" s="85"/>
      <c r="T28" s="85"/>
      <c r="U28" s="85"/>
      <c r="V28" s="85"/>
      <c r="W28" s="84"/>
      <c r="X28" s="84"/>
    </row>
    <row r="29" spans="2:24" ht="30" customHeight="1">
      <c r="B29" s="596" t="s">
        <v>21</v>
      </c>
      <c r="C29" s="596"/>
      <c r="D29" s="113">
        <v>0</v>
      </c>
      <c r="E29" s="113">
        <v>1</v>
      </c>
      <c r="F29" s="113">
        <v>0</v>
      </c>
      <c r="G29" s="113">
        <v>0</v>
      </c>
      <c r="H29" s="113">
        <v>0</v>
      </c>
      <c r="I29" s="113">
        <v>1</v>
      </c>
      <c r="J29" s="113">
        <v>0</v>
      </c>
      <c r="K29" s="113">
        <v>0</v>
      </c>
      <c r="L29" s="113">
        <v>0</v>
      </c>
      <c r="M29" s="113">
        <v>0</v>
      </c>
      <c r="N29" s="113">
        <v>1</v>
      </c>
      <c r="O29" s="113">
        <v>0</v>
      </c>
      <c r="P29" s="113">
        <v>0</v>
      </c>
      <c r="Q29" s="85"/>
      <c r="R29" s="85"/>
      <c r="S29" s="85"/>
      <c r="T29" s="85"/>
      <c r="U29" s="85"/>
      <c r="V29" s="85"/>
      <c r="W29" s="84"/>
      <c r="X29" s="84"/>
    </row>
    <row r="30" spans="2:24" ht="30" customHeight="1">
      <c r="B30" s="596" t="s">
        <v>100</v>
      </c>
      <c r="C30" s="596"/>
      <c r="D30" s="113"/>
      <c r="E30" s="113"/>
      <c r="F30" s="113"/>
      <c r="G30" s="113"/>
      <c r="H30" s="113"/>
      <c r="I30" s="113"/>
      <c r="J30" s="113"/>
      <c r="K30" s="113"/>
      <c r="L30" s="113"/>
      <c r="M30" s="113"/>
      <c r="N30" s="113"/>
      <c r="O30" s="113"/>
      <c r="P30" s="113"/>
      <c r="Q30" s="336">
        <f>SUM(D30:P30)</f>
        <v>0</v>
      </c>
      <c r="R30" s="85"/>
      <c r="S30" s="85"/>
      <c r="T30" s="85"/>
      <c r="U30" s="85"/>
      <c r="V30" s="85"/>
      <c r="W30" s="84"/>
      <c r="X30" s="84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85"/>
      <c r="S31" s="85"/>
      <c r="T31" s="85"/>
      <c r="U31" s="85"/>
      <c r="V31" s="85"/>
      <c r="W31" s="84"/>
      <c r="X31" s="84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94" t="s">
        <v>26</v>
      </c>
      <c r="D41" s="94" t="s">
        <v>24</v>
      </c>
      <c r="E41" s="94" t="s">
        <v>25</v>
      </c>
      <c r="F41" s="94" t="s">
        <v>30</v>
      </c>
      <c r="H41" s="95" t="s">
        <v>41</v>
      </c>
      <c r="I41" s="94" t="s">
        <v>27</v>
      </c>
      <c r="J41" s="94" t="s">
        <v>28</v>
      </c>
      <c r="L41" s="95" t="s">
        <v>29</v>
      </c>
      <c r="M41" s="94" t="s">
        <v>40</v>
      </c>
      <c r="N41" s="94" t="s">
        <v>42</v>
      </c>
      <c r="O41" s="94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95" t="s">
        <v>83</v>
      </c>
      <c r="X41" s="95" t="s">
        <v>85</v>
      </c>
      <c r="Y41" s="95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81"/>
      <c r="D42" s="81"/>
      <c r="E42" s="101"/>
      <c r="F42" s="81"/>
      <c r="H42" s="81"/>
      <c r="I42" s="81"/>
      <c r="J42" s="356"/>
      <c r="L42" s="81"/>
      <c r="M42" s="81"/>
      <c r="N42" s="81"/>
      <c r="O42" s="356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81"/>
      <c r="X42" s="81"/>
      <c r="Y42" s="81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81"/>
      <c r="D43" s="81"/>
      <c r="E43" s="81"/>
      <c r="F43" s="81"/>
      <c r="H43" s="81"/>
      <c r="I43" s="81"/>
      <c r="J43" s="81"/>
      <c r="L43" s="81"/>
      <c r="M43" s="81"/>
      <c r="N43" s="81"/>
      <c r="O43" s="81"/>
      <c r="Q43" s="327"/>
      <c r="R43" s="327"/>
      <c r="S43" s="327"/>
      <c r="T43" s="327"/>
      <c r="U43" s="327" t="str">
        <f>IF(R43="","",R43*VLOOKUP(T43,'cout opérateur machines'!A2:B9,2,0))</f>
        <v/>
      </c>
      <c r="W43" s="81"/>
      <c r="X43" s="81"/>
      <c r="Y43" s="81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81"/>
      <c r="D44" s="81"/>
      <c r="E44" s="81"/>
      <c r="F44" s="81"/>
      <c r="H44" s="81"/>
      <c r="I44" s="81"/>
      <c r="J44" s="81"/>
      <c r="L44" s="81"/>
      <c r="M44" s="81"/>
      <c r="N44" s="81"/>
      <c r="O44" s="81"/>
      <c r="Q44" s="327"/>
      <c r="R44" s="327"/>
      <c r="S44" s="327"/>
      <c r="T44" s="327"/>
      <c r="U44" s="327" t="str">
        <f>IF(R44="","",R44*VLOOKUP(T44,'cout opérateur machines'!A3:B10,2,0))</f>
        <v/>
      </c>
      <c r="W44" s="81"/>
      <c r="X44" s="81"/>
      <c r="Y44" s="81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81"/>
      <c r="D45" s="81"/>
      <c r="E45" s="81"/>
      <c r="F45" s="81"/>
      <c r="H45" s="81"/>
      <c r="I45" s="81"/>
      <c r="J45" s="81"/>
      <c r="L45" s="81"/>
      <c r="M45" s="81"/>
      <c r="N45" s="81"/>
      <c r="O45" s="81"/>
      <c r="Q45" s="327"/>
      <c r="R45" s="327"/>
      <c r="S45" s="327"/>
      <c r="T45" s="327"/>
      <c r="U45" s="327" t="str">
        <f>IF(R45="","",R45*VLOOKUP(T45,'cout opérateur machines'!A4:B11,2,0))</f>
        <v/>
      </c>
      <c r="W45" s="81"/>
      <c r="X45" s="81"/>
      <c r="Y45" s="81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81"/>
      <c r="D46" s="81"/>
      <c r="E46" s="81"/>
      <c r="F46" s="81"/>
      <c r="H46" s="81"/>
      <c r="I46" s="81"/>
      <c r="J46" s="81"/>
      <c r="L46" s="81"/>
      <c r="M46" s="81"/>
      <c r="N46" s="81"/>
      <c r="O46" s="81"/>
      <c r="Q46" s="327"/>
      <c r="R46" s="327"/>
      <c r="S46" s="327"/>
      <c r="T46" s="327"/>
      <c r="U46" s="327" t="str">
        <f>IF(R46="","",R46*VLOOKUP(T46,'cout opérateur machines'!A5:B12,2,0))</f>
        <v/>
      </c>
      <c r="W46" s="81"/>
      <c r="X46" s="81"/>
      <c r="Y46" s="81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81"/>
      <c r="D47" s="81"/>
      <c r="E47" s="81"/>
      <c r="F47" s="81"/>
      <c r="H47" s="81"/>
      <c r="I47" s="81"/>
      <c r="J47" s="81"/>
      <c r="L47" s="81"/>
      <c r="M47" s="81"/>
      <c r="N47" s="81"/>
      <c r="O47" s="81"/>
      <c r="Q47" s="327"/>
      <c r="R47" s="327"/>
      <c r="S47" s="327"/>
      <c r="T47" s="327"/>
      <c r="U47" s="327" t="str">
        <f>IF(R47="","",R47*VLOOKUP(T47,'cout opérateur machines'!A6:B13,2,0))</f>
        <v/>
      </c>
      <c r="W47" s="81"/>
      <c r="X47" s="81"/>
      <c r="Y47" s="81"/>
      <c r="Z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102" t="s">
        <v>127</v>
      </c>
      <c r="Q48" s="326"/>
      <c r="R48" s="326"/>
      <c r="S48" s="572" t="s">
        <v>183</v>
      </c>
      <c r="T48" s="573"/>
      <c r="U48" s="330">
        <f>SUM(U42:U47)</f>
        <v>0</v>
      </c>
      <c r="W48" s="81"/>
      <c r="X48" s="81"/>
      <c r="Y48" s="81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M49" s="69"/>
      <c r="N49" s="81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M50" s="69"/>
      <c r="N50" s="81"/>
      <c r="Q50" s="326"/>
      <c r="R50" s="326"/>
      <c r="S50" s="574" t="s">
        <v>184</v>
      </c>
      <c r="T50" s="574"/>
      <c r="U50" s="331">
        <v>2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M51" s="69"/>
      <c r="N51" s="81"/>
    </row>
    <row r="52" spans="5:26">
      <c r="H52" s="356"/>
      <c r="I52" s="13"/>
      <c r="J52" s="360" t="str">
        <f t="shared" si="2"/>
        <v/>
      </c>
      <c r="M52" s="69"/>
      <c r="N52" s="81"/>
    </row>
    <row r="53" spans="5:26">
      <c r="H53" s="356"/>
      <c r="I53" s="13"/>
      <c r="J53" s="360" t="str">
        <f t="shared" si="2"/>
        <v/>
      </c>
      <c r="M53" s="69"/>
      <c r="N53" s="81"/>
    </row>
    <row r="54" spans="5:26">
      <c r="H54" s="356"/>
      <c r="I54" s="13"/>
      <c r="J54" s="360" t="str">
        <f t="shared" si="2"/>
        <v/>
      </c>
      <c r="M54" s="69"/>
      <c r="N54" s="81"/>
    </row>
    <row r="55" spans="5:26">
      <c r="H55" s="356"/>
      <c r="I55" s="13"/>
      <c r="J55" s="360" t="str">
        <f t="shared" si="2"/>
        <v/>
      </c>
      <c r="M55" s="69"/>
      <c r="N55" s="81"/>
    </row>
    <row r="61" spans="5:26">
      <c r="E61" s="84"/>
    </row>
    <row r="62" spans="5:26">
      <c r="E62" s="84"/>
    </row>
    <row r="63" spans="5:26">
      <c r="E63" s="84"/>
    </row>
    <row r="64" spans="5:26">
      <c r="E64" s="84"/>
    </row>
    <row r="65" spans="5:5">
      <c r="E65" s="84"/>
    </row>
    <row r="66" spans="5:5">
      <c r="E66" s="84"/>
    </row>
    <row r="67" spans="5:5">
      <c r="E67" s="84"/>
    </row>
  </sheetData>
  <mergeCells count="32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41"/>
  <dimension ref="B1:AG67"/>
  <sheetViews>
    <sheetView topLeftCell="O28" zoomScale="68" zoomScaleNormal="68" workbookViewId="0">
      <selection activeCell="J51" sqref="J51:J55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89" t="s">
        <v>43</v>
      </c>
      <c r="E14" s="91" t="s">
        <v>155</v>
      </c>
      <c r="F14" s="89">
        <v>551275</v>
      </c>
      <c r="G14" s="91" t="s">
        <v>156</v>
      </c>
      <c r="H14" s="96"/>
      <c r="I14" s="97"/>
      <c r="J14" s="90" t="s">
        <v>114</v>
      </c>
      <c r="K14" s="90" t="s">
        <v>58</v>
      </c>
      <c r="L14" s="98" t="s">
        <v>58</v>
      </c>
      <c r="M14" s="89"/>
      <c r="N14" s="89" t="s">
        <v>75</v>
      </c>
      <c r="O14" s="90" t="s">
        <v>122</v>
      </c>
      <c r="P14" s="90" t="s">
        <v>157</v>
      </c>
      <c r="Q14" s="11"/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89" t="s">
        <v>44</v>
      </c>
      <c r="E15" s="91" t="s">
        <v>158</v>
      </c>
      <c r="F15" s="91" t="s">
        <v>159</v>
      </c>
      <c r="G15" s="91" t="s">
        <v>160</v>
      </c>
      <c r="H15" s="90"/>
      <c r="I15" s="97"/>
      <c r="J15" s="90" t="s">
        <v>115</v>
      </c>
      <c r="K15" s="91" t="s">
        <v>59</v>
      </c>
      <c r="L15" s="91" t="s">
        <v>110</v>
      </c>
      <c r="M15" s="89"/>
      <c r="N15" s="89" t="s">
        <v>74</v>
      </c>
      <c r="O15" s="89" t="s">
        <v>121</v>
      </c>
      <c r="P15" s="89" t="s">
        <v>161</v>
      </c>
      <c r="Q15" s="21"/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89">
        <v>54757</v>
      </c>
      <c r="E16" s="89">
        <v>345</v>
      </c>
      <c r="F16" s="89">
        <v>0</v>
      </c>
      <c r="G16" s="89">
        <v>202</v>
      </c>
      <c r="H16" s="89"/>
      <c r="I16" s="99"/>
      <c r="J16" s="89"/>
      <c r="K16" s="89">
        <v>191</v>
      </c>
      <c r="L16" s="89">
        <v>119</v>
      </c>
      <c r="M16" s="89"/>
      <c r="N16" s="89">
        <v>34600</v>
      </c>
      <c r="O16" s="89">
        <v>1983</v>
      </c>
      <c r="P16" s="89">
        <v>0</v>
      </c>
      <c r="Q16" s="11"/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89">
        <v>55500</v>
      </c>
      <c r="E17" s="89">
        <v>693</v>
      </c>
      <c r="F17" s="89">
        <v>415</v>
      </c>
      <c r="G17" s="89">
        <v>334</v>
      </c>
      <c r="H17" s="89"/>
      <c r="I17" s="97"/>
      <c r="J17" s="89"/>
      <c r="K17" s="89">
        <v>191</v>
      </c>
      <c r="L17" s="89">
        <v>124</v>
      </c>
      <c r="M17" s="89"/>
      <c r="N17" s="89">
        <v>36764</v>
      </c>
      <c r="O17" s="89">
        <v>2360</v>
      </c>
      <c r="P17" s="89">
        <v>338</v>
      </c>
      <c r="Q17" s="11"/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78" t="s">
        <v>37</v>
      </c>
      <c r="D18" s="89" t="s">
        <v>45</v>
      </c>
      <c r="E18" s="89" t="s">
        <v>45</v>
      </c>
      <c r="F18" s="89" t="s">
        <v>45</v>
      </c>
      <c r="G18" s="89" t="s">
        <v>45</v>
      </c>
      <c r="H18" s="89"/>
      <c r="I18" s="97"/>
      <c r="J18" s="89" t="s">
        <v>45</v>
      </c>
      <c r="K18" s="89" t="s">
        <v>45</v>
      </c>
      <c r="L18" s="89" t="s">
        <v>45</v>
      </c>
      <c r="M18" s="89"/>
      <c r="N18" s="89" t="s">
        <v>45</v>
      </c>
      <c r="O18" s="89" t="s">
        <v>45</v>
      </c>
      <c r="P18" s="89" t="s">
        <v>45</v>
      </c>
      <c r="Q18" s="11"/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78" t="s">
        <v>38</v>
      </c>
      <c r="D19" s="89" t="s">
        <v>45</v>
      </c>
      <c r="E19" s="89" t="s">
        <v>45</v>
      </c>
      <c r="F19" s="89" t="s">
        <v>45</v>
      </c>
      <c r="G19" s="89" t="s">
        <v>45</v>
      </c>
      <c r="H19" s="89"/>
      <c r="I19" s="97"/>
      <c r="J19" s="89" t="s">
        <v>45</v>
      </c>
      <c r="K19" s="89" t="s">
        <v>45</v>
      </c>
      <c r="L19" s="89" t="s">
        <v>45</v>
      </c>
      <c r="M19" s="89"/>
      <c r="N19" s="89" t="s">
        <v>45</v>
      </c>
      <c r="O19" s="89" t="s">
        <v>45</v>
      </c>
      <c r="P19" s="89" t="s">
        <v>45</v>
      </c>
      <c r="Q19" s="11"/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89" t="s">
        <v>45</v>
      </c>
      <c r="E20" s="89" t="s">
        <v>45</v>
      </c>
      <c r="F20" s="89" t="s">
        <v>45</v>
      </c>
      <c r="G20" s="89" t="s">
        <v>45</v>
      </c>
      <c r="H20" s="89"/>
      <c r="I20" s="97"/>
      <c r="J20" s="89" t="s">
        <v>45</v>
      </c>
      <c r="K20" s="89" t="s">
        <v>45</v>
      </c>
      <c r="L20" s="89" t="s">
        <v>45</v>
      </c>
      <c r="M20" s="89"/>
      <c r="N20" s="89" t="s">
        <v>45</v>
      </c>
      <c r="O20" s="89" t="s">
        <v>45</v>
      </c>
      <c r="P20" s="89" t="s">
        <v>45</v>
      </c>
      <c r="Q20" s="11"/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89" t="s">
        <v>45</v>
      </c>
      <c r="E21" s="89" t="s">
        <v>45</v>
      </c>
      <c r="F21" s="89" t="s">
        <v>45</v>
      </c>
      <c r="G21" s="89" t="s">
        <v>45</v>
      </c>
      <c r="H21" s="89"/>
      <c r="I21" s="97"/>
      <c r="J21" s="89" t="s">
        <v>45</v>
      </c>
      <c r="K21" s="89" t="s">
        <v>45</v>
      </c>
      <c r="L21" s="89" t="s">
        <v>45</v>
      </c>
      <c r="M21" s="89"/>
      <c r="N21" s="89" t="s">
        <v>45</v>
      </c>
      <c r="O21" s="89" t="s">
        <v>45</v>
      </c>
      <c r="P21" s="89" t="s">
        <v>45</v>
      </c>
      <c r="Q21" s="11"/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89" t="s">
        <v>45</v>
      </c>
      <c r="E22" s="89" t="s">
        <v>45</v>
      </c>
      <c r="F22" s="89" t="s">
        <v>45</v>
      </c>
      <c r="G22" s="89" t="s">
        <v>45</v>
      </c>
      <c r="H22" s="89"/>
      <c r="I22" s="97"/>
      <c r="J22" s="89" t="s">
        <v>45</v>
      </c>
      <c r="K22" s="89" t="s">
        <v>45</v>
      </c>
      <c r="L22" s="89" t="s">
        <v>45</v>
      </c>
      <c r="M22" s="89"/>
      <c r="N22" s="89" t="s">
        <v>45</v>
      </c>
      <c r="O22" s="89" t="s">
        <v>45</v>
      </c>
      <c r="P22" s="89" t="s">
        <v>45</v>
      </c>
      <c r="Q22" s="11"/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89" t="s">
        <v>45</v>
      </c>
      <c r="E23" s="89" t="s">
        <v>45</v>
      </c>
      <c r="F23" s="91" t="s">
        <v>61</v>
      </c>
      <c r="G23" s="89" t="s">
        <v>45</v>
      </c>
      <c r="H23" s="89"/>
      <c r="I23" s="97"/>
      <c r="J23" s="91" t="s">
        <v>45</v>
      </c>
      <c r="K23" s="91" t="s">
        <v>45</v>
      </c>
      <c r="L23" s="89" t="s">
        <v>45</v>
      </c>
      <c r="M23" s="89"/>
      <c r="N23" s="89" t="s">
        <v>45</v>
      </c>
      <c r="O23" s="89" t="s">
        <v>45</v>
      </c>
      <c r="P23" s="89" t="s">
        <v>45</v>
      </c>
      <c r="Q23" s="11"/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89"/>
      <c r="E24" s="97"/>
      <c r="F24" s="89">
        <v>1</v>
      </c>
      <c r="G24" s="89"/>
      <c r="H24" s="89"/>
      <c r="I24" s="97"/>
      <c r="J24" s="89"/>
      <c r="K24" s="89"/>
      <c r="L24" s="93"/>
      <c r="M24" s="89"/>
      <c r="N24" s="89"/>
      <c r="O24" s="89"/>
      <c r="P24" s="89"/>
      <c r="Q24" s="336">
        <f>COUNTA(D24:P24)</f>
        <v>1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89" t="s">
        <v>45</v>
      </c>
      <c r="E25" s="89" t="s">
        <v>45</v>
      </c>
      <c r="F25" s="89" t="s">
        <v>45</v>
      </c>
      <c r="G25" s="89" t="s">
        <v>45</v>
      </c>
      <c r="H25" s="89"/>
      <c r="I25" s="100"/>
      <c r="J25" s="89" t="s">
        <v>45</v>
      </c>
      <c r="K25" s="89" t="s">
        <v>45</v>
      </c>
      <c r="L25" s="89" t="s">
        <v>45</v>
      </c>
      <c r="M25" s="89"/>
      <c r="N25" s="89" t="s">
        <v>45</v>
      </c>
      <c r="O25" s="89" t="s">
        <v>45</v>
      </c>
      <c r="P25" s="89" t="s">
        <v>45</v>
      </c>
      <c r="Q25" s="11"/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89">
        <v>2</v>
      </c>
      <c r="E26" s="89">
        <v>36</v>
      </c>
      <c r="F26" s="89">
        <v>21</v>
      </c>
      <c r="G26" s="89">
        <v>0</v>
      </c>
      <c r="H26" s="89"/>
      <c r="I26" s="97"/>
      <c r="J26" s="89">
        <v>0</v>
      </c>
      <c r="K26" s="89">
        <v>0</v>
      </c>
      <c r="L26" s="89">
        <v>0</v>
      </c>
      <c r="M26" s="89"/>
      <c r="N26" s="89">
        <v>45</v>
      </c>
      <c r="O26" s="89">
        <v>0</v>
      </c>
      <c r="P26" s="89">
        <v>6</v>
      </c>
      <c r="Q26" s="11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89">
        <v>0</v>
      </c>
      <c r="E27" s="89">
        <v>0</v>
      </c>
      <c r="F27" s="89">
        <v>0</v>
      </c>
      <c r="G27" s="89">
        <v>0</v>
      </c>
      <c r="H27" s="89"/>
      <c r="I27" s="89"/>
      <c r="J27" s="89">
        <v>0</v>
      </c>
      <c r="K27" s="89">
        <v>0</v>
      </c>
      <c r="L27" s="89">
        <v>0</v>
      </c>
      <c r="M27" s="89"/>
      <c r="N27" s="89">
        <v>23</v>
      </c>
      <c r="O27" s="89">
        <v>0</v>
      </c>
      <c r="P27" s="89">
        <v>0</v>
      </c>
      <c r="Q27" s="11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89"/>
      <c r="E28" s="89"/>
      <c r="F28" s="89"/>
      <c r="G28" s="89"/>
      <c r="H28" s="89"/>
      <c r="I28" s="89"/>
      <c r="J28" s="89"/>
      <c r="K28" s="89"/>
      <c r="L28" s="89"/>
      <c r="M28" s="89"/>
      <c r="N28" s="89" t="s">
        <v>116</v>
      </c>
      <c r="O28" s="89"/>
      <c r="P28" s="89"/>
      <c r="Q28" s="11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89">
        <v>0</v>
      </c>
      <c r="E29" s="89">
        <v>1</v>
      </c>
      <c r="F29" s="89">
        <v>0</v>
      </c>
      <c r="G29" s="89">
        <v>0</v>
      </c>
      <c r="H29" s="89">
        <v>0</v>
      </c>
      <c r="I29" s="89">
        <v>1</v>
      </c>
      <c r="J29" s="89">
        <v>0</v>
      </c>
      <c r="K29" s="89">
        <v>0</v>
      </c>
      <c r="L29" s="89">
        <v>0</v>
      </c>
      <c r="M29" s="89">
        <v>0</v>
      </c>
      <c r="N29" s="89">
        <v>0</v>
      </c>
      <c r="O29" s="89">
        <v>0</v>
      </c>
      <c r="P29" s="89">
        <v>0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100</v>
      </c>
      <c r="C30" s="596"/>
      <c r="D30" s="89"/>
      <c r="E30" s="89"/>
      <c r="F30" s="89"/>
      <c r="G30" s="89"/>
      <c r="H30" s="89"/>
      <c r="I30" s="89"/>
      <c r="J30" s="89"/>
      <c r="K30" s="89"/>
      <c r="L30" s="89"/>
      <c r="M30" s="89"/>
      <c r="N30" s="89"/>
      <c r="O30" s="89"/>
      <c r="P30" s="89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2"/>
      <c r="D42" s="2"/>
      <c r="E42" s="56"/>
      <c r="F42" s="2"/>
      <c r="H42" s="2"/>
      <c r="I42" s="2"/>
      <c r="J42" s="356"/>
      <c r="L42" s="2"/>
      <c r="M42" s="2"/>
      <c r="N42" s="2"/>
      <c r="O42" s="356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0</v>
      </c>
      <c r="W48" s="2"/>
      <c r="X48" s="2"/>
      <c r="Y48" s="2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M49" s="69"/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M50" s="69"/>
      <c r="N50" s="2"/>
      <c r="Q50" s="326"/>
      <c r="R50" s="326"/>
      <c r="S50" s="574" t="s">
        <v>184</v>
      </c>
      <c r="T50" s="574"/>
      <c r="U50" s="331">
        <v>2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M51" s="69"/>
      <c r="N51" s="2"/>
    </row>
    <row r="52" spans="5:26">
      <c r="H52" s="356"/>
      <c r="I52" s="13"/>
      <c r="J52" s="360" t="str">
        <f t="shared" si="2"/>
        <v/>
      </c>
      <c r="M52" s="69"/>
      <c r="N52" s="2"/>
    </row>
    <row r="53" spans="5:26">
      <c r="H53" s="356"/>
      <c r="I53" s="13"/>
      <c r="J53" s="360" t="str">
        <f t="shared" si="2"/>
        <v/>
      </c>
      <c r="M53" s="69"/>
      <c r="N53" s="2"/>
    </row>
    <row r="54" spans="5:26">
      <c r="H54" s="356"/>
      <c r="I54" s="13"/>
      <c r="J54" s="360" t="str">
        <f t="shared" si="2"/>
        <v/>
      </c>
      <c r="M54" s="69"/>
      <c r="N54" s="2"/>
    </row>
    <row r="55" spans="5:26">
      <c r="H55" s="356"/>
      <c r="I55" s="13"/>
      <c r="J55" s="360" t="str">
        <f t="shared" si="2"/>
        <v/>
      </c>
      <c r="M55" s="69"/>
      <c r="N55" s="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40"/>
  <dimension ref="B1:AG67"/>
  <sheetViews>
    <sheetView topLeftCell="O28" zoomScale="68" zoomScaleNormal="68" workbookViewId="0">
      <selection activeCell="J51" sqref="J51:J55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 t="s">
        <v>43</v>
      </c>
      <c r="E14" s="24" t="s">
        <v>124</v>
      </c>
      <c r="F14" s="22">
        <v>512520</v>
      </c>
      <c r="G14" s="24" t="s">
        <v>112</v>
      </c>
      <c r="H14" s="34">
        <v>200200</v>
      </c>
      <c r="I14" s="57"/>
      <c r="J14" s="23" t="s">
        <v>114</v>
      </c>
      <c r="K14" s="23" t="s">
        <v>58</v>
      </c>
      <c r="L14" s="40" t="s">
        <v>58</v>
      </c>
      <c r="M14" s="22"/>
      <c r="N14" s="22" t="s">
        <v>75</v>
      </c>
      <c r="O14" s="23" t="s">
        <v>122</v>
      </c>
      <c r="P14" s="23" t="s">
        <v>96</v>
      </c>
      <c r="Q14" s="11"/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 t="s">
        <v>44</v>
      </c>
      <c r="E15" s="24" t="s">
        <v>123</v>
      </c>
      <c r="F15" s="22" t="s">
        <v>101</v>
      </c>
      <c r="G15" s="24" t="s">
        <v>113</v>
      </c>
      <c r="H15" s="23" t="s">
        <v>63</v>
      </c>
      <c r="I15" s="38"/>
      <c r="J15" s="23" t="s">
        <v>115</v>
      </c>
      <c r="K15" s="24" t="s">
        <v>59</v>
      </c>
      <c r="L15" s="24" t="s">
        <v>110</v>
      </c>
      <c r="M15" s="22"/>
      <c r="N15" s="22" t="s">
        <v>74</v>
      </c>
      <c r="O15" s="22" t="s">
        <v>121</v>
      </c>
      <c r="P15" s="24" t="s">
        <v>97</v>
      </c>
      <c r="Q15" s="21"/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/>
      <c r="E16" s="22"/>
      <c r="F16" s="22"/>
      <c r="G16" s="22"/>
      <c r="H16" s="22"/>
      <c r="I16" s="47"/>
      <c r="J16" s="22"/>
      <c r="K16" s="22"/>
      <c r="L16" s="22"/>
      <c r="M16" s="22"/>
      <c r="N16" s="22"/>
      <c r="O16" s="22"/>
      <c r="P16" s="22"/>
      <c r="Q16" s="11"/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/>
      <c r="E17" s="22"/>
      <c r="F17" s="22"/>
      <c r="G17" s="22"/>
      <c r="H17" s="22"/>
      <c r="I17" s="38"/>
      <c r="J17" s="22"/>
      <c r="K17" s="22"/>
      <c r="L17" s="22"/>
      <c r="M17" s="22"/>
      <c r="N17" s="22"/>
      <c r="O17" s="22"/>
      <c r="P17" s="22"/>
      <c r="Q17" s="11"/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77" t="s">
        <v>37</v>
      </c>
      <c r="D18" s="22"/>
      <c r="E18" s="22"/>
      <c r="F18" s="22"/>
      <c r="G18" s="22"/>
      <c r="H18" s="22"/>
      <c r="I18" s="57"/>
      <c r="J18" s="22"/>
      <c r="K18" s="22"/>
      <c r="L18" s="22"/>
      <c r="M18" s="22"/>
      <c r="N18" s="22"/>
      <c r="O18" s="22"/>
      <c r="P18" s="22"/>
      <c r="Q18" s="11"/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77" t="s">
        <v>38</v>
      </c>
      <c r="D19" s="22"/>
      <c r="E19" s="22"/>
      <c r="F19" s="22"/>
      <c r="G19" s="22"/>
      <c r="H19" s="22"/>
      <c r="I19" s="57"/>
      <c r="J19" s="22"/>
      <c r="K19" s="22"/>
      <c r="L19" s="22"/>
      <c r="M19" s="22"/>
      <c r="N19" s="22"/>
      <c r="O19" s="22"/>
      <c r="P19" s="22"/>
      <c r="Q19" s="11"/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/>
      <c r="E20" s="22"/>
      <c r="F20" s="22"/>
      <c r="G20" s="22"/>
      <c r="H20" s="22"/>
      <c r="I20" s="38"/>
      <c r="J20" s="22"/>
      <c r="K20" s="22"/>
      <c r="L20" s="22"/>
      <c r="M20" s="22"/>
      <c r="N20" s="22"/>
      <c r="O20" s="22"/>
      <c r="P20" s="22"/>
      <c r="Q20" s="11"/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/>
      <c r="E21" s="22"/>
      <c r="F21" s="22"/>
      <c r="G21" s="22"/>
      <c r="H21" s="22"/>
      <c r="I21" s="38"/>
      <c r="J21" s="22"/>
      <c r="K21" s="22"/>
      <c r="L21" s="22"/>
      <c r="M21" s="22"/>
      <c r="N21" s="22"/>
      <c r="O21" s="22"/>
      <c r="P21" s="22"/>
      <c r="Q21" s="11"/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/>
      <c r="E22" s="22"/>
      <c r="F22" s="22"/>
      <c r="G22" s="22"/>
      <c r="H22" s="22"/>
      <c r="I22" s="38"/>
      <c r="J22" s="22"/>
      <c r="K22" s="22"/>
      <c r="L22" s="22"/>
      <c r="M22" s="22"/>
      <c r="N22" s="22"/>
      <c r="O22" s="22"/>
      <c r="P22" s="22"/>
      <c r="Q22" s="11"/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/>
      <c r="E23" s="22"/>
      <c r="F23" s="24"/>
      <c r="G23" s="22"/>
      <c r="H23" s="22"/>
      <c r="I23" s="58"/>
      <c r="J23" s="24"/>
      <c r="K23" s="24"/>
      <c r="L23" s="22"/>
      <c r="M23" s="22"/>
      <c r="N23" s="22"/>
      <c r="O23" s="22"/>
      <c r="P23" s="22"/>
      <c r="Q23" s="11"/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/>
      <c r="E24" s="38"/>
      <c r="F24" s="22"/>
      <c r="G24" s="22"/>
      <c r="H24" s="22"/>
      <c r="I24" s="38"/>
      <c r="J24" s="22"/>
      <c r="K24" s="22"/>
      <c r="L24" s="26"/>
      <c r="M24" s="22"/>
      <c r="N24" s="22"/>
      <c r="O24" s="22"/>
      <c r="P24" s="22"/>
      <c r="Q24" s="336">
        <f>COUNTA(D24:P24)</f>
        <v>0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/>
      <c r="E25" s="22"/>
      <c r="F25" s="22"/>
      <c r="G25" s="22"/>
      <c r="H25" s="22"/>
      <c r="I25" s="53"/>
      <c r="J25" s="22"/>
      <c r="K25" s="22"/>
      <c r="L25" s="22"/>
      <c r="M25" s="22"/>
      <c r="N25" s="22"/>
      <c r="O25" s="22"/>
      <c r="P25" s="22"/>
      <c r="Q25" s="11"/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/>
      <c r="E26" s="22"/>
      <c r="F26" s="22"/>
      <c r="G26" s="22"/>
      <c r="H26" s="22"/>
      <c r="I26" s="38"/>
      <c r="J26" s="22"/>
      <c r="K26" s="22"/>
      <c r="L26" s="22"/>
      <c r="M26" s="22"/>
      <c r="N26" s="22"/>
      <c r="O26" s="22"/>
      <c r="P26" s="22"/>
      <c r="Q26" s="11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11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11"/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100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2"/>
      <c r="D42" s="2"/>
      <c r="E42" s="56"/>
      <c r="F42" s="2"/>
      <c r="H42" s="2"/>
      <c r="I42" s="2"/>
      <c r="J42" s="356"/>
      <c r="L42" s="2"/>
      <c r="M42" s="2"/>
      <c r="N42" s="2"/>
      <c r="O42" s="356" t="s">
        <v>128</v>
      </c>
      <c r="Q42" s="329" t="s">
        <v>46</v>
      </c>
      <c r="R42" s="329">
        <v>8</v>
      </c>
      <c r="S42" s="329">
        <v>148</v>
      </c>
      <c r="T42" s="329" t="s">
        <v>117</v>
      </c>
      <c r="U42" s="327">
        <f>IF(R42="","",R42*VLOOKUP(T42,'cout opérateur machines'!A1:B8,2,0))</f>
        <v>56</v>
      </c>
      <c r="W42" s="2"/>
      <c r="X42" s="2"/>
      <c r="Y42" s="2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56</v>
      </c>
      <c r="W48" s="2"/>
      <c r="X48" s="2"/>
      <c r="Y48" s="2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M49" s="69"/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M50" s="69"/>
      <c r="N50" s="2"/>
      <c r="Q50" s="326"/>
      <c r="R50" s="326"/>
      <c r="S50" s="574" t="s">
        <v>184</v>
      </c>
      <c r="T50" s="574"/>
      <c r="U50" s="331">
        <v>2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M51" s="69"/>
      <c r="N51" s="2"/>
    </row>
    <row r="52" spans="5:26">
      <c r="H52" s="356"/>
      <c r="I52" s="13"/>
      <c r="J52" s="360" t="str">
        <f t="shared" si="2"/>
        <v/>
      </c>
      <c r="M52" s="69"/>
      <c r="N52" s="2"/>
    </row>
    <row r="53" spans="5:26">
      <c r="H53" s="356"/>
      <c r="I53" s="13"/>
      <c r="J53" s="360" t="str">
        <f t="shared" si="2"/>
        <v/>
      </c>
      <c r="M53" s="69"/>
      <c r="N53" s="2"/>
      <c r="Q53" s="333"/>
      <c r="R53" s="333"/>
      <c r="S53" s="333"/>
      <c r="T53" s="333"/>
    </row>
    <row r="54" spans="5:26">
      <c r="H54" s="356"/>
      <c r="I54" s="13"/>
      <c r="J54" s="360" t="str">
        <f t="shared" si="2"/>
        <v/>
      </c>
      <c r="M54" s="69"/>
      <c r="N54" s="2"/>
    </row>
    <row r="55" spans="5:26">
      <c r="H55" s="356"/>
      <c r="I55" s="13"/>
      <c r="J55" s="360" t="str">
        <f t="shared" si="2"/>
        <v/>
      </c>
      <c r="M55" s="69"/>
      <c r="N55" s="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37"/>
  <dimension ref="B1:AG67"/>
  <sheetViews>
    <sheetView topLeftCell="A27" zoomScale="68" zoomScaleNormal="68" workbookViewId="0">
      <selection activeCell="J51" sqref="J51:J55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 t="s">
        <v>43</v>
      </c>
      <c r="E14" s="24" t="s">
        <v>124</v>
      </c>
      <c r="F14" s="22">
        <v>512520</v>
      </c>
      <c r="G14" s="24" t="s">
        <v>112</v>
      </c>
      <c r="H14" s="34">
        <v>200200</v>
      </c>
      <c r="I14" s="57"/>
      <c r="J14" s="23" t="s">
        <v>114</v>
      </c>
      <c r="K14" s="23" t="s">
        <v>58</v>
      </c>
      <c r="L14" s="40" t="s">
        <v>58</v>
      </c>
      <c r="M14" s="22"/>
      <c r="N14" s="22" t="s">
        <v>75</v>
      </c>
      <c r="O14" s="23" t="s">
        <v>122</v>
      </c>
      <c r="P14" s="23" t="s">
        <v>96</v>
      </c>
      <c r="Q14" s="11"/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 t="s">
        <v>44</v>
      </c>
      <c r="E15" s="24" t="s">
        <v>123</v>
      </c>
      <c r="F15" s="22" t="s">
        <v>101</v>
      </c>
      <c r="G15" s="24" t="s">
        <v>113</v>
      </c>
      <c r="H15" s="23" t="s">
        <v>63</v>
      </c>
      <c r="I15" s="38"/>
      <c r="J15" s="23" t="s">
        <v>115</v>
      </c>
      <c r="K15" s="24" t="s">
        <v>59</v>
      </c>
      <c r="L15" s="24" t="s">
        <v>110</v>
      </c>
      <c r="M15" s="22"/>
      <c r="N15" s="22" t="s">
        <v>74</v>
      </c>
      <c r="O15" s="22" t="s">
        <v>121</v>
      </c>
      <c r="P15" s="24" t="s">
        <v>97</v>
      </c>
      <c r="Q15" s="21"/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>
        <v>52870</v>
      </c>
      <c r="E16" s="22">
        <v>3400</v>
      </c>
      <c r="F16" s="22">
        <v>12951</v>
      </c>
      <c r="G16" s="22">
        <v>1385</v>
      </c>
      <c r="H16" s="22">
        <v>5620</v>
      </c>
      <c r="I16" s="47"/>
      <c r="J16" s="22"/>
      <c r="K16" s="22">
        <v>191</v>
      </c>
      <c r="L16" s="22">
        <v>104</v>
      </c>
      <c r="M16" s="22"/>
      <c r="N16" s="22">
        <v>32150</v>
      </c>
      <c r="O16" s="22">
        <v>1329</v>
      </c>
      <c r="P16" s="22">
        <v>2180</v>
      </c>
      <c r="Q16" s="11"/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/>
      <c r="E17" s="22"/>
      <c r="F17" s="22"/>
      <c r="G17" s="22"/>
      <c r="H17" s="22"/>
      <c r="I17" s="38"/>
      <c r="J17" s="22"/>
      <c r="K17" s="22"/>
      <c r="L17" s="22"/>
      <c r="M17" s="22"/>
      <c r="N17" s="22"/>
      <c r="O17" s="22"/>
      <c r="P17" s="22"/>
      <c r="Q17" s="11"/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52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57"/>
      <c r="J18" s="22" t="s">
        <v>45</v>
      </c>
      <c r="K18" s="22" t="s">
        <v>45</v>
      </c>
      <c r="L18" s="22" t="s">
        <v>45</v>
      </c>
      <c r="M18" s="22"/>
      <c r="N18" s="22" t="s">
        <v>45</v>
      </c>
      <c r="O18" s="22" t="s">
        <v>45</v>
      </c>
      <c r="P18" s="22" t="s">
        <v>45</v>
      </c>
      <c r="Q18" s="11"/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52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57"/>
      <c r="J19" s="22" t="s">
        <v>45</v>
      </c>
      <c r="K19" s="22" t="s">
        <v>45</v>
      </c>
      <c r="L19" s="22" t="s">
        <v>45</v>
      </c>
      <c r="M19" s="22"/>
      <c r="N19" s="22" t="s">
        <v>45</v>
      </c>
      <c r="O19" s="22" t="s">
        <v>45</v>
      </c>
      <c r="P19" s="22" t="s">
        <v>45</v>
      </c>
      <c r="Q19" s="11"/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38"/>
      <c r="J20" s="22" t="s">
        <v>45</v>
      </c>
      <c r="K20" s="22" t="s">
        <v>45</v>
      </c>
      <c r="L20" s="22" t="s">
        <v>45</v>
      </c>
      <c r="M20" s="22"/>
      <c r="N20" s="22" t="s">
        <v>45</v>
      </c>
      <c r="O20" s="22" t="s">
        <v>45</v>
      </c>
      <c r="P20" s="22" t="s">
        <v>45</v>
      </c>
      <c r="Q20" s="11"/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38"/>
      <c r="J21" s="22" t="s">
        <v>45</v>
      </c>
      <c r="K21" s="22" t="s">
        <v>45</v>
      </c>
      <c r="L21" s="22" t="s">
        <v>45</v>
      </c>
      <c r="M21" s="22"/>
      <c r="N21" s="22" t="s">
        <v>45</v>
      </c>
      <c r="O21" s="22" t="s">
        <v>45</v>
      </c>
      <c r="P21" s="22" t="s">
        <v>45</v>
      </c>
      <c r="Q21" s="11"/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38"/>
      <c r="J22" s="22" t="s">
        <v>45</v>
      </c>
      <c r="K22" s="22" t="s">
        <v>45</v>
      </c>
      <c r="L22" s="22" t="s">
        <v>45</v>
      </c>
      <c r="M22" s="22"/>
      <c r="N22" s="22" t="s">
        <v>45</v>
      </c>
      <c r="O22" s="22" t="s">
        <v>45</v>
      </c>
      <c r="P22" s="22" t="s">
        <v>45</v>
      </c>
      <c r="Q22" s="11"/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 t="s">
        <v>45</v>
      </c>
      <c r="E23" s="22" t="s">
        <v>45</v>
      </c>
      <c r="F23" s="24" t="s">
        <v>61</v>
      </c>
      <c r="G23" s="22" t="s">
        <v>45</v>
      </c>
      <c r="H23" s="22"/>
      <c r="I23" s="58"/>
      <c r="J23" s="24" t="s">
        <v>45</v>
      </c>
      <c r="K23" s="24" t="s">
        <v>45</v>
      </c>
      <c r="L23" s="22" t="s">
        <v>45</v>
      </c>
      <c r="M23" s="22"/>
      <c r="N23" s="22" t="s">
        <v>45</v>
      </c>
      <c r="O23" s="22" t="s">
        <v>45</v>
      </c>
      <c r="P23" s="22" t="s">
        <v>45</v>
      </c>
      <c r="Q23" s="11"/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/>
      <c r="E24" s="38"/>
      <c r="F24" s="22"/>
      <c r="G24" s="22"/>
      <c r="H24" s="22"/>
      <c r="I24" s="38"/>
      <c r="J24" s="22"/>
      <c r="K24" s="22"/>
      <c r="L24" s="26"/>
      <c r="M24" s="22"/>
      <c r="N24" s="22"/>
      <c r="O24" s="22"/>
      <c r="P24" s="22"/>
      <c r="Q24" s="336">
        <f>COUNTA(D24:P24)</f>
        <v>0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53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 t="s">
        <v>45</v>
      </c>
      <c r="Q25" s="11"/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/>
      <c r="E26" s="22"/>
      <c r="F26" s="22"/>
      <c r="G26" s="22"/>
      <c r="H26" s="22"/>
      <c r="I26" s="38"/>
      <c r="J26" s="22"/>
      <c r="K26" s="22"/>
      <c r="L26" s="22"/>
      <c r="M26" s="22"/>
      <c r="N26" s="22"/>
      <c r="O26" s="22"/>
      <c r="P26" s="22"/>
      <c r="Q26" s="11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11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1</v>
      </c>
      <c r="O29" s="22">
        <v>0</v>
      </c>
      <c r="P29" s="22">
        <v>0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100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2"/>
      <c r="D42" s="2"/>
      <c r="E42" s="56"/>
      <c r="F42" s="2"/>
      <c r="H42" s="2"/>
      <c r="I42" s="2"/>
      <c r="J42" s="356"/>
      <c r="L42" s="2"/>
      <c r="M42" s="2"/>
      <c r="N42" s="2"/>
      <c r="O42" s="356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0</v>
      </c>
      <c r="W48" s="2"/>
      <c r="X48" s="2"/>
      <c r="Y48" s="2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M49" s="69"/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M50" s="69"/>
      <c r="N50" s="2"/>
      <c r="Q50" s="326"/>
      <c r="R50" s="326"/>
      <c r="S50" s="574" t="s">
        <v>184</v>
      </c>
      <c r="T50" s="574"/>
      <c r="U50" s="331">
        <v>2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M51" s="69"/>
      <c r="N51" s="2"/>
    </row>
    <row r="52" spans="5:26">
      <c r="H52" s="356"/>
      <c r="I52" s="13"/>
      <c r="J52" s="360" t="str">
        <f t="shared" si="2"/>
        <v/>
      </c>
      <c r="M52" s="69"/>
      <c r="N52" s="2"/>
    </row>
    <row r="53" spans="5:26">
      <c r="H53" s="356"/>
      <c r="I53" s="13"/>
      <c r="J53" s="360" t="str">
        <f t="shared" si="2"/>
        <v/>
      </c>
      <c r="M53" s="69"/>
      <c r="N53" s="2"/>
    </row>
    <row r="54" spans="5:26">
      <c r="H54" s="356"/>
      <c r="I54" s="13"/>
      <c r="J54" s="360" t="str">
        <f t="shared" si="2"/>
        <v/>
      </c>
      <c r="M54" s="69"/>
      <c r="N54" s="2"/>
    </row>
    <row r="55" spans="5:26">
      <c r="H55" s="356"/>
      <c r="I55" s="13"/>
      <c r="J55" s="360" t="str">
        <f t="shared" si="2"/>
        <v/>
      </c>
      <c r="M55" s="69"/>
      <c r="N55" s="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V2:X2"/>
    <mergeCell ref="R3:T3"/>
    <mergeCell ref="V3:X3"/>
    <mergeCell ref="R4:T4"/>
    <mergeCell ref="V4:X4"/>
    <mergeCell ref="S48:T48"/>
    <mergeCell ref="S50:T50"/>
    <mergeCell ref="C2:D5"/>
    <mergeCell ref="E2:Q5"/>
    <mergeCell ref="R2:T2"/>
    <mergeCell ref="R5:T5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r:id="rId1"/>
  <drawing r:id="rId2"/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36"/>
  <dimension ref="B1:AG67"/>
  <sheetViews>
    <sheetView topLeftCell="A28" zoomScale="68" zoomScaleNormal="68" workbookViewId="0">
      <selection activeCell="J51" sqref="J51:J55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50" t="s">
        <v>0</v>
      </c>
      <c r="E13" s="50" t="s">
        <v>1</v>
      </c>
      <c r="F13" s="50" t="s">
        <v>2</v>
      </c>
      <c r="G13" s="31" t="s">
        <v>107</v>
      </c>
      <c r="H13" s="50" t="s">
        <v>3</v>
      </c>
      <c r="I13" s="50" t="s">
        <v>4</v>
      </c>
      <c r="J13" s="50" t="s">
        <v>5</v>
      </c>
      <c r="K13" s="50" t="s">
        <v>6</v>
      </c>
      <c r="L13" s="50" t="s">
        <v>7</v>
      </c>
      <c r="M13" s="50" t="s">
        <v>8</v>
      </c>
      <c r="N13" s="50" t="s">
        <v>175</v>
      </c>
      <c r="O13" s="50" t="s">
        <v>9</v>
      </c>
      <c r="P13" s="50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 t="s">
        <v>43</v>
      </c>
      <c r="E14" s="24" t="s">
        <v>124</v>
      </c>
      <c r="F14" s="22">
        <v>512520</v>
      </c>
      <c r="G14" s="24" t="s">
        <v>112</v>
      </c>
      <c r="H14" s="34">
        <v>200200</v>
      </c>
      <c r="I14" s="38"/>
      <c r="J14" s="23" t="s">
        <v>114</v>
      </c>
      <c r="K14" s="23" t="s">
        <v>58</v>
      </c>
      <c r="L14" s="40" t="s">
        <v>58</v>
      </c>
      <c r="M14" s="22"/>
      <c r="N14" s="22" t="s">
        <v>75</v>
      </c>
      <c r="O14" s="23" t="s">
        <v>122</v>
      </c>
      <c r="P14" s="23" t="s">
        <v>96</v>
      </c>
      <c r="Q14" s="11"/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 t="s">
        <v>44</v>
      </c>
      <c r="E15" s="24" t="s">
        <v>123</v>
      </c>
      <c r="F15" s="22" t="s">
        <v>101</v>
      </c>
      <c r="G15" s="24" t="s">
        <v>113</v>
      </c>
      <c r="H15" s="23" t="s">
        <v>63</v>
      </c>
      <c r="I15" s="38"/>
      <c r="J15" s="23" t="s">
        <v>115</v>
      </c>
      <c r="K15" s="24" t="s">
        <v>59</v>
      </c>
      <c r="L15" s="24" t="s">
        <v>110</v>
      </c>
      <c r="M15" s="22"/>
      <c r="N15" s="22" t="s">
        <v>74</v>
      </c>
      <c r="O15" s="22" t="s">
        <v>121</v>
      </c>
      <c r="P15" s="24" t="s">
        <v>97</v>
      </c>
      <c r="Q15" s="21"/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>
        <v>52110</v>
      </c>
      <c r="E16" s="22">
        <v>2745</v>
      </c>
      <c r="F16" s="22">
        <v>12522</v>
      </c>
      <c r="G16" s="22">
        <v>1222</v>
      </c>
      <c r="H16" s="22">
        <v>5110</v>
      </c>
      <c r="I16" s="47"/>
      <c r="J16" s="22"/>
      <c r="K16" s="22">
        <v>191</v>
      </c>
      <c r="L16" s="22">
        <v>95</v>
      </c>
      <c r="M16" s="22"/>
      <c r="N16" s="22">
        <v>31170</v>
      </c>
      <c r="O16" s="22">
        <v>1016</v>
      </c>
      <c r="P16" s="22">
        <v>1987</v>
      </c>
      <c r="Q16" s="11"/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>
        <v>52612</v>
      </c>
      <c r="E17" s="22">
        <v>3250</v>
      </c>
      <c r="F17" s="22">
        <v>12864</v>
      </c>
      <c r="G17" s="22">
        <v>1360</v>
      </c>
      <c r="H17" s="22">
        <v>5474</v>
      </c>
      <c r="I17" s="38"/>
      <c r="J17" s="22"/>
      <c r="K17" s="22">
        <v>191</v>
      </c>
      <c r="L17" s="22">
        <v>102</v>
      </c>
      <c r="M17" s="22"/>
      <c r="N17" s="22">
        <v>32150</v>
      </c>
      <c r="O17" s="22">
        <v>1329</v>
      </c>
      <c r="P17" s="22">
        <v>2180</v>
      </c>
      <c r="Q17" s="11"/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51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38"/>
      <c r="J18" s="22" t="s">
        <v>45</v>
      </c>
      <c r="K18" s="22" t="s">
        <v>45</v>
      </c>
      <c r="L18" s="22" t="s">
        <v>45</v>
      </c>
      <c r="M18" s="22"/>
      <c r="N18" s="22" t="s">
        <v>45</v>
      </c>
      <c r="O18" s="22" t="s">
        <v>45</v>
      </c>
      <c r="P18" s="22" t="s">
        <v>45</v>
      </c>
      <c r="Q18" s="11"/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51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38"/>
      <c r="J19" s="22" t="s">
        <v>45</v>
      </c>
      <c r="K19" s="22" t="s">
        <v>45</v>
      </c>
      <c r="L19" s="22" t="s">
        <v>45</v>
      </c>
      <c r="M19" s="22"/>
      <c r="N19" s="22" t="s">
        <v>45</v>
      </c>
      <c r="O19" s="22" t="s">
        <v>45</v>
      </c>
      <c r="P19" s="22" t="s">
        <v>45</v>
      </c>
      <c r="Q19" s="11"/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38"/>
      <c r="J20" s="22" t="s">
        <v>45</v>
      </c>
      <c r="K20" s="22" t="s">
        <v>45</v>
      </c>
      <c r="L20" s="22" t="s">
        <v>45</v>
      </c>
      <c r="M20" s="22"/>
      <c r="N20" s="22" t="s">
        <v>45</v>
      </c>
      <c r="O20" s="22" t="s">
        <v>45</v>
      </c>
      <c r="P20" s="22" t="s">
        <v>45</v>
      </c>
      <c r="Q20" s="11"/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38"/>
      <c r="J21" s="22" t="s">
        <v>45</v>
      </c>
      <c r="K21" s="22" t="s">
        <v>45</v>
      </c>
      <c r="L21" s="22" t="s">
        <v>45</v>
      </c>
      <c r="M21" s="22"/>
      <c r="N21" s="22" t="s">
        <v>45</v>
      </c>
      <c r="O21" s="22" t="s">
        <v>45</v>
      </c>
      <c r="P21" s="22" t="s">
        <v>45</v>
      </c>
      <c r="Q21" s="11"/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38"/>
      <c r="J22" s="22" t="s">
        <v>45</v>
      </c>
      <c r="K22" s="22" t="s">
        <v>45</v>
      </c>
      <c r="L22" s="22" t="s">
        <v>45</v>
      </c>
      <c r="M22" s="22"/>
      <c r="N22" s="22" t="s">
        <v>45</v>
      </c>
      <c r="O22" s="22" t="s">
        <v>45</v>
      </c>
      <c r="P22" s="22" t="s">
        <v>45</v>
      </c>
      <c r="Q22" s="11"/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 t="s">
        <v>45</v>
      </c>
      <c r="E23" s="22" t="s">
        <v>45</v>
      </c>
      <c r="F23" s="24" t="s">
        <v>61</v>
      </c>
      <c r="G23" s="22" t="s">
        <v>45</v>
      </c>
      <c r="H23" s="22"/>
      <c r="I23" s="38"/>
      <c r="J23" s="24" t="s">
        <v>45</v>
      </c>
      <c r="K23" s="24" t="s">
        <v>45</v>
      </c>
      <c r="L23" s="22" t="s">
        <v>45</v>
      </c>
      <c r="M23" s="22"/>
      <c r="N23" s="22" t="s">
        <v>45</v>
      </c>
      <c r="O23" s="22" t="s">
        <v>45</v>
      </c>
      <c r="P23" s="22" t="s">
        <v>45</v>
      </c>
      <c r="Q23" s="11"/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/>
      <c r="E24" s="38"/>
      <c r="F24" s="22"/>
      <c r="G24" s="22"/>
      <c r="H24" s="22"/>
      <c r="I24" s="38"/>
      <c r="J24" s="22"/>
      <c r="K24" s="22"/>
      <c r="L24" s="26"/>
      <c r="M24" s="22"/>
      <c r="N24" s="22"/>
      <c r="O24" s="22"/>
      <c r="P24" s="22"/>
      <c r="Q24" s="336">
        <f>COUNTA(D24:P24)</f>
        <v>0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48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 t="s">
        <v>45</v>
      </c>
      <c r="Q25" s="11"/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/>
      <c r="E26" s="22"/>
      <c r="F26" s="22"/>
      <c r="G26" s="22"/>
      <c r="H26" s="22"/>
      <c r="I26" s="38"/>
      <c r="J26" s="22"/>
      <c r="K26" s="22"/>
      <c r="L26" s="22"/>
      <c r="M26" s="22"/>
      <c r="N26" s="22"/>
      <c r="O26" s="22"/>
      <c r="P26" s="22"/>
      <c r="Q26" s="11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11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0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100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2"/>
      <c r="D42" s="2"/>
      <c r="E42" s="56"/>
      <c r="F42" s="2"/>
      <c r="H42" s="2"/>
      <c r="I42" s="2"/>
      <c r="J42" s="356"/>
      <c r="L42" s="2"/>
      <c r="M42" s="2"/>
      <c r="N42" s="2"/>
      <c r="O42" s="356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0</v>
      </c>
      <c r="W48" s="2"/>
      <c r="X48" s="2"/>
      <c r="Y48" s="2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N50" s="2"/>
      <c r="Q50" s="326"/>
      <c r="R50" s="326"/>
      <c r="S50" s="574" t="s">
        <v>184</v>
      </c>
      <c r="T50" s="574"/>
      <c r="U50" s="331">
        <v>2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N51" s="2"/>
    </row>
    <row r="52" spans="5:26">
      <c r="H52" s="356"/>
      <c r="I52" s="13"/>
      <c r="J52" s="360" t="str">
        <f t="shared" si="2"/>
        <v/>
      </c>
      <c r="N52" s="2"/>
    </row>
    <row r="53" spans="5:26">
      <c r="H53" s="356"/>
      <c r="I53" s="13"/>
      <c r="J53" s="360" t="str">
        <f t="shared" si="2"/>
        <v/>
      </c>
      <c r="N53" s="2"/>
    </row>
    <row r="54" spans="5:26">
      <c r="H54" s="356"/>
      <c r="I54" s="13"/>
      <c r="J54" s="360" t="str">
        <f t="shared" si="2"/>
        <v/>
      </c>
      <c r="N54" s="2"/>
    </row>
    <row r="55" spans="5:26">
      <c r="H55" s="356"/>
      <c r="I55" s="13"/>
      <c r="J55" s="360" t="str">
        <f t="shared" si="2"/>
        <v/>
      </c>
      <c r="N55" s="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35"/>
  <dimension ref="B1:AG67"/>
  <sheetViews>
    <sheetView topLeftCell="O28" zoomScale="68" zoomScaleNormal="68" workbookViewId="0">
      <selection activeCell="J51" sqref="J51:J55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 t="s">
        <v>43</v>
      </c>
      <c r="E14" s="24" t="s">
        <v>124</v>
      </c>
      <c r="F14" s="22">
        <v>512520</v>
      </c>
      <c r="G14" s="24" t="s">
        <v>112</v>
      </c>
      <c r="H14" s="34">
        <v>200200</v>
      </c>
      <c r="I14" s="38"/>
      <c r="J14" s="23" t="s">
        <v>114</v>
      </c>
      <c r="K14" s="23" t="s">
        <v>58</v>
      </c>
      <c r="L14" s="40" t="s">
        <v>58</v>
      </c>
      <c r="M14" s="22"/>
      <c r="N14" s="22" t="s">
        <v>75</v>
      </c>
      <c r="O14" s="23" t="s">
        <v>122</v>
      </c>
      <c r="P14" s="23" t="s">
        <v>96</v>
      </c>
      <c r="Q14" s="11"/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 t="s">
        <v>44</v>
      </c>
      <c r="E15" s="24" t="s">
        <v>123</v>
      </c>
      <c r="F15" s="22" t="s">
        <v>101</v>
      </c>
      <c r="G15" s="24" t="s">
        <v>113</v>
      </c>
      <c r="H15" s="23" t="s">
        <v>63</v>
      </c>
      <c r="I15" s="38"/>
      <c r="J15" s="23" t="s">
        <v>115</v>
      </c>
      <c r="K15" s="24" t="s">
        <v>59</v>
      </c>
      <c r="L15" s="24" t="s">
        <v>110</v>
      </c>
      <c r="M15" s="22"/>
      <c r="N15" s="22" t="s">
        <v>74</v>
      </c>
      <c r="O15" s="22" t="s">
        <v>121</v>
      </c>
      <c r="P15" s="24" t="s">
        <v>97</v>
      </c>
      <c r="Q15" s="21"/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>
        <v>51754</v>
      </c>
      <c r="E16" s="47">
        <v>2332</v>
      </c>
      <c r="F16" s="22">
        <v>12270</v>
      </c>
      <c r="G16" s="22">
        <v>1120</v>
      </c>
      <c r="H16" s="22">
        <v>4835</v>
      </c>
      <c r="I16" s="47"/>
      <c r="J16" s="22"/>
      <c r="K16" s="22">
        <v>191</v>
      </c>
      <c r="L16" s="22">
        <v>92</v>
      </c>
      <c r="M16" s="22"/>
      <c r="N16" s="22">
        <v>29400</v>
      </c>
      <c r="O16" s="22">
        <v>827</v>
      </c>
      <c r="P16" s="22">
        <v>1847</v>
      </c>
      <c r="Q16" s="11"/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>
        <v>52040</v>
      </c>
      <c r="E17" s="22">
        <v>2650</v>
      </c>
      <c r="F17" s="22">
        <v>12473</v>
      </c>
      <c r="G17" s="22">
        <v>1217</v>
      </c>
      <c r="H17" s="22">
        <v>5040</v>
      </c>
      <c r="I17" s="38"/>
      <c r="J17" s="22"/>
      <c r="K17" s="22">
        <v>191</v>
      </c>
      <c r="L17" s="22">
        <v>95</v>
      </c>
      <c r="M17" s="22"/>
      <c r="N17" s="22">
        <v>31170</v>
      </c>
      <c r="O17" s="22">
        <v>1015</v>
      </c>
      <c r="P17" s="22">
        <v>1987</v>
      </c>
      <c r="Q17" s="11"/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51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38"/>
      <c r="J18" s="22" t="s">
        <v>45</v>
      </c>
      <c r="K18" s="22" t="s">
        <v>45</v>
      </c>
      <c r="L18" s="22" t="s">
        <v>45</v>
      </c>
      <c r="M18" s="22"/>
      <c r="N18" s="22" t="s">
        <v>45</v>
      </c>
      <c r="O18" s="22" t="s">
        <v>45</v>
      </c>
      <c r="P18" s="22" t="s">
        <v>45</v>
      </c>
      <c r="Q18" s="11"/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51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38"/>
      <c r="J19" s="22" t="s">
        <v>45</v>
      </c>
      <c r="K19" s="22" t="s">
        <v>45</v>
      </c>
      <c r="L19" s="22" t="s">
        <v>45</v>
      </c>
      <c r="M19" s="22"/>
      <c r="N19" s="22" t="s">
        <v>45</v>
      </c>
      <c r="O19" s="22" t="s">
        <v>45</v>
      </c>
      <c r="P19" s="22" t="s">
        <v>45</v>
      </c>
      <c r="Q19" s="11"/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38"/>
      <c r="J20" s="22" t="s">
        <v>45</v>
      </c>
      <c r="K20" s="22" t="s">
        <v>45</v>
      </c>
      <c r="L20" s="22" t="s">
        <v>45</v>
      </c>
      <c r="M20" s="22"/>
      <c r="N20" s="22" t="s">
        <v>45</v>
      </c>
      <c r="O20" s="22" t="s">
        <v>45</v>
      </c>
      <c r="P20" s="22" t="s">
        <v>45</v>
      </c>
      <c r="Q20" s="11"/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38"/>
      <c r="J21" s="22" t="s">
        <v>45</v>
      </c>
      <c r="K21" s="22" t="s">
        <v>45</v>
      </c>
      <c r="L21" s="22" t="s">
        <v>45</v>
      </c>
      <c r="M21" s="22"/>
      <c r="N21" s="22" t="s">
        <v>45</v>
      </c>
      <c r="O21" s="22" t="s">
        <v>45</v>
      </c>
      <c r="P21" s="22" t="s">
        <v>45</v>
      </c>
      <c r="Q21" s="11"/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38"/>
      <c r="J22" s="22" t="s">
        <v>45</v>
      </c>
      <c r="K22" s="22" t="s">
        <v>45</v>
      </c>
      <c r="L22" s="22" t="s">
        <v>45</v>
      </c>
      <c r="M22" s="22"/>
      <c r="N22" s="22" t="s">
        <v>45</v>
      </c>
      <c r="O22" s="22" t="s">
        <v>45</v>
      </c>
      <c r="P22" s="22" t="s">
        <v>45</v>
      </c>
      <c r="Q22" s="11"/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 t="s">
        <v>45</v>
      </c>
      <c r="E23" s="22" t="s">
        <v>45</v>
      </c>
      <c r="F23" s="24" t="s">
        <v>61</v>
      </c>
      <c r="G23" s="22" t="s">
        <v>45</v>
      </c>
      <c r="H23" s="22"/>
      <c r="I23" s="38"/>
      <c r="J23" s="24" t="s">
        <v>45</v>
      </c>
      <c r="K23" s="24" t="s">
        <v>45</v>
      </c>
      <c r="L23" s="22" t="s">
        <v>45</v>
      </c>
      <c r="M23" s="22"/>
      <c r="N23" s="22" t="s">
        <v>45</v>
      </c>
      <c r="O23" s="22" t="s">
        <v>45</v>
      </c>
      <c r="P23" s="22" t="s">
        <v>45</v>
      </c>
      <c r="Q23" s="11"/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/>
      <c r="E24" s="38"/>
      <c r="F24" s="22"/>
      <c r="G24" s="22"/>
      <c r="H24" s="22"/>
      <c r="I24" s="38"/>
      <c r="J24" s="22"/>
      <c r="K24" s="22"/>
      <c r="L24" s="26"/>
      <c r="M24" s="22"/>
      <c r="N24" s="22"/>
      <c r="O24" s="22"/>
      <c r="P24" s="22"/>
      <c r="Q24" s="336">
        <f>COUNTA(D24:P24)</f>
        <v>0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48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 t="s">
        <v>45</v>
      </c>
      <c r="Q25" s="11"/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>
        <v>0</v>
      </c>
      <c r="E26" s="22">
        <v>0</v>
      </c>
      <c r="F26" s="22">
        <v>0</v>
      </c>
      <c r="G26" s="22">
        <v>0</v>
      </c>
      <c r="H26" s="22">
        <v>0</v>
      </c>
      <c r="I26" s="38"/>
      <c r="J26" s="22">
        <v>0</v>
      </c>
      <c r="K26" s="22">
        <v>0</v>
      </c>
      <c r="L26" s="22">
        <v>0</v>
      </c>
      <c r="M26" s="22"/>
      <c r="N26" s="22">
        <v>150</v>
      </c>
      <c r="O26" s="22">
        <v>0</v>
      </c>
      <c r="P26" s="22">
        <v>0</v>
      </c>
      <c r="Q26" s="11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>
        <v>0</v>
      </c>
      <c r="E27" s="22">
        <v>0</v>
      </c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22</v>
      </c>
      <c r="O27" s="22">
        <v>0</v>
      </c>
      <c r="P27" s="22">
        <v>0</v>
      </c>
      <c r="Q27" s="11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 t="s">
        <v>99</v>
      </c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0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100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2" t="s">
        <v>125</v>
      </c>
      <c r="D42" s="2"/>
      <c r="E42" s="56" t="s">
        <v>126</v>
      </c>
      <c r="F42" s="2"/>
      <c r="H42" s="2"/>
      <c r="I42" s="2"/>
      <c r="J42" s="356"/>
      <c r="L42" s="2"/>
      <c r="M42" s="2"/>
      <c r="N42" s="2"/>
      <c r="O42" s="356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1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0</v>
      </c>
      <c r="W48" s="2"/>
      <c r="X48" s="2"/>
      <c r="Y48" s="2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N50" s="2"/>
      <c r="Q50" s="326"/>
      <c r="R50" s="326"/>
      <c r="S50" s="574" t="s">
        <v>184</v>
      </c>
      <c r="T50" s="574"/>
      <c r="U50" s="331">
        <v>2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N51" s="2"/>
    </row>
    <row r="52" spans="5:26">
      <c r="H52" s="356"/>
      <c r="I52" s="13"/>
      <c r="J52" s="360" t="str">
        <f t="shared" si="2"/>
        <v/>
      </c>
      <c r="N52" s="2"/>
    </row>
    <row r="53" spans="5:26">
      <c r="H53" s="356"/>
      <c r="I53" s="13"/>
      <c r="J53" s="360" t="str">
        <f t="shared" si="2"/>
        <v/>
      </c>
      <c r="N53" s="2"/>
    </row>
    <row r="54" spans="5:26">
      <c r="H54" s="356"/>
      <c r="I54" s="13"/>
      <c r="J54" s="360" t="str">
        <f t="shared" si="2"/>
        <v/>
      </c>
      <c r="N54" s="2"/>
    </row>
    <row r="55" spans="5:26">
      <c r="H55" s="356"/>
      <c r="I55" s="13"/>
      <c r="J55" s="360" t="str">
        <f t="shared" si="2"/>
        <v/>
      </c>
      <c r="N55" s="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34"/>
  <dimension ref="B1:AG67"/>
  <sheetViews>
    <sheetView topLeftCell="P27" zoomScale="68" zoomScaleNormal="68" workbookViewId="0">
      <selection activeCell="J51" sqref="J51:J55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 t="s">
        <v>43</v>
      </c>
      <c r="E14" s="24" t="s">
        <v>124</v>
      </c>
      <c r="F14" s="22">
        <v>512520</v>
      </c>
      <c r="G14" s="24" t="s">
        <v>112</v>
      </c>
      <c r="H14" s="34">
        <v>200200</v>
      </c>
      <c r="I14" s="38"/>
      <c r="J14" s="23" t="s">
        <v>114</v>
      </c>
      <c r="K14" s="23" t="s">
        <v>58</v>
      </c>
      <c r="L14" s="40" t="s">
        <v>58</v>
      </c>
      <c r="M14" s="22"/>
      <c r="N14" s="22" t="s">
        <v>75</v>
      </c>
      <c r="O14" s="23" t="s">
        <v>122</v>
      </c>
      <c r="P14" s="23" t="s">
        <v>96</v>
      </c>
      <c r="Q14" s="11"/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 t="s">
        <v>44</v>
      </c>
      <c r="E15" s="24" t="s">
        <v>123</v>
      </c>
      <c r="F15" s="22" t="s">
        <v>101</v>
      </c>
      <c r="G15" s="24" t="s">
        <v>113</v>
      </c>
      <c r="H15" s="23" t="s">
        <v>63</v>
      </c>
      <c r="I15" s="38"/>
      <c r="J15" s="23" t="s">
        <v>115</v>
      </c>
      <c r="K15" s="24" t="s">
        <v>59</v>
      </c>
      <c r="L15" s="24" t="s">
        <v>110</v>
      </c>
      <c r="M15" s="22"/>
      <c r="N15" s="22" t="s">
        <v>74</v>
      </c>
      <c r="O15" s="38" t="s">
        <v>121</v>
      </c>
      <c r="P15" s="38" t="s">
        <v>97</v>
      </c>
      <c r="Q15" s="21"/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>
        <v>50880</v>
      </c>
      <c r="E16" s="47">
        <v>1566</v>
      </c>
      <c r="F16" s="22">
        <v>11828</v>
      </c>
      <c r="G16" s="22">
        <v>951</v>
      </c>
      <c r="H16" s="22">
        <v>4319</v>
      </c>
      <c r="I16" s="47"/>
      <c r="J16" s="22"/>
      <c r="K16" s="22">
        <v>191</v>
      </c>
      <c r="L16" s="22">
        <v>84</v>
      </c>
      <c r="M16" s="22"/>
      <c r="N16" s="22">
        <v>26680</v>
      </c>
      <c r="O16" s="22">
        <v>457</v>
      </c>
      <c r="P16" s="22">
        <v>1600</v>
      </c>
      <c r="Q16" s="11"/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>
        <v>51509</v>
      </c>
      <c r="E17" s="38">
        <v>2135</v>
      </c>
      <c r="F17" s="22">
        <v>12150</v>
      </c>
      <c r="G17" s="22">
        <v>1103</v>
      </c>
      <c r="H17" s="22">
        <v>4680</v>
      </c>
      <c r="I17" s="38"/>
      <c r="J17" s="22"/>
      <c r="K17" s="22">
        <v>191</v>
      </c>
      <c r="L17" s="22">
        <v>90</v>
      </c>
      <c r="M17" s="22"/>
      <c r="N17" s="22">
        <v>29400</v>
      </c>
      <c r="O17" s="22">
        <v>827</v>
      </c>
      <c r="P17" s="22">
        <v>1847</v>
      </c>
      <c r="Q17" s="11"/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51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38"/>
      <c r="J18" s="22" t="s">
        <v>45</v>
      </c>
      <c r="K18" s="22" t="s">
        <v>45</v>
      </c>
      <c r="L18" s="22" t="s">
        <v>45</v>
      </c>
      <c r="M18" s="22"/>
      <c r="N18" s="22" t="s">
        <v>45</v>
      </c>
      <c r="O18" s="22" t="s">
        <v>45</v>
      </c>
      <c r="P18" s="22" t="s">
        <v>45</v>
      </c>
      <c r="Q18" s="11"/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51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38"/>
      <c r="J19" s="22" t="s">
        <v>45</v>
      </c>
      <c r="K19" s="22" t="s">
        <v>45</v>
      </c>
      <c r="L19" s="22" t="s">
        <v>45</v>
      </c>
      <c r="M19" s="22"/>
      <c r="N19" s="22" t="s">
        <v>45</v>
      </c>
      <c r="O19" s="22" t="s">
        <v>45</v>
      </c>
      <c r="P19" s="22" t="s">
        <v>45</v>
      </c>
      <c r="Q19" s="11"/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38"/>
      <c r="J20" s="22" t="s">
        <v>45</v>
      </c>
      <c r="K20" s="22" t="s">
        <v>45</v>
      </c>
      <c r="L20" s="22" t="s">
        <v>45</v>
      </c>
      <c r="M20" s="22"/>
      <c r="N20" s="22" t="s">
        <v>45</v>
      </c>
      <c r="O20" s="22" t="s">
        <v>45</v>
      </c>
      <c r="P20" s="22" t="s">
        <v>45</v>
      </c>
      <c r="Q20" s="11"/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38"/>
      <c r="J21" s="22" t="s">
        <v>45</v>
      </c>
      <c r="K21" s="22" t="s">
        <v>45</v>
      </c>
      <c r="L21" s="22" t="s">
        <v>45</v>
      </c>
      <c r="M21" s="22"/>
      <c r="N21" s="22" t="s">
        <v>45</v>
      </c>
      <c r="O21" s="22" t="s">
        <v>45</v>
      </c>
      <c r="P21" s="22" t="s">
        <v>45</v>
      </c>
      <c r="Q21" s="11"/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38"/>
      <c r="J22" s="22" t="s">
        <v>45</v>
      </c>
      <c r="K22" s="22" t="s">
        <v>45</v>
      </c>
      <c r="L22" s="22" t="s">
        <v>45</v>
      </c>
      <c r="M22" s="22"/>
      <c r="N22" s="22" t="s">
        <v>45</v>
      </c>
      <c r="O22" s="22" t="s">
        <v>45</v>
      </c>
      <c r="P22" s="22" t="s">
        <v>45</v>
      </c>
      <c r="Q22" s="11"/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 t="s">
        <v>45</v>
      </c>
      <c r="E23" s="22" t="s">
        <v>45</v>
      </c>
      <c r="F23" s="24" t="s">
        <v>61</v>
      </c>
      <c r="G23" s="22" t="s">
        <v>45</v>
      </c>
      <c r="H23" s="22"/>
      <c r="I23" s="38"/>
      <c r="J23" s="24" t="s">
        <v>45</v>
      </c>
      <c r="K23" s="24" t="s">
        <v>45</v>
      </c>
      <c r="L23" s="22" t="s">
        <v>45</v>
      </c>
      <c r="M23" s="22"/>
      <c r="N23" s="22" t="s">
        <v>45</v>
      </c>
      <c r="O23" s="22" t="s">
        <v>45</v>
      </c>
      <c r="P23" s="22" t="s">
        <v>45</v>
      </c>
      <c r="Q23" s="11"/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/>
      <c r="E24" s="38"/>
      <c r="F24" s="22"/>
      <c r="G24" s="22"/>
      <c r="H24" s="22"/>
      <c r="I24" s="38"/>
      <c r="J24" s="22"/>
      <c r="K24" s="22"/>
      <c r="L24" s="26"/>
      <c r="M24" s="22"/>
      <c r="N24" s="22"/>
      <c r="O24" s="22"/>
      <c r="P24" s="22"/>
      <c r="Q24" s="336">
        <f>COUNTA(D24:P24)</f>
        <v>0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48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 t="s">
        <v>45</v>
      </c>
      <c r="Q25" s="11"/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>
        <v>0</v>
      </c>
      <c r="E26" s="22">
        <v>0</v>
      </c>
      <c r="F26" s="22">
        <v>0</v>
      </c>
      <c r="G26" s="22">
        <v>0</v>
      </c>
      <c r="H26" s="22">
        <v>0</v>
      </c>
      <c r="I26" s="38"/>
      <c r="J26" s="22">
        <v>0</v>
      </c>
      <c r="K26" s="22">
        <v>0</v>
      </c>
      <c r="L26" s="22">
        <v>0</v>
      </c>
      <c r="M26" s="22"/>
      <c r="N26" s="22">
        <v>0</v>
      </c>
      <c r="O26" s="22">
        <v>0</v>
      </c>
      <c r="P26" s="22">
        <v>0</v>
      </c>
      <c r="Q26" s="11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>
        <v>0</v>
      </c>
      <c r="E27" s="22">
        <v>0</v>
      </c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31</v>
      </c>
      <c r="O27" s="22">
        <v>0</v>
      </c>
      <c r="P27" s="22">
        <v>0</v>
      </c>
      <c r="Q27" s="11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>
        <v>0</v>
      </c>
      <c r="E29" s="22">
        <v>0</v>
      </c>
      <c r="F29" s="22">
        <v>0</v>
      </c>
      <c r="G29" s="22">
        <v>1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0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100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28" t="s">
        <v>51</v>
      </c>
      <c r="R41" s="28" t="s">
        <v>49</v>
      </c>
      <c r="S41" s="28" t="s">
        <v>50</v>
      </c>
      <c r="T41" s="28" t="s">
        <v>82</v>
      </c>
      <c r="W41" s="328" t="s">
        <v>51</v>
      </c>
      <c r="X41" s="328" t="s">
        <v>49</v>
      </c>
      <c r="Y41" s="328" t="s">
        <v>50</v>
      </c>
      <c r="Z41" s="328" t="s">
        <v>82</v>
      </c>
      <c r="AA41" s="328" t="s">
        <v>182</v>
      </c>
      <c r="AB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2"/>
      <c r="D42" s="2"/>
      <c r="E42" s="2"/>
      <c r="F42" s="2"/>
      <c r="H42" s="2"/>
      <c r="I42" s="2"/>
      <c r="J42" s="356"/>
      <c r="L42" s="2"/>
      <c r="M42" s="2"/>
      <c r="N42" s="2"/>
      <c r="O42" s="356" t="s">
        <v>128</v>
      </c>
      <c r="Q42" s="2"/>
      <c r="R42" s="2"/>
      <c r="S42" s="2"/>
      <c r="T42" s="2"/>
      <c r="W42" s="327"/>
      <c r="X42" s="327"/>
      <c r="Y42" s="327"/>
      <c r="Z42" s="327"/>
      <c r="AA42" s="327" t="str">
        <f>IF(X42="","",X42*VLOOKUP(Z42,'cout opérateur machines'!G1:H8,2,0))</f>
        <v/>
      </c>
      <c r="AB42" s="338">
        <f>Z42*8</f>
        <v>0</v>
      </c>
      <c r="AD42" s="356"/>
      <c r="AE42" s="356"/>
      <c r="AF42" s="356"/>
      <c r="AG42" s="356"/>
    </row>
    <row r="43" spans="2:33" ht="24.95" customHeight="1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2"/>
      <c r="R43" s="2"/>
      <c r="S43" s="2"/>
      <c r="T43" s="2"/>
      <c r="W43" s="327"/>
      <c r="X43" s="327"/>
      <c r="Y43" s="327"/>
      <c r="Z43" s="327"/>
      <c r="AA43" s="327" t="str">
        <f>IF(X43="","",X43*VLOOKUP(Z43,'cout opérateur machines'!G2:H9,2,0))</f>
        <v/>
      </c>
      <c r="AB43" s="338">
        <f t="shared" ref="AB43:AB48" si="1">Z43*8</f>
        <v>0</v>
      </c>
      <c r="AD43" s="356"/>
      <c r="AE43" s="356"/>
      <c r="AF43" s="356"/>
      <c r="AG43" s="356"/>
    </row>
    <row r="44" spans="2:33" ht="24.95" customHeight="1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2"/>
      <c r="R44" s="2"/>
      <c r="S44" s="2"/>
      <c r="T44" s="2"/>
      <c r="W44" s="327"/>
      <c r="X44" s="327"/>
      <c r="Y44" s="327"/>
      <c r="Z44" s="327"/>
      <c r="AA44" s="327" t="str">
        <f>IF(X44="","",X44*VLOOKUP(Z44,'cout opérateur machines'!G3:H10,2,0))</f>
        <v/>
      </c>
      <c r="AB44" s="338">
        <f t="shared" si="1"/>
        <v>0</v>
      </c>
      <c r="AD44" s="356"/>
      <c r="AE44" s="356"/>
      <c r="AF44" s="356"/>
      <c r="AG44" s="356"/>
    </row>
    <row r="45" spans="2:33" ht="24.95" customHeight="1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2"/>
      <c r="R45" s="2"/>
      <c r="S45" s="2"/>
      <c r="T45" s="2"/>
      <c r="W45" s="327"/>
      <c r="X45" s="327"/>
      <c r="Y45" s="327"/>
      <c r="Z45" s="327"/>
      <c r="AA45" s="327" t="str">
        <f>IF(X45="","",X45*VLOOKUP(Z45,'cout opérateur machines'!G4:H11,2,0))</f>
        <v/>
      </c>
      <c r="AB45" s="338">
        <f t="shared" si="1"/>
        <v>0</v>
      </c>
      <c r="AD45" s="356"/>
      <c r="AE45" s="356"/>
      <c r="AF45" s="356"/>
      <c r="AG45" s="356"/>
    </row>
    <row r="46" spans="2:33" ht="24.95" customHeight="1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2"/>
      <c r="R46" s="2"/>
      <c r="S46" s="2"/>
      <c r="T46" s="2"/>
      <c r="W46" s="327"/>
      <c r="X46" s="327"/>
      <c r="Y46" s="327"/>
      <c r="Z46" s="327"/>
      <c r="AA46" s="327" t="str">
        <f>IF(X46="","",X46*VLOOKUP(Z46,'cout opérateur machines'!G5:H12,2,0))</f>
        <v/>
      </c>
      <c r="AB46" s="338">
        <f t="shared" si="1"/>
        <v>0</v>
      </c>
      <c r="AD46" s="356"/>
      <c r="AE46" s="356"/>
      <c r="AF46" s="356"/>
      <c r="AG46" s="356"/>
    </row>
    <row r="47" spans="2:33" ht="24.95" customHeight="1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2"/>
      <c r="R47" s="2"/>
      <c r="S47" s="2"/>
      <c r="T47" s="2"/>
      <c r="W47" s="327"/>
      <c r="X47" s="327"/>
      <c r="Y47" s="327"/>
      <c r="Z47" s="327"/>
      <c r="AA47" s="327" t="str">
        <f>IF(X47="","",X47*VLOOKUP(Z47,'cout opérateur machines'!G6:H13,2,0))</f>
        <v/>
      </c>
      <c r="AB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W48" s="326"/>
      <c r="X48" s="326"/>
      <c r="Y48" s="572" t="s">
        <v>183</v>
      </c>
      <c r="Z48" s="573"/>
      <c r="AA48" s="330">
        <f>SUM(AA42:AA47)</f>
        <v>0</v>
      </c>
      <c r="AB48" s="338">
        <f t="shared" si="1"/>
        <v>0</v>
      </c>
      <c r="AD48" s="356"/>
      <c r="AE48" s="356"/>
      <c r="AF48" s="356"/>
      <c r="AG48" s="356"/>
    </row>
    <row r="49" spans="5:28" ht="15.75">
      <c r="H49" s="310" t="s">
        <v>232</v>
      </c>
      <c r="I49" s="310" t="s">
        <v>233</v>
      </c>
      <c r="J49" s="359" t="s">
        <v>238</v>
      </c>
      <c r="N49" s="2"/>
      <c r="W49" s="326"/>
      <c r="X49" s="326"/>
      <c r="Y49" s="326"/>
      <c r="Z49" s="326"/>
      <c r="AA49" s="326"/>
      <c r="AB49" s="340">
        <f>SUM(AB42:AB48)</f>
        <v>0</v>
      </c>
    </row>
    <row r="50" spans="5:28">
      <c r="H50" s="356"/>
      <c r="I50" s="13"/>
      <c r="J50" s="360" t="str">
        <f>IF(J42="","",IF(H50=0," réclamation non traitée",IF(I50=0, "veuillez contacter le F/ S-T par téléphone","")))</f>
        <v/>
      </c>
      <c r="N50" s="2"/>
      <c r="W50" s="326"/>
      <c r="X50" s="326"/>
      <c r="Y50" s="574" t="s">
        <v>184</v>
      </c>
      <c r="Z50" s="574"/>
      <c r="AA50" s="331">
        <v>2</v>
      </c>
    </row>
    <row r="51" spans="5:28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N51" s="2"/>
    </row>
    <row r="52" spans="5:28">
      <c r="H52" s="356"/>
      <c r="I52" s="13"/>
      <c r="J52" s="360" t="str">
        <f t="shared" si="2"/>
        <v/>
      </c>
      <c r="N52" s="2"/>
    </row>
    <row r="53" spans="5:28">
      <c r="H53" s="356"/>
      <c r="I53" s="13"/>
      <c r="J53" s="360" t="str">
        <f t="shared" si="2"/>
        <v/>
      </c>
      <c r="N53" s="2"/>
    </row>
    <row r="54" spans="5:28">
      <c r="H54" s="356"/>
      <c r="I54" s="13"/>
      <c r="J54" s="360" t="str">
        <f t="shared" si="2"/>
        <v/>
      </c>
      <c r="N54" s="2"/>
    </row>
    <row r="55" spans="5:28">
      <c r="H55" s="356"/>
      <c r="I55" s="13"/>
      <c r="J55" s="360" t="str">
        <f t="shared" si="2"/>
        <v/>
      </c>
      <c r="N55" s="2"/>
    </row>
    <row r="61" spans="5:28">
      <c r="E61" s="10"/>
    </row>
    <row r="62" spans="5:28">
      <c r="E62" s="10"/>
    </row>
    <row r="63" spans="5:28">
      <c r="E63" s="10"/>
    </row>
    <row r="64" spans="5:28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Y48:Z48"/>
    <mergeCell ref="Y50:Z50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33"/>
  <dimension ref="B1:AG67"/>
  <sheetViews>
    <sheetView topLeftCell="P28" zoomScale="68" zoomScaleNormal="68" workbookViewId="0">
      <selection activeCell="J51" sqref="J51:J55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 t="s">
        <v>43</v>
      </c>
      <c r="E14" s="24" t="s">
        <v>124</v>
      </c>
      <c r="F14" s="22">
        <v>512520</v>
      </c>
      <c r="G14" s="24" t="s">
        <v>112</v>
      </c>
      <c r="H14" s="34">
        <v>200200</v>
      </c>
      <c r="I14" s="38"/>
      <c r="J14" s="23" t="s">
        <v>114</v>
      </c>
      <c r="K14" s="23" t="s">
        <v>58</v>
      </c>
      <c r="L14" s="40" t="s">
        <v>58</v>
      </c>
      <c r="M14" s="22"/>
      <c r="N14" s="22" t="s">
        <v>75</v>
      </c>
      <c r="O14" s="23" t="s">
        <v>122</v>
      </c>
      <c r="P14" s="23" t="s">
        <v>96</v>
      </c>
      <c r="Q14" s="11"/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 t="s">
        <v>44</v>
      </c>
      <c r="E15" s="24" t="s">
        <v>123</v>
      </c>
      <c r="F15" s="22" t="s">
        <v>101</v>
      </c>
      <c r="G15" s="24" t="s">
        <v>113</v>
      </c>
      <c r="H15" s="23" t="s">
        <v>63</v>
      </c>
      <c r="I15" s="38"/>
      <c r="J15" s="23" t="s">
        <v>115</v>
      </c>
      <c r="K15" s="24" t="s">
        <v>59</v>
      </c>
      <c r="L15" s="24" t="s">
        <v>110</v>
      </c>
      <c r="M15" s="22"/>
      <c r="N15" s="22" t="s">
        <v>74</v>
      </c>
      <c r="O15" s="38" t="s">
        <v>121</v>
      </c>
      <c r="P15" s="38" t="s">
        <v>97</v>
      </c>
      <c r="Q15" s="21"/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>
        <v>50120</v>
      </c>
      <c r="E16" s="47">
        <v>791</v>
      </c>
      <c r="F16" s="22">
        <v>11340</v>
      </c>
      <c r="G16" s="22">
        <v>858</v>
      </c>
      <c r="H16" s="22">
        <v>3795</v>
      </c>
      <c r="I16" s="47"/>
      <c r="J16" s="22"/>
      <c r="K16" s="22">
        <v>191</v>
      </c>
      <c r="L16" s="22">
        <v>77</v>
      </c>
      <c r="M16" s="22"/>
      <c r="N16" s="22">
        <v>24900</v>
      </c>
      <c r="O16" s="22">
        <v>29</v>
      </c>
      <c r="P16" s="22">
        <v>1349</v>
      </c>
      <c r="Q16" s="11"/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>
        <v>50635</v>
      </c>
      <c r="E17" s="38">
        <v>1354</v>
      </c>
      <c r="F17" s="22">
        <v>11710</v>
      </c>
      <c r="G17" s="22">
        <v>940</v>
      </c>
      <c r="H17" s="22">
        <v>4173</v>
      </c>
      <c r="I17" s="38"/>
      <c r="J17" s="22"/>
      <c r="K17" s="22">
        <v>191</v>
      </c>
      <c r="L17" s="22">
        <v>82</v>
      </c>
      <c r="M17" s="22"/>
      <c r="N17" s="22">
        <v>26680</v>
      </c>
      <c r="O17" s="22">
        <v>450</v>
      </c>
      <c r="P17" s="22">
        <v>1600</v>
      </c>
      <c r="Q17" s="11"/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51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38"/>
      <c r="J18" s="22" t="s">
        <v>45</v>
      </c>
      <c r="K18" s="22" t="s">
        <v>45</v>
      </c>
      <c r="L18" s="22" t="s">
        <v>45</v>
      </c>
      <c r="M18" s="22"/>
      <c r="N18" s="22" t="s">
        <v>45</v>
      </c>
      <c r="O18" s="22" t="s">
        <v>45</v>
      </c>
      <c r="P18" s="22" t="s">
        <v>45</v>
      </c>
      <c r="Q18" s="11"/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51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38"/>
      <c r="J19" s="22" t="s">
        <v>45</v>
      </c>
      <c r="K19" s="22" t="s">
        <v>45</v>
      </c>
      <c r="L19" s="22" t="s">
        <v>45</v>
      </c>
      <c r="M19" s="22"/>
      <c r="N19" s="22" t="s">
        <v>45</v>
      </c>
      <c r="O19" s="22" t="s">
        <v>45</v>
      </c>
      <c r="P19" s="22" t="s">
        <v>45</v>
      </c>
      <c r="Q19" s="11"/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38"/>
      <c r="J20" s="22" t="s">
        <v>45</v>
      </c>
      <c r="K20" s="22" t="s">
        <v>45</v>
      </c>
      <c r="L20" s="22" t="s">
        <v>45</v>
      </c>
      <c r="M20" s="22"/>
      <c r="N20" s="22" t="s">
        <v>45</v>
      </c>
      <c r="O20" s="22" t="s">
        <v>45</v>
      </c>
      <c r="P20" s="22" t="s">
        <v>45</v>
      </c>
      <c r="Q20" s="11"/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38"/>
      <c r="J21" s="22" t="s">
        <v>45</v>
      </c>
      <c r="K21" s="22" t="s">
        <v>45</v>
      </c>
      <c r="L21" s="22" t="s">
        <v>45</v>
      </c>
      <c r="M21" s="22"/>
      <c r="N21" s="22" t="s">
        <v>45</v>
      </c>
      <c r="O21" s="22" t="s">
        <v>45</v>
      </c>
      <c r="P21" s="22" t="s">
        <v>45</v>
      </c>
      <c r="Q21" s="11"/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38"/>
      <c r="J22" s="22" t="s">
        <v>45</v>
      </c>
      <c r="K22" s="22" t="s">
        <v>45</v>
      </c>
      <c r="L22" s="22" t="s">
        <v>45</v>
      </c>
      <c r="M22" s="22"/>
      <c r="N22" s="22" t="s">
        <v>45</v>
      </c>
      <c r="O22" s="22" t="s">
        <v>45</v>
      </c>
      <c r="P22" s="22" t="s">
        <v>45</v>
      </c>
      <c r="Q22" s="11"/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 t="s">
        <v>45</v>
      </c>
      <c r="E23" s="22" t="s">
        <v>45</v>
      </c>
      <c r="F23" s="24" t="s">
        <v>61</v>
      </c>
      <c r="G23" s="22" t="s">
        <v>45</v>
      </c>
      <c r="H23" s="22"/>
      <c r="I23" s="38"/>
      <c r="J23" s="24" t="s">
        <v>45</v>
      </c>
      <c r="K23" s="24" t="s">
        <v>45</v>
      </c>
      <c r="L23" s="22" t="s">
        <v>45</v>
      </c>
      <c r="M23" s="22"/>
      <c r="N23" s="22" t="s">
        <v>45</v>
      </c>
      <c r="O23" s="22" t="s">
        <v>45</v>
      </c>
      <c r="P23" s="22" t="s">
        <v>45</v>
      </c>
      <c r="Q23" s="11"/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/>
      <c r="E24" s="38"/>
      <c r="F24" s="22"/>
      <c r="G24" s="22"/>
      <c r="H24" s="22"/>
      <c r="I24" s="38"/>
      <c r="J24" s="22"/>
      <c r="K24" s="22"/>
      <c r="L24" s="26"/>
      <c r="M24" s="22"/>
      <c r="N24" s="22"/>
      <c r="O24" s="22"/>
      <c r="P24" s="22"/>
      <c r="Q24" s="336">
        <f>COUNTA(D24:P24)</f>
        <v>0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4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 t="s">
        <v>45</v>
      </c>
      <c r="Q25" s="11"/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>
        <v>0</v>
      </c>
      <c r="E26" s="22">
        <v>0</v>
      </c>
      <c r="F26" s="22">
        <v>0</v>
      </c>
      <c r="G26" s="22">
        <v>0</v>
      </c>
      <c r="H26" s="22">
        <v>0</v>
      </c>
      <c r="I26" s="38"/>
      <c r="J26" s="22">
        <v>0</v>
      </c>
      <c r="K26" s="22">
        <v>0</v>
      </c>
      <c r="L26" s="22">
        <v>0</v>
      </c>
      <c r="M26" s="22"/>
      <c r="N26" s="22">
        <v>0</v>
      </c>
      <c r="O26" s="22">
        <v>0</v>
      </c>
      <c r="P26" s="22">
        <v>0</v>
      </c>
      <c r="Q26" s="11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>
        <v>0</v>
      </c>
      <c r="E27" s="22">
        <v>0</v>
      </c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19</v>
      </c>
      <c r="O27" s="22">
        <v>0</v>
      </c>
      <c r="P27" s="22">
        <v>0</v>
      </c>
      <c r="Q27" s="11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 t="s">
        <v>99</v>
      </c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0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100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2"/>
      <c r="D42" s="2"/>
      <c r="E42" s="2"/>
      <c r="F42" s="2"/>
      <c r="H42" s="2"/>
      <c r="I42" s="2"/>
      <c r="J42" s="356"/>
      <c r="L42" s="2"/>
      <c r="M42" s="2"/>
      <c r="N42" s="2"/>
      <c r="O42" s="356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0</v>
      </c>
      <c r="W48" s="2"/>
      <c r="X48" s="2"/>
      <c r="Y48" s="2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N50" s="2"/>
      <c r="Q50" s="326"/>
      <c r="R50" s="326"/>
      <c r="S50" s="574" t="s">
        <v>184</v>
      </c>
      <c r="T50" s="574"/>
      <c r="U50" s="331">
        <v>2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N51" s="2"/>
    </row>
    <row r="52" spans="5:26">
      <c r="H52" s="356"/>
      <c r="I52" s="13"/>
      <c r="J52" s="360" t="str">
        <f t="shared" si="2"/>
        <v/>
      </c>
      <c r="N52" s="2"/>
    </row>
    <row r="53" spans="5:26">
      <c r="H53" s="356"/>
      <c r="I53" s="13"/>
      <c r="J53" s="360" t="str">
        <f t="shared" si="2"/>
        <v/>
      </c>
      <c r="N53" s="2"/>
    </row>
    <row r="54" spans="5:26">
      <c r="H54" s="356"/>
      <c r="I54" s="13"/>
      <c r="J54" s="360" t="str">
        <f t="shared" si="2"/>
        <v/>
      </c>
      <c r="N54" s="2"/>
    </row>
    <row r="55" spans="5:26">
      <c r="H55" s="356"/>
      <c r="I55" s="13"/>
      <c r="J55" s="360" t="str">
        <f t="shared" si="2"/>
        <v/>
      </c>
      <c r="N55" s="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32"/>
  <dimension ref="B1:AG67"/>
  <sheetViews>
    <sheetView topLeftCell="O27" zoomScale="68" zoomScaleNormal="68" workbookViewId="0">
      <selection activeCell="J51" sqref="J51:J55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 t="s">
        <v>43</v>
      </c>
      <c r="E14" s="24" t="s">
        <v>124</v>
      </c>
      <c r="F14" s="22">
        <v>512520</v>
      </c>
      <c r="G14" s="24" t="s">
        <v>112</v>
      </c>
      <c r="H14" s="34">
        <v>200200</v>
      </c>
      <c r="I14" s="54"/>
      <c r="J14" s="23" t="s">
        <v>114</v>
      </c>
      <c r="K14" s="23" t="s">
        <v>58</v>
      </c>
      <c r="L14" s="40" t="s">
        <v>58</v>
      </c>
      <c r="M14" s="22"/>
      <c r="N14" s="22" t="s">
        <v>75</v>
      </c>
      <c r="O14" s="23" t="s">
        <v>122</v>
      </c>
      <c r="P14" s="23" t="s">
        <v>96</v>
      </c>
      <c r="Q14" s="11"/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 t="s">
        <v>44</v>
      </c>
      <c r="E15" s="24" t="s">
        <v>123</v>
      </c>
      <c r="F15" s="22" t="s">
        <v>101</v>
      </c>
      <c r="G15" s="24" t="s">
        <v>113</v>
      </c>
      <c r="H15" s="23" t="s">
        <v>63</v>
      </c>
      <c r="I15" s="54"/>
      <c r="J15" s="23" t="s">
        <v>115</v>
      </c>
      <c r="K15" s="24" t="s">
        <v>59</v>
      </c>
      <c r="L15" s="24" t="s">
        <v>110</v>
      </c>
      <c r="M15" s="22"/>
      <c r="N15" s="22" t="s">
        <v>74</v>
      </c>
      <c r="O15" s="38" t="s">
        <v>121</v>
      </c>
      <c r="P15" s="38" t="s">
        <v>97</v>
      </c>
      <c r="Q15" s="21"/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>
        <v>49196</v>
      </c>
      <c r="E16" s="47">
        <v>243</v>
      </c>
      <c r="F16" s="22">
        <v>10852</v>
      </c>
      <c r="G16" s="22">
        <v>669</v>
      </c>
      <c r="H16" s="22">
        <v>3567</v>
      </c>
      <c r="I16" s="54"/>
      <c r="J16" s="22"/>
      <c r="K16" s="22">
        <v>191</v>
      </c>
      <c r="L16" s="22">
        <v>71</v>
      </c>
      <c r="M16" s="22"/>
      <c r="N16" s="22">
        <v>23550</v>
      </c>
      <c r="O16" s="22">
        <v>0</v>
      </c>
      <c r="P16" s="22">
        <v>1129</v>
      </c>
      <c r="Q16" s="11"/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>
        <v>49840</v>
      </c>
      <c r="E17" s="38">
        <v>570</v>
      </c>
      <c r="F17" s="22">
        <v>11210</v>
      </c>
      <c r="G17" s="22">
        <v>850</v>
      </c>
      <c r="H17" s="22">
        <v>3660</v>
      </c>
      <c r="I17" s="54"/>
      <c r="J17" s="22"/>
      <c r="K17" s="22">
        <v>191</v>
      </c>
      <c r="L17" s="22">
        <v>75</v>
      </c>
      <c r="M17" s="22"/>
      <c r="N17" s="22">
        <v>24900</v>
      </c>
      <c r="O17" s="22">
        <v>29</v>
      </c>
      <c r="P17" s="22">
        <v>1349</v>
      </c>
      <c r="Q17" s="11"/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49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54"/>
      <c r="J18" s="22" t="s">
        <v>45</v>
      </c>
      <c r="K18" s="22" t="s">
        <v>45</v>
      </c>
      <c r="L18" s="22" t="s">
        <v>45</v>
      </c>
      <c r="M18" s="22"/>
      <c r="N18" s="22" t="s">
        <v>45</v>
      </c>
      <c r="O18" s="22" t="s">
        <v>45</v>
      </c>
      <c r="P18" s="22" t="s">
        <v>45</v>
      </c>
      <c r="Q18" s="11"/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49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54"/>
      <c r="J19" s="22" t="s">
        <v>45</v>
      </c>
      <c r="K19" s="22" t="s">
        <v>45</v>
      </c>
      <c r="L19" s="22" t="s">
        <v>45</v>
      </c>
      <c r="M19" s="22"/>
      <c r="N19" s="22" t="s">
        <v>45</v>
      </c>
      <c r="O19" s="22" t="s">
        <v>45</v>
      </c>
      <c r="P19" s="22" t="s">
        <v>45</v>
      </c>
      <c r="Q19" s="11"/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54"/>
      <c r="J20" s="22" t="s">
        <v>45</v>
      </c>
      <c r="K20" s="22" t="s">
        <v>45</v>
      </c>
      <c r="L20" s="22" t="s">
        <v>45</v>
      </c>
      <c r="M20" s="22"/>
      <c r="N20" s="22" t="s">
        <v>45</v>
      </c>
      <c r="O20" s="22" t="s">
        <v>45</v>
      </c>
      <c r="P20" s="22" t="s">
        <v>45</v>
      </c>
      <c r="Q20" s="11"/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54"/>
      <c r="J21" s="22" t="s">
        <v>45</v>
      </c>
      <c r="K21" s="22" t="s">
        <v>45</v>
      </c>
      <c r="L21" s="22" t="s">
        <v>45</v>
      </c>
      <c r="M21" s="22"/>
      <c r="N21" s="22" t="s">
        <v>45</v>
      </c>
      <c r="O21" s="22" t="s">
        <v>45</v>
      </c>
      <c r="P21" s="22" t="s">
        <v>45</v>
      </c>
      <c r="Q21" s="11"/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54"/>
      <c r="J22" s="22" t="s">
        <v>45</v>
      </c>
      <c r="K22" s="22" t="s">
        <v>45</v>
      </c>
      <c r="L22" s="22" t="s">
        <v>45</v>
      </c>
      <c r="M22" s="22"/>
      <c r="N22" s="22" t="s">
        <v>45</v>
      </c>
      <c r="O22" s="22" t="s">
        <v>45</v>
      </c>
      <c r="P22" s="22" t="s">
        <v>45</v>
      </c>
      <c r="Q22" s="11"/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 t="s">
        <v>45</v>
      </c>
      <c r="E23" s="22" t="s">
        <v>45</v>
      </c>
      <c r="F23" s="24" t="s">
        <v>61</v>
      </c>
      <c r="G23" s="22" t="s">
        <v>45</v>
      </c>
      <c r="H23" s="22"/>
      <c r="I23" s="54"/>
      <c r="J23" s="24" t="s">
        <v>45</v>
      </c>
      <c r="K23" s="24" t="s">
        <v>45</v>
      </c>
      <c r="L23" s="22" t="s">
        <v>45</v>
      </c>
      <c r="M23" s="22"/>
      <c r="N23" s="22" t="s">
        <v>45</v>
      </c>
      <c r="O23" s="22" t="s">
        <v>45</v>
      </c>
      <c r="P23" s="22" t="s">
        <v>45</v>
      </c>
      <c r="Q23" s="11"/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/>
      <c r="E24" s="38"/>
      <c r="F24" s="22"/>
      <c r="G24" s="22"/>
      <c r="H24" s="22"/>
      <c r="I24" s="54"/>
      <c r="J24" s="22"/>
      <c r="K24" s="22"/>
      <c r="L24" s="26"/>
      <c r="M24" s="22"/>
      <c r="N24" s="22"/>
      <c r="O24" s="22"/>
      <c r="P24" s="22"/>
      <c r="Q24" s="336">
        <f>COUNTA(D24:P24)</f>
        <v>0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54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 t="s">
        <v>45</v>
      </c>
      <c r="Q25" s="11"/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>
        <v>0</v>
      </c>
      <c r="E26" s="38">
        <v>0</v>
      </c>
      <c r="F26" s="22">
        <v>2</v>
      </c>
      <c r="G26" s="22">
        <v>5</v>
      </c>
      <c r="H26" s="22">
        <v>4</v>
      </c>
      <c r="I26" s="54"/>
      <c r="J26" s="22">
        <v>0</v>
      </c>
      <c r="K26" s="22">
        <v>0</v>
      </c>
      <c r="L26" s="22">
        <v>0</v>
      </c>
      <c r="M26" s="22"/>
      <c r="N26" s="22">
        <v>81</v>
      </c>
      <c r="O26" s="22">
        <v>6</v>
      </c>
      <c r="P26" s="22">
        <v>0</v>
      </c>
      <c r="Q26" s="11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>
        <v>0</v>
      </c>
      <c r="E27" s="22">
        <v>0</v>
      </c>
      <c r="F27" s="22">
        <v>0</v>
      </c>
      <c r="G27" s="22">
        <v>0</v>
      </c>
      <c r="H27" s="22">
        <v>0</v>
      </c>
      <c r="I27" s="54"/>
      <c r="J27" s="22">
        <v>0</v>
      </c>
      <c r="K27" s="22">
        <v>0</v>
      </c>
      <c r="L27" s="22">
        <v>0</v>
      </c>
      <c r="M27" s="22"/>
      <c r="N27" s="22">
        <v>0</v>
      </c>
      <c r="O27" s="22">
        <v>0</v>
      </c>
      <c r="P27" s="22">
        <v>0</v>
      </c>
      <c r="Q27" s="11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/>
      <c r="E28" s="22"/>
      <c r="F28" s="22"/>
      <c r="G28" s="22"/>
      <c r="H28" s="22"/>
      <c r="I28" s="54"/>
      <c r="J28" s="22"/>
      <c r="K28" s="22"/>
      <c r="L28" s="22"/>
      <c r="M28" s="22"/>
      <c r="N28" s="22"/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55"/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0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100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2"/>
      <c r="D42" s="2"/>
      <c r="E42" s="2"/>
      <c r="F42" s="2"/>
      <c r="H42" s="2"/>
      <c r="I42" s="2"/>
      <c r="J42" s="356"/>
      <c r="L42" s="2"/>
      <c r="M42" s="2"/>
      <c r="N42" s="2"/>
      <c r="O42" s="356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0</v>
      </c>
      <c r="W48" s="2"/>
      <c r="X48" s="2"/>
      <c r="Y48" s="2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N50" s="2"/>
      <c r="Q50" s="326"/>
      <c r="R50" s="326"/>
      <c r="S50" s="574" t="s">
        <v>184</v>
      </c>
      <c r="T50" s="574"/>
      <c r="U50" s="331">
        <v>2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N51" s="2"/>
    </row>
    <row r="52" spans="5:26">
      <c r="H52" s="356"/>
      <c r="I52" s="13"/>
      <c r="J52" s="360" t="str">
        <f t="shared" si="2"/>
        <v/>
      </c>
      <c r="N52" s="2"/>
    </row>
    <row r="53" spans="5:26">
      <c r="H53" s="356"/>
      <c r="I53" s="13"/>
      <c r="J53" s="360" t="str">
        <f t="shared" si="2"/>
        <v/>
      </c>
      <c r="N53" s="2"/>
    </row>
    <row r="54" spans="5:26">
      <c r="H54" s="356"/>
      <c r="I54" s="13"/>
      <c r="J54" s="360" t="str">
        <f t="shared" si="2"/>
        <v/>
      </c>
      <c r="N54" s="2"/>
    </row>
    <row r="55" spans="5:26">
      <c r="H55" s="356"/>
      <c r="I55" s="13"/>
      <c r="J55" s="360" t="str">
        <f t="shared" si="2"/>
        <v/>
      </c>
      <c r="N55" s="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V2:X2"/>
    <mergeCell ref="R3:T3"/>
    <mergeCell ref="V3:X3"/>
    <mergeCell ref="R4:T4"/>
    <mergeCell ref="V4:X4"/>
    <mergeCell ref="S48:T48"/>
    <mergeCell ref="S50:T50"/>
    <mergeCell ref="C2:D5"/>
    <mergeCell ref="E2:Q5"/>
    <mergeCell ref="R2:T2"/>
    <mergeCell ref="R5:T5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2">
    <dataValidation type="list" allowBlank="1" showInputMessage="1" showErrorMessage="1" sqref="P15 G15 E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32.xml><?xml version="1.0" encoding="utf-8"?>
<worksheet xmlns="http://schemas.openxmlformats.org/spreadsheetml/2006/main" xmlns:r="http://schemas.openxmlformats.org/officeDocument/2006/relationships">
  <sheetPr codeName="Feuil31"/>
  <dimension ref="B1:AG67"/>
  <sheetViews>
    <sheetView topLeftCell="O30" zoomScale="68" zoomScaleNormal="68" workbookViewId="0">
      <selection activeCell="J51" sqref="J51:J55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 t="s">
        <v>43</v>
      </c>
      <c r="E14" s="38"/>
      <c r="F14" s="22">
        <v>512520</v>
      </c>
      <c r="G14" s="24" t="s">
        <v>112</v>
      </c>
      <c r="H14" s="34">
        <v>200200</v>
      </c>
      <c r="I14" s="2"/>
      <c r="J14" s="23" t="s">
        <v>114</v>
      </c>
      <c r="K14" s="23" t="s">
        <v>58</v>
      </c>
      <c r="L14" s="40" t="s">
        <v>58</v>
      </c>
      <c r="M14" s="22"/>
      <c r="N14" s="22" t="s">
        <v>75</v>
      </c>
      <c r="O14" s="23" t="s">
        <v>90</v>
      </c>
      <c r="P14" s="23" t="s">
        <v>96</v>
      </c>
      <c r="Q14" s="11"/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 t="s">
        <v>44</v>
      </c>
      <c r="E15" s="38"/>
      <c r="F15" s="22" t="s">
        <v>101</v>
      </c>
      <c r="G15" s="24" t="s">
        <v>113</v>
      </c>
      <c r="H15" s="23" t="s">
        <v>63</v>
      </c>
      <c r="I15" s="22"/>
      <c r="J15" s="23" t="s">
        <v>115</v>
      </c>
      <c r="K15" s="24" t="s">
        <v>59</v>
      </c>
      <c r="L15" s="24" t="s">
        <v>110</v>
      </c>
      <c r="M15" s="22"/>
      <c r="N15" s="22" t="s">
        <v>74</v>
      </c>
      <c r="O15" s="23" t="s">
        <v>94</v>
      </c>
      <c r="P15" s="38" t="s">
        <v>97</v>
      </c>
      <c r="Q15" s="21"/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>
        <v>48286</v>
      </c>
      <c r="E16" s="47"/>
      <c r="F16" s="22">
        <v>10322</v>
      </c>
      <c r="G16" s="22"/>
      <c r="H16" s="22">
        <v>3091</v>
      </c>
      <c r="I16" s="22"/>
      <c r="J16" s="22">
        <v>32</v>
      </c>
      <c r="K16" s="22">
        <v>155</v>
      </c>
      <c r="L16" s="22">
        <v>63</v>
      </c>
      <c r="M16" s="22"/>
      <c r="N16" s="22">
        <v>20940</v>
      </c>
      <c r="O16" s="22">
        <v>3570</v>
      </c>
      <c r="P16" s="22">
        <v>900</v>
      </c>
      <c r="Q16" s="11"/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>
        <v>48935</v>
      </c>
      <c r="E17" s="38"/>
      <c r="F17" s="22">
        <v>10689</v>
      </c>
      <c r="G17" s="22"/>
      <c r="H17" s="22">
        <v>3423</v>
      </c>
      <c r="I17" s="22"/>
      <c r="J17" s="22">
        <v>52</v>
      </c>
      <c r="K17" s="22">
        <v>191</v>
      </c>
      <c r="L17" s="22">
        <v>68</v>
      </c>
      <c r="M17" s="22"/>
      <c r="N17" s="22">
        <v>23550</v>
      </c>
      <c r="O17" s="22">
        <v>3679</v>
      </c>
      <c r="P17" s="22">
        <v>1129</v>
      </c>
      <c r="Q17" s="11"/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49" t="s">
        <v>37</v>
      </c>
      <c r="D18" s="22" t="s">
        <v>45</v>
      </c>
      <c r="E18" s="38"/>
      <c r="F18" s="22" t="s">
        <v>45</v>
      </c>
      <c r="G18" s="22" t="s">
        <v>45</v>
      </c>
      <c r="H18" s="22" t="s">
        <v>45</v>
      </c>
      <c r="I18" s="22"/>
      <c r="J18" s="22" t="s">
        <v>45</v>
      </c>
      <c r="K18" s="22" t="s">
        <v>45</v>
      </c>
      <c r="L18" s="22" t="s">
        <v>45</v>
      </c>
      <c r="M18" s="22"/>
      <c r="N18" s="22" t="s">
        <v>45</v>
      </c>
      <c r="O18" s="22" t="s">
        <v>45</v>
      </c>
      <c r="P18" s="22" t="s">
        <v>45</v>
      </c>
      <c r="Q18" s="11"/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49" t="s">
        <v>38</v>
      </c>
      <c r="D19" s="22" t="s">
        <v>45</v>
      </c>
      <c r="E19" s="38"/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 t="s">
        <v>45</v>
      </c>
      <c r="L19" s="22" t="s">
        <v>45</v>
      </c>
      <c r="M19" s="22"/>
      <c r="N19" s="22" t="s">
        <v>45</v>
      </c>
      <c r="O19" s="22" t="s">
        <v>45</v>
      </c>
      <c r="P19" s="22" t="s">
        <v>45</v>
      </c>
      <c r="Q19" s="11"/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 t="s">
        <v>45</v>
      </c>
      <c r="E20" s="38"/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2" t="s">
        <v>45</v>
      </c>
      <c r="M20" s="22"/>
      <c r="N20" s="22" t="s">
        <v>45</v>
      </c>
      <c r="O20" s="22" t="s">
        <v>45</v>
      </c>
      <c r="P20" s="22" t="s">
        <v>45</v>
      </c>
      <c r="Q20" s="11"/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 t="s">
        <v>45</v>
      </c>
      <c r="E21" s="38"/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2" t="s">
        <v>45</v>
      </c>
      <c r="M21" s="22"/>
      <c r="N21" s="22" t="s">
        <v>45</v>
      </c>
      <c r="O21" s="22" t="s">
        <v>45</v>
      </c>
      <c r="P21" s="22" t="s">
        <v>45</v>
      </c>
      <c r="Q21" s="11"/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 t="s">
        <v>45</v>
      </c>
      <c r="E22" s="38"/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2" t="s">
        <v>45</v>
      </c>
      <c r="M22" s="22"/>
      <c r="N22" s="22" t="s">
        <v>45</v>
      </c>
      <c r="O22" s="22" t="s">
        <v>45</v>
      </c>
      <c r="P22" s="22" t="s">
        <v>45</v>
      </c>
      <c r="Q22" s="11"/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 t="s">
        <v>45</v>
      </c>
      <c r="E23" s="38"/>
      <c r="F23" s="24" t="s">
        <v>61</v>
      </c>
      <c r="G23" s="22" t="s">
        <v>45</v>
      </c>
      <c r="H23" s="22"/>
      <c r="I23" s="22"/>
      <c r="J23" s="24" t="s">
        <v>45</v>
      </c>
      <c r="K23" s="24" t="s">
        <v>45</v>
      </c>
      <c r="L23" s="22" t="s">
        <v>45</v>
      </c>
      <c r="M23" s="22"/>
      <c r="N23" s="22" t="s">
        <v>45</v>
      </c>
      <c r="O23" s="22" t="s">
        <v>45</v>
      </c>
      <c r="P23" s="22" t="s">
        <v>45</v>
      </c>
      <c r="Q23" s="11"/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/>
      <c r="E24" s="38"/>
      <c r="F24" s="22"/>
      <c r="G24" s="22"/>
      <c r="H24" s="22"/>
      <c r="I24" s="22"/>
      <c r="J24" s="22"/>
      <c r="K24" s="22"/>
      <c r="L24" s="26"/>
      <c r="M24" s="22"/>
      <c r="N24" s="22"/>
      <c r="O24" s="22"/>
      <c r="P24" s="22"/>
      <c r="Q24" s="336">
        <f>COUNTA(D24:P24)</f>
        <v>0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 t="s">
        <v>45</v>
      </c>
      <c r="E25" s="48"/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 t="s">
        <v>45</v>
      </c>
      <c r="Q25" s="11"/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>
        <v>0</v>
      </c>
      <c r="E26" s="38"/>
      <c r="F26" s="22">
        <v>0</v>
      </c>
      <c r="G26" s="22">
        <v>0</v>
      </c>
      <c r="H26" s="22">
        <v>0</v>
      </c>
      <c r="I26" s="22"/>
      <c r="J26" s="22">
        <v>0</v>
      </c>
      <c r="K26" s="22">
        <v>0</v>
      </c>
      <c r="L26" s="22">
        <v>0</v>
      </c>
      <c r="M26" s="22"/>
      <c r="N26" s="22">
        <v>16</v>
      </c>
      <c r="O26" s="22">
        <v>0</v>
      </c>
      <c r="P26" s="22">
        <v>0</v>
      </c>
      <c r="Q26" s="11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>
        <v>0</v>
      </c>
      <c r="E27" s="22"/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7</v>
      </c>
      <c r="O27" s="22">
        <v>0</v>
      </c>
      <c r="P27" s="22">
        <v>0</v>
      </c>
      <c r="Q27" s="11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 t="s">
        <v>99</v>
      </c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>
        <v>0</v>
      </c>
      <c r="E29" s="22"/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0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100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2"/>
      <c r="D42" s="2"/>
      <c r="E42" s="2"/>
      <c r="F42" s="2"/>
      <c r="H42" s="2"/>
      <c r="I42" s="2"/>
      <c r="J42" s="356"/>
      <c r="L42" s="2"/>
      <c r="M42" s="2"/>
      <c r="N42" s="2"/>
      <c r="O42" s="356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0</v>
      </c>
      <c r="W48" s="2"/>
      <c r="X48" s="2"/>
      <c r="Y48" s="2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N50" s="2"/>
      <c r="Q50" s="326"/>
      <c r="R50" s="326"/>
      <c r="S50" s="574" t="s">
        <v>184</v>
      </c>
      <c r="T50" s="574"/>
      <c r="U50" s="331">
        <v>2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N51" s="2"/>
    </row>
    <row r="52" spans="5:26">
      <c r="H52" s="356"/>
      <c r="I52" s="13"/>
      <c r="J52" s="360" t="str">
        <f t="shared" si="2"/>
        <v/>
      </c>
      <c r="N52" s="2"/>
    </row>
    <row r="53" spans="5:26">
      <c r="H53" s="356"/>
      <c r="I53" s="13"/>
      <c r="J53" s="360" t="str">
        <f t="shared" si="2"/>
        <v/>
      </c>
      <c r="N53" s="2"/>
    </row>
    <row r="54" spans="5:26">
      <c r="H54" s="356"/>
      <c r="I54" s="13"/>
      <c r="J54" s="360" t="str">
        <f t="shared" si="2"/>
        <v/>
      </c>
      <c r="N54" s="2"/>
    </row>
    <row r="55" spans="5:26">
      <c r="H55" s="356"/>
      <c r="I55" s="13"/>
      <c r="J55" s="360" t="str">
        <f t="shared" si="2"/>
        <v/>
      </c>
      <c r="N55" s="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V2:X2"/>
    <mergeCell ref="R3:T3"/>
    <mergeCell ref="V3:X3"/>
    <mergeCell ref="R4:T4"/>
    <mergeCell ref="V4:X4"/>
    <mergeCell ref="S48:T48"/>
    <mergeCell ref="S50:T50"/>
    <mergeCell ref="C2:D5"/>
    <mergeCell ref="E2:Q5"/>
    <mergeCell ref="R2:T2"/>
    <mergeCell ref="R5:T5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2">
    <dataValidation type="list" allowBlank="1" showInputMessage="1" showErrorMessage="1" sqref="P15 G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33.xml><?xml version="1.0" encoding="utf-8"?>
<worksheet xmlns="http://schemas.openxmlformats.org/spreadsheetml/2006/main" xmlns:r="http://schemas.openxmlformats.org/officeDocument/2006/relationships">
  <sheetPr codeName="Feuil30"/>
  <dimension ref="B1:AG67"/>
  <sheetViews>
    <sheetView topLeftCell="O30" zoomScale="68" zoomScaleNormal="68" workbookViewId="0">
      <selection activeCell="J51" sqref="J51:J55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 t="s">
        <v>43</v>
      </c>
      <c r="E14" s="38"/>
      <c r="F14" s="22">
        <v>512520</v>
      </c>
      <c r="G14" s="24" t="s">
        <v>112</v>
      </c>
      <c r="H14" s="34">
        <v>200200</v>
      </c>
      <c r="I14" s="2"/>
      <c r="J14" s="23" t="s">
        <v>114</v>
      </c>
      <c r="K14" s="23" t="s">
        <v>58</v>
      </c>
      <c r="L14" s="40" t="s">
        <v>58</v>
      </c>
      <c r="M14" s="22"/>
      <c r="N14" s="22" t="s">
        <v>75</v>
      </c>
      <c r="O14" s="23" t="s">
        <v>90</v>
      </c>
      <c r="P14" s="23" t="s">
        <v>96</v>
      </c>
      <c r="Q14" s="11"/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 t="s">
        <v>44</v>
      </c>
      <c r="E15" s="38"/>
      <c r="F15" s="22" t="s">
        <v>101</v>
      </c>
      <c r="G15" s="24" t="s">
        <v>113</v>
      </c>
      <c r="H15" s="23" t="s">
        <v>63</v>
      </c>
      <c r="I15" s="22"/>
      <c r="J15" s="23" t="s">
        <v>115</v>
      </c>
      <c r="K15" s="24" t="s">
        <v>59</v>
      </c>
      <c r="L15" s="24" t="s">
        <v>110</v>
      </c>
      <c r="M15" s="22"/>
      <c r="N15" s="22" t="s">
        <v>74</v>
      </c>
      <c r="O15" s="23" t="s">
        <v>94</v>
      </c>
      <c r="P15" s="38" t="s">
        <v>97</v>
      </c>
      <c r="Q15" s="21"/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>
        <v>47400</v>
      </c>
      <c r="E16" s="47"/>
      <c r="F16" s="22">
        <v>9830</v>
      </c>
      <c r="G16" s="22"/>
      <c r="H16" s="22">
        <v>2603</v>
      </c>
      <c r="I16" s="22"/>
      <c r="J16" s="22">
        <v>24</v>
      </c>
      <c r="K16" s="22">
        <v>155</v>
      </c>
      <c r="L16" s="22">
        <v>54</v>
      </c>
      <c r="M16" s="22"/>
      <c r="N16" s="22">
        <v>18420</v>
      </c>
      <c r="O16" s="22">
        <v>3390</v>
      </c>
      <c r="P16" s="22">
        <v>690</v>
      </c>
      <c r="Q16" s="11"/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>
        <v>48000</v>
      </c>
      <c r="E17" s="38"/>
      <c r="F17" s="22">
        <v>10160</v>
      </c>
      <c r="G17" s="22"/>
      <c r="H17" s="22">
        <v>2927</v>
      </c>
      <c r="I17" s="22"/>
      <c r="J17" s="22">
        <v>32</v>
      </c>
      <c r="K17" s="22">
        <v>155</v>
      </c>
      <c r="L17" s="22">
        <v>62</v>
      </c>
      <c r="M17" s="22"/>
      <c r="N17" s="22">
        <v>20940</v>
      </c>
      <c r="O17" s="22">
        <v>3570</v>
      </c>
      <c r="P17" s="22">
        <v>900</v>
      </c>
      <c r="Q17" s="11"/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45" t="s">
        <v>37</v>
      </c>
      <c r="D18" s="22" t="s">
        <v>45</v>
      </c>
      <c r="E18" s="38"/>
      <c r="F18" s="22" t="s">
        <v>45</v>
      </c>
      <c r="G18" s="22" t="s">
        <v>45</v>
      </c>
      <c r="H18" s="22" t="s">
        <v>45</v>
      </c>
      <c r="I18" s="22"/>
      <c r="J18" s="22" t="s">
        <v>45</v>
      </c>
      <c r="K18" s="22" t="s">
        <v>45</v>
      </c>
      <c r="L18" s="22" t="s">
        <v>45</v>
      </c>
      <c r="M18" s="22"/>
      <c r="N18" s="22" t="s">
        <v>45</v>
      </c>
      <c r="O18" s="22" t="s">
        <v>45</v>
      </c>
      <c r="P18" s="22" t="s">
        <v>45</v>
      </c>
      <c r="Q18" s="11"/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45" t="s">
        <v>38</v>
      </c>
      <c r="D19" s="22" t="s">
        <v>45</v>
      </c>
      <c r="E19" s="38"/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 t="s">
        <v>45</v>
      </c>
      <c r="L19" s="22" t="s">
        <v>45</v>
      </c>
      <c r="M19" s="22"/>
      <c r="N19" s="22" t="s">
        <v>45</v>
      </c>
      <c r="O19" s="22" t="s">
        <v>45</v>
      </c>
      <c r="P19" s="22" t="s">
        <v>45</v>
      </c>
      <c r="Q19" s="11"/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 t="s">
        <v>45</v>
      </c>
      <c r="E20" s="38"/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2" t="s">
        <v>45</v>
      </c>
      <c r="M20" s="22"/>
      <c r="N20" s="22" t="s">
        <v>45</v>
      </c>
      <c r="O20" s="22" t="s">
        <v>45</v>
      </c>
      <c r="P20" s="22" t="s">
        <v>45</v>
      </c>
      <c r="Q20" s="11"/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 t="s">
        <v>45</v>
      </c>
      <c r="E21" s="38"/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2" t="s">
        <v>45</v>
      </c>
      <c r="M21" s="22"/>
      <c r="N21" s="22" t="s">
        <v>45</v>
      </c>
      <c r="O21" s="22" t="s">
        <v>45</v>
      </c>
      <c r="P21" s="22" t="s">
        <v>45</v>
      </c>
      <c r="Q21" s="11"/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 t="s">
        <v>45</v>
      </c>
      <c r="E22" s="38"/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2" t="s">
        <v>45</v>
      </c>
      <c r="M22" s="22"/>
      <c r="N22" s="22" t="s">
        <v>45</v>
      </c>
      <c r="O22" s="22" t="s">
        <v>45</v>
      </c>
      <c r="P22" s="22" t="s">
        <v>45</v>
      </c>
      <c r="Q22" s="11"/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 t="s">
        <v>45</v>
      </c>
      <c r="E23" s="38"/>
      <c r="F23" s="24" t="s">
        <v>61</v>
      </c>
      <c r="G23" s="22" t="s">
        <v>45</v>
      </c>
      <c r="H23" s="22"/>
      <c r="I23" s="22"/>
      <c r="J23" s="24" t="s">
        <v>45</v>
      </c>
      <c r="K23" s="24" t="s">
        <v>45</v>
      </c>
      <c r="L23" s="22" t="s">
        <v>45</v>
      </c>
      <c r="M23" s="22"/>
      <c r="N23" s="22" t="s">
        <v>45</v>
      </c>
      <c r="O23" s="22" t="s">
        <v>45</v>
      </c>
      <c r="P23" s="22" t="s">
        <v>45</v>
      </c>
      <c r="Q23" s="11"/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/>
      <c r="E24" s="38"/>
      <c r="F24" s="22"/>
      <c r="G24" s="22"/>
      <c r="H24" s="22"/>
      <c r="I24" s="22"/>
      <c r="J24" s="22"/>
      <c r="K24" s="22"/>
      <c r="L24" s="26"/>
      <c r="M24" s="22"/>
      <c r="N24" s="22"/>
      <c r="O24" s="22"/>
      <c r="P24" s="22"/>
      <c r="Q24" s="336">
        <f>COUNTA(D24:P24)</f>
        <v>0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 t="s">
        <v>45</v>
      </c>
      <c r="E25" s="48"/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 t="s">
        <v>45</v>
      </c>
      <c r="Q25" s="11"/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>
        <v>0</v>
      </c>
      <c r="E26" s="38"/>
      <c r="F26" s="22">
        <v>0</v>
      </c>
      <c r="G26" s="22">
        <v>11</v>
      </c>
      <c r="H26" s="22">
        <v>7</v>
      </c>
      <c r="I26" s="22"/>
      <c r="J26" s="22">
        <v>0</v>
      </c>
      <c r="K26" s="22">
        <v>0</v>
      </c>
      <c r="L26" s="22">
        <v>0</v>
      </c>
      <c r="M26" s="22"/>
      <c r="N26" s="22">
        <v>56</v>
      </c>
      <c r="O26" s="22">
        <v>4</v>
      </c>
      <c r="P26" s="22">
        <v>0</v>
      </c>
      <c r="Q26" s="11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>
        <v>0</v>
      </c>
      <c r="E27" s="22"/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4</v>
      </c>
      <c r="O27" s="22">
        <v>0</v>
      </c>
      <c r="P27" s="22">
        <v>0</v>
      </c>
      <c r="Q27" s="11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 t="s">
        <v>78</v>
      </c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>
        <v>0</v>
      </c>
      <c r="E29" s="22"/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0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100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2"/>
      <c r="D42" s="2"/>
      <c r="E42" s="2"/>
      <c r="F42" s="2"/>
      <c r="H42" s="2"/>
      <c r="I42" s="2"/>
      <c r="J42" s="356"/>
      <c r="L42" s="2"/>
      <c r="M42" s="2"/>
      <c r="N42" s="2"/>
      <c r="O42" s="356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0</v>
      </c>
      <c r="W48" s="2"/>
      <c r="X48" s="2"/>
      <c r="Y48" s="2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N50" s="2"/>
      <c r="Q50" s="326"/>
      <c r="R50" s="326"/>
      <c r="S50" s="574" t="s">
        <v>184</v>
      </c>
      <c r="T50" s="574"/>
      <c r="U50" s="331">
        <v>2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N51" s="2"/>
    </row>
    <row r="52" spans="5:26">
      <c r="H52" s="356"/>
      <c r="I52" s="13"/>
      <c r="J52" s="360" t="str">
        <f t="shared" si="2"/>
        <v/>
      </c>
      <c r="N52" s="2"/>
    </row>
    <row r="53" spans="5:26">
      <c r="H53" s="356"/>
      <c r="I53" s="13"/>
      <c r="J53" s="360" t="str">
        <f t="shared" si="2"/>
        <v/>
      </c>
      <c r="N53" s="2"/>
    </row>
    <row r="54" spans="5:26">
      <c r="H54" s="356"/>
      <c r="I54" s="13"/>
      <c r="J54" s="360" t="str">
        <f t="shared" si="2"/>
        <v/>
      </c>
      <c r="N54" s="2"/>
    </row>
    <row r="55" spans="5:26">
      <c r="H55" s="356"/>
      <c r="I55" s="13"/>
      <c r="J55" s="360" t="str">
        <f t="shared" si="2"/>
        <v/>
      </c>
      <c r="N55" s="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V2:X2"/>
    <mergeCell ref="R3:T3"/>
    <mergeCell ref="V3:X3"/>
    <mergeCell ref="R4:T4"/>
    <mergeCell ref="V4:X4"/>
    <mergeCell ref="S48:T48"/>
    <mergeCell ref="S50:T50"/>
    <mergeCell ref="C2:D5"/>
    <mergeCell ref="E2:Q5"/>
    <mergeCell ref="R2:T2"/>
    <mergeCell ref="R5:T5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2">
    <dataValidation type="list" allowBlank="1" showInputMessage="1" showErrorMessage="1" sqref="P15 G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34.xml><?xml version="1.0" encoding="utf-8"?>
<worksheet xmlns="http://schemas.openxmlformats.org/spreadsheetml/2006/main" xmlns:r="http://schemas.openxmlformats.org/officeDocument/2006/relationships">
  <sheetPr codeName="Feuil29"/>
  <dimension ref="B1:AG67"/>
  <sheetViews>
    <sheetView topLeftCell="O28" zoomScale="68" zoomScaleNormal="68" workbookViewId="0">
      <selection activeCell="J51" sqref="J51:J55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 t="s">
        <v>43</v>
      </c>
      <c r="E14" s="38"/>
      <c r="F14" s="22">
        <v>512520</v>
      </c>
      <c r="G14" s="24" t="s">
        <v>112</v>
      </c>
      <c r="H14" s="34">
        <v>200200</v>
      </c>
      <c r="I14" s="2"/>
      <c r="J14" s="23" t="s">
        <v>114</v>
      </c>
      <c r="K14" s="23" t="s">
        <v>58</v>
      </c>
      <c r="L14" s="40" t="s">
        <v>58</v>
      </c>
      <c r="M14" s="22"/>
      <c r="N14" s="22" t="s">
        <v>75</v>
      </c>
      <c r="O14" s="23" t="s">
        <v>90</v>
      </c>
      <c r="P14" s="23" t="s">
        <v>96</v>
      </c>
      <c r="Q14" s="11"/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 t="s">
        <v>44</v>
      </c>
      <c r="E15" s="38"/>
      <c r="F15" s="22" t="s">
        <v>101</v>
      </c>
      <c r="G15" s="24" t="s">
        <v>113</v>
      </c>
      <c r="H15" s="23" t="s">
        <v>63</v>
      </c>
      <c r="I15" s="22"/>
      <c r="J15" s="23" t="s">
        <v>115</v>
      </c>
      <c r="K15" s="24" t="s">
        <v>59</v>
      </c>
      <c r="L15" s="24" t="s">
        <v>110</v>
      </c>
      <c r="M15" s="22"/>
      <c r="N15" s="22" t="s">
        <v>74</v>
      </c>
      <c r="O15" s="23" t="s">
        <v>94</v>
      </c>
      <c r="P15" s="38" t="s">
        <v>97</v>
      </c>
      <c r="Q15" s="21"/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>
        <v>46900</v>
      </c>
      <c r="E16" s="47"/>
      <c r="F16" s="22">
        <v>9540</v>
      </c>
      <c r="G16" s="22">
        <v>645</v>
      </c>
      <c r="H16" s="22">
        <v>2300</v>
      </c>
      <c r="I16" s="22"/>
      <c r="J16" s="22">
        <v>16</v>
      </c>
      <c r="K16" s="22">
        <v>155</v>
      </c>
      <c r="L16" s="22">
        <v>49</v>
      </c>
      <c r="M16" s="22"/>
      <c r="N16" s="22">
        <v>16830</v>
      </c>
      <c r="O16" s="22">
        <v>3271</v>
      </c>
      <c r="P16" s="22">
        <v>545</v>
      </c>
      <c r="Q16" s="11"/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>
        <v>47250</v>
      </c>
      <c r="E17" s="38"/>
      <c r="F17" s="22">
        <v>9730</v>
      </c>
      <c r="G17" s="22">
        <v>945</v>
      </c>
      <c r="H17" s="22">
        <v>2500</v>
      </c>
      <c r="I17" s="22"/>
      <c r="J17" s="22">
        <v>24</v>
      </c>
      <c r="K17" s="22">
        <v>155</v>
      </c>
      <c r="L17" s="22">
        <v>54</v>
      </c>
      <c r="M17" s="22"/>
      <c r="N17" s="22">
        <v>18420</v>
      </c>
      <c r="O17" s="22">
        <v>3390</v>
      </c>
      <c r="P17" s="22">
        <v>690</v>
      </c>
      <c r="Q17" s="11"/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45" t="s">
        <v>37</v>
      </c>
      <c r="D18" s="22" t="s">
        <v>45</v>
      </c>
      <c r="E18" s="38"/>
      <c r="F18" s="22" t="s">
        <v>45</v>
      </c>
      <c r="G18" s="22" t="s">
        <v>45</v>
      </c>
      <c r="H18" s="22" t="s">
        <v>45</v>
      </c>
      <c r="I18" s="22"/>
      <c r="J18" s="22" t="s">
        <v>45</v>
      </c>
      <c r="K18" s="22" t="s">
        <v>45</v>
      </c>
      <c r="L18" s="22" t="s">
        <v>45</v>
      </c>
      <c r="M18" s="22"/>
      <c r="N18" s="22" t="s">
        <v>45</v>
      </c>
      <c r="O18" s="22" t="s">
        <v>45</v>
      </c>
      <c r="P18" s="22" t="s">
        <v>45</v>
      </c>
      <c r="Q18" s="11"/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45" t="s">
        <v>38</v>
      </c>
      <c r="D19" s="22" t="s">
        <v>45</v>
      </c>
      <c r="E19" s="38"/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 t="s">
        <v>45</v>
      </c>
      <c r="L19" s="22" t="s">
        <v>45</v>
      </c>
      <c r="M19" s="22"/>
      <c r="N19" s="22" t="s">
        <v>45</v>
      </c>
      <c r="O19" s="22" t="s">
        <v>45</v>
      </c>
      <c r="P19" s="22" t="s">
        <v>45</v>
      </c>
      <c r="Q19" s="11"/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 t="s">
        <v>45</v>
      </c>
      <c r="E20" s="38"/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2" t="s">
        <v>45</v>
      </c>
      <c r="M20" s="22"/>
      <c r="N20" s="22" t="s">
        <v>45</v>
      </c>
      <c r="O20" s="22" t="s">
        <v>45</v>
      </c>
      <c r="P20" s="22" t="s">
        <v>45</v>
      </c>
      <c r="Q20" s="11"/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 t="s">
        <v>45</v>
      </c>
      <c r="E21" s="38"/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2" t="s">
        <v>45</v>
      </c>
      <c r="M21" s="22"/>
      <c r="N21" s="22" t="s">
        <v>45</v>
      </c>
      <c r="O21" s="22" t="s">
        <v>45</v>
      </c>
      <c r="P21" s="22" t="s">
        <v>45</v>
      </c>
      <c r="Q21" s="11"/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 t="s">
        <v>45</v>
      </c>
      <c r="E22" s="38"/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2" t="s">
        <v>45</v>
      </c>
      <c r="M22" s="22"/>
      <c r="N22" s="22" t="s">
        <v>45</v>
      </c>
      <c r="O22" s="22" t="s">
        <v>45</v>
      </c>
      <c r="P22" s="22" t="s">
        <v>45</v>
      </c>
      <c r="Q22" s="11"/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 t="s">
        <v>45</v>
      </c>
      <c r="E23" s="38"/>
      <c r="F23" s="24" t="s">
        <v>61</v>
      </c>
      <c r="G23" s="22" t="s">
        <v>45</v>
      </c>
      <c r="H23" s="22"/>
      <c r="I23" s="22"/>
      <c r="J23" s="24" t="s">
        <v>45</v>
      </c>
      <c r="K23" s="24" t="s">
        <v>45</v>
      </c>
      <c r="L23" s="22" t="s">
        <v>45</v>
      </c>
      <c r="M23" s="22"/>
      <c r="N23" s="22" t="s">
        <v>45</v>
      </c>
      <c r="O23" s="22" t="s">
        <v>45</v>
      </c>
      <c r="P23" s="22" t="s">
        <v>45</v>
      </c>
      <c r="Q23" s="11"/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/>
      <c r="E24" s="38"/>
      <c r="F24" s="22"/>
      <c r="G24" s="22"/>
      <c r="H24" s="22"/>
      <c r="I24" s="22"/>
      <c r="J24" s="22"/>
      <c r="K24" s="22"/>
      <c r="L24" s="26"/>
      <c r="M24" s="22"/>
      <c r="N24" s="22"/>
      <c r="O24" s="22"/>
      <c r="P24" s="22"/>
      <c r="Q24" s="336">
        <f>COUNTA(D24:P24)</f>
        <v>0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 t="s">
        <v>45</v>
      </c>
      <c r="E25" s="48"/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 t="s">
        <v>45</v>
      </c>
      <c r="Q25" s="11"/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>
        <v>0</v>
      </c>
      <c r="E26" s="38"/>
      <c r="F26" s="22">
        <v>14</v>
      </c>
      <c r="G26" s="22">
        <v>0</v>
      </c>
      <c r="H26" s="22">
        <v>0</v>
      </c>
      <c r="I26" s="22"/>
      <c r="J26" s="22">
        <v>0</v>
      </c>
      <c r="K26" s="22">
        <v>0</v>
      </c>
      <c r="L26" s="22">
        <v>0</v>
      </c>
      <c r="M26" s="22"/>
      <c r="N26" s="22">
        <v>5</v>
      </c>
      <c r="O26" s="22">
        <v>6</v>
      </c>
      <c r="P26" s="22">
        <v>0</v>
      </c>
      <c r="Q26" s="11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>
        <v>0</v>
      </c>
      <c r="E27" s="22"/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1</v>
      </c>
      <c r="O27" s="22">
        <v>0</v>
      </c>
      <c r="P27" s="22">
        <v>0</v>
      </c>
      <c r="Q27" s="11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 t="s">
        <v>99</v>
      </c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>
        <v>0</v>
      </c>
      <c r="E29" s="22"/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0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100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2"/>
      <c r="D42" s="2"/>
      <c r="E42" s="2"/>
      <c r="F42" s="2"/>
      <c r="H42" s="2"/>
      <c r="I42" s="2"/>
      <c r="J42" s="356"/>
      <c r="L42" s="2"/>
      <c r="M42" s="2"/>
      <c r="N42" s="2"/>
      <c r="O42" s="356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0</v>
      </c>
      <c r="W48" s="2"/>
      <c r="X48" s="2"/>
      <c r="Y48" s="2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N50" s="2"/>
      <c r="Q50" s="326"/>
      <c r="R50" s="326"/>
      <c r="S50" s="574" t="s">
        <v>184</v>
      </c>
      <c r="T50" s="574"/>
      <c r="U50" s="331">
        <v>2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N51" s="2"/>
    </row>
    <row r="52" spans="5:26">
      <c r="H52" s="356"/>
      <c r="I52" s="13"/>
      <c r="J52" s="360" t="str">
        <f t="shared" si="2"/>
        <v/>
      </c>
      <c r="N52" s="2"/>
    </row>
    <row r="53" spans="5:26">
      <c r="H53" s="356"/>
      <c r="I53" s="13"/>
      <c r="J53" s="360" t="str">
        <f t="shared" si="2"/>
        <v/>
      </c>
      <c r="N53" s="2"/>
    </row>
    <row r="54" spans="5:26">
      <c r="H54" s="356"/>
      <c r="I54" s="13"/>
      <c r="J54" s="360" t="str">
        <f t="shared" si="2"/>
        <v/>
      </c>
      <c r="N54" s="2"/>
    </row>
    <row r="55" spans="5:26">
      <c r="H55" s="356"/>
      <c r="I55" s="13"/>
      <c r="J55" s="360" t="str">
        <f t="shared" si="2"/>
        <v/>
      </c>
      <c r="N55" s="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V2:X2"/>
    <mergeCell ref="R3:T3"/>
    <mergeCell ref="V3:X3"/>
    <mergeCell ref="R4:T4"/>
    <mergeCell ref="V4:X4"/>
    <mergeCell ref="S48:T48"/>
    <mergeCell ref="S50:T50"/>
    <mergeCell ref="C2:D5"/>
    <mergeCell ref="E2:Q5"/>
    <mergeCell ref="R2:T2"/>
    <mergeCell ref="R5:T5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2">
    <dataValidation type="list" allowBlank="1" showInputMessage="1" showErrorMessage="1" sqref="P15 G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35.xml><?xml version="1.0" encoding="utf-8"?>
<worksheet xmlns="http://schemas.openxmlformats.org/spreadsheetml/2006/main" xmlns:r="http://schemas.openxmlformats.org/officeDocument/2006/relationships">
  <sheetPr codeName="Feuil28"/>
  <dimension ref="B1:AG67"/>
  <sheetViews>
    <sheetView topLeftCell="A27" zoomScale="68" zoomScaleNormal="68" workbookViewId="0">
      <selection activeCell="J51" sqref="J51:J55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 t="s">
        <v>43</v>
      </c>
      <c r="E14" s="38"/>
      <c r="F14" s="22">
        <v>512520</v>
      </c>
      <c r="G14" s="24" t="s">
        <v>112</v>
      </c>
      <c r="H14" s="34">
        <v>200200</v>
      </c>
      <c r="I14" s="2"/>
      <c r="J14" s="23" t="s">
        <v>114</v>
      </c>
      <c r="K14" s="23" t="s">
        <v>58</v>
      </c>
      <c r="L14" s="40" t="s">
        <v>58</v>
      </c>
      <c r="M14" s="22"/>
      <c r="N14" s="22" t="s">
        <v>75</v>
      </c>
      <c r="O14" s="23" t="s">
        <v>90</v>
      </c>
      <c r="P14" s="23" t="s">
        <v>96</v>
      </c>
      <c r="Q14" s="11"/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 t="s">
        <v>44</v>
      </c>
      <c r="E15" s="38"/>
      <c r="F15" s="22" t="s">
        <v>101</v>
      </c>
      <c r="G15" s="24" t="s">
        <v>113</v>
      </c>
      <c r="H15" s="23" t="s">
        <v>63</v>
      </c>
      <c r="I15" s="22"/>
      <c r="J15" s="23" t="s">
        <v>115</v>
      </c>
      <c r="K15" s="24" t="s">
        <v>59</v>
      </c>
      <c r="L15" s="24" t="s">
        <v>110</v>
      </c>
      <c r="M15" s="22"/>
      <c r="N15" s="22" t="s">
        <v>74</v>
      </c>
      <c r="O15" s="23" t="s">
        <v>94</v>
      </c>
      <c r="P15" s="38" t="s">
        <v>97</v>
      </c>
      <c r="Q15" s="21"/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>
        <v>46350</v>
      </c>
      <c r="E16" s="38"/>
      <c r="F16" s="22">
        <v>9040</v>
      </c>
      <c r="G16" s="22">
        <v>645</v>
      </c>
      <c r="H16" s="22">
        <v>1790</v>
      </c>
      <c r="I16" s="22"/>
      <c r="J16" s="22">
        <v>0</v>
      </c>
      <c r="K16" s="22">
        <v>155</v>
      </c>
      <c r="L16" s="22">
        <v>43</v>
      </c>
      <c r="M16" s="22"/>
      <c r="N16" s="22">
        <v>14001</v>
      </c>
      <c r="O16" s="22">
        <v>3095</v>
      </c>
      <c r="P16" s="22">
        <v>326</v>
      </c>
      <c r="Q16" s="11"/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>
        <v>46669</v>
      </c>
      <c r="E17" s="22"/>
      <c r="F17" s="22">
        <v>9410</v>
      </c>
      <c r="G17" s="22">
        <v>645</v>
      </c>
      <c r="H17" s="22">
        <v>2170</v>
      </c>
      <c r="I17" s="22"/>
      <c r="J17" s="22">
        <v>11</v>
      </c>
      <c r="K17" s="22">
        <v>155</v>
      </c>
      <c r="L17" s="22">
        <v>49</v>
      </c>
      <c r="M17" s="22"/>
      <c r="N17" s="22">
        <v>16830</v>
      </c>
      <c r="O17" s="22">
        <v>3270</v>
      </c>
      <c r="P17" s="22">
        <v>545</v>
      </c>
      <c r="Q17" s="11"/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44" t="s">
        <v>37</v>
      </c>
      <c r="D18" s="22" t="s">
        <v>45</v>
      </c>
      <c r="E18" s="38"/>
      <c r="F18" s="22" t="s">
        <v>45</v>
      </c>
      <c r="G18" s="22" t="s">
        <v>45</v>
      </c>
      <c r="H18" s="22" t="s">
        <v>45</v>
      </c>
      <c r="I18" s="22"/>
      <c r="J18" s="22" t="s">
        <v>45</v>
      </c>
      <c r="K18" s="22" t="s">
        <v>45</v>
      </c>
      <c r="L18" s="22" t="s">
        <v>45</v>
      </c>
      <c r="M18" s="22"/>
      <c r="N18" s="22" t="s">
        <v>45</v>
      </c>
      <c r="O18" s="22" t="s">
        <v>45</v>
      </c>
      <c r="P18" s="22" t="s">
        <v>45</v>
      </c>
      <c r="Q18" s="11"/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44" t="s">
        <v>38</v>
      </c>
      <c r="D19" s="22" t="s">
        <v>45</v>
      </c>
      <c r="E19" s="42"/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 t="s">
        <v>45</v>
      </c>
      <c r="L19" s="22" t="s">
        <v>45</v>
      </c>
      <c r="M19" s="22"/>
      <c r="N19" s="22" t="s">
        <v>45</v>
      </c>
      <c r="O19" s="22" t="s">
        <v>45</v>
      </c>
      <c r="P19" s="22" t="s">
        <v>45</v>
      </c>
      <c r="Q19" s="11"/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 t="s">
        <v>45</v>
      </c>
      <c r="E20" s="38"/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2" t="s">
        <v>45</v>
      </c>
      <c r="M20" s="22"/>
      <c r="N20" s="22" t="s">
        <v>45</v>
      </c>
      <c r="O20" s="22" t="s">
        <v>45</v>
      </c>
      <c r="P20" s="22" t="s">
        <v>45</v>
      </c>
      <c r="Q20" s="11"/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 t="s">
        <v>45</v>
      </c>
      <c r="E21" s="42"/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2" t="s">
        <v>45</v>
      </c>
      <c r="M21" s="22"/>
      <c r="N21" s="22" t="s">
        <v>45</v>
      </c>
      <c r="O21" s="22" t="s">
        <v>45</v>
      </c>
      <c r="P21" s="22" t="s">
        <v>45</v>
      </c>
      <c r="Q21" s="11"/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 t="s">
        <v>45</v>
      </c>
      <c r="E22" s="42"/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2" t="s">
        <v>45</v>
      </c>
      <c r="M22" s="22"/>
      <c r="N22" s="22" t="s">
        <v>45</v>
      </c>
      <c r="O22" s="22" t="s">
        <v>45</v>
      </c>
      <c r="P22" s="22" t="s">
        <v>45</v>
      </c>
      <c r="Q22" s="11"/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 t="s">
        <v>45</v>
      </c>
      <c r="E23" s="42"/>
      <c r="F23" s="24" t="s">
        <v>61</v>
      </c>
      <c r="G23" s="22" t="s">
        <v>45</v>
      </c>
      <c r="H23" s="22"/>
      <c r="I23" s="22"/>
      <c r="J23" s="24" t="s">
        <v>45</v>
      </c>
      <c r="K23" s="24" t="s">
        <v>45</v>
      </c>
      <c r="L23" s="22" t="s">
        <v>45</v>
      </c>
      <c r="M23" s="22"/>
      <c r="N23" s="22" t="s">
        <v>45</v>
      </c>
      <c r="O23" s="22" t="s">
        <v>45</v>
      </c>
      <c r="P23" s="22" t="s">
        <v>45</v>
      </c>
      <c r="Q23" s="11"/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/>
      <c r="E24" s="38"/>
      <c r="F24" s="22"/>
      <c r="G24" s="22"/>
      <c r="H24" s="22"/>
      <c r="I24" s="22"/>
      <c r="J24" s="22"/>
      <c r="K24" s="22"/>
      <c r="L24" s="26"/>
      <c r="M24" s="22"/>
      <c r="N24" s="22"/>
      <c r="O24" s="22"/>
      <c r="P24" s="22"/>
      <c r="Q24" s="336">
        <f>COUNTA(D24:P24)</f>
        <v>0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 t="s">
        <v>45</v>
      </c>
      <c r="E25" s="43"/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 t="s">
        <v>45</v>
      </c>
      <c r="Q25" s="11"/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>
        <v>0</v>
      </c>
      <c r="E26" s="42"/>
      <c r="F26" s="22">
        <v>1</v>
      </c>
      <c r="G26" s="22">
        <v>1</v>
      </c>
      <c r="H26" s="22">
        <v>0</v>
      </c>
      <c r="I26" s="22"/>
      <c r="J26" s="22">
        <v>0</v>
      </c>
      <c r="K26" s="22">
        <v>0</v>
      </c>
      <c r="L26" s="22">
        <v>0</v>
      </c>
      <c r="M26" s="22"/>
      <c r="N26" s="22">
        <v>15</v>
      </c>
      <c r="O26" s="22">
        <v>7</v>
      </c>
      <c r="P26" s="22">
        <v>0</v>
      </c>
      <c r="Q26" s="11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>
        <v>0</v>
      </c>
      <c r="E27" s="22"/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13</v>
      </c>
      <c r="O27" s="22">
        <v>0</v>
      </c>
      <c r="P27" s="22">
        <v>0</v>
      </c>
      <c r="Q27" s="11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 t="s">
        <v>116</v>
      </c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>
        <v>0</v>
      </c>
      <c r="E29" s="22"/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0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100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2"/>
      <c r="D42" s="2"/>
      <c r="E42" s="2"/>
      <c r="F42" s="2"/>
      <c r="H42" s="2"/>
      <c r="I42" s="2"/>
      <c r="J42" s="356"/>
      <c r="L42" s="2"/>
      <c r="M42" s="2"/>
      <c r="N42" s="2"/>
      <c r="O42" s="356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0</v>
      </c>
      <c r="W48" s="2"/>
      <c r="X48" s="2"/>
      <c r="Y48" s="2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N50" s="2"/>
      <c r="Q50" s="326"/>
      <c r="R50" s="326"/>
      <c r="S50" s="574" t="s">
        <v>184</v>
      </c>
      <c r="T50" s="574"/>
      <c r="U50" s="331">
        <v>2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N51" s="2"/>
    </row>
    <row r="52" spans="5:26">
      <c r="H52" s="356"/>
      <c r="I52" s="13"/>
      <c r="J52" s="360" t="str">
        <f t="shared" si="2"/>
        <v/>
      </c>
      <c r="N52" s="2"/>
    </row>
    <row r="53" spans="5:26">
      <c r="H53" s="356"/>
      <c r="I53" s="13"/>
      <c r="J53" s="360" t="str">
        <f t="shared" si="2"/>
        <v/>
      </c>
      <c r="N53" s="2"/>
    </row>
    <row r="54" spans="5:26">
      <c r="H54" s="356"/>
      <c r="I54" s="13"/>
      <c r="J54" s="360" t="str">
        <f t="shared" si="2"/>
        <v/>
      </c>
      <c r="N54" s="2"/>
    </row>
    <row r="55" spans="5:26">
      <c r="H55" s="356"/>
      <c r="I55" s="13"/>
      <c r="J55" s="360" t="str">
        <f t="shared" si="2"/>
        <v/>
      </c>
      <c r="N55" s="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2">
    <dataValidation type="list" allowBlank="1" showInputMessage="1" showErrorMessage="1" sqref="P15 G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36.xml><?xml version="1.0" encoding="utf-8"?>
<worksheet xmlns="http://schemas.openxmlformats.org/spreadsheetml/2006/main" xmlns:r="http://schemas.openxmlformats.org/officeDocument/2006/relationships">
  <sheetPr codeName="Feuil27"/>
  <dimension ref="B1:AG67"/>
  <sheetViews>
    <sheetView topLeftCell="M25" zoomScale="68" zoomScaleNormal="68" workbookViewId="0">
      <selection activeCell="J51" sqref="J51:J55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 t="s">
        <v>43</v>
      </c>
      <c r="E14" s="38"/>
      <c r="F14" s="22">
        <v>512520</v>
      </c>
      <c r="G14" s="24" t="s">
        <v>112</v>
      </c>
      <c r="H14" s="34">
        <v>200200</v>
      </c>
      <c r="I14" s="2"/>
      <c r="J14" s="23" t="s">
        <v>77</v>
      </c>
      <c r="K14" s="23" t="s">
        <v>58</v>
      </c>
      <c r="L14" s="40" t="s">
        <v>58</v>
      </c>
      <c r="M14" s="22"/>
      <c r="N14" s="22" t="s">
        <v>75</v>
      </c>
      <c r="O14" s="23" t="s">
        <v>90</v>
      </c>
      <c r="P14" s="23" t="s">
        <v>96</v>
      </c>
      <c r="Q14" s="11"/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 t="s">
        <v>44</v>
      </c>
      <c r="E15" s="38"/>
      <c r="F15" s="22" t="s">
        <v>101</v>
      </c>
      <c r="G15" s="24" t="s">
        <v>113</v>
      </c>
      <c r="H15" s="23" t="s">
        <v>63</v>
      </c>
      <c r="I15" s="22"/>
      <c r="J15" s="23" t="s">
        <v>76</v>
      </c>
      <c r="K15" s="24" t="s">
        <v>59</v>
      </c>
      <c r="L15" s="24" t="s">
        <v>110</v>
      </c>
      <c r="M15" s="22"/>
      <c r="N15" s="22" t="s">
        <v>74</v>
      </c>
      <c r="O15" s="23" t="s">
        <v>94</v>
      </c>
      <c r="P15" s="38" t="s">
        <v>97</v>
      </c>
      <c r="Q15" s="21"/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>
        <v>44960</v>
      </c>
      <c r="E16" s="38"/>
      <c r="F16" s="22">
        <v>8400</v>
      </c>
      <c r="G16" s="22">
        <v>0</v>
      </c>
      <c r="H16" s="22">
        <v>1152</v>
      </c>
      <c r="I16" s="22"/>
      <c r="J16" s="22">
        <v>147</v>
      </c>
      <c r="K16" s="22">
        <v>130</v>
      </c>
      <c r="L16" s="22">
        <v>33</v>
      </c>
      <c r="M16" s="22"/>
      <c r="N16" s="22">
        <v>11220</v>
      </c>
      <c r="O16" s="22">
        <v>2900</v>
      </c>
      <c r="P16" s="22">
        <v>94</v>
      </c>
      <c r="Q16" s="11"/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>
        <v>46350</v>
      </c>
      <c r="E17" s="38"/>
      <c r="F17" s="22">
        <v>9040</v>
      </c>
      <c r="G17" s="22">
        <v>645</v>
      </c>
      <c r="H17" s="22">
        <v>1790</v>
      </c>
      <c r="I17" s="22"/>
      <c r="J17" s="22">
        <v>147</v>
      </c>
      <c r="K17" s="22">
        <v>155</v>
      </c>
      <c r="L17" s="22">
        <v>43</v>
      </c>
      <c r="M17" s="22"/>
      <c r="N17" s="22">
        <v>14001</v>
      </c>
      <c r="O17" s="22">
        <v>3095</v>
      </c>
      <c r="P17" s="22">
        <v>326</v>
      </c>
      <c r="Q17" s="11"/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41" t="s">
        <v>37</v>
      </c>
      <c r="D18" s="22" t="s">
        <v>45</v>
      </c>
      <c r="E18" s="38"/>
      <c r="F18" s="22" t="s">
        <v>45</v>
      </c>
      <c r="G18" s="22" t="s">
        <v>45</v>
      </c>
      <c r="H18" s="22" t="s">
        <v>45</v>
      </c>
      <c r="I18" s="22"/>
      <c r="J18" s="22" t="s">
        <v>45</v>
      </c>
      <c r="K18" s="22" t="s">
        <v>45</v>
      </c>
      <c r="L18" s="22" t="s">
        <v>45</v>
      </c>
      <c r="M18" s="22"/>
      <c r="N18" s="22" t="s">
        <v>45</v>
      </c>
      <c r="O18" s="22" t="s">
        <v>45</v>
      </c>
      <c r="P18" s="22" t="s">
        <v>45</v>
      </c>
      <c r="Q18" s="11"/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41" t="s">
        <v>38</v>
      </c>
      <c r="D19" s="22" t="s">
        <v>45</v>
      </c>
      <c r="E19" s="42"/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 t="s">
        <v>45</v>
      </c>
      <c r="L19" s="22" t="s">
        <v>45</v>
      </c>
      <c r="M19" s="22"/>
      <c r="N19" s="22" t="s">
        <v>45</v>
      </c>
      <c r="O19" s="22" t="s">
        <v>45</v>
      </c>
      <c r="P19" s="22" t="s">
        <v>45</v>
      </c>
      <c r="Q19" s="11"/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 t="s">
        <v>45</v>
      </c>
      <c r="E20" s="38"/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2" t="s">
        <v>45</v>
      </c>
      <c r="M20" s="22"/>
      <c r="N20" s="22" t="s">
        <v>45</v>
      </c>
      <c r="O20" s="22" t="s">
        <v>45</v>
      </c>
      <c r="P20" s="22" t="s">
        <v>45</v>
      </c>
      <c r="Q20" s="11"/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 t="s">
        <v>45</v>
      </c>
      <c r="E21" s="42"/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2" t="s">
        <v>45</v>
      </c>
      <c r="M21" s="22"/>
      <c r="N21" s="22" t="s">
        <v>45</v>
      </c>
      <c r="O21" s="22" t="s">
        <v>45</v>
      </c>
      <c r="P21" s="22" t="s">
        <v>45</v>
      </c>
      <c r="Q21" s="11"/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 t="s">
        <v>45</v>
      </c>
      <c r="E22" s="42"/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2" t="s">
        <v>45</v>
      </c>
      <c r="M22" s="22"/>
      <c r="N22" s="22" t="s">
        <v>45</v>
      </c>
      <c r="O22" s="22" t="s">
        <v>45</v>
      </c>
      <c r="P22" s="22" t="s">
        <v>45</v>
      </c>
      <c r="Q22" s="11"/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 t="s">
        <v>45</v>
      </c>
      <c r="E23" s="42"/>
      <c r="F23" s="24" t="s">
        <v>61</v>
      </c>
      <c r="G23" s="22" t="s">
        <v>45</v>
      </c>
      <c r="H23" s="22"/>
      <c r="I23" s="22"/>
      <c r="J23" s="24" t="s">
        <v>45</v>
      </c>
      <c r="K23" s="24" t="s">
        <v>45</v>
      </c>
      <c r="L23" s="22" t="s">
        <v>45</v>
      </c>
      <c r="M23" s="22"/>
      <c r="N23" s="22" t="s">
        <v>45</v>
      </c>
      <c r="O23" s="22" t="s">
        <v>45</v>
      </c>
      <c r="P23" s="22" t="s">
        <v>45</v>
      </c>
      <c r="Q23" s="11"/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/>
      <c r="E24" s="38"/>
      <c r="F24" s="22">
        <v>1</v>
      </c>
      <c r="G24" s="22"/>
      <c r="H24" s="22"/>
      <c r="I24" s="22"/>
      <c r="J24" s="22"/>
      <c r="K24" s="22"/>
      <c r="L24" s="26"/>
      <c r="M24" s="22"/>
      <c r="N24" s="22"/>
      <c r="O24" s="22"/>
      <c r="P24" s="22"/>
      <c r="Q24" s="336">
        <f>COUNTA(D24:P24)</f>
        <v>1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 t="s">
        <v>45</v>
      </c>
      <c r="E25" s="43"/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 t="s">
        <v>45</v>
      </c>
      <c r="Q25" s="11"/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>
        <v>0</v>
      </c>
      <c r="E26" s="46"/>
      <c r="F26" s="22">
        <v>0</v>
      </c>
      <c r="G26" s="22">
        <v>3</v>
      </c>
      <c r="H26" s="22">
        <v>1</v>
      </c>
      <c r="I26" s="22"/>
      <c r="J26" s="22">
        <v>0</v>
      </c>
      <c r="K26" s="22">
        <v>1</v>
      </c>
      <c r="L26" s="22">
        <v>0</v>
      </c>
      <c r="M26" s="22"/>
      <c r="N26" s="22">
        <v>4</v>
      </c>
      <c r="O26" s="22"/>
      <c r="P26" s="22"/>
      <c r="Q26" s="11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>
        <v>0</v>
      </c>
      <c r="E27" s="22"/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32</v>
      </c>
      <c r="O27" s="22"/>
      <c r="P27" s="22"/>
      <c r="Q27" s="11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 t="s">
        <v>99</v>
      </c>
      <c r="O28" s="22">
        <v>2</v>
      </c>
      <c r="P28" s="22">
        <v>0</v>
      </c>
      <c r="Q28" s="11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>
        <v>0</v>
      </c>
      <c r="E29" s="22"/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0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100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2"/>
      <c r="D42" s="2"/>
      <c r="E42" s="2"/>
      <c r="F42" s="2"/>
      <c r="H42" s="2"/>
      <c r="I42" s="2"/>
      <c r="J42" s="356"/>
      <c r="L42" s="2"/>
      <c r="M42" s="2"/>
      <c r="N42" s="2"/>
      <c r="O42" s="356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0</v>
      </c>
      <c r="W48" s="2"/>
      <c r="X48" s="2"/>
      <c r="Y48" s="2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N50" s="2"/>
      <c r="Q50" s="326"/>
      <c r="R50" s="326"/>
      <c r="S50" s="574" t="s">
        <v>184</v>
      </c>
      <c r="T50" s="574"/>
      <c r="U50" s="331">
        <v>2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N51" s="2"/>
    </row>
    <row r="52" spans="5:26">
      <c r="H52" s="356"/>
      <c r="I52" s="13"/>
      <c r="J52" s="360" t="str">
        <f t="shared" si="2"/>
        <v/>
      </c>
      <c r="N52" s="2"/>
    </row>
    <row r="53" spans="5:26">
      <c r="H53" s="356"/>
      <c r="I53" s="13"/>
      <c r="J53" s="360" t="str">
        <f t="shared" si="2"/>
        <v/>
      </c>
      <c r="N53" s="2"/>
    </row>
    <row r="54" spans="5:26">
      <c r="H54" s="356"/>
      <c r="I54" s="13"/>
      <c r="J54" s="360" t="str">
        <f t="shared" si="2"/>
        <v/>
      </c>
      <c r="N54" s="2"/>
    </row>
    <row r="55" spans="5:26">
      <c r="H55" s="356"/>
      <c r="I55" s="13"/>
      <c r="J55" s="360" t="str">
        <f t="shared" si="2"/>
        <v/>
      </c>
      <c r="N55" s="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V2:X2"/>
    <mergeCell ref="R3:T3"/>
    <mergeCell ref="V3:X3"/>
    <mergeCell ref="R4:T4"/>
    <mergeCell ref="V4:X4"/>
    <mergeCell ref="S48:T48"/>
    <mergeCell ref="S50:T50"/>
    <mergeCell ref="C2:D5"/>
    <mergeCell ref="E2:Q5"/>
    <mergeCell ref="R2:T2"/>
    <mergeCell ref="R5:T5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2">
    <dataValidation type="list" allowBlank="1" showInputMessage="1" showErrorMessage="1" sqref="P15 G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37.xml><?xml version="1.0" encoding="utf-8"?>
<worksheet xmlns="http://schemas.openxmlformats.org/spreadsheetml/2006/main" xmlns:r="http://schemas.openxmlformats.org/officeDocument/2006/relationships">
  <sheetPr codeName="Feuil26"/>
  <dimension ref="B1:AG67"/>
  <sheetViews>
    <sheetView topLeftCell="O25" zoomScale="68" zoomScaleNormal="68" workbookViewId="0">
      <selection activeCell="J51" sqref="J51:J55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 t="s">
        <v>43</v>
      </c>
      <c r="E14" s="38"/>
      <c r="F14" s="22">
        <v>512520</v>
      </c>
      <c r="G14" s="24"/>
      <c r="H14" s="34">
        <v>200200</v>
      </c>
      <c r="I14" s="2"/>
      <c r="J14" s="23" t="s">
        <v>77</v>
      </c>
      <c r="K14" s="23" t="s">
        <v>58</v>
      </c>
      <c r="L14" s="40" t="s">
        <v>58</v>
      </c>
      <c r="M14" s="22"/>
      <c r="N14" s="22" t="s">
        <v>75</v>
      </c>
      <c r="O14" s="23" t="s">
        <v>90</v>
      </c>
      <c r="P14" s="23" t="s">
        <v>96</v>
      </c>
      <c r="Q14" s="11"/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 t="s">
        <v>44</v>
      </c>
      <c r="E15" s="38"/>
      <c r="F15" s="22" t="s">
        <v>101</v>
      </c>
      <c r="G15" s="24"/>
      <c r="H15" s="23" t="s">
        <v>63</v>
      </c>
      <c r="I15" s="22"/>
      <c r="J15" s="23" t="s">
        <v>76</v>
      </c>
      <c r="K15" s="24" t="s">
        <v>59</v>
      </c>
      <c r="L15" s="24" t="s">
        <v>110</v>
      </c>
      <c r="M15" s="22"/>
      <c r="N15" s="22" t="s">
        <v>74</v>
      </c>
      <c r="O15" s="23" t="s">
        <v>94</v>
      </c>
      <c r="P15" s="38" t="s">
        <v>97</v>
      </c>
      <c r="Q15" s="21"/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>
        <v>44140</v>
      </c>
      <c r="E16" s="38"/>
      <c r="F16" s="22">
        <v>7840</v>
      </c>
      <c r="G16" s="22"/>
      <c r="H16" s="22">
        <v>644</v>
      </c>
      <c r="I16" s="22"/>
      <c r="J16" s="22">
        <v>147</v>
      </c>
      <c r="K16" s="22">
        <v>102</v>
      </c>
      <c r="L16" s="22">
        <v>25</v>
      </c>
      <c r="M16" s="22"/>
      <c r="N16" s="22">
        <v>10312</v>
      </c>
      <c r="O16" s="22">
        <v>2704</v>
      </c>
      <c r="P16" s="22">
        <v>0</v>
      </c>
      <c r="Q16" s="11"/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>
        <v>44960</v>
      </c>
      <c r="E17" s="38"/>
      <c r="F17" s="22">
        <v>8400</v>
      </c>
      <c r="G17" s="22"/>
      <c r="H17" s="22">
        <v>1152</v>
      </c>
      <c r="I17" s="22"/>
      <c r="J17" s="22">
        <v>147</v>
      </c>
      <c r="K17" s="22">
        <v>130</v>
      </c>
      <c r="L17" s="22">
        <v>33</v>
      </c>
      <c r="M17" s="22"/>
      <c r="N17" s="22">
        <v>11220</v>
      </c>
      <c r="O17" s="22">
        <v>2900</v>
      </c>
      <c r="P17" s="22">
        <v>94</v>
      </c>
      <c r="Q17" s="11"/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41" t="s">
        <v>37</v>
      </c>
      <c r="D18" s="22" t="s">
        <v>45</v>
      </c>
      <c r="E18" s="38"/>
      <c r="F18" s="22" t="s">
        <v>45</v>
      </c>
      <c r="G18" s="22"/>
      <c r="H18" s="22" t="s">
        <v>45</v>
      </c>
      <c r="I18" s="22"/>
      <c r="J18" s="22" t="s">
        <v>45</v>
      </c>
      <c r="K18" s="22" t="s">
        <v>45</v>
      </c>
      <c r="L18" s="22" t="s">
        <v>45</v>
      </c>
      <c r="M18" s="22"/>
      <c r="N18" s="22" t="s">
        <v>45</v>
      </c>
      <c r="O18" s="22" t="s">
        <v>45</v>
      </c>
      <c r="P18" s="22" t="s">
        <v>45</v>
      </c>
      <c r="Q18" s="11"/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41" t="s">
        <v>38</v>
      </c>
      <c r="D19" s="22" t="s">
        <v>45</v>
      </c>
      <c r="E19" s="42"/>
      <c r="F19" s="22" t="s">
        <v>45</v>
      </c>
      <c r="G19" s="22"/>
      <c r="H19" s="22" t="s">
        <v>45</v>
      </c>
      <c r="I19" s="22"/>
      <c r="J19" s="22" t="s">
        <v>45</v>
      </c>
      <c r="K19" s="22" t="s">
        <v>45</v>
      </c>
      <c r="L19" s="22" t="s">
        <v>45</v>
      </c>
      <c r="M19" s="22"/>
      <c r="N19" s="22" t="s">
        <v>45</v>
      </c>
      <c r="O19" s="22" t="s">
        <v>45</v>
      </c>
      <c r="P19" s="22" t="s">
        <v>45</v>
      </c>
      <c r="Q19" s="11"/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 t="s">
        <v>45</v>
      </c>
      <c r="E20" s="38"/>
      <c r="F20" s="22" t="s">
        <v>45</v>
      </c>
      <c r="G20" s="22"/>
      <c r="H20" s="22" t="s">
        <v>45</v>
      </c>
      <c r="I20" s="22"/>
      <c r="J20" s="22" t="s">
        <v>45</v>
      </c>
      <c r="K20" s="22" t="s">
        <v>45</v>
      </c>
      <c r="L20" s="22" t="s">
        <v>45</v>
      </c>
      <c r="M20" s="22"/>
      <c r="N20" s="22" t="s">
        <v>45</v>
      </c>
      <c r="O20" s="22" t="s">
        <v>45</v>
      </c>
      <c r="P20" s="22" t="s">
        <v>45</v>
      </c>
      <c r="Q20" s="11"/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 t="s">
        <v>45</v>
      </c>
      <c r="E21" s="42"/>
      <c r="F21" s="22" t="s">
        <v>45</v>
      </c>
      <c r="G21" s="22"/>
      <c r="H21" s="22" t="s">
        <v>45</v>
      </c>
      <c r="I21" s="22"/>
      <c r="J21" s="22" t="s">
        <v>45</v>
      </c>
      <c r="K21" s="22" t="s">
        <v>45</v>
      </c>
      <c r="L21" s="22" t="s">
        <v>45</v>
      </c>
      <c r="M21" s="22"/>
      <c r="N21" s="22" t="s">
        <v>45</v>
      </c>
      <c r="O21" s="22" t="s">
        <v>45</v>
      </c>
      <c r="P21" s="22" t="s">
        <v>45</v>
      </c>
      <c r="Q21" s="11"/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 t="s">
        <v>45</v>
      </c>
      <c r="E22" s="42"/>
      <c r="F22" s="22" t="s">
        <v>45</v>
      </c>
      <c r="G22" s="22"/>
      <c r="H22" s="22" t="s">
        <v>45</v>
      </c>
      <c r="I22" s="22"/>
      <c r="J22" s="22" t="s">
        <v>45</v>
      </c>
      <c r="K22" s="22" t="s">
        <v>45</v>
      </c>
      <c r="L22" s="22" t="s">
        <v>45</v>
      </c>
      <c r="M22" s="22"/>
      <c r="N22" s="22" t="s">
        <v>45</v>
      </c>
      <c r="O22" s="22" t="s">
        <v>45</v>
      </c>
      <c r="P22" s="22" t="s">
        <v>45</v>
      </c>
      <c r="Q22" s="11"/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 t="s">
        <v>45</v>
      </c>
      <c r="E23" s="42"/>
      <c r="F23" s="24" t="s">
        <v>61</v>
      </c>
      <c r="G23" s="22"/>
      <c r="H23" s="22"/>
      <c r="I23" s="22"/>
      <c r="J23" s="24" t="s">
        <v>45</v>
      </c>
      <c r="K23" s="24" t="s">
        <v>45</v>
      </c>
      <c r="L23" s="22" t="s">
        <v>45</v>
      </c>
      <c r="M23" s="22"/>
      <c r="N23" s="22" t="s">
        <v>45</v>
      </c>
      <c r="O23" s="22" t="s">
        <v>45</v>
      </c>
      <c r="P23" s="22" t="s">
        <v>45</v>
      </c>
      <c r="Q23" s="11"/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>
        <v>1</v>
      </c>
      <c r="E24" s="38"/>
      <c r="F24" s="22"/>
      <c r="G24" s="22"/>
      <c r="H24" s="22"/>
      <c r="I24" s="22"/>
      <c r="J24" s="22"/>
      <c r="K24" s="22"/>
      <c r="L24" s="26"/>
      <c r="M24" s="22"/>
      <c r="N24" s="22"/>
      <c r="O24" s="22"/>
      <c r="P24" s="22"/>
      <c r="Q24" s="336">
        <f>COUNTA(D24:P24)</f>
        <v>1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 t="s">
        <v>45</v>
      </c>
      <c r="E25" s="43"/>
      <c r="F25" s="22" t="s">
        <v>45</v>
      </c>
      <c r="G25" s="22"/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 t="s">
        <v>45</v>
      </c>
      <c r="Q25" s="11"/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>
        <v>4</v>
      </c>
      <c r="E26" s="42"/>
      <c r="F26" s="22">
        <v>0</v>
      </c>
      <c r="G26" s="22"/>
      <c r="H26" s="22">
        <v>0</v>
      </c>
      <c r="I26" s="22"/>
      <c r="J26" s="22">
        <v>0</v>
      </c>
      <c r="K26" s="22">
        <v>0</v>
      </c>
      <c r="L26" s="22">
        <v>0</v>
      </c>
      <c r="M26" s="22"/>
      <c r="N26" s="22">
        <v>5</v>
      </c>
      <c r="O26" s="22">
        <v>3</v>
      </c>
      <c r="P26" s="22">
        <v>0</v>
      </c>
      <c r="Q26" s="11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>
        <v>0</v>
      </c>
      <c r="E27" s="22"/>
      <c r="F27" s="22">
        <v>0</v>
      </c>
      <c r="G27" s="22"/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32</v>
      </c>
      <c r="O27" s="22">
        <v>0</v>
      </c>
      <c r="P27" s="22">
        <v>0</v>
      </c>
      <c r="Q27" s="11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 t="s">
        <v>99</v>
      </c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>
        <v>0</v>
      </c>
      <c r="E29" s="22"/>
      <c r="F29" s="22">
        <v>0</v>
      </c>
      <c r="G29" s="22"/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0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100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2"/>
      <c r="D42" s="2"/>
      <c r="E42" s="2"/>
      <c r="F42" s="2"/>
      <c r="H42" s="2"/>
      <c r="I42" s="2"/>
      <c r="J42" s="356"/>
      <c r="L42" s="2"/>
      <c r="M42" s="2"/>
      <c r="N42" s="2"/>
      <c r="O42" s="356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0</v>
      </c>
      <c r="W48" s="2"/>
      <c r="X48" s="2"/>
      <c r="Y48" s="2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N50" s="2"/>
      <c r="Q50" s="326"/>
      <c r="R50" s="326"/>
      <c r="S50" s="574" t="s">
        <v>184</v>
      </c>
      <c r="T50" s="574"/>
      <c r="U50" s="331">
        <v>2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N51" s="2"/>
    </row>
    <row r="52" spans="5:26">
      <c r="H52" s="356"/>
      <c r="I52" s="13"/>
      <c r="J52" s="360" t="str">
        <f t="shared" si="2"/>
        <v/>
      </c>
      <c r="N52" s="2"/>
    </row>
    <row r="53" spans="5:26">
      <c r="H53" s="356"/>
      <c r="I53" s="13"/>
      <c r="J53" s="360" t="str">
        <f t="shared" si="2"/>
        <v/>
      </c>
      <c r="N53" s="2"/>
    </row>
    <row r="54" spans="5:26">
      <c r="H54" s="356"/>
      <c r="I54" s="13"/>
      <c r="J54" s="360" t="str">
        <f t="shared" si="2"/>
        <v/>
      </c>
      <c r="N54" s="2"/>
    </row>
    <row r="55" spans="5:26">
      <c r="H55" s="356"/>
      <c r="I55" s="13"/>
      <c r="J55" s="360" t="str">
        <f t="shared" si="2"/>
        <v/>
      </c>
      <c r="N55" s="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V2:X2"/>
    <mergeCell ref="R3:T3"/>
    <mergeCell ref="V3:X3"/>
    <mergeCell ref="R4:T4"/>
    <mergeCell ref="V4:X4"/>
    <mergeCell ref="S48:T48"/>
    <mergeCell ref="S50:T50"/>
    <mergeCell ref="C2:D5"/>
    <mergeCell ref="E2:Q5"/>
    <mergeCell ref="R2:T2"/>
    <mergeCell ref="R5:T5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2">
    <dataValidation type="list" allowBlank="1" showInputMessage="1" showErrorMessage="1" sqref="G15 P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38.xml><?xml version="1.0" encoding="utf-8"?>
<worksheet xmlns="http://schemas.openxmlformats.org/spreadsheetml/2006/main" xmlns:r="http://schemas.openxmlformats.org/officeDocument/2006/relationships">
  <sheetPr codeName="Feuil25"/>
  <dimension ref="B1:AG67"/>
  <sheetViews>
    <sheetView topLeftCell="O25" zoomScale="68" zoomScaleNormal="68" workbookViewId="0">
      <selection activeCell="J51" sqref="J51:J55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 t="s">
        <v>43</v>
      </c>
      <c r="E14" s="38"/>
      <c r="F14" s="22">
        <v>512520</v>
      </c>
      <c r="G14" s="24" t="s">
        <v>112</v>
      </c>
      <c r="H14" s="34">
        <v>200200</v>
      </c>
      <c r="I14" s="2"/>
      <c r="J14" s="23" t="s">
        <v>77</v>
      </c>
      <c r="K14" s="23" t="s">
        <v>58</v>
      </c>
      <c r="L14" s="40" t="s">
        <v>58</v>
      </c>
      <c r="M14" s="22"/>
      <c r="N14" s="22" t="s">
        <v>75</v>
      </c>
      <c r="O14" s="23" t="s">
        <v>90</v>
      </c>
      <c r="P14" s="22"/>
      <c r="Q14" s="11"/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 t="s">
        <v>44</v>
      </c>
      <c r="E15" s="38"/>
      <c r="F15" s="22" t="s">
        <v>101</v>
      </c>
      <c r="G15" s="24" t="s">
        <v>111</v>
      </c>
      <c r="H15" s="23" t="s">
        <v>63</v>
      </c>
      <c r="I15" s="22"/>
      <c r="J15" s="23" t="s">
        <v>76</v>
      </c>
      <c r="K15" s="24" t="s">
        <v>59</v>
      </c>
      <c r="L15" s="24" t="s">
        <v>110</v>
      </c>
      <c r="M15" s="22"/>
      <c r="N15" s="22" t="s">
        <v>74</v>
      </c>
      <c r="O15" s="23" t="s">
        <v>94</v>
      </c>
      <c r="P15" s="24"/>
      <c r="Q15" s="21"/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>
        <v>43240</v>
      </c>
      <c r="E16" s="38"/>
      <c r="F16" s="22">
        <v>7340</v>
      </c>
      <c r="G16" s="22">
        <v>241</v>
      </c>
      <c r="H16" s="22">
        <v>114</v>
      </c>
      <c r="I16" s="22"/>
      <c r="J16" s="22">
        <v>147</v>
      </c>
      <c r="K16" s="22">
        <v>77</v>
      </c>
      <c r="L16" s="22">
        <v>18</v>
      </c>
      <c r="M16" s="22"/>
      <c r="N16" s="22">
        <v>10312</v>
      </c>
      <c r="O16" s="22">
        <v>2504</v>
      </c>
      <c r="P16" s="22"/>
      <c r="Q16" s="11"/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>
        <v>44140</v>
      </c>
      <c r="E17" s="38"/>
      <c r="F17" s="22">
        <v>7840</v>
      </c>
      <c r="G17" s="22">
        <v>375</v>
      </c>
      <c r="H17" s="22">
        <v>644</v>
      </c>
      <c r="I17" s="22"/>
      <c r="J17" s="22">
        <v>147</v>
      </c>
      <c r="K17" s="22">
        <v>102</v>
      </c>
      <c r="L17" s="22">
        <v>25</v>
      </c>
      <c r="M17" s="22"/>
      <c r="N17" s="22">
        <v>10312</v>
      </c>
      <c r="O17" s="22">
        <v>2704</v>
      </c>
      <c r="P17" s="22"/>
      <c r="Q17" s="11"/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39" t="s">
        <v>37</v>
      </c>
      <c r="D18" s="22" t="s">
        <v>45</v>
      </c>
      <c r="E18" s="38"/>
      <c r="F18" s="22" t="s">
        <v>45</v>
      </c>
      <c r="G18" s="22" t="s">
        <v>45</v>
      </c>
      <c r="H18" s="22" t="s">
        <v>45</v>
      </c>
      <c r="I18" s="22"/>
      <c r="J18" s="22" t="s">
        <v>45</v>
      </c>
      <c r="K18" s="22" t="s">
        <v>45</v>
      </c>
      <c r="L18" s="22" t="s">
        <v>45</v>
      </c>
      <c r="M18" s="22"/>
      <c r="N18" s="22" t="s">
        <v>45</v>
      </c>
      <c r="O18" s="22" t="s">
        <v>45</v>
      </c>
      <c r="P18" s="22"/>
      <c r="Q18" s="11"/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39" t="s">
        <v>38</v>
      </c>
      <c r="D19" s="22" t="s">
        <v>45</v>
      </c>
      <c r="E19" s="42"/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 t="s">
        <v>45</v>
      </c>
      <c r="L19" s="22" t="s">
        <v>45</v>
      </c>
      <c r="M19" s="22"/>
      <c r="N19" s="22" t="s">
        <v>45</v>
      </c>
      <c r="O19" s="22" t="s">
        <v>45</v>
      </c>
      <c r="P19" s="22"/>
      <c r="Q19" s="11"/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 t="s">
        <v>45</v>
      </c>
      <c r="E20" s="38"/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2" t="s">
        <v>45</v>
      </c>
      <c r="M20" s="22"/>
      <c r="N20" s="22" t="s">
        <v>45</v>
      </c>
      <c r="O20" s="22" t="s">
        <v>45</v>
      </c>
      <c r="P20" s="22"/>
      <c r="Q20" s="11"/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 t="s">
        <v>45</v>
      </c>
      <c r="E21" s="42"/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2" t="s">
        <v>45</v>
      </c>
      <c r="M21" s="22"/>
      <c r="N21" s="22" t="s">
        <v>45</v>
      </c>
      <c r="O21" s="22" t="s">
        <v>45</v>
      </c>
      <c r="P21" s="22"/>
      <c r="Q21" s="11"/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 t="s">
        <v>45</v>
      </c>
      <c r="E22" s="42"/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2" t="s">
        <v>45</v>
      </c>
      <c r="M22" s="22"/>
      <c r="N22" s="22" t="s">
        <v>45</v>
      </c>
      <c r="O22" s="22" t="s">
        <v>45</v>
      </c>
      <c r="P22" s="22"/>
      <c r="Q22" s="11"/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 t="s">
        <v>45</v>
      </c>
      <c r="E23" s="42"/>
      <c r="F23" s="24" t="s">
        <v>61</v>
      </c>
      <c r="G23" s="22" t="s">
        <v>45</v>
      </c>
      <c r="H23" s="22"/>
      <c r="I23" s="22"/>
      <c r="J23" s="24" t="s">
        <v>45</v>
      </c>
      <c r="K23" s="24" t="s">
        <v>45</v>
      </c>
      <c r="L23" s="22" t="s">
        <v>45</v>
      </c>
      <c r="M23" s="22"/>
      <c r="N23" s="22" t="s">
        <v>45</v>
      </c>
      <c r="O23" s="22" t="s">
        <v>45</v>
      </c>
      <c r="P23" s="22"/>
      <c r="Q23" s="11"/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/>
      <c r="E24" s="38"/>
      <c r="F24" s="22">
        <v>3</v>
      </c>
      <c r="G24" s="22"/>
      <c r="H24" s="22"/>
      <c r="I24" s="22"/>
      <c r="J24" s="22"/>
      <c r="K24" s="22"/>
      <c r="L24" s="26"/>
      <c r="M24" s="22"/>
      <c r="N24" s="22"/>
      <c r="O24" s="22"/>
      <c r="P24" s="22"/>
      <c r="Q24" s="336">
        <f>COUNTA(D24:P24)</f>
        <v>1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 t="s">
        <v>45</v>
      </c>
      <c r="E25" s="43"/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/>
      <c r="Q25" s="11"/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>
        <v>0</v>
      </c>
      <c r="E26" s="42"/>
      <c r="F26" s="22">
        <v>1</v>
      </c>
      <c r="G26" s="22">
        <v>0</v>
      </c>
      <c r="H26" s="22">
        <v>1</v>
      </c>
      <c r="I26" s="22"/>
      <c r="J26" s="22">
        <v>0</v>
      </c>
      <c r="K26" s="22">
        <v>0</v>
      </c>
      <c r="L26" s="22">
        <v>0</v>
      </c>
      <c r="M26" s="22"/>
      <c r="N26" s="22">
        <v>0</v>
      </c>
      <c r="O26" s="22">
        <v>3</v>
      </c>
      <c r="P26" s="22"/>
      <c r="Q26" s="11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>
        <v>0</v>
      </c>
      <c r="E27" s="22"/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0</v>
      </c>
      <c r="O27" s="22">
        <v>0</v>
      </c>
      <c r="P27" s="22"/>
      <c r="Q27" s="11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>
        <v>0</v>
      </c>
      <c r="E29" s="22"/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1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100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2"/>
      <c r="D42" s="2"/>
      <c r="E42" s="2"/>
      <c r="F42" s="2"/>
      <c r="H42" s="2"/>
      <c r="I42" s="2"/>
      <c r="J42" s="356"/>
      <c r="L42" s="2"/>
      <c r="M42" s="2"/>
      <c r="N42" s="2"/>
      <c r="O42" s="356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0</v>
      </c>
      <c r="W48" s="2"/>
      <c r="X48" s="2"/>
      <c r="Y48" s="2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N50" s="2"/>
      <c r="Q50" s="326"/>
      <c r="R50" s="326"/>
      <c r="S50" s="574" t="s">
        <v>184</v>
      </c>
      <c r="T50" s="574"/>
      <c r="U50" s="331">
        <v>2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N51" s="2"/>
    </row>
    <row r="52" spans="5:26">
      <c r="H52" s="356"/>
      <c r="I52" s="13"/>
      <c r="J52" s="360" t="str">
        <f t="shared" si="2"/>
        <v/>
      </c>
      <c r="N52" s="2"/>
    </row>
    <row r="53" spans="5:26">
      <c r="H53" s="356"/>
      <c r="I53" s="13"/>
      <c r="J53" s="360" t="str">
        <f t="shared" si="2"/>
        <v/>
      </c>
      <c r="N53" s="2"/>
    </row>
    <row r="54" spans="5:26">
      <c r="H54" s="356"/>
      <c r="I54" s="13"/>
      <c r="J54" s="360" t="str">
        <f t="shared" si="2"/>
        <v/>
      </c>
      <c r="N54" s="2"/>
    </row>
    <row r="55" spans="5:26">
      <c r="H55" s="356"/>
      <c r="I55" s="13"/>
      <c r="J55" s="360" t="str">
        <f t="shared" si="2"/>
        <v/>
      </c>
      <c r="N55" s="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V2:X2"/>
    <mergeCell ref="R3:T3"/>
    <mergeCell ref="V3:X3"/>
    <mergeCell ref="R4:T4"/>
    <mergeCell ref="V4:X4"/>
    <mergeCell ref="S48:T48"/>
    <mergeCell ref="S50:T50"/>
    <mergeCell ref="C2:D5"/>
    <mergeCell ref="E2:Q5"/>
    <mergeCell ref="R2:T2"/>
    <mergeCell ref="R5:T5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2">
    <dataValidation type="list" allowBlank="1" showInputMessage="1" showErrorMessage="1" sqref="G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39.xml><?xml version="1.0" encoding="utf-8"?>
<worksheet xmlns="http://schemas.openxmlformats.org/spreadsheetml/2006/main" xmlns:r="http://schemas.openxmlformats.org/officeDocument/2006/relationships">
  <sheetPr codeName="Feuil24"/>
  <dimension ref="B1:AG67"/>
  <sheetViews>
    <sheetView topLeftCell="A23" zoomScale="68" zoomScaleNormal="68" workbookViewId="0">
      <selection activeCell="J51" sqref="J51:J55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 t="s">
        <v>43</v>
      </c>
      <c r="E14" s="23"/>
      <c r="F14" s="22">
        <v>512520</v>
      </c>
      <c r="G14" s="24" t="s">
        <v>112</v>
      </c>
      <c r="H14" s="34">
        <v>200200</v>
      </c>
      <c r="I14" s="2"/>
      <c r="J14" s="23" t="s">
        <v>77</v>
      </c>
      <c r="K14" s="23" t="s">
        <v>58</v>
      </c>
      <c r="L14" s="40" t="s">
        <v>58</v>
      </c>
      <c r="M14" s="22"/>
      <c r="N14" s="22" t="s">
        <v>75</v>
      </c>
      <c r="O14" s="23" t="s">
        <v>90</v>
      </c>
      <c r="P14" s="22"/>
      <c r="Q14" s="11"/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 t="s">
        <v>44</v>
      </c>
      <c r="E15" s="38"/>
      <c r="F15" s="22" t="s">
        <v>101</v>
      </c>
      <c r="G15" s="24" t="s">
        <v>111</v>
      </c>
      <c r="H15" s="23" t="s">
        <v>63</v>
      </c>
      <c r="I15" s="22"/>
      <c r="J15" s="23" t="s">
        <v>76</v>
      </c>
      <c r="K15" s="24" t="s">
        <v>59</v>
      </c>
      <c r="L15" s="24" t="s">
        <v>110</v>
      </c>
      <c r="M15" s="22"/>
      <c r="N15" s="22" t="s">
        <v>74</v>
      </c>
      <c r="O15" s="23" t="s">
        <v>94</v>
      </c>
      <c r="P15" s="24"/>
      <c r="Q15" s="21"/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>
        <v>42510</v>
      </c>
      <c r="E16" s="38"/>
      <c r="F16" s="22">
        <v>6900</v>
      </c>
      <c r="G16" s="22">
        <v>90</v>
      </c>
      <c r="H16" s="22">
        <v>0</v>
      </c>
      <c r="I16" s="22"/>
      <c r="J16" s="22">
        <v>147</v>
      </c>
      <c r="K16" s="22">
        <v>59</v>
      </c>
      <c r="L16" s="22">
        <v>12</v>
      </c>
      <c r="M16" s="22"/>
      <c r="N16" s="22">
        <v>10312</v>
      </c>
      <c r="O16" s="22">
        <v>2310</v>
      </c>
      <c r="P16" s="22"/>
      <c r="Q16" s="11"/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>
        <v>43240</v>
      </c>
      <c r="E17" s="38"/>
      <c r="F17" s="22">
        <v>7340</v>
      </c>
      <c r="G17" s="22">
        <v>241</v>
      </c>
      <c r="H17" s="22">
        <v>114</v>
      </c>
      <c r="I17" s="22"/>
      <c r="J17" s="22">
        <v>147</v>
      </c>
      <c r="K17" s="22">
        <v>77</v>
      </c>
      <c r="L17" s="22">
        <v>18</v>
      </c>
      <c r="M17" s="22"/>
      <c r="N17" s="22">
        <v>10312</v>
      </c>
      <c r="O17" s="22">
        <v>2504</v>
      </c>
      <c r="P17" s="22"/>
      <c r="Q17" s="11"/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39" t="s">
        <v>37</v>
      </c>
      <c r="D18" s="22" t="s">
        <v>45</v>
      </c>
      <c r="E18" s="38"/>
      <c r="F18" s="22" t="s">
        <v>45</v>
      </c>
      <c r="G18" s="22" t="s">
        <v>45</v>
      </c>
      <c r="H18" s="22" t="s">
        <v>45</v>
      </c>
      <c r="I18" s="22"/>
      <c r="J18" s="22" t="s">
        <v>45</v>
      </c>
      <c r="K18" s="22" t="s">
        <v>45</v>
      </c>
      <c r="L18" s="22" t="s">
        <v>45</v>
      </c>
      <c r="M18" s="22"/>
      <c r="N18" s="22" t="s">
        <v>45</v>
      </c>
      <c r="O18" s="22" t="s">
        <v>45</v>
      </c>
      <c r="P18" s="22"/>
      <c r="Q18" s="11"/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39" t="s">
        <v>38</v>
      </c>
      <c r="D19" s="22" t="s">
        <v>45</v>
      </c>
      <c r="E19" s="38"/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 t="s">
        <v>45</v>
      </c>
      <c r="L19" s="22" t="s">
        <v>45</v>
      </c>
      <c r="M19" s="22"/>
      <c r="N19" s="22" t="s">
        <v>45</v>
      </c>
      <c r="O19" s="22" t="s">
        <v>45</v>
      </c>
      <c r="P19" s="22"/>
      <c r="Q19" s="11"/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 t="s">
        <v>45</v>
      </c>
      <c r="E20" s="42"/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2" t="s">
        <v>45</v>
      </c>
      <c r="M20" s="22"/>
      <c r="N20" s="22" t="s">
        <v>45</v>
      </c>
      <c r="O20" s="22" t="s">
        <v>45</v>
      </c>
      <c r="P20" s="22"/>
      <c r="Q20" s="11"/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 t="s">
        <v>45</v>
      </c>
      <c r="E21" s="38"/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2" t="s">
        <v>45</v>
      </c>
      <c r="M21" s="22"/>
      <c r="N21" s="22" t="s">
        <v>45</v>
      </c>
      <c r="O21" s="22" t="s">
        <v>45</v>
      </c>
      <c r="P21" s="22"/>
      <c r="Q21" s="11"/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 t="s">
        <v>45</v>
      </c>
      <c r="E22" s="42"/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2" t="s">
        <v>45</v>
      </c>
      <c r="M22" s="22"/>
      <c r="N22" s="22" t="s">
        <v>45</v>
      </c>
      <c r="O22" s="22" t="s">
        <v>45</v>
      </c>
      <c r="P22" s="22"/>
      <c r="Q22" s="11"/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 t="s">
        <v>45</v>
      </c>
      <c r="E23" s="42"/>
      <c r="F23" s="24" t="s">
        <v>61</v>
      </c>
      <c r="G23" s="22" t="s">
        <v>45</v>
      </c>
      <c r="H23" s="22"/>
      <c r="I23" s="22"/>
      <c r="J23" s="24" t="s">
        <v>45</v>
      </c>
      <c r="K23" s="24" t="s">
        <v>45</v>
      </c>
      <c r="L23" s="22" t="s">
        <v>45</v>
      </c>
      <c r="M23" s="22"/>
      <c r="N23" s="22" t="s">
        <v>45</v>
      </c>
      <c r="O23" s="22" t="s">
        <v>45</v>
      </c>
      <c r="P23" s="22"/>
      <c r="Q23" s="11"/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/>
      <c r="E24" s="42"/>
      <c r="F24" s="22">
        <v>2</v>
      </c>
      <c r="G24" s="22"/>
      <c r="H24" s="22"/>
      <c r="I24" s="22"/>
      <c r="J24" s="22"/>
      <c r="K24" s="22"/>
      <c r="L24" s="26"/>
      <c r="M24" s="22"/>
      <c r="N24" s="22"/>
      <c r="O24" s="22"/>
      <c r="P24" s="22"/>
      <c r="Q24" s="336">
        <f>COUNTA(D24:P24)</f>
        <v>1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 t="s">
        <v>45</v>
      </c>
      <c r="E25" s="38"/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/>
      <c r="Q25" s="11"/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>
        <v>0</v>
      </c>
      <c r="E26" s="43"/>
      <c r="F26" s="22">
        <v>1</v>
      </c>
      <c r="G26" s="22">
        <v>0</v>
      </c>
      <c r="H26" s="22">
        <v>4</v>
      </c>
      <c r="I26" s="22"/>
      <c r="J26" s="22">
        <v>0</v>
      </c>
      <c r="K26" s="22">
        <v>0</v>
      </c>
      <c r="L26" s="22">
        <v>0</v>
      </c>
      <c r="M26" s="22"/>
      <c r="N26" s="22">
        <v>0</v>
      </c>
      <c r="O26" s="22">
        <v>5</v>
      </c>
      <c r="P26" s="22"/>
      <c r="Q26" s="11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>
        <v>0</v>
      </c>
      <c r="E27" s="42"/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0</v>
      </c>
      <c r="O27" s="22">
        <v>0</v>
      </c>
      <c r="P27" s="22"/>
      <c r="Q27" s="11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1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100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2"/>
      <c r="D42" s="2"/>
      <c r="E42" s="2"/>
      <c r="F42" s="2"/>
      <c r="H42" s="2"/>
      <c r="I42" s="2"/>
      <c r="J42" s="356"/>
      <c r="L42" s="2"/>
      <c r="M42" s="2"/>
      <c r="N42" s="2"/>
      <c r="O42" s="356" t="s">
        <v>128</v>
      </c>
      <c r="Q42" s="327" t="s">
        <v>119</v>
      </c>
      <c r="R42" s="327">
        <v>5</v>
      </c>
      <c r="S42" s="327">
        <v>383</v>
      </c>
      <c r="T42" s="327" t="s">
        <v>117</v>
      </c>
      <c r="U42" s="327">
        <f>IF(R42="","",R42*VLOOKUP(T42,'cout opérateur machines'!A1:B8,2,0))</f>
        <v>35</v>
      </c>
      <c r="W42" s="2"/>
      <c r="X42" s="2"/>
      <c r="Y42" s="2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35</v>
      </c>
      <c r="W48" s="2"/>
      <c r="X48" s="2"/>
      <c r="Y48" s="2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N50" s="2"/>
      <c r="Q50" s="326"/>
      <c r="R50" s="326"/>
      <c r="S50" s="574" t="s">
        <v>184</v>
      </c>
      <c r="T50" s="574"/>
      <c r="U50" s="331">
        <v>2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N51" s="2"/>
    </row>
    <row r="52" spans="5:26">
      <c r="H52" s="356"/>
      <c r="I52" s="13"/>
      <c r="J52" s="360" t="str">
        <f t="shared" si="2"/>
        <v/>
      </c>
      <c r="N52" s="2"/>
    </row>
    <row r="53" spans="5:26">
      <c r="H53" s="356"/>
      <c r="I53" s="13"/>
      <c r="J53" s="360" t="str">
        <f t="shared" si="2"/>
        <v/>
      </c>
      <c r="N53" s="2"/>
    </row>
    <row r="54" spans="5:26">
      <c r="H54" s="356"/>
      <c r="I54" s="13"/>
      <c r="J54" s="360" t="str">
        <f t="shared" si="2"/>
        <v/>
      </c>
      <c r="N54" s="2"/>
    </row>
    <row r="55" spans="5:26">
      <c r="H55" s="356"/>
      <c r="I55" s="13"/>
      <c r="J55" s="360" t="str">
        <f t="shared" si="2"/>
        <v/>
      </c>
      <c r="N55" s="2"/>
    </row>
    <row r="57" spans="5:26">
      <c r="Q57" s="332"/>
      <c r="R57" s="332"/>
      <c r="S57" s="332"/>
      <c r="T57" s="33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V2:X2"/>
    <mergeCell ref="R3:T3"/>
    <mergeCell ref="V3:X3"/>
    <mergeCell ref="R4:T4"/>
    <mergeCell ref="V4:X4"/>
    <mergeCell ref="S48:T48"/>
    <mergeCell ref="S50:T50"/>
    <mergeCell ref="C2:D5"/>
    <mergeCell ref="E2:Q5"/>
    <mergeCell ref="R2:T2"/>
    <mergeCell ref="R5:T5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2">
    <dataValidation type="list" allowBlank="1" showInputMessage="1" showErrorMessage="1" sqref="G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40.xml><?xml version="1.0" encoding="utf-8"?>
<worksheet xmlns="http://schemas.openxmlformats.org/spreadsheetml/2006/main" xmlns:r="http://schemas.openxmlformats.org/officeDocument/2006/relationships">
  <sheetPr codeName="Feuil23"/>
  <dimension ref="B1:AG67"/>
  <sheetViews>
    <sheetView topLeftCell="O27" zoomScale="68" zoomScaleNormal="68" workbookViewId="0">
      <selection activeCell="J51" sqref="J51:J55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 t="s">
        <v>43</v>
      </c>
      <c r="E14" s="23"/>
      <c r="F14" s="22">
        <v>512520</v>
      </c>
      <c r="G14" s="24" t="s">
        <v>112</v>
      </c>
      <c r="H14" s="34" t="s">
        <v>109</v>
      </c>
      <c r="I14" s="2"/>
      <c r="J14" s="23" t="s">
        <v>77</v>
      </c>
      <c r="K14" s="23" t="s">
        <v>58</v>
      </c>
      <c r="L14" s="40" t="s">
        <v>58</v>
      </c>
      <c r="M14" s="22"/>
      <c r="N14" s="22" t="s">
        <v>75</v>
      </c>
      <c r="O14" s="23" t="s">
        <v>90</v>
      </c>
      <c r="P14" s="22"/>
      <c r="Q14" s="11"/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 t="s">
        <v>44</v>
      </c>
      <c r="E15" s="23"/>
      <c r="F15" s="22" t="s">
        <v>101</v>
      </c>
      <c r="G15" s="24" t="s">
        <v>111</v>
      </c>
      <c r="H15" s="23" t="s">
        <v>108</v>
      </c>
      <c r="I15" s="22"/>
      <c r="J15" s="23" t="s">
        <v>76</v>
      </c>
      <c r="K15" s="24" t="s">
        <v>59</v>
      </c>
      <c r="L15" s="24" t="s">
        <v>110</v>
      </c>
      <c r="M15" s="22"/>
      <c r="N15" s="22" t="s">
        <v>74</v>
      </c>
      <c r="O15" s="23" t="s">
        <v>94</v>
      </c>
      <c r="P15" s="24"/>
      <c r="Q15" s="21"/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>
        <v>42150</v>
      </c>
      <c r="E16" s="22"/>
      <c r="F16" s="22">
        <v>6666</v>
      </c>
      <c r="G16" s="22">
        <v>0</v>
      </c>
      <c r="H16" s="22">
        <v>845</v>
      </c>
      <c r="I16" s="22"/>
      <c r="J16" s="22">
        <v>147</v>
      </c>
      <c r="K16" s="22">
        <v>46</v>
      </c>
      <c r="L16" s="22">
        <v>8</v>
      </c>
      <c r="M16" s="22"/>
      <c r="N16" s="22">
        <v>9848</v>
      </c>
      <c r="O16" s="22">
        <v>2200</v>
      </c>
      <c r="P16" s="22"/>
      <c r="Q16" s="11"/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>
        <v>42510</v>
      </c>
      <c r="E17" s="22"/>
      <c r="F17" s="22">
        <v>6900</v>
      </c>
      <c r="G17" s="22">
        <v>90</v>
      </c>
      <c r="H17" s="22">
        <v>1051</v>
      </c>
      <c r="I17" s="22"/>
      <c r="J17" s="22">
        <v>147</v>
      </c>
      <c r="K17" s="22">
        <v>59</v>
      </c>
      <c r="L17" s="22">
        <v>12</v>
      </c>
      <c r="M17" s="22"/>
      <c r="N17" s="22">
        <v>10312</v>
      </c>
      <c r="O17" s="22">
        <v>2310</v>
      </c>
      <c r="P17" s="22"/>
      <c r="Q17" s="11"/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39" t="s">
        <v>37</v>
      </c>
      <c r="D18" s="22" t="s">
        <v>45</v>
      </c>
      <c r="E18" s="22"/>
      <c r="F18" s="22" t="s">
        <v>45</v>
      </c>
      <c r="G18" s="22" t="s">
        <v>45</v>
      </c>
      <c r="H18" s="22" t="s">
        <v>45</v>
      </c>
      <c r="I18" s="22"/>
      <c r="J18" s="22" t="s">
        <v>45</v>
      </c>
      <c r="K18" s="22" t="s">
        <v>45</v>
      </c>
      <c r="L18" s="22" t="s">
        <v>45</v>
      </c>
      <c r="M18" s="22"/>
      <c r="N18" s="22" t="s">
        <v>45</v>
      </c>
      <c r="O18" s="22" t="s">
        <v>45</v>
      </c>
      <c r="P18" s="22"/>
      <c r="Q18" s="11"/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39" t="s">
        <v>38</v>
      </c>
      <c r="D19" s="22" t="s">
        <v>45</v>
      </c>
      <c r="E19" s="22"/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 t="s">
        <v>45</v>
      </c>
      <c r="L19" s="22" t="s">
        <v>45</v>
      </c>
      <c r="M19" s="22"/>
      <c r="N19" s="22" t="s">
        <v>45</v>
      </c>
      <c r="O19" s="22" t="s">
        <v>45</v>
      </c>
      <c r="P19" s="22"/>
      <c r="Q19" s="11"/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 t="s">
        <v>45</v>
      </c>
      <c r="E20" s="22"/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2" t="s">
        <v>45</v>
      </c>
      <c r="M20" s="22"/>
      <c r="N20" s="22" t="s">
        <v>45</v>
      </c>
      <c r="O20" s="22" t="s">
        <v>45</v>
      </c>
      <c r="P20" s="22"/>
      <c r="Q20" s="11"/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 t="s">
        <v>45</v>
      </c>
      <c r="E21" s="22"/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2" t="s">
        <v>45</v>
      </c>
      <c r="M21" s="22"/>
      <c r="N21" s="22" t="s">
        <v>45</v>
      </c>
      <c r="O21" s="22" t="s">
        <v>45</v>
      </c>
      <c r="P21" s="22"/>
      <c r="Q21" s="11"/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 t="s">
        <v>45</v>
      </c>
      <c r="E22" s="22"/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2" t="s">
        <v>45</v>
      </c>
      <c r="M22" s="22"/>
      <c r="N22" s="22" t="s">
        <v>45</v>
      </c>
      <c r="O22" s="22" t="s">
        <v>45</v>
      </c>
      <c r="P22" s="22"/>
      <c r="Q22" s="11"/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 t="s">
        <v>45</v>
      </c>
      <c r="E23" s="24"/>
      <c r="F23" s="24" t="s">
        <v>61</v>
      </c>
      <c r="G23" s="22" t="s">
        <v>45</v>
      </c>
      <c r="H23" s="22"/>
      <c r="I23" s="22"/>
      <c r="J23" s="24" t="s">
        <v>45</v>
      </c>
      <c r="K23" s="24" t="s">
        <v>45</v>
      </c>
      <c r="L23" s="22" t="s">
        <v>45</v>
      </c>
      <c r="M23" s="22"/>
      <c r="N23" s="22" t="s">
        <v>45</v>
      </c>
      <c r="O23" s="22" t="s">
        <v>45</v>
      </c>
      <c r="P23" s="22"/>
      <c r="Q23" s="11"/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>
        <v>1</v>
      </c>
      <c r="E24" s="22"/>
      <c r="F24" s="22">
        <v>2</v>
      </c>
      <c r="G24" s="22"/>
      <c r="H24" s="22">
        <v>1</v>
      </c>
      <c r="I24" s="22"/>
      <c r="J24" s="22"/>
      <c r="K24" s="22"/>
      <c r="L24" s="26"/>
      <c r="M24" s="22"/>
      <c r="N24" s="22"/>
      <c r="O24" s="22">
        <v>1</v>
      </c>
      <c r="P24" s="22"/>
      <c r="Q24" s="336">
        <f>COUNTA(D24:P24)</f>
        <v>4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 t="s">
        <v>45</v>
      </c>
      <c r="E25" s="22"/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/>
      <c r="Q25" s="11"/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>
        <v>0</v>
      </c>
      <c r="E26" s="22"/>
      <c r="F26" s="22">
        <v>0</v>
      </c>
      <c r="G26" s="22">
        <v>0</v>
      </c>
      <c r="H26" s="22">
        <v>0</v>
      </c>
      <c r="I26" s="22"/>
      <c r="J26" s="22">
        <v>0</v>
      </c>
      <c r="K26" s="22">
        <v>0</v>
      </c>
      <c r="L26" s="22">
        <v>0</v>
      </c>
      <c r="M26" s="22"/>
      <c r="N26" s="22">
        <v>0</v>
      </c>
      <c r="O26" s="22">
        <v>0</v>
      </c>
      <c r="P26" s="22"/>
      <c r="Q26" s="11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>
        <v>0</v>
      </c>
      <c r="E27" s="22"/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0</v>
      </c>
      <c r="O27" s="22">
        <v>0</v>
      </c>
      <c r="P27" s="22"/>
      <c r="Q27" s="11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1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100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2"/>
      <c r="D42" s="2"/>
      <c r="E42" s="2"/>
      <c r="F42" s="2"/>
      <c r="H42" s="2"/>
      <c r="I42" s="2"/>
      <c r="J42" s="356"/>
      <c r="L42" s="2"/>
      <c r="M42" s="2"/>
      <c r="N42" s="2"/>
      <c r="O42" s="356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0</v>
      </c>
      <c r="W48" s="2"/>
      <c r="X48" s="2"/>
      <c r="Y48" s="2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N50" s="2"/>
      <c r="Q50" s="326"/>
      <c r="R50" s="326"/>
      <c r="S50" s="574" t="s">
        <v>184</v>
      </c>
      <c r="T50" s="574"/>
      <c r="U50" s="331">
        <v>2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N51" s="2"/>
      <c r="U51" s="326"/>
    </row>
    <row r="52" spans="5:26">
      <c r="H52" s="356"/>
      <c r="I52" s="13"/>
      <c r="J52" s="360" t="str">
        <f t="shared" si="2"/>
        <v/>
      </c>
      <c r="N52" s="2"/>
    </row>
    <row r="53" spans="5:26">
      <c r="H53" s="356"/>
      <c r="I53" s="13"/>
      <c r="J53" s="360" t="str">
        <f t="shared" si="2"/>
        <v/>
      </c>
      <c r="N53" s="2"/>
    </row>
    <row r="54" spans="5:26">
      <c r="H54" s="356"/>
      <c r="I54" s="13"/>
      <c r="J54" s="360" t="str">
        <f t="shared" si="2"/>
        <v/>
      </c>
      <c r="N54" s="2"/>
    </row>
    <row r="55" spans="5:26">
      <c r="H55" s="356"/>
      <c r="I55" s="13"/>
      <c r="J55" s="360" t="str">
        <f t="shared" si="2"/>
        <v/>
      </c>
      <c r="N55" s="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V2:X2"/>
    <mergeCell ref="R3:T3"/>
    <mergeCell ref="V3:X3"/>
    <mergeCell ref="R4:T4"/>
    <mergeCell ref="V4:X4"/>
    <mergeCell ref="S48:T48"/>
    <mergeCell ref="S50:T50"/>
    <mergeCell ref="C2:D5"/>
    <mergeCell ref="E2:Q5"/>
    <mergeCell ref="R2:T2"/>
    <mergeCell ref="R5:T5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2">
    <dataValidation type="list" allowBlank="1" showInputMessage="1" showErrorMessage="1" sqref="G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41.xml><?xml version="1.0" encoding="utf-8"?>
<worksheet xmlns="http://schemas.openxmlformats.org/spreadsheetml/2006/main" xmlns:r="http://schemas.openxmlformats.org/officeDocument/2006/relationships">
  <sheetPr codeName="Feuil22"/>
  <dimension ref="B1:AG67"/>
  <sheetViews>
    <sheetView topLeftCell="O28" zoomScale="68" zoomScaleNormal="68" workbookViewId="0">
      <selection activeCell="J51" sqref="J51:J55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 t="s">
        <v>43</v>
      </c>
      <c r="E14" s="23"/>
      <c r="F14" s="22">
        <v>512520</v>
      </c>
      <c r="G14" s="23" t="s">
        <v>103</v>
      </c>
      <c r="H14" s="34" t="s">
        <v>109</v>
      </c>
      <c r="I14" s="2"/>
      <c r="J14" s="23" t="s">
        <v>77</v>
      </c>
      <c r="K14" s="23" t="s">
        <v>58</v>
      </c>
      <c r="L14" s="40" t="s">
        <v>58</v>
      </c>
      <c r="M14" s="22"/>
      <c r="N14" s="22" t="s">
        <v>75</v>
      </c>
      <c r="O14" s="23" t="s">
        <v>90</v>
      </c>
      <c r="P14" s="22"/>
      <c r="Q14" s="11"/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 t="s">
        <v>44</v>
      </c>
      <c r="E15" s="23"/>
      <c r="F15" s="22" t="s">
        <v>101</v>
      </c>
      <c r="G15" s="38" t="s">
        <v>104</v>
      </c>
      <c r="H15" s="23" t="s">
        <v>108</v>
      </c>
      <c r="I15" s="22"/>
      <c r="J15" s="23" t="s">
        <v>76</v>
      </c>
      <c r="K15" s="24" t="s">
        <v>59</v>
      </c>
      <c r="L15" s="24" t="s">
        <v>110</v>
      </c>
      <c r="M15" s="22"/>
      <c r="N15" s="22" t="s">
        <v>74</v>
      </c>
      <c r="O15" s="23" t="s">
        <v>94</v>
      </c>
      <c r="P15" s="24"/>
      <c r="Q15" s="21"/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>
        <v>41500</v>
      </c>
      <c r="E16" s="22"/>
      <c r="F16" s="22">
        <v>6270</v>
      </c>
      <c r="G16" s="22">
        <v>125</v>
      </c>
      <c r="H16" s="22">
        <v>645</v>
      </c>
      <c r="I16" s="22"/>
      <c r="J16" s="22">
        <v>147</v>
      </c>
      <c r="K16" s="22">
        <v>26</v>
      </c>
      <c r="L16" s="22">
        <v>0</v>
      </c>
      <c r="M16" s="22"/>
      <c r="N16" s="22">
        <v>9848</v>
      </c>
      <c r="O16" s="22">
        <v>1982</v>
      </c>
      <c r="P16" s="22"/>
      <c r="Q16" s="11"/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>
        <v>42150</v>
      </c>
      <c r="E17" s="22"/>
      <c r="F17" s="22">
        <v>6666</v>
      </c>
      <c r="G17" s="22">
        <v>300</v>
      </c>
      <c r="H17" s="22">
        <v>845</v>
      </c>
      <c r="I17" s="22"/>
      <c r="J17" s="22">
        <v>147</v>
      </c>
      <c r="K17" s="22">
        <v>46</v>
      </c>
      <c r="L17" s="22">
        <v>8</v>
      </c>
      <c r="M17" s="22"/>
      <c r="N17" s="22">
        <v>9848</v>
      </c>
      <c r="O17" s="22">
        <v>2200</v>
      </c>
      <c r="P17" s="22"/>
      <c r="Q17" s="11"/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33" t="s">
        <v>37</v>
      </c>
      <c r="D18" s="22" t="s">
        <v>45</v>
      </c>
      <c r="E18" s="22"/>
      <c r="F18" s="22" t="s">
        <v>45</v>
      </c>
      <c r="G18" s="22" t="s">
        <v>45</v>
      </c>
      <c r="H18" s="22" t="s">
        <v>45</v>
      </c>
      <c r="I18" s="22"/>
      <c r="J18" s="22" t="s">
        <v>45</v>
      </c>
      <c r="K18" s="22" t="s">
        <v>45</v>
      </c>
      <c r="L18" s="22" t="s">
        <v>45</v>
      </c>
      <c r="M18" s="22"/>
      <c r="N18" s="22" t="s">
        <v>45</v>
      </c>
      <c r="O18" s="22" t="s">
        <v>45</v>
      </c>
      <c r="P18" s="22"/>
      <c r="Q18" s="11"/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33" t="s">
        <v>38</v>
      </c>
      <c r="D19" s="22" t="s">
        <v>45</v>
      </c>
      <c r="E19" s="22"/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 t="s">
        <v>45</v>
      </c>
      <c r="L19" s="22" t="s">
        <v>45</v>
      </c>
      <c r="M19" s="22"/>
      <c r="N19" s="22" t="s">
        <v>45</v>
      </c>
      <c r="O19" s="22" t="s">
        <v>45</v>
      </c>
      <c r="P19" s="22"/>
      <c r="Q19" s="11"/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 t="s">
        <v>45</v>
      </c>
      <c r="E20" s="22"/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2" t="s">
        <v>45</v>
      </c>
      <c r="M20" s="22"/>
      <c r="N20" s="22" t="s">
        <v>45</v>
      </c>
      <c r="O20" s="22" t="s">
        <v>45</v>
      </c>
      <c r="P20" s="22"/>
      <c r="Q20" s="11"/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 t="s">
        <v>45</v>
      </c>
      <c r="E21" s="22"/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2" t="s">
        <v>45</v>
      </c>
      <c r="M21" s="22"/>
      <c r="N21" s="22" t="s">
        <v>45</v>
      </c>
      <c r="O21" s="22" t="s">
        <v>45</v>
      </c>
      <c r="P21" s="22"/>
      <c r="Q21" s="11"/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 t="s">
        <v>45</v>
      </c>
      <c r="E22" s="22"/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2" t="s">
        <v>45</v>
      </c>
      <c r="M22" s="22"/>
      <c r="N22" s="22" t="s">
        <v>45</v>
      </c>
      <c r="O22" s="22" t="s">
        <v>45</v>
      </c>
      <c r="P22" s="22"/>
      <c r="Q22" s="11"/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 t="s">
        <v>45</v>
      </c>
      <c r="E23" s="24"/>
      <c r="F23" s="24" t="s">
        <v>61</v>
      </c>
      <c r="G23" s="22" t="s">
        <v>45</v>
      </c>
      <c r="H23" s="22"/>
      <c r="I23" s="22"/>
      <c r="J23" s="24" t="s">
        <v>45</v>
      </c>
      <c r="K23" s="24" t="s">
        <v>45</v>
      </c>
      <c r="L23" s="22" t="s">
        <v>45</v>
      </c>
      <c r="M23" s="22"/>
      <c r="N23" s="22" t="s">
        <v>45</v>
      </c>
      <c r="O23" s="22" t="s">
        <v>45</v>
      </c>
      <c r="P23" s="22"/>
      <c r="Q23" s="11"/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/>
      <c r="E24" s="22"/>
      <c r="F24" s="22"/>
      <c r="G24" s="22"/>
      <c r="H24" s="22">
        <v>3</v>
      </c>
      <c r="I24" s="22"/>
      <c r="J24" s="22"/>
      <c r="K24" s="22"/>
      <c r="L24" s="26"/>
      <c r="M24" s="22"/>
      <c r="N24" s="22"/>
      <c r="O24" s="22"/>
      <c r="P24" s="22"/>
      <c r="Q24" s="336">
        <f>COUNTA(D24:P24)</f>
        <v>1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 t="s">
        <v>45</v>
      </c>
      <c r="E25" s="22"/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/>
      <c r="Q25" s="11"/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>
        <v>0</v>
      </c>
      <c r="E26" s="22"/>
      <c r="F26" s="22">
        <v>0</v>
      </c>
      <c r="G26" s="22">
        <v>2</v>
      </c>
      <c r="H26" s="22">
        <v>10</v>
      </c>
      <c r="I26" s="22"/>
      <c r="J26" s="22">
        <v>0</v>
      </c>
      <c r="K26" s="22">
        <v>0</v>
      </c>
      <c r="L26" s="22">
        <v>0</v>
      </c>
      <c r="M26" s="22"/>
      <c r="N26" s="22">
        <v>0</v>
      </c>
      <c r="O26" s="22">
        <v>5</v>
      </c>
      <c r="P26" s="22"/>
      <c r="Q26" s="11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>
        <v>0</v>
      </c>
      <c r="E27" s="22"/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0</v>
      </c>
      <c r="O27" s="22">
        <v>0</v>
      </c>
      <c r="P27" s="22"/>
      <c r="Q27" s="11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1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100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2"/>
      <c r="D42" s="2"/>
      <c r="E42" s="2"/>
      <c r="F42" s="2"/>
      <c r="H42" s="2"/>
      <c r="I42" s="2"/>
      <c r="J42" s="356"/>
      <c r="L42" s="2"/>
      <c r="M42" s="2"/>
      <c r="N42" s="2"/>
      <c r="O42" s="356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0</v>
      </c>
      <c r="W48" s="2"/>
      <c r="X48" s="2"/>
      <c r="Y48" s="2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N50" s="2"/>
      <c r="Q50" s="326"/>
      <c r="R50" s="326"/>
      <c r="S50" s="574" t="s">
        <v>184</v>
      </c>
      <c r="T50" s="574"/>
      <c r="U50" s="331">
        <v>1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N51" s="2"/>
      <c r="U51" s="326"/>
    </row>
    <row r="52" spans="5:26">
      <c r="H52" s="356"/>
      <c r="I52" s="13"/>
      <c r="J52" s="360" t="str">
        <f t="shared" si="2"/>
        <v/>
      </c>
      <c r="N52" s="2"/>
    </row>
    <row r="53" spans="5:26">
      <c r="H53" s="356"/>
      <c r="I53" s="13"/>
      <c r="J53" s="360" t="str">
        <f t="shared" si="2"/>
        <v/>
      </c>
      <c r="N53" s="2"/>
    </row>
    <row r="54" spans="5:26">
      <c r="H54" s="356"/>
      <c r="I54" s="13"/>
      <c r="J54" s="360" t="str">
        <f t="shared" si="2"/>
        <v/>
      </c>
      <c r="N54" s="2"/>
    </row>
    <row r="55" spans="5:26">
      <c r="H55" s="356"/>
      <c r="I55" s="13"/>
      <c r="J55" s="360" t="str">
        <f t="shared" si="2"/>
        <v/>
      </c>
      <c r="N55" s="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V2:X2"/>
    <mergeCell ref="R3:T3"/>
    <mergeCell ref="V3:X3"/>
    <mergeCell ref="R4:T4"/>
    <mergeCell ref="V4:X4"/>
    <mergeCell ref="S48:T48"/>
    <mergeCell ref="S50:T50"/>
    <mergeCell ref="C2:D5"/>
    <mergeCell ref="E2:Q5"/>
    <mergeCell ref="R2:T2"/>
    <mergeCell ref="R5:T5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2">
    <dataValidation type="list" allowBlank="1" showInputMessage="1" showErrorMessage="1" sqref="G15">
      <formula1>pieces</formula1>
    </dataValidation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42.xml><?xml version="1.0" encoding="utf-8"?>
<worksheet xmlns="http://schemas.openxmlformats.org/spreadsheetml/2006/main" xmlns:r="http://schemas.openxmlformats.org/officeDocument/2006/relationships">
  <sheetPr codeName="Feuil21"/>
  <dimension ref="B1:AG67"/>
  <sheetViews>
    <sheetView topLeftCell="O28" zoomScale="68" zoomScaleNormal="68" workbookViewId="0">
      <selection activeCell="J51" sqref="J51:J55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.2851562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 t="s">
        <v>43</v>
      </c>
      <c r="E14" s="23"/>
      <c r="F14" s="22">
        <v>512520</v>
      </c>
      <c r="G14" s="23" t="s">
        <v>103</v>
      </c>
      <c r="H14" s="34" t="s">
        <v>109</v>
      </c>
      <c r="I14" s="2"/>
      <c r="J14" s="23" t="s">
        <v>77</v>
      </c>
      <c r="K14" s="23" t="s">
        <v>58</v>
      </c>
      <c r="L14" s="22" t="s">
        <v>89</v>
      </c>
      <c r="M14" s="22"/>
      <c r="N14" s="22" t="s">
        <v>75</v>
      </c>
      <c r="O14" s="23" t="s">
        <v>90</v>
      </c>
      <c r="P14" s="22"/>
      <c r="Q14" s="11"/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 t="s">
        <v>44</v>
      </c>
      <c r="E15" s="23"/>
      <c r="F15" s="22" t="s">
        <v>101</v>
      </c>
      <c r="G15" s="35" t="s">
        <v>104</v>
      </c>
      <c r="H15" s="23" t="s">
        <v>108</v>
      </c>
      <c r="I15" s="36"/>
      <c r="J15" s="23" t="s">
        <v>76</v>
      </c>
      <c r="K15" s="24" t="s">
        <v>59</v>
      </c>
      <c r="L15" s="23" t="s">
        <v>93</v>
      </c>
      <c r="M15" s="22"/>
      <c r="N15" s="22" t="s">
        <v>74</v>
      </c>
      <c r="O15" s="23" t="s">
        <v>94</v>
      </c>
      <c r="P15" s="24"/>
      <c r="Q15" s="21"/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>
        <v>40870</v>
      </c>
      <c r="E16" s="22"/>
      <c r="F16" s="22">
        <v>5860</v>
      </c>
      <c r="G16" s="22">
        <v>653</v>
      </c>
      <c r="H16" s="37">
        <v>245</v>
      </c>
      <c r="I16" s="22"/>
      <c r="J16" s="22">
        <v>147</v>
      </c>
      <c r="K16" s="22">
        <v>26</v>
      </c>
      <c r="L16" s="22">
        <v>153</v>
      </c>
      <c r="M16" s="22"/>
      <c r="N16" s="22">
        <v>9848</v>
      </c>
      <c r="O16" s="22">
        <v>1785</v>
      </c>
      <c r="P16" s="22"/>
      <c r="Q16" s="11"/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>
        <v>41500</v>
      </c>
      <c r="E17" s="22"/>
      <c r="F17" s="22">
        <v>6270</v>
      </c>
      <c r="G17" s="22">
        <v>125</v>
      </c>
      <c r="H17" s="22">
        <v>645</v>
      </c>
      <c r="I17" s="22"/>
      <c r="J17" s="22">
        <v>147</v>
      </c>
      <c r="K17" s="22">
        <v>26</v>
      </c>
      <c r="L17" s="22">
        <v>153</v>
      </c>
      <c r="M17" s="22"/>
      <c r="N17" s="22">
        <v>9848</v>
      </c>
      <c r="O17" s="22">
        <v>1982</v>
      </c>
      <c r="P17" s="22"/>
      <c r="Q17" s="11"/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32" t="s">
        <v>37</v>
      </c>
      <c r="D18" s="22" t="s">
        <v>45</v>
      </c>
      <c r="E18" s="22"/>
      <c r="F18" s="22" t="s">
        <v>45</v>
      </c>
      <c r="G18" s="22" t="s">
        <v>45</v>
      </c>
      <c r="H18" s="22" t="s">
        <v>45</v>
      </c>
      <c r="I18" s="22"/>
      <c r="J18" s="22" t="s">
        <v>45</v>
      </c>
      <c r="K18" s="22" t="s">
        <v>45</v>
      </c>
      <c r="L18" s="26" t="s">
        <v>79</v>
      </c>
      <c r="M18" s="22"/>
      <c r="N18" s="22" t="s">
        <v>45</v>
      </c>
      <c r="O18" s="22" t="s">
        <v>45</v>
      </c>
      <c r="P18" s="22"/>
      <c r="Q18" s="11"/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32" t="s">
        <v>38</v>
      </c>
      <c r="D19" s="22" t="s">
        <v>45</v>
      </c>
      <c r="E19" s="22"/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 t="s">
        <v>45</v>
      </c>
      <c r="L19" s="26" t="s">
        <v>45</v>
      </c>
      <c r="M19" s="22"/>
      <c r="N19" s="22" t="s">
        <v>45</v>
      </c>
      <c r="O19" s="22" t="s">
        <v>45</v>
      </c>
      <c r="P19" s="22"/>
      <c r="Q19" s="11"/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 t="s">
        <v>45</v>
      </c>
      <c r="E20" s="22"/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6" t="s">
        <v>79</v>
      </c>
      <c r="M20" s="22"/>
      <c r="N20" s="22" t="s">
        <v>45</v>
      </c>
      <c r="O20" s="22" t="s">
        <v>45</v>
      </c>
      <c r="P20" s="22"/>
      <c r="Q20" s="11"/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 t="s">
        <v>45</v>
      </c>
      <c r="E21" s="22"/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6" t="s">
        <v>79</v>
      </c>
      <c r="M21" s="22"/>
      <c r="N21" s="22" t="s">
        <v>45</v>
      </c>
      <c r="O21" s="22" t="s">
        <v>45</v>
      </c>
      <c r="P21" s="22"/>
      <c r="Q21" s="11"/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 t="s">
        <v>45</v>
      </c>
      <c r="E22" s="22"/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3" t="s">
        <v>45</v>
      </c>
      <c r="M22" s="22"/>
      <c r="N22" s="22" t="s">
        <v>45</v>
      </c>
      <c r="O22" s="22" t="s">
        <v>45</v>
      </c>
      <c r="P22" s="22"/>
      <c r="Q22" s="11"/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 t="s">
        <v>45</v>
      </c>
      <c r="E23" s="24"/>
      <c r="F23" s="24" t="s">
        <v>61</v>
      </c>
      <c r="G23" s="22" t="s">
        <v>48</v>
      </c>
      <c r="H23" s="22" t="s">
        <v>45</v>
      </c>
      <c r="I23" s="22"/>
      <c r="J23" s="24" t="s">
        <v>45</v>
      </c>
      <c r="K23" s="24" t="s">
        <v>47</v>
      </c>
      <c r="L23" s="26" t="s">
        <v>79</v>
      </c>
      <c r="M23" s="22"/>
      <c r="N23" s="22" t="s">
        <v>45</v>
      </c>
      <c r="O23" s="22" t="s">
        <v>45</v>
      </c>
      <c r="P23" s="22"/>
      <c r="Q23" s="11"/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/>
      <c r="E24" s="22"/>
      <c r="F24" s="22">
        <v>0</v>
      </c>
      <c r="G24" s="22"/>
      <c r="H24" s="22"/>
      <c r="I24" s="22"/>
      <c r="J24" s="22"/>
      <c r="K24" s="22"/>
      <c r="L24" s="26"/>
      <c r="M24" s="22"/>
      <c r="N24" s="22"/>
      <c r="O24" s="22">
        <v>1</v>
      </c>
      <c r="P24" s="22"/>
      <c r="Q24" s="336">
        <f>COUNTA(D24:P24)</f>
        <v>2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 t="s">
        <v>45</v>
      </c>
      <c r="E25" s="22"/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/>
      <c r="Q25" s="11"/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>
        <v>2</v>
      </c>
      <c r="E26" s="22"/>
      <c r="F26" s="22">
        <v>3</v>
      </c>
      <c r="G26" s="22">
        <v>2</v>
      </c>
      <c r="H26" s="22">
        <v>21</v>
      </c>
      <c r="I26" s="22"/>
      <c r="J26" s="22">
        <v>0</v>
      </c>
      <c r="K26" s="22">
        <v>0</v>
      </c>
      <c r="L26" s="22">
        <v>0</v>
      </c>
      <c r="M26" s="22"/>
      <c r="N26" s="22">
        <v>0</v>
      </c>
      <c r="O26" s="22">
        <v>0</v>
      </c>
      <c r="P26" s="22"/>
      <c r="Q26" s="11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>
        <v>0</v>
      </c>
      <c r="E27" s="22"/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0</v>
      </c>
      <c r="O27" s="22">
        <v>0</v>
      </c>
      <c r="P27" s="22"/>
      <c r="Q27" s="11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>
        <v>0</v>
      </c>
      <c r="E29" s="22"/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1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100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2"/>
      <c r="D42" s="2"/>
      <c r="E42" s="2"/>
      <c r="F42" s="2"/>
      <c r="H42" s="2"/>
      <c r="I42" s="2"/>
      <c r="J42" s="356"/>
      <c r="L42" s="2"/>
      <c r="M42" s="2"/>
      <c r="N42" s="2"/>
      <c r="O42" s="356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0</v>
      </c>
      <c r="W48" s="2"/>
      <c r="X48" s="2"/>
      <c r="Y48" s="2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N50" s="2"/>
      <c r="Q50" s="326"/>
      <c r="R50" s="326"/>
      <c r="S50" s="574" t="s">
        <v>184</v>
      </c>
      <c r="T50" s="574"/>
      <c r="U50" s="331">
        <v>1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N51" s="2"/>
    </row>
    <row r="52" spans="5:26">
      <c r="H52" s="356"/>
      <c r="I52" s="13"/>
      <c r="J52" s="360" t="str">
        <f t="shared" si="2"/>
        <v/>
      </c>
      <c r="N52" s="2"/>
    </row>
    <row r="53" spans="5:26">
      <c r="H53" s="356"/>
      <c r="I53" s="13"/>
      <c r="J53" s="360" t="str">
        <f t="shared" si="2"/>
        <v/>
      </c>
      <c r="N53" s="2"/>
    </row>
    <row r="54" spans="5:26">
      <c r="H54" s="356"/>
      <c r="I54" s="13"/>
      <c r="J54" s="360" t="str">
        <f t="shared" si="2"/>
        <v/>
      </c>
      <c r="N54" s="2"/>
    </row>
    <row r="55" spans="5:26">
      <c r="H55" s="356"/>
      <c r="I55" s="13"/>
      <c r="J55" s="360" t="str">
        <f t="shared" si="2"/>
        <v/>
      </c>
      <c r="N55" s="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43.xml><?xml version="1.0" encoding="utf-8"?>
<worksheet xmlns="http://schemas.openxmlformats.org/spreadsheetml/2006/main" xmlns:r="http://schemas.openxmlformats.org/officeDocument/2006/relationships">
  <sheetPr codeName="Feuil20"/>
  <dimension ref="B1:AG67"/>
  <sheetViews>
    <sheetView topLeftCell="M18" zoomScale="57" zoomScaleNormal="57" workbookViewId="0">
      <selection activeCell="J51" sqref="J51:J55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8.14062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 t="s">
        <v>43</v>
      </c>
      <c r="E14" s="23"/>
      <c r="F14" s="22">
        <v>512520</v>
      </c>
      <c r="G14" s="23" t="s">
        <v>103</v>
      </c>
      <c r="H14" s="34" t="s">
        <v>109</v>
      </c>
      <c r="I14" s="2"/>
      <c r="J14" s="23" t="s">
        <v>77</v>
      </c>
      <c r="K14" s="23" t="s">
        <v>58</v>
      </c>
      <c r="L14" s="22" t="s">
        <v>89</v>
      </c>
      <c r="M14" s="22"/>
      <c r="N14" s="22" t="s">
        <v>75</v>
      </c>
      <c r="O14" s="23" t="s">
        <v>90</v>
      </c>
      <c r="P14" s="22"/>
      <c r="Q14" s="11"/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 t="s">
        <v>44</v>
      </c>
      <c r="E15" s="23"/>
      <c r="F15" s="22" t="s">
        <v>101</v>
      </c>
      <c r="G15" s="23" t="s">
        <v>104</v>
      </c>
      <c r="H15" s="23" t="s">
        <v>108</v>
      </c>
      <c r="I15" s="22"/>
      <c r="J15" s="23" t="s">
        <v>76</v>
      </c>
      <c r="K15" s="24" t="s">
        <v>59</v>
      </c>
      <c r="L15" s="23" t="s">
        <v>93</v>
      </c>
      <c r="M15" s="22"/>
      <c r="N15" s="22" t="s">
        <v>74</v>
      </c>
      <c r="O15" s="23" t="s">
        <v>94</v>
      </c>
      <c r="P15" s="24"/>
      <c r="Q15" s="21"/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>
        <v>40455</v>
      </c>
      <c r="E16" s="22"/>
      <c r="F16" s="22">
        <v>5500</v>
      </c>
      <c r="G16" s="22">
        <v>375</v>
      </c>
      <c r="H16" s="22">
        <v>0</v>
      </c>
      <c r="I16" s="22"/>
      <c r="J16" s="22">
        <v>147</v>
      </c>
      <c r="K16" s="22">
        <v>2</v>
      </c>
      <c r="L16" s="22">
        <v>126</v>
      </c>
      <c r="M16" s="22"/>
      <c r="N16" s="22">
        <v>9848</v>
      </c>
      <c r="O16" s="22">
        <v>1590</v>
      </c>
      <c r="P16" s="22"/>
      <c r="Q16" s="11"/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>
        <v>40870</v>
      </c>
      <c r="E17" s="22"/>
      <c r="F17" s="22">
        <v>5860</v>
      </c>
      <c r="G17" s="22">
        <v>653</v>
      </c>
      <c r="H17" s="22">
        <v>245</v>
      </c>
      <c r="I17" s="22"/>
      <c r="J17" s="22">
        <v>147</v>
      </c>
      <c r="K17" s="22">
        <v>26</v>
      </c>
      <c r="L17" s="22">
        <v>153</v>
      </c>
      <c r="M17" s="22"/>
      <c r="N17" s="22">
        <v>9848</v>
      </c>
      <c r="O17" s="22">
        <v>1785</v>
      </c>
      <c r="P17" s="22"/>
      <c r="Q17" s="11"/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25" t="s">
        <v>37</v>
      </c>
      <c r="D18" s="22" t="s">
        <v>45</v>
      </c>
      <c r="E18" s="22"/>
      <c r="F18" s="22" t="s">
        <v>45</v>
      </c>
      <c r="G18" s="22" t="s">
        <v>45</v>
      </c>
      <c r="H18" s="22" t="s">
        <v>45</v>
      </c>
      <c r="I18" s="22"/>
      <c r="J18" s="22" t="s">
        <v>45</v>
      </c>
      <c r="K18" s="22" t="s">
        <v>45</v>
      </c>
      <c r="L18" s="26" t="s">
        <v>79</v>
      </c>
      <c r="M18" s="22"/>
      <c r="N18" s="22" t="s">
        <v>45</v>
      </c>
      <c r="O18" s="22" t="s">
        <v>45</v>
      </c>
      <c r="P18" s="22"/>
      <c r="Q18" s="11"/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25" t="s">
        <v>38</v>
      </c>
      <c r="D19" s="22" t="s">
        <v>45</v>
      </c>
      <c r="E19" s="22"/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 t="s">
        <v>45</v>
      </c>
      <c r="L19" s="26" t="s">
        <v>45</v>
      </c>
      <c r="M19" s="22"/>
      <c r="N19" s="22" t="s">
        <v>45</v>
      </c>
      <c r="O19" s="22" t="s">
        <v>45</v>
      </c>
      <c r="P19" s="22"/>
      <c r="Q19" s="11"/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 t="s">
        <v>45</v>
      </c>
      <c r="E20" s="22"/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6" t="s">
        <v>79</v>
      </c>
      <c r="M20" s="22"/>
      <c r="N20" s="22" t="s">
        <v>45</v>
      </c>
      <c r="O20" s="22" t="s">
        <v>45</v>
      </c>
      <c r="P20" s="22"/>
      <c r="Q20" s="11"/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 t="s">
        <v>45</v>
      </c>
      <c r="E21" s="22"/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6" t="s">
        <v>79</v>
      </c>
      <c r="M21" s="22"/>
      <c r="N21" s="22" t="s">
        <v>45</v>
      </c>
      <c r="O21" s="22" t="s">
        <v>45</v>
      </c>
      <c r="P21" s="22"/>
      <c r="Q21" s="11"/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 t="s">
        <v>45</v>
      </c>
      <c r="E22" s="22"/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3" t="s">
        <v>45</v>
      </c>
      <c r="M22" s="22"/>
      <c r="N22" s="22" t="s">
        <v>45</v>
      </c>
      <c r="O22" s="22" t="s">
        <v>45</v>
      </c>
      <c r="P22" s="22"/>
      <c r="Q22" s="11"/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 t="s">
        <v>45</v>
      </c>
      <c r="E23" s="24"/>
      <c r="F23" s="24" t="s">
        <v>61</v>
      </c>
      <c r="G23" s="22" t="s">
        <v>48</v>
      </c>
      <c r="H23" s="22"/>
      <c r="I23" s="22"/>
      <c r="J23" s="24" t="s">
        <v>45</v>
      </c>
      <c r="K23" s="24" t="s">
        <v>47</v>
      </c>
      <c r="L23" s="26" t="s">
        <v>79</v>
      </c>
      <c r="M23" s="22"/>
      <c r="N23" s="22" t="s">
        <v>45</v>
      </c>
      <c r="O23" s="22" t="s">
        <v>45</v>
      </c>
      <c r="P23" s="22"/>
      <c r="Q23" s="11"/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/>
      <c r="E24" s="22"/>
      <c r="F24" s="22">
        <v>2</v>
      </c>
      <c r="G24" s="22"/>
      <c r="H24" s="22"/>
      <c r="I24" s="22"/>
      <c r="J24" s="22"/>
      <c r="K24" s="22"/>
      <c r="L24" s="26"/>
      <c r="M24" s="22"/>
      <c r="N24" s="22"/>
      <c r="O24" s="22">
        <v>1</v>
      </c>
      <c r="P24" s="22"/>
      <c r="Q24" s="336">
        <f>COUNTA(D24:P24)</f>
        <v>2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 t="s">
        <v>45</v>
      </c>
      <c r="E25" s="22"/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/>
      <c r="Q25" s="11"/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>
        <v>0</v>
      </c>
      <c r="E26" s="22"/>
      <c r="F26" s="22">
        <v>2</v>
      </c>
      <c r="G26" s="22">
        <v>0</v>
      </c>
      <c r="H26" s="22">
        <v>23</v>
      </c>
      <c r="I26" s="22"/>
      <c r="J26" s="22">
        <v>0</v>
      </c>
      <c r="K26" s="22">
        <v>0</v>
      </c>
      <c r="L26" s="22">
        <v>0</v>
      </c>
      <c r="M26" s="22"/>
      <c r="N26" s="22">
        <v>0</v>
      </c>
      <c r="O26" s="22">
        <v>3</v>
      </c>
      <c r="P26" s="22"/>
      <c r="Q26" s="11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>
        <v>0</v>
      </c>
      <c r="E27" s="22"/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0</v>
      </c>
      <c r="O27" s="22">
        <v>0</v>
      </c>
      <c r="P27" s="22"/>
      <c r="Q27" s="11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1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100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2"/>
      <c r="D42" s="2"/>
      <c r="E42" s="2"/>
      <c r="F42" s="2"/>
      <c r="H42" s="2"/>
      <c r="I42" s="2"/>
      <c r="J42" s="356"/>
      <c r="L42" s="2"/>
      <c r="M42" s="2"/>
      <c r="N42" s="2"/>
      <c r="O42" s="356" t="s">
        <v>128</v>
      </c>
      <c r="Q42" s="327" t="s">
        <v>118</v>
      </c>
      <c r="R42" s="327">
        <v>4</v>
      </c>
      <c r="S42" s="327">
        <v>12</v>
      </c>
      <c r="T42" s="327" t="s">
        <v>117</v>
      </c>
      <c r="U42" s="327">
        <f>IF(R42="","",R42*VLOOKUP(T42,'cout opérateur machines'!A1:B8,2,0))</f>
        <v>28</v>
      </c>
      <c r="W42" s="2"/>
      <c r="X42" s="2"/>
      <c r="Y42" s="2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28</v>
      </c>
      <c r="W48" s="2"/>
      <c r="X48" s="2"/>
      <c r="Y48" s="2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N50" s="2"/>
      <c r="Q50" s="326"/>
      <c r="R50" s="326"/>
      <c r="S50" s="574" t="s">
        <v>184</v>
      </c>
      <c r="T50" s="574"/>
      <c r="U50" s="331">
        <v>1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N51" s="2"/>
    </row>
    <row r="52" spans="5:26">
      <c r="H52" s="356"/>
      <c r="I52" s="13"/>
      <c r="J52" s="360" t="str">
        <f t="shared" si="2"/>
        <v/>
      </c>
      <c r="N52" s="2"/>
    </row>
    <row r="53" spans="5:26">
      <c r="H53" s="356"/>
      <c r="I53" s="13"/>
      <c r="J53" s="360" t="str">
        <f t="shared" si="2"/>
        <v/>
      </c>
      <c r="N53" s="2"/>
      <c r="Q53" s="332"/>
      <c r="R53" s="332"/>
      <c r="S53" s="332"/>
      <c r="T53" s="332"/>
    </row>
    <row r="54" spans="5:26">
      <c r="H54" s="356"/>
      <c r="I54" s="13"/>
      <c r="J54" s="360" t="str">
        <f t="shared" si="2"/>
        <v/>
      </c>
      <c r="N54" s="2"/>
    </row>
    <row r="55" spans="5:26">
      <c r="H55" s="356"/>
      <c r="I55" s="13"/>
      <c r="J55" s="360" t="str">
        <f t="shared" si="2"/>
        <v/>
      </c>
      <c r="N55" s="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V2:X2"/>
    <mergeCell ref="R3:T3"/>
    <mergeCell ref="V3:X3"/>
    <mergeCell ref="R4:T4"/>
    <mergeCell ref="V4:X4"/>
    <mergeCell ref="S48:T48"/>
    <mergeCell ref="S50:T50"/>
    <mergeCell ref="C2:D5"/>
    <mergeCell ref="E2:Q5"/>
    <mergeCell ref="R2:T2"/>
    <mergeCell ref="R5:T5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44.xml><?xml version="1.0" encoding="utf-8"?>
<worksheet xmlns="http://schemas.openxmlformats.org/spreadsheetml/2006/main" xmlns:r="http://schemas.openxmlformats.org/officeDocument/2006/relationships">
  <sheetPr codeName="Feuil19"/>
  <dimension ref="B1:AG67"/>
  <sheetViews>
    <sheetView topLeftCell="O22" zoomScale="69" zoomScaleNormal="69" workbookViewId="0">
      <selection activeCell="J51" sqref="J51:J55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20"/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 t="s">
        <v>43</v>
      </c>
      <c r="E14" s="23"/>
      <c r="F14" s="22">
        <v>512520</v>
      </c>
      <c r="G14" s="23" t="s">
        <v>104</v>
      </c>
      <c r="H14" s="22"/>
      <c r="I14" s="2"/>
      <c r="J14" s="23" t="s">
        <v>77</v>
      </c>
      <c r="K14" s="23" t="s">
        <v>58</v>
      </c>
      <c r="L14" s="22" t="s">
        <v>89</v>
      </c>
      <c r="M14" s="22"/>
      <c r="N14" s="22" t="s">
        <v>75</v>
      </c>
      <c r="O14" s="23" t="s">
        <v>90</v>
      </c>
      <c r="P14" s="22"/>
      <c r="Q14" s="11"/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 t="s">
        <v>44</v>
      </c>
      <c r="E15" s="23"/>
      <c r="F15" s="22" t="s">
        <v>101</v>
      </c>
      <c r="G15" s="23" t="s">
        <v>103</v>
      </c>
      <c r="H15" s="24"/>
      <c r="I15" s="22"/>
      <c r="J15" s="23" t="s">
        <v>76</v>
      </c>
      <c r="K15" s="24" t="s">
        <v>59</v>
      </c>
      <c r="L15" s="23" t="s">
        <v>93</v>
      </c>
      <c r="M15" s="22"/>
      <c r="N15" s="22" t="s">
        <v>74</v>
      </c>
      <c r="O15" s="23" t="s">
        <v>94</v>
      </c>
      <c r="P15" s="24"/>
      <c r="Q15" s="21"/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/>
      <c r="E16" s="22"/>
      <c r="F16" s="22"/>
      <c r="G16" s="22"/>
      <c r="H16" s="22"/>
      <c r="I16" s="22"/>
      <c r="J16" s="22">
        <v>147</v>
      </c>
      <c r="K16" s="22"/>
      <c r="L16" s="22"/>
      <c r="M16" s="22"/>
      <c r="N16" s="22"/>
      <c r="O16" s="22"/>
      <c r="P16" s="22"/>
      <c r="Q16" s="11"/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>
        <v>39670</v>
      </c>
      <c r="E17" s="22"/>
      <c r="F17" s="22">
        <v>5110</v>
      </c>
      <c r="G17" s="22">
        <v>119</v>
      </c>
      <c r="H17" s="22"/>
      <c r="I17" s="22"/>
      <c r="J17" s="22">
        <v>147</v>
      </c>
      <c r="K17" s="22">
        <v>2</v>
      </c>
      <c r="L17" s="22">
        <v>100</v>
      </c>
      <c r="M17" s="22"/>
      <c r="N17" s="22">
        <v>8360</v>
      </c>
      <c r="O17" s="22">
        <v>1377</v>
      </c>
      <c r="P17" s="22"/>
      <c r="Q17" s="11"/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25" t="s">
        <v>37</v>
      </c>
      <c r="D18" s="22" t="s">
        <v>45</v>
      </c>
      <c r="E18" s="22"/>
      <c r="F18" s="22" t="s">
        <v>45</v>
      </c>
      <c r="G18" s="22" t="s">
        <v>45</v>
      </c>
      <c r="H18" s="22"/>
      <c r="I18" s="22"/>
      <c r="J18" s="22" t="s">
        <v>45</v>
      </c>
      <c r="K18" s="22"/>
      <c r="L18" s="26" t="s">
        <v>79</v>
      </c>
      <c r="M18" s="22"/>
      <c r="N18" s="22" t="s">
        <v>45</v>
      </c>
      <c r="O18" s="22" t="s">
        <v>45</v>
      </c>
      <c r="P18" s="22"/>
      <c r="Q18" s="11"/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25" t="s">
        <v>38</v>
      </c>
      <c r="D19" s="22" t="s">
        <v>45</v>
      </c>
      <c r="E19" s="22"/>
      <c r="F19" s="22" t="s">
        <v>45</v>
      </c>
      <c r="G19" s="22" t="s">
        <v>45</v>
      </c>
      <c r="H19" s="22"/>
      <c r="I19" s="22"/>
      <c r="J19" s="22" t="s">
        <v>45</v>
      </c>
      <c r="K19" s="22"/>
      <c r="L19" s="26" t="s">
        <v>45</v>
      </c>
      <c r="M19" s="22"/>
      <c r="N19" s="22" t="s">
        <v>45</v>
      </c>
      <c r="O19" s="22" t="s">
        <v>45</v>
      </c>
      <c r="P19" s="22"/>
      <c r="Q19" s="11"/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 t="s">
        <v>45</v>
      </c>
      <c r="E20" s="22"/>
      <c r="F20" s="22" t="s">
        <v>45</v>
      </c>
      <c r="G20" s="22" t="s">
        <v>45</v>
      </c>
      <c r="H20" s="22"/>
      <c r="I20" s="22"/>
      <c r="J20" s="22" t="s">
        <v>45</v>
      </c>
      <c r="K20" s="22"/>
      <c r="L20" s="26" t="s">
        <v>79</v>
      </c>
      <c r="M20" s="22"/>
      <c r="N20" s="22" t="s">
        <v>45</v>
      </c>
      <c r="O20" s="22" t="s">
        <v>45</v>
      </c>
      <c r="P20" s="22"/>
      <c r="Q20" s="11"/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 t="s">
        <v>45</v>
      </c>
      <c r="E21" s="22"/>
      <c r="F21" s="22" t="s">
        <v>45</v>
      </c>
      <c r="G21" s="22" t="s">
        <v>45</v>
      </c>
      <c r="H21" s="22"/>
      <c r="I21" s="22"/>
      <c r="J21" s="22" t="s">
        <v>45</v>
      </c>
      <c r="K21" s="22"/>
      <c r="L21" s="26" t="s">
        <v>79</v>
      </c>
      <c r="M21" s="22"/>
      <c r="N21" s="22" t="s">
        <v>45</v>
      </c>
      <c r="O21" s="22" t="s">
        <v>45</v>
      </c>
      <c r="P21" s="22"/>
      <c r="Q21" s="11"/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 t="s">
        <v>45</v>
      </c>
      <c r="E22" s="22"/>
      <c r="F22" s="22" t="s">
        <v>45</v>
      </c>
      <c r="G22" s="22" t="s">
        <v>45</v>
      </c>
      <c r="H22" s="22"/>
      <c r="I22" s="22"/>
      <c r="J22" s="22" t="s">
        <v>45</v>
      </c>
      <c r="K22" s="22"/>
      <c r="L22" s="23" t="s">
        <v>45</v>
      </c>
      <c r="M22" s="22"/>
      <c r="N22" s="22" t="s">
        <v>45</v>
      </c>
      <c r="O22" s="22" t="s">
        <v>45</v>
      </c>
      <c r="P22" s="22"/>
      <c r="Q22" s="11"/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 t="s">
        <v>45</v>
      </c>
      <c r="E23" s="24"/>
      <c r="F23" s="24" t="s">
        <v>61</v>
      </c>
      <c r="G23" s="22" t="s">
        <v>48</v>
      </c>
      <c r="H23" s="22"/>
      <c r="I23" s="22"/>
      <c r="J23" s="24" t="s">
        <v>45</v>
      </c>
      <c r="K23" s="24"/>
      <c r="L23" s="26" t="s">
        <v>79</v>
      </c>
      <c r="M23" s="22"/>
      <c r="N23" s="22" t="s">
        <v>45</v>
      </c>
      <c r="O23" s="22" t="s">
        <v>45</v>
      </c>
      <c r="P23" s="22"/>
      <c r="Q23" s="11"/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>
        <v>1</v>
      </c>
      <c r="E24" s="22"/>
      <c r="F24" s="22">
        <v>3</v>
      </c>
      <c r="G24" s="22"/>
      <c r="H24" s="22"/>
      <c r="I24" s="22"/>
      <c r="J24" s="22"/>
      <c r="K24" s="22"/>
      <c r="L24" s="26"/>
      <c r="M24" s="22"/>
      <c r="N24" s="22"/>
      <c r="O24" s="22"/>
      <c r="P24" s="22"/>
      <c r="Q24" s="336">
        <f>COUNTA(D24:P24)</f>
        <v>2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 t="s">
        <v>45</v>
      </c>
      <c r="E25" s="22"/>
      <c r="F25" s="22" t="s">
        <v>45</v>
      </c>
      <c r="G25" s="22" t="s">
        <v>45</v>
      </c>
      <c r="H25" s="22"/>
      <c r="I25" s="22"/>
      <c r="J25" s="22" t="s">
        <v>45</v>
      </c>
      <c r="K25" s="22"/>
      <c r="L25" s="22" t="s">
        <v>45</v>
      </c>
      <c r="M25" s="22"/>
      <c r="N25" s="22" t="s">
        <v>45</v>
      </c>
      <c r="O25" s="22" t="s">
        <v>45</v>
      </c>
      <c r="P25" s="22"/>
      <c r="Q25" s="11"/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>
        <v>0</v>
      </c>
      <c r="E26" s="22"/>
      <c r="F26" s="22">
        <v>1</v>
      </c>
      <c r="G26" s="22">
        <v>0</v>
      </c>
      <c r="H26" s="22"/>
      <c r="I26" s="22"/>
      <c r="J26" s="22">
        <v>0</v>
      </c>
      <c r="K26" s="22">
        <v>0</v>
      </c>
      <c r="L26" s="22">
        <v>0</v>
      </c>
      <c r="M26" s="22"/>
      <c r="N26" s="22">
        <v>0</v>
      </c>
      <c r="O26" s="22">
        <v>2</v>
      </c>
      <c r="P26" s="22"/>
      <c r="Q26" s="11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>
        <v>0</v>
      </c>
      <c r="E27" s="22"/>
      <c r="F27" s="22">
        <v>0</v>
      </c>
      <c r="G27" s="22">
        <v>0</v>
      </c>
      <c r="H27" s="22"/>
      <c r="I27" s="22"/>
      <c r="J27" s="22">
        <v>0</v>
      </c>
      <c r="K27" s="22">
        <v>0</v>
      </c>
      <c r="L27" s="22">
        <v>0</v>
      </c>
      <c r="M27" s="22"/>
      <c r="N27" s="22">
        <v>0</v>
      </c>
      <c r="O27" s="22">
        <v>0</v>
      </c>
      <c r="P27" s="22"/>
      <c r="Q27" s="11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11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>
        <v>0</v>
      </c>
      <c r="E29" s="22">
        <v>0</v>
      </c>
      <c r="F29" s="22">
        <v>0</v>
      </c>
      <c r="G29" s="22"/>
      <c r="H29" s="22"/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1</v>
      </c>
      <c r="Q29" s="11"/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100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0" spans="2:33" ht="15.75" thickBot="1"/>
    <row r="41" spans="2:33" ht="54.75" customHeight="1" thickBot="1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4" t="s">
        <v>83</v>
      </c>
      <c r="X41" s="18" t="s">
        <v>85</v>
      </c>
      <c r="Y41" s="19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2"/>
      <c r="D42" s="2"/>
      <c r="E42" s="2"/>
      <c r="F42" s="2"/>
      <c r="H42" s="2"/>
      <c r="I42" s="2"/>
      <c r="J42" s="356"/>
      <c r="L42" s="2"/>
      <c r="M42" s="2"/>
      <c r="N42" s="2"/>
      <c r="O42" s="356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5"/>
      <c r="X42" s="12"/>
      <c r="Y42" s="15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6"/>
      <c r="X43" s="13"/>
      <c r="Y43" s="15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6"/>
      <c r="X44" s="13"/>
      <c r="Y44" s="15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6"/>
      <c r="X45" s="13"/>
      <c r="Y45" s="15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6"/>
      <c r="X46" s="13"/>
      <c r="Y46" s="15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6"/>
      <c r="X47" s="13"/>
      <c r="Y47" s="15"/>
      <c r="Z47" s="338">
        <f t="shared" si="1"/>
        <v>0</v>
      </c>
      <c r="AD47" s="356"/>
      <c r="AE47" s="356"/>
      <c r="AF47" s="356"/>
      <c r="AG47" s="356"/>
    </row>
    <row r="48" spans="2:33" ht="15.75" thickBot="1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0</v>
      </c>
      <c r="W48" s="7"/>
      <c r="X48" s="14"/>
      <c r="Y48" s="16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N50" s="2"/>
      <c r="Q50" s="326"/>
      <c r="R50" s="326"/>
      <c r="S50" s="574" t="s">
        <v>184</v>
      </c>
      <c r="T50" s="574"/>
      <c r="U50" s="331">
        <v>1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N51" s="2"/>
    </row>
    <row r="52" spans="5:26">
      <c r="H52" s="356"/>
      <c r="I52" s="13"/>
      <c r="J52" s="360" t="str">
        <f t="shared" si="2"/>
        <v/>
      </c>
      <c r="N52" s="2"/>
    </row>
    <row r="53" spans="5:26">
      <c r="H53" s="356"/>
      <c r="I53" s="13"/>
      <c r="J53" s="360" t="str">
        <f t="shared" si="2"/>
        <v/>
      </c>
      <c r="N53" s="2"/>
    </row>
    <row r="54" spans="5:26">
      <c r="H54" s="356"/>
      <c r="I54" s="13"/>
      <c r="J54" s="360" t="str">
        <f t="shared" si="2"/>
        <v/>
      </c>
      <c r="N54" s="2"/>
    </row>
    <row r="55" spans="5:26">
      <c r="H55" s="356"/>
      <c r="I55" s="13"/>
      <c r="J55" s="360" t="str">
        <f t="shared" si="2"/>
        <v/>
      </c>
      <c r="N55" s="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V2:X2"/>
    <mergeCell ref="R3:T3"/>
    <mergeCell ref="V3:X3"/>
    <mergeCell ref="R4:T4"/>
    <mergeCell ref="V4:X4"/>
    <mergeCell ref="S48:T48"/>
    <mergeCell ref="S50:T50"/>
    <mergeCell ref="C2:D5"/>
    <mergeCell ref="E2:Q5"/>
    <mergeCell ref="R2:T2"/>
    <mergeCell ref="R5:T5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45.xml><?xml version="1.0" encoding="utf-8"?>
<worksheet xmlns="http://schemas.openxmlformats.org/spreadsheetml/2006/main" xmlns:r="http://schemas.openxmlformats.org/officeDocument/2006/relationships">
  <sheetPr codeName="Feuil18"/>
  <dimension ref="B1:AG67"/>
  <sheetViews>
    <sheetView topLeftCell="A29" zoomScale="69" zoomScaleNormal="69" workbookViewId="0">
      <selection activeCell="J51" sqref="J51:J55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Q13" s="30"/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 t="s">
        <v>43</v>
      </c>
      <c r="E14" s="23"/>
      <c r="F14" s="22">
        <v>512520</v>
      </c>
      <c r="G14" s="23" t="s">
        <v>88</v>
      </c>
      <c r="H14" s="22">
        <v>200200</v>
      </c>
      <c r="I14" s="2"/>
      <c r="J14" s="23" t="s">
        <v>77</v>
      </c>
      <c r="K14" s="22">
        <v>480387</v>
      </c>
      <c r="L14" s="22" t="s">
        <v>89</v>
      </c>
      <c r="M14" s="22"/>
      <c r="N14" s="22" t="s">
        <v>75</v>
      </c>
      <c r="O14" s="23" t="s">
        <v>90</v>
      </c>
      <c r="P14" s="22"/>
      <c r="Q14" s="8"/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 t="s">
        <v>44</v>
      </c>
      <c r="E15" s="23"/>
      <c r="F15" s="22" t="s">
        <v>101</v>
      </c>
      <c r="G15" s="23" t="s">
        <v>92</v>
      </c>
      <c r="H15" s="24" t="s">
        <v>63</v>
      </c>
      <c r="I15" s="22"/>
      <c r="J15" s="23" t="s">
        <v>76</v>
      </c>
      <c r="K15" s="24" t="s">
        <v>55</v>
      </c>
      <c r="L15" s="23" t="s">
        <v>93</v>
      </c>
      <c r="M15" s="22"/>
      <c r="N15" s="22" t="s">
        <v>74</v>
      </c>
      <c r="O15" s="23" t="s">
        <v>94</v>
      </c>
      <c r="P15" s="24"/>
      <c r="Q15" s="29"/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8"/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>
        <v>40455</v>
      </c>
      <c r="E17" s="22"/>
      <c r="F17" s="22">
        <v>5500</v>
      </c>
      <c r="G17" s="22">
        <v>375</v>
      </c>
      <c r="H17" s="22">
        <v>4220</v>
      </c>
      <c r="I17" s="22"/>
      <c r="J17" s="22">
        <v>96</v>
      </c>
      <c r="K17" s="22"/>
      <c r="L17" s="22"/>
      <c r="M17" s="22"/>
      <c r="N17" s="22"/>
      <c r="O17" s="22"/>
      <c r="P17" s="22"/>
      <c r="Q17" s="8"/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25" t="s">
        <v>37</v>
      </c>
      <c r="D18" s="22" t="s">
        <v>45</v>
      </c>
      <c r="E18" s="22"/>
      <c r="F18" s="22" t="s">
        <v>45</v>
      </c>
      <c r="G18" s="22" t="s">
        <v>45</v>
      </c>
      <c r="H18" s="22" t="s">
        <v>45</v>
      </c>
      <c r="I18" s="22"/>
      <c r="J18" s="22" t="s">
        <v>45</v>
      </c>
      <c r="K18" s="22" t="s">
        <v>45</v>
      </c>
      <c r="L18" s="26" t="s">
        <v>79</v>
      </c>
      <c r="M18" s="22"/>
      <c r="N18" s="22" t="s">
        <v>45</v>
      </c>
      <c r="O18" s="22" t="s">
        <v>45</v>
      </c>
      <c r="P18" s="22"/>
      <c r="Q18" s="8"/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25" t="s">
        <v>38</v>
      </c>
      <c r="D19" s="22" t="s">
        <v>45</v>
      </c>
      <c r="E19" s="22"/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 t="s">
        <v>45</v>
      </c>
      <c r="L19" s="26" t="s">
        <v>45</v>
      </c>
      <c r="M19" s="22"/>
      <c r="N19" s="22" t="s">
        <v>45</v>
      </c>
      <c r="O19" s="22" t="s">
        <v>45</v>
      </c>
      <c r="P19" s="22"/>
      <c r="Q19" s="8"/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 t="s">
        <v>45</v>
      </c>
      <c r="E20" s="22"/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6" t="s">
        <v>79</v>
      </c>
      <c r="M20" s="22"/>
      <c r="N20" s="22" t="s">
        <v>45</v>
      </c>
      <c r="O20" s="22" t="s">
        <v>45</v>
      </c>
      <c r="P20" s="22"/>
      <c r="Q20" s="8"/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 t="s">
        <v>45</v>
      </c>
      <c r="E21" s="22"/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6" t="s">
        <v>79</v>
      </c>
      <c r="M21" s="22"/>
      <c r="N21" s="22" t="s">
        <v>45</v>
      </c>
      <c r="O21" s="22" t="s">
        <v>45</v>
      </c>
      <c r="P21" s="22"/>
      <c r="Q21" s="8"/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 t="s">
        <v>45</v>
      </c>
      <c r="E22" s="22"/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3" t="s">
        <v>45</v>
      </c>
      <c r="M22" s="22"/>
      <c r="N22" s="22" t="s">
        <v>45</v>
      </c>
      <c r="O22" s="22" t="s">
        <v>45</v>
      </c>
      <c r="P22" s="22"/>
      <c r="Q22" s="8"/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 t="s">
        <v>45</v>
      </c>
      <c r="E23" s="24"/>
      <c r="F23" s="24" t="s">
        <v>61</v>
      </c>
      <c r="G23" s="22" t="s">
        <v>48</v>
      </c>
      <c r="H23" s="22" t="s">
        <v>45</v>
      </c>
      <c r="I23" s="22"/>
      <c r="J23" s="24" t="s">
        <v>45</v>
      </c>
      <c r="K23" s="24" t="s">
        <v>47</v>
      </c>
      <c r="L23" s="26" t="s">
        <v>79</v>
      </c>
      <c r="M23" s="22"/>
      <c r="N23" s="22" t="s">
        <v>45</v>
      </c>
      <c r="O23" s="22" t="s">
        <v>45</v>
      </c>
      <c r="P23" s="22"/>
      <c r="Q23" s="8"/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/>
      <c r="E24" s="22"/>
      <c r="F24" s="22">
        <v>1</v>
      </c>
      <c r="G24" s="22"/>
      <c r="H24" s="22"/>
      <c r="I24" s="22"/>
      <c r="J24" s="22"/>
      <c r="K24" s="22"/>
      <c r="L24" s="26"/>
      <c r="M24" s="22"/>
      <c r="N24" s="22"/>
      <c r="O24" s="22">
        <v>1</v>
      </c>
      <c r="P24" s="22"/>
      <c r="Q24" s="336">
        <f>COUNTA(D24:P24)</f>
        <v>2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 t="s">
        <v>45</v>
      </c>
      <c r="E25" s="22"/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/>
      <c r="Q25" s="8"/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>
        <v>0</v>
      </c>
      <c r="E26" s="22">
        <v>0</v>
      </c>
      <c r="F26" s="22">
        <v>0</v>
      </c>
      <c r="G26" s="22">
        <v>1</v>
      </c>
      <c r="H26" s="22">
        <v>0</v>
      </c>
      <c r="I26" s="22"/>
      <c r="J26" s="22">
        <v>0</v>
      </c>
      <c r="K26" s="22">
        <v>0</v>
      </c>
      <c r="L26" s="22">
        <v>0</v>
      </c>
      <c r="M26" s="22"/>
      <c r="N26" s="22">
        <v>77</v>
      </c>
      <c r="O26" s="22">
        <v>8</v>
      </c>
      <c r="P26" s="22"/>
      <c r="Q26" s="8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>
        <v>0</v>
      </c>
      <c r="E27" s="22">
        <v>0</v>
      </c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2</v>
      </c>
      <c r="O27" s="22">
        <v>0</v>
      </c>
      <c r="P27" s="22"/>
      <c r="Q27" s="8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 t="s">
        <v>99</v>
      </c>
      <c r="O28" s="22"/>
      <c r="P28" s="22"/>
      <c r="Q28" s="8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>
        <v>0</v>
      </c>
      <c r="E29" s="22"/>
      <c r="F29" s="22">
        <v>0</v>
      </c>
      <c r="G29" s="22"/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1</v>
      </c>
      <c r="Q29" s="8"/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100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2"/>
      <c r="D42" s="2"/>
      <c r="E42" s="2"/>
      <c r="F42" s="2"/>
      <c r="H42" s="2"/>
      <c r="I42" s="2"/>
      <c r="J42" s="356"/>
      <c r="L42" s="2"/>
      <c r="M42" s="2"/>
      <c r="N42" s="2"/>
      <c r="O42" s="356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0</v>
      </c>
      <c r="W48" s="2"/>
      <c r="X48" s="2"/>
      <c r="Y48" s="2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N50" s="2"/>
      <c r="Q50" s="326"/>
      <c r="R50" s="326"/>
      <c r="S50" s="574" t="s">
        <v>184</v>
      </c>
      <c r="T50" s="574"/>
      <c r="U50" s="331">
        <v>1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N51" s="2"/>
    </row>
    <row r="52" spans="5:26">
      <c r="H52" s="356"/>
      <c r="I52" s="13"/>
      <c r="J52" s="360" t="str">
        <f t="shared" si="2"/>
        <v/>
      </c>
      <c r="N52" s="2"/>
    </row>
    <row r="53" spans="5:26">
      <c r="H53" s="356"/>
      <c r="I53" s="13"/>
      <c r="J53" s="360" t="str">
        <f t="shared" si="2"/>
        <v/>
      </c>
      <c r="N53" s="2"/>
    </row>
    <row r="54" spans="5:26">
      <c r="H54" s="356"/>
      <c r="I54" s="13"/>
      <c r="J54" s="360" t="str">
        <f t="shared" si="2"/>
        <v/>
      </c>
      <c r="N54" s="2"/>
    </row>
    <row r="55" spans="5:26">
      <c r="H55" s="356"/>
      <c r="I55" s="13"/>
      <c r="J55" s="360" t="str">
        <f t="shared" si="2"/>
        <v/>
      </c>
      <c r="N55" s="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V2:X2"/>
    <mergeCell ref="R3:T3"/>
    <mergeCell ref="V3:X3"/>
    <mergeCell ref="R4:T4"/>
    <mergeCell ref="V4:X4"/>
    <mergeCell ref="S48:T48"/>
    <mergeCell ref="S50:T50"/>
    <mergeCell ref="C2:D5"/>
    <mergeCell ref="E2:Q5"/>
    <mergeCell ref="R2:T2"/>
    <mergeCell ref="R5:T5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46.xml><?xml version="1.0" encoding="utf-8"?>
<worksheet xmlns="http://schemas.openxmlformats.org/spreadsheetml/2006/main" xmlns:r="http://schemas.openxmlformats.org/officeDocument/2006/relationships">
  <sheetPr codeName="Feuil17"/>
  <dimension ref="B1:AG67"/>
  <sheetViews>
    <sheetView topLeftCell="P27" zoomScale="69" zoomScaleNormal="69" workbookViewId="0">
      <selection activeCell="J51" sqref="J51:J55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 t="s">
        <v>43</v>
      </c>
      <c r="E14" s="23"/>
      <c r="F14" s="22">
        <v>512520</v>
      </c>
      <c r="G14" s="23" t="s">
        <v>88</v>
      </c>
      <c r="H14" s="22">
        <v>200200</v>
      </c>
      <c r="I14" s="2"/>
      <c r="J14" s="23" t="s">
        <v>77</v>
      </c>
      <c r="K14" s="22">
        <v>480387</v>
      </c>
      <c r="L14" s="22" t="s">
        <v>89</v>
      </c>
      <c r="M14" s="22"/>
      <c r="N14" s="22" t="s">
        <v>75</v>
      </c>
      <c r="O14" s="23" t="s">
        <v>90</v>
      </c>
      <c r="P14" s="22"/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 t="s">
        <v>44</v>
      </c>
      <c r="E15" s="23"/>
      <c r="F15" s="22" t="s">
        <v>101</v>
      </c>
      <c r="G15" s="23" t="s">
        <v>92</v>
      </c>
      <c r="H15" s="24" t="s">
        <v>63</v>
      </c>
      <c r="I15" s="22"/>
      <c r="J15" s="23" t="s">
        <v>76</v>
      </c>
      <c r="K15" s="24" t="s">
        <v>55</v>
      </c>
      <c r="L15" s="23" t="s">
        <v>93</v>
      </c>
      <c r="M15" s="22"/>
      <c r="N15" s="22" t="s">
        <v>74</v>
      </c>
      <c r="O15" s="23" t="s">
        <v>94</v>
      </c>
      <c r="P15" s="24"/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>
        <v>36940</v>
      </c>
      <c r="E16" s="22"/>
      <c r="F16" s="22">
        <v>3580</v>
      </c>
      <c r="G16" s="22">
        <v>45</v>
      </c>
      <c r="H16" s="22">
        <v>1890</v>
      </c>
      <c r="I16" s="22"/>
      <c r="J16" s="22">
        <v>96</v>
      </c>
      <c r="K16" s="22">
        <v>163</v>
      </c>
      <c r="L16" s="22">
        <v>31</v>
      </c>
      <c r="M16" s="22"/>
      <c r="N16" s="22">
        <v>4580</v>
      </c>
      <c r="O16" s="22">
        <v>430</v>
      </c>
      <c r="P16" s="22"/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>
        <v>38190</v>
      </c>
      <c r="E17" s="22"/>
      <c r="F17" s="22">
        <v>4150</v>
      </c>
      <c r="G17" s="22"/>
      <c r="H17" s="22">
        <v>4220</v>
      </c>
      <c r="I17" s="22"/>
      <c r="J17" s="22">
        <v>96</v>
      </c>
      <c r="K17" s="22"/>
      <c r="L17" s="22"/>
      <c r="M17" s="22"/>
      <c r="N17" s="22"/>
      <c r="O17" s="22"/>
      <c r="P17" s="22"/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25" t="s">
        <v>37</v>
      </c>
      <c r="D18" s="22" t="s">
        <v>45</v>
      </c>
      <c r="E18" s="22"/>
      <c r="F18" s="22" t="s">
        <v>45</v>
      </c>
      <c r="G18" s="22" t="s">
        <v>45</v>
      </c>
      <c r="H18" s="22" t="s">
        <v>45</v>
      </c>
      <c r="I18" s="22"/>
      <c r="J18" s="22" t="s">
        <v>45</v>
      </c>
      <c r="K18" s="22" t="s">
        <v>45</v>
      </c>
      <c r="L18" s="26" t="s">
        <v>79</v>
      </c>
      <c r="M18" s="22"/>
      <c r="N18" s="22" t="s">
        <v>45</v>
      </c>
      <c r="O18" s="22" t="s">
        <v>45</v>
      </c>
      <c r="P18" s="22"/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25" t="s">
        <v>38</v>
      </c>
      <c r="D19" s="22" t="s">
        <v>45</v>
      </c>
      <c r="E19" s="22"/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 t="s">
        <v>45</v>
      </c>
      <c r="L19" s="26" t="s">
        <v>45</v>
      </c>
      <c r="M19" s="22"/>
      <c r="N19" s="22" t="s">
        <v>45</v>
      </c>
      <c r="O19" s="22" t="s">
        <v>45</v>
      </c>
      <c r="P19" s="22"/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 t="s">
        <v>45</v>
      </c>
      <c r="E20" s="22"/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6" t="s">
        <v>79</v>
      </c>
      <c r="M20" s="22"/>
      <c r="N20" s="22" t="s">
        <v>45</v>
      </c>
      <c r="O20" s="22" t="s">
        <v>45</v>
      </c>
      <c r="P20" s="22"/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 t="s">
        <v>45</v>
      </c>
      <c r="E21" s="22"/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6" t="s">
        <v>79</v>
      </c>
      <c r="M21" s="22"/>
      <c r="N21" s="22" t="s">
        <v>45</v>
      </c>
      <c r="O21" s="22" t="s">
        <v>45</v>
      </c>
      <c r="P21" s="22"/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 t="s">
        <v>45</v>
      </c>
      <c r="E22" s="22"/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3" t="s">
        <v>45</v>
      </c>
      <c r="M22" s="22"/>
      <c r="N22" s="22" t="s">
        <v>45</v>
      </c>
      <c r="O22" s="22" t="s">
        <v>45</v>
      </c>
      <c r="P22" s="22"/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 t="s">
        <v>45</v>
      </c>
      <c r="E23" s="24"/>
      <c r="F23" s="24" t="s">
        <v>61</v>
      </c>
      <c r="G23" s="22" t="s">
        <v>48</v>
      </c>
      <c r="H23" s="22" t="s">
        <v>45</v>
      </c>
      <c r="I23" s="22"/>
      <c r="J23" s="24" t="s">
        <v>45</v>
      </c>
      <c r="K23" s="24" t="s">
        <v>47</v>
      </c>
      <c r="L23" s="26" t="s">
        <v>79</v>
      </c>
      <c r="M23" s="22"/>
      <c r="N23" s="22" t="s">
        <v>45</v>
      </c>
      <c r="O23" s="22" t="s">
        <v>45</v>
      </c>
      <c r="P23" s="22"/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/>
      <c r="E24" s="22"/>
      <c r="F24" s="22">
        <v>0</v>
      </c>
      <c r="G24" s="22"/>
      <c r="H24" s="22"/>
      <c r="I24" s="22"/>
      <c r="J24" s="22"/>
      <c r="K24" s="22"/>
      <c r="L24" s="26"/>
      <c r="M24" s="22"/>
      <c r="N24" s="22"/>
      <c r="O24" s="22"/>
      <c r="P24" s="22"/>
      <c r="Q24" s="336">
        <f>COUNTA(D24:P24)</f>
        <v>1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 t="s">
        <v>45</v>
      </c>
      <c r="E25" s="22"/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/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>
        <v>0</v>
      </c>
      <c r="E26" s="22"/>
      <c r="F26" s="22">
        <v>0</v>
      </c>
      <c r="G26" s="22">
        <v>0</v>
      </c>
      <c r="H26" s="22">
        <v>0</v>
      </c>
      <c r="I26" s="22"/>
      <c r="J26" s="22">
        <v>0</v>
      </c>
      <c r="K26" s="22">
        <v>0</v>
      </c>
      <c r="L26" s="22"/>
      <c r="M26" s="22"/>
      <c r="N26" s="22">
        <v>0</v>
      </c>
      <c r="O26" s="22">
        <v>0</v>
      </c>
      <c r="P26" s="22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>
        <v>0</v>
      </c>
      <c r="E27" s="22"/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/>
      <c r="M27" s="22"/>
      <c r="N27" s="22">
        <v>0</v>
      </c>
      <c r="O27" s="22">
        <v>0</v>
      </c>
      <c r="P27" s="22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>
        <v>0</v>
      </c>
      <c r="E29" s="22"/>
      <c r="F29" s="22">
        <v>0</v>
      </c>
      <c r="G29" s="22"/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1</v>
      </c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100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328" t="s">
        <v>83</v>
      </c>
      <c r="X41" s="328" t="s">
        <v>85</v>
      </c>
      <c r="Y41" s="328" t="s">
        <v>84</v>
      </c>
      <c r="Z41" s="342" t="s">
        <v>214</v>
      </c>
      <c r="AD41" s="342" t="s">
        <v>234</v>
      </c>
      <c r="AE41" s="342" t="s">
        <v>235</v>
      </c>
      <c r="AF41" s="342" t="s">
        <v>236</v>
      </c>
      <c r="AG41" s="342" t="s">
        <v>237</v>
      </c>
    </row>
    <row r="42" spans="2:33" ht="24.95" customHeight="1">
      <c r="C42" s="2"/>
      <c r="D42" s="2"/>
      <c r="E42" s="2"/>
      <c r="F42" s="2"/>
      <c r="H42" s="2"/>
      <c r="I42" s="2"/>
      <c r="J42" s="356"/>
      <c r="L42" s="2"/>
      <c r="M42" s="2"/>
      <c r="N42" s="2"/>
      <c r="O42" s="356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327"/>
      <c r="X42" s="327"/>
      <c r="Y42" s="327"/>
      <c r="Z42" s="343">
        <f>X42*8</f>
        <v>0</v>
      </c>
      <c r="AD42" s="356"/>
      <c r="AE42" s="356"/>
      <c r="AF42" s="356"/>
      <c r="AG42" s="356"/>
    </row>
    <row r="43" spans="2:33" ht="24.95" customHeight="1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327"/>
      <c r="X43" s="327"/>
      <c r="Y43" s="327"/>
      <c r="Z43" s="343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327"/>
      <c r="X44" s="327"/>
      <c r="Y44" s="327"/>
      <c r="Z44" s="343">
        <f t="shared" si="1"/>
        <v>0</v>
      </c>
      <c r="AD44" s="356"/>
      <c r="AE44" s="356"/>
      <c r="AF44" s="356"/>
      <c r="AG44" s="356"/>
    </row>
    <row r="45" spans="2:33" ht="24.95" customHeight="1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327"/>
      <c r="X45" s="327"/>
      <c r="Y45" s="327"/>
      <c r="Z45" s="343">
        <f t="shared" si="1"/>
        <v>0</v>
      </c>
      <c r="AD45" s="356"/>
      <c r="AE45" s="356"/>
      <c r="AF45" s="356"/>
      <c r="AG45" s="356"/>
    </row>
    <row r="46" spans="2:33" ht="24.95" customHeight="1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327"/>
      <c r="X46" s="327"/>
      <c r="Y46" s="327"/>
      <c r="Z46" s="343">
        <f t="shared" si="1"/>
        <v>0</v>
      </c>
      <c r="AD46" s="356"/>
      <c r="AE46" s="356"/>
      <c r="AF46" s="356"/>
      <c r="AG46" s="356"/>
    </row>
    <row r="47" spans="2:33" ht="24.95" customHeight="1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327"/>
      <c r="X47" s="327"/>
      <c r="Y47" s="327"/>
      <c r="Z47" s="343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0</v>
      </c>
      <c r="W48" s="327"/>
      <c r="X48" s="327"/>
      <c r="Y48" s="327"/>
      <c r="Z48" s="343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N50" s="2"/>
      <c r="Q50" s="326"/>
      <c r="R50" s="326"/>
      <c r="S50" s="574" t="s">
        <v>184</v>
      </c>
      <c r="T50" s="574"/>
      <c r="U50" s="331">
        <v>1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N51" s="2"/>
    </row>
    <row r="52" spans="5:26">
      <c r="H52" s="356"/>
      <c r="I52" s="13"/>
      <c r="J52" s="360" t="str">
        <f t="shared" si="2"/>
        <v/>
      </c>
      <c r="N52" s="2"/>
    </row>
    <row r="53" spans="5:26">
      <c r="H53" s="356"/>
      <c r="I53" s="13"/>
      <c r="J53" s="360" t="str">
        <f t="shared" si="2"/>
        <v/>
      </c>
      <c r="N53" s="2"/>
    </row>
    <row r="54" spans="5:26">
      <c r="H54" s="356"/>
      <c r="I54" s="13"/>
      <c r="J54" s="360" t="str">
        <f t="shared" si="2"/>
        <v/>
      </c>
      <c r="N54" s="2"/>
    </row>
    <row r="55" spans="5:26">
      <c r="H55" s="356"/>
      <c r="I55" s="13"/>
      <c r="J55" s="360" t="str">
        <f t="shared" si="2"/>
        <v/>
      </c>
      <c r="N55" s="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V2:X2"/>
    <mergeCell ref="R3:T3"/>
    <mergeCell ref="V3:X3"/>
    <mergeCell ref="R4:T4"/>
    <mergeCell ref="V4:X4"/>
    <mergeCell ref="S48:T48"/>
    <mergeCell ref="S50:T50"/>
    <mergeCell ref="C2:D5"/>
    <mergeCell ref="E2:Q5"/>
    <mergeCell ref="R2:T2"/>
    <mergeCell ref="R5:T5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47.xml><?xml version="1.0" encoding="utf-8"?>
<worksheet xmlns="http://schemas.openxmlformats.org/spreadsheetml/2006/main" xmlns:r="http://schemas.openxmlformats.org/officeDocument/2006/relationships">
  <sheetPr codeName="Feuil16"/>
  <dimension ref="B1:AG67"/>
  <sheetViews>
    <sheetView topLeftCell="A26" zoomScale="69" zoomScaleNormal="69" workbookViewId="0">
      <selection activeCell="J51" sqref="J51:J55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 t="s">
        <v>43</v>
      </c>
      <c r="E14" s="23"/>
      <c r="F14" s="22">
        <v>512520</v>
      </c>
      <c r="G14" s="23" t="s">
        <v>88</v>
      </c>
      <c r="H14" s="22">
        <v>200200</v>
      </c>
      <c r="I14" s="2"/>
      <c r="J14" s="23" t="s">
        <v>77</v>
      </c>
      <c r="K14" s="22">
        <v>480387</v>
      </c>
      <c r="L14" s="22" t="s">
        <v>89</v>
      </c>
      <c r="M14" s="22"/>
      <c r="N14" s="22" t="s">
        <v>75</v>
      </c>
      <c r="O14" s="23" t="s">
        <v>90</v>
      </c>
      <c r="P14" s="22"/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 t="s">
        <v>44</v>
      </c>
      <c r="E15" s="23"/>
      <c r="F15" s="22" t="s">
        <v>101</v>
      </c>
      <c r="G15" s="23" t="s">
        <v>92</v>
      </c>
      <c r="H15" s="24" t="s">
        <v>63</v>
      </c>
      <c r="I15" s="22"/>
      <c r="J15" s="23" t="s">
        <v>76</v>
      </c>
      <c r="K15" s="24" t="s">
        <v>55</v>
      </c>
      <c r="L15" s="23" t="s">
        <v>93</v>
      </c>
      <c r="M15" s="22"/>
      <c r="N15" s="22" t="s">
        <v>74</v>
      </c>
      <c r="O15" s="23" t="s">
        <v>94</v>
      </c>
      <c r="P15" s="24"/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>
        <v>36940</v>
      </c>
      <c r="E16" s="22"/>
      <c r="F16" s="22">
        <v>3580</v>
      </c>
      <c r="G16" s="22">
        <v>45</v>
      </c>
      <c r="H16" s="22">
        <v>1890</v>
      </c>
      <c r="I16" s="22"/>
      <c r="J16" s="22">
        <v>96</v>
      </c>
      <c r="K16" s="22">
        <v>163</v>
      </c>
      <c r="L16" s="22">
        <v>31</v>
      </c>
      <c r="M16" s="22"/>
      <c r="N16" s="22">
        <v>4580</v>
      </c>
      <c r="O16" s="22">
        <v>430</v>
      </c>
      <c r="P16" s="22"/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>
        <v>38190</v>
      </c>
      <c r="E17" s="22"/>
      <c r="F17" s="22">
        <v>4150</v>
      </c>
      <c r="G17" s="22"/>
      <c r="H17" s="22">
        <v>4220</v>
      </c>
      <c r="I17" s="22"/>
      <c r="J17" s="22">
        <v>96</v>
      </c>
      <c r="K17" s="22"/>
      <c r="L17" s="22"/>
      <c r="M17" s="22"/>
      <c r="N17" s="22"/>
      <c r="O17" s="22"/>
      <c r="P17" s="22"/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25" t="s">
        <v>37</v>
      </c>
      <c r="D18" s="22" t="s">
        <v>45</v>
      </c>
      <c r="E18" s="22"/>
      <c r="F18" s="22" t="s">
        <v>45</v>
      </c>
      <c r="G18" s="22" t="s">
        <v>45</v>
      </c>
      <c r="H18" s="22" t="s">
        <v>45</v>
      </c>
      <c r="I18" s="22"/>
      <c r="J18" s="22" t="s">
        <v>45</v>
      </c>
      <c r="K18" s="22" t="s">
        <v>45</v>
      </c>
      <c r="L18" s="26" t="s">
        <v>79</v>
      </c>
      <c r="M18" s="22"/>
      <c r="N18" s="22" t="s">
        <v>45</v>
      </c>
      <c r="O18" s="22" t="s">
        <v>45</v>
      </c>
      <c r="P18" s="22"/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25" t="s">
        <v>38</v>
      </c>
      <c r="D19" s="22" t="s">
        <v>45</v>
      </c>
      <c r="E19" s="22"/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 t="s">
        <v>45</v>
      </c>
      <c r="L19" s="26" t="s">
        <v>45</v>
      </c>
      <c r="M19" s="22"/>
      <c r="N19" s="22" t="s">
        <v>45</v>
      </c>
      <c r="O19" s="22" t="s">
        <v>45</v>
      </c>
      <c r="P19" s="22"/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 t="s">
        <v>45</v>
      </c>
      <c r="E20" s="22"/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6" t="s">
        <v>79</v>
      </c>
      <c r="M20" s="22"/>
      <c r="N20" s="22" t="s">
        <v>45</v>
      </c>
      <c r="O20" s="22" t="s">
        <v>45</v>
      </c>
      <c r="P20" s="22"/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 t="s">
        <v>45</v>
      </c>
      <c r="E21" s="22"/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6" t="s">
        <v>79</v>
      </c>
      <c r="M21" s="22"/>
      <c r="N21" s="22" t="s">
        <v>45</v>
      </c>
      <c r="O21" s="22" t="s">
        <v>45</v>
      </c>
      <c r="P21" s="22"/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 t="s">
        <v>45</v>
      </c>
      <c r="E22" s="22"/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3" t="s">
        <v>45</v>
      </c>
      <c r="M22" s="22"/>
      <c r="N22" s="22" t="s">
        <v>45</v>
      </c>
      <c r="O22" s="22" t="s">
        <v>45</v>
      </c>
      <c r="P22" s="22"/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 t="s">
        <v>45</v>
      </c>
      <c r="E23" s="24"/>
      <c r="F23" s="24" t="s">
        <v>61</v>
      </c>
      <c r="G23" s="22" t="s">
        <v>48</v>
      </c>
      <c r="H23" s="22" t="s">
        <v>45</v>
      </c>
      <c r="I23" s="22"/>
      <c r="J23" s="24" t="s">
        <v>45</v>
      </c>
      <c r="K23" s="24" t="s">
        <v>47</v>
      </c>
      <c r="L23" s="26" t="s">
        <v>79</v>
      </c>
      <c r="M23" s="22"/>
      <c r="N23" s="22" t="s">
        <v>45</v>
      </c>
      <c r="O23" s="22" t="s">
        <v>45</v>
      </c>
      <c r="P23" s="22"/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>
        <v>1</v>
      </c>
      <c r="E24" s="22"/>
      <c r="F24" s="22">
        <v>1</v>
      </c>
      <c r="G24" s="22"/>
      <c r="H24" s="22">
        <v>1</v>
      </c>
      <c r="I24" s="22"/>
      <c r="J24" s="22"/>
      <c r="K24" s="22"/>
      <c r="L24" s="26"/>
      <c r="M24" s="22"/>
      <c r="N24" s="22"/>
      <c r="O24" s="22"/>
      <c r="P24" s="22"/>
      <c r="Q24" s="336">
        <f>COUNTA(D24:P24)</f>
        <v>3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 t="s">
        <v>45</v>
      </c>
      <c r="E25" s="22"/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/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>
        <v>0</v>
      </c>
      <c r="E26" s="22"/>
      <c r="F26" s="22">
        <v>0</v>
      </c>
      <c r="G26" s="22">
        <v>0</v>
      </c>
      <c r="H26" s="22">
        <v>2</v>
      </c>
      <c r="I26" s="22"/>
      <c r="J26" s="22">
        <v>0</v>
      </c>
      <c r="K26" s="22">
        <v>0</v>
      </c>
      <c r="L26" s="22"/>
      <c r="M26" s="22"/>
      <c r="N26" s="22">
        <v>12</v>
      </c>
      <c r="O26" s="22">
        <v>0</v>
      </c>
      <c r="P26" s="22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>
        <v>0</v>
      </c>
      <c r="E27" s="22"/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/>
      <c r="M27" s="22"/>
      <c r="N27" s="22">
        <v>31</v>
      </c>
      <c r="O27" s="22">
        <v>0</v>
      </c>
      <c r="P27" s="22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>
        <v>0</v>
      </c>
      <c r="E29" s="22">
        <v>0</v>
      </c>
      <c r="F29" s="22">
        <v>0</v>
      </c>
      <c r="G29" s="22"/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1</v>
      </c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100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2"/>
      <c r="D42" s="2"/>
      <c r="E42" s="2"/>
      <c r="F42" s="2"/>
      <c r="H42" s="2"/>
      <c r="I42" s="2"/>
      <c r="J42" s="356"/>
      <c r="L42" s="2"/>
      <c r="M42" s="2"/>
      <c r="N42" s="2"/>
      <c r="O42" s="356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0</v>
      </c>
      <c r="W48" s="2"/>
      <c r="X48" s="2"/>
      <c r="Y48" s="2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N50" s="2"/>
      <c r="Q50" s="326"/>
      <c r="R50" s="326"/>
      <c r="S50" s="574" t="s">
        <v>184</v>
      </c>
      <c r="T50" s="574"/>
      <c r="U50" s="331">
        <v>1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N51" s="2"/>
    </row>
    <row r="52" spans="5:26">
      <c r="H52" s="356"/>
      <c r="I52" s="13"/>
      <c r="J52" s="360" t="str">
        <f t="shared" si="2"/>
        <v/>
      </c>
      <c r="N52" s="2"/>
    </row>
    <row r="53" spans="5:26">
      <c r="H53" s="356"/>
      <c r="I53" s="13"/>
      <c r="J53" s="360" t="str">
        <f t="shared" si="2"/>
        <v/>
      </c>
      <c r="N53" s="2"/>
    </row>
    <row r="54" spans="5:26">
      <c r="H54" s="356"/>
      <c r="I54" s="13"/>
      <c r="J54" s="360" t="str">
        <f t="shared" si="2"/>
        <v/>
      </c>
      <c r="N54" s="2"/>
    </row>
    <row r="55" spans="5:26">
      <c r="H55" s="356"/>
      <c r="I55" s="13"/>
      <c r="J55" s="360" t="str">
        <f t="shared" si="2"/>
        <v/>
      </c>
      <c r="N55" s="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V2:X2"/>
    <mergeCell ref="R3:T3"/>
    <mergeCell ref="V3:X3"/>
    <mergeCell ref="R4:T4"/>
    <mergeCell ref="V4:X4"/>
    <mergeCell ref="S48:T48"/>
    <mergeCell ref="S50:T50"/>
    <mergeCell ref="C2:D5"/>
    <mergeCell ref="E2:Q5"/>
    <mergeCell ref="R2:T2"/>
    <mergeCell ref="R5:T5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48.xml><?xml version="1.0" encoding="utf-8"?>
<worksheet xmlns="http://schemas.openxmlformats.org/spreadsheetml/2006/main" xmlns:r="http://schemas.openxmlformats.org/officeDocument/2006/relationships">
  <sheetPr codeName="Feuil15"/>
  <dimension ref="B1:AG67"/>
  <sheetViews>
    <sheetView topLeftCell="O26" zoomScale="69" zoomScaleNormal="69" workbookViewId="0">
      <selection activeCell="J51" sqref="J51:J55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 t="s">
        <v>43</v>
      </c>
      <c r="E14" s="23" t="s">
        <v>87</v>
      </c>
      <c r="F14" s="22">
        <v>512520</v>
      </c>
      <c r="G14" s="23" t="s">
        <v>88</v>
      </c>
      <c r="H14" s="22">
        <v>200200</v>
      </c>
      <c r="I14" s="2"/>
      <c r="J14" s="23" t="s">
        <v>77</v>
      </c>
      <c r="K14" s="22">
        <v>480387</v>
      </c>
      <c r="L14" s="22" t="s">
        <v>89</v>
      </c>
      <c r="M14" s="22"/>
      <c r="N14" s="22" t="s">
        <v>75</v>
      </c>
      <c r="O14" s="23" t="s">
        <v>90</v>
      </c>
      <c r="P14" s="22"/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 t="s">
        <v>44</v>
      </c>
      <c r="E15" s="23" t="s">
        <v>91</v>
      </c>
      <c r="F15" s="22" t="s">
        <v>101</v>
      </c>
      <c r="G15" s="23" t="s">
        <v>92</v>
      </c>
      <c r="H15" s="24" t="s">
        <v>63</v>
      </c>
      <c r="I15" s="22"/>
      <c r="J15" s="23" t="s">
        <v>76</v>
      </c>
      <c r="K15" s="24" t="s">
        <v>55</v>
      </c>
      <c r="L15" s="23" t="s">
        <v>93</v>
      </c>
      <c r="M15" s="22"/>
      <c r="N15" s="22" t="s">
        <v>74</v>
      </c>
      <c r="O15" s="23" t="s">
        <v>94</v>
      </c>
      <c r="P15" s="24"/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>
        <v>36940</v>
      </c>
      <c r="E16" s="22">
        <v>700</v>
      </c>
      <c r="F16" s="22">
        <v>3580</v>
      </c>
      <c r="G16" s="22">
        <v>45</v>
      </c>
      <c r="H16" s="22">
        <v>1890</v>
      </c>
      <c r="I16" s="22"/>
      <c r="J16" s="22">
        <v>96</v>
      </c>
      <c r="K16" s="22">
        <v>163</v>
      </c>
      <c r="L16" s="22">
        <v>31</v>
      </c>
      <c r="M16" s="22"/>
      <c r="N16" s="22">
        <v>4580</v>
      </c>
      <c r="O16" s="22">
        <v>430</v>
      </c>
      <c r="P16" s="22"/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>
        <v>38190</v>
      </c>
      <c r="E17" s="22"/>
      <c r="F17" s="22">
        <v>4150</v>
      </c>
      <c r="G17" s="22"/>
      <c r="H17" s="22">
        <v>4220</v>
      </c>
      <c r="I17" s="22"/>
      <c r="J17" s="22">
        <v>96</v>
      </c>
      <c r="K17" s="22"/>
      <c r="L17" s="22"/>
      <c r="M17" s="22"/>
      <c r="N17" s="22"/>
      <c r="O17" s="22"/>
      <c r="P17" s="22"/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25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22"/>
      <c r="J18" s="22" t="s">
        <v>45</v>
      </c>
      <c r="K18" s="22" t="s">
        <v>45</v>
      </c>
      <c r="L18" s="26" t="s">
        <v>79</v>
      </c>
      <c r="M18" s="22"/>
      <c r="N18" s="22" t="s">
        <v>45</v>
      </c>
      <c r="O18" s="22" t="s">
        <v>45</v>
      </c>
      <c r="P18" s="22"/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25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 t="s">
        <v>45</v>
      </c>
      <c r="L19" s="26" t="s">
        <v>45</v>
      </c>
      <c r="M19" s="22"/>
      <c r="N19" s="22" t="s">
        <v>45</v>
      </c>
      <c r="O19" s="22" t="s">
        <v>45</v>
      </c>
      <c r="P19" s="22"/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6" t="s">
        <v>79</v>
      </c>
      <c r="M20" s="22"/>
      <c r="N20" s="22" t="s">
        <v>45</v>
      </c>
      <c r="O20" s="22" t="s">
        <v>45</v>
      </c>
      <c r="P20" s="22"/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6" t="s">
        <v>79</v>
      </c>
      <c r="M21" s="22"/>
      <c r="N21" s="22" t="s">
        <v>45</v>
      </c>
      <c r="O21" s="22" t="s">
        <v>45</v>
      </c>
      <c r="P21" s="22"/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3" t="s">
        <v>45</v>
      </c>
      <c r="M22" s="22"/>
      <c r="N22" s="22" t="s">
        <v>45</v>
      </c>
      <c r="O22" s="22" t="s">
        <v>45</v>
      </c>
      <c r="P22" s="22"/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 t="s">
        <v>45</v>
      </c>
      <c r="E23" s="24" t="s">
        <v>61</v>
      </c>
      <c r="F23" s="24" t="s">
        <v>61</v>
      </c>
      <c r="G23" s="22" t="s">
        <v>48</v>
      </c>
      <c r="H23" s="22" t="s">
        <v>45</v>
      </c>
      <c r="I23" s="22"/>
      <c r="J23" s="24" t="s">
        <v>45</v>
      </c>
      <c r="K23" s="24" t="s">
        <v>47</v>
      </c>
      <c r="L23" s="26" t="s">
        <v>79</v>
      </c>
      <c r="M23" s="22"/>
      <c r="N23" s="22" t="s">
        <v>45</v>
      </c>
      <c r="O23" s="22" t="s">
        <v>45</v>
      </c>
      <c r="P23" s="22"/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>
        <v>1</v>
      </c>
      <c r="E24" s="22"/>
      <c r="F24" s="22">
        <v>1</v>
      </c>
      <c r="G24" s="22"/>
      <c r="H24" s="22"/>
      <c r="I24" s="22"/>
      <c r="J24" s="22"/>
      <c r="K24" s="22"/>
      <c r="L24" s="26"/>
      <c r="M24" s="22"/>
      <c r="N24" s="22"/>
      <c r="O24" s="22"/>
      <c r="P24" s="22"/>
      <c r="Q24" s="336">
        <f>COUNTA(D24:P24)</f>
        <v>2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/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>
        <v>1</v>
      </c>
      <c r="E26" s="22"/>
      <c r="F26" s="22">
        <v>1</v>
      </c>
      <c r="G26" s="22">
        <v>1</v>
      </c>
      <c r="H26" s="22">
        <v>3</v>
      </c>
      <c r="I26" s="22"/>
      <c r="J26" s="22">
        <v>0</v>
      </c>
      <c r="K26" s="22">
        <v>0</v>
      </c>
      <c r="L26" s="22">
        <v>0</v>
      </c>
      <c r="M26" s="22"/>
      <c r="N26" s="22">
        <v>0</v>
      </c>
      <c r="O26" s="22">
        <v>4</v>
      </c>
      <c r="P26" s="22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>
        <v>0</v>
      </c>
      <c r="E27" s="22"/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0</v>
      </c>
      <c r="O27" s="22">
        <v>0</v>
      </c>
      <c r="P27" s="22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>
        <v>0</v>
      </c>
      <c r="E29" s="22">
        <v>0</v>
      </c>
      <c r="F29" s="22">
        <v>0</v>
      </c>
      <c r="G29" s="22"/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1</v>
      </c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100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328" t="s">
        <v>83</v>
      </c>
      <c r="X41" s="328" t="s">
        <v>85</v>
      </c>
      <c r="Y41" s="328" t="s">
        <v>84</v>
      </c>
      <c r="Z41" s="342" t="s">
        <v>214</v>
      </c>
      <c r="AD41" s="342" t="s">
        <v>234</v>
      </c>
      <c r="AE41" s="342" t="s">
        <v>235</v>
      </c>
      <c r="AF41" s="342" t="s">
        <v>236</v>
      </c>
      <c r="AG41" s="342" t="s">
        <v>237</v>
      </c>
    </row>
    <row r="42" spans="2:33" ht="24.95" customHeight="1">
      <c r="C42" s="2"/>
      <c r="D42" s="2"/>
      <c r="E42" s="2"/>
      <c r="F42" s="2"/>
      <c r="H42" s="2"/>
      <c r="I42" s="2"/>
      <c r="J42" s="356"/>
      <c r="L42" s="2"/>
      <c r="M42" s="2"/>
      <c r="N42" s="2"/>
      <c r="O42" s="356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327"/>
      <c r="X42" s="327"/>
      <c r="Y42" s="327"/>
      <c r="Z42" s="343">
        <f>X42*8</f>
        <v>0</v>
      </c>
      <c r="AD42" s="356"/>
      <c r="AE42" s="356"/>
      <c r="AF42" s="356"/>
      <c r="AG42" s="356"/>
    </row>
    <row r="43" spans="2:33" ht="24.95" customHeight="1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327"/>
      <c r="X43" s="327"/>
      <c r="Y43" s="327"/>
      <c r="Z43" s="343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327"/>
      <c r="X44" s="327"/>
      <c r="Y44" s="327"/>
      <c r="Z44" s="343">
        <f t="shared" si="1"/>
        <v>0</v>
      </c>
      <c r="AD44" s="356"/>
      <c r="AE44" s="356"/>
      <c r="AF44" s="356"/>
      <c r="AG44" s="356"/>
    </row>
    <row r="45" spans="2:33" ht="24.95" customHeight="1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327"/>
      <c r="X45" s="327"/>
      <c r="Y45" s="327"/>
      <c r="Z45" s="343">
        <f t="shared" si="1"/>
        <v>0</v>
      </c>
      <c r="AD45" s="356"/>
      <c r="AE45" s="356"/>
      <c r="AF45" s="356"/>
      <c r="AG45" s="356"/>
    </row>
    <row r="46" spans="2:33" ht="24.95" customHeight="1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327"/>
      <c r="X46" s="327"/>
      <c r="Y46" s="327"/>
      <c r="Z46" s="343">
        <f t="shared" si="1"/>
        <v>0</v>
      </c>
      <c r="AD46" s="356"/>
      <c r="AE46" s="356"/>
      <c r="AF46" s="356"/>
      <c r="AG46" s="356"/>
    </row>
    <row r="47" spans="2:33" ht="24.95" customHeight="1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327"/>
      <c r="X47" s="327"/>
      <c r="Y47" s="327"/>
      <c r="Z47" s="343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0</v>
      </c>
      <c r="W48" s="327"/>
      <c r="X48" s="327"/>
      <c r="Y48" s="327"/>
      <c r="Z48" s="343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N50" s="2"/>
      <c r="Q50" s="326"/>
      <c r="R50" s="326"/>
      <c r="S50" s="574" t="s">
        <v>184</v>
      </c>
      <c r="T50" s="574"/>
      <c r="U50" s="331">
        <v>1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N51" s="2"/>
    </row>
    <row r="52" spans="5:26">
      <c r="H52" s="356"/>
      <c r="I52" s="13"/>
      <c r="J52" s="360" t="str">
        <f t="shared" si="2"/>
        <v/>
      </c>
      <c r="N52" s="2"/>
    </row>
    <row r="53" spans="5:26">
      <c r="H53" s="356"/>
      <c r="I53" s="13"/>
      <c r="J53" s="360" t="str">
        <f t="shared" si="2"/>
        <v/>
      </c>
      <c r="N53" s="2"/>
    </row>
    <row r="54" spans="5:26">
      <c r="H54" s="356"/>
      <c r="I54" s="13"/>
      <c r="J54" s="360" t="str">
        <f t="shared" si="2"/>
        <v/>
      </c>
      <c r="N54" s="2"/>
    </row>
    <row r="55" spans="5:26">
      <c r="H55" s="356"/>
      <c r="I55" s="13"/>
      <c r="J55" s="360" t="str">
        <f t="shared" si="2"/>
        <v/>
      </c>
      <c r="N55" s="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V2:X2"/>
    <mergeCell ref="R3:T3"/>
    <mergeCell ref="V3:X3"/>
    <mergeCell ref="R4:T4"/>
    <mergeCell ref="V4:X4"/>
    <mergeCell ref="S48:T48"/>
    <mergeCell ref="S50:T50"/>
    <mergeCell ref="C2:D5"/>
    <mergeCell ref="E2:Q5"/>
    <mergeCell ref="R2:T2"/>
    <mergeCell ref="R5:T5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49.xml><?xml version="1.0" encoding="utf-8"?>
<worksheet xmlns="http://schemas.openxmlformats.org/spreadsheetml/2006/main" xmlns:r="http://schemas.openxmlformats.org/officeDocument/2006/relationships">
  <sheetPr codeName="Feuil14"/>
  <dimension ref="B1:AG67"/>
  <sheetViews>
    <sheetView topLeftCell="A27" zoomScale="69" zoomScaleNormal="69" workbookViewId="0">
      <selection activeCell="J51" sqref="J51:J55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 t="s">
        <v>43</v>
      </c>
      <c r="E14" s="23"/>
      <c r="F14" s="22">
        <v>512520</v>
      </c>
      <c r="G14" s="23" t="s">
        <v>88</v>
      </c>
      <c r="H14" s="22">
        <v>200200</v>
      </c>
      <c r="I14" s="2"/>
      <c r="J14" s="23" t="s">
        <v>77</v>
      </c>
      <c r="K14" s="22">
        <v>480387</v>
      </c>
      <c r="L14" s="22" t="s">
        <v>89</v>
      </c>
      <c r="M14" s="22"/>
      <c r="N14" s="22" t="s">
        <v>75</v>
      </c>
      <c r="O14" s="23" t="s">
        <v>90</v>
      </c>
      <c r="P14" s="22"/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 t="s">
        <v>44</v>
      </c>
      <c r="E15" s="23"/>
      <c r="F15" s="22" t="s">
        <v>101</v>
      </c>
      <c r="G15" s="23" t="s">
        <v>92</v>
      </c>
      <c r="H15" s="24" t="s">
        <v>63</v>
      </c>
      <c r="I15" s="22"/>
      <c r="J15" s="23" t="s">
        <v>76</v>
      </c>
      <c r="K15" s="24" t="s">
        <v>55</v>
      </c>
      <c r="L15" s="23" t="s">
        <v>93</v>
      </c>
      <c r="M15" s="22"/>
      <c r="N15" s="22" t="s">
        <v>74</v>
      </c>
      <c r="O15" s="23" t="s">
        <v>94</v>
      </c>
      <c r="P15" s="24"/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>
        <v>36940</v>
      </c>
      <c r="E16" s="22"/>
      <c r="F16" s="22">
        <v>3580</v>
      </c>
      <c r="G16" s="22">
        <v>45</v>
      </c>
      <c r="H16" s="22">
        <v>1890</v>
      </c>
      <c r="I16" s="22"/>
      <c r="J16" s="22">
        <v>96</v>
      </c>
      <c r="K16" s="22">
        <v>163</v>
      </c>
      <c r="L16" s="22">
        <v>31</v>
      </c>
      <c r="M16" s="22"/>
      <c r="N16" s="22">
        <v>4580</v>
      </c>
      <c r="O16" s="22">
        <v>430</v>
      </c>
      <c r="P16" s="22"/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>
        <v>36</v>
      </c>
      <c r="E17" s="22"/>
      <c r="F17" s="22"/>
      <c r="G17" s="22"/>
      <c r="H17" s="22"/>
      <c r="I17" s="22"/>
      <c r="J17" s="22">
        <v>96</v>
      </c>
      <c r="K17" s="22"/>
      <c r="L17" s="22"/>
      <c r="M17" s="22"/>
      <c r="N17" s="22"/>
      <c r="O17" s="22"/>
      <c r="P17" s="22"/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25" t="s">
        <v>37</v>
      </c>
      <c r="D18" s="22" t="s">
        <v>45</v>
      </c>
      <c r="E18" s="22"/>
      <c r="F18" s="22" t="s">
        <v>45</v>
      </c>
      <c r="G18" s="22" t="s">
        <v>45</v>
      </c>
      <c r="H18" s="22" t="s">
        <v>45</v>
      </c>
      <c r="I18" s="22"/>
      <c r="J18" s="22" t="s">
        <v>45</v>
      </c>
      <c r="K18" s="22" t="s">
        <v>45</v>
      </c>
      <c r="L18" s="26" t="s">
        <v>79</v>
      </c>
      <c r="M18" s="22"/>
      <c r="N18" s="22" t="s">
        <v>45</v>
      </c>
      <c r="O18" s="22" t="s">
        <v>45</v>
      </c>
      <c r="P18" s="22"/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25" t="s">
        <v>38</v>
      </c>
      <c r="D19" s="22" t="s">
        <v>45</v>
      </c>
      <c r="E19" s="22"/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 t="s">
        <v>45</v>
      </c>
      <c r="L19" s="26" t="s">
        <v>45</v>
      </c>
      <c r="M19" s="22"/>
      <c r="N19" s="22" t="s">
        <v>45</v>
      </c>
      <c r="O19" s="22" t="s">
        <v>45</v>
      </c>
      <c r="P19" s="22"/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 t="s">
        <v>45</v>
      </c>
      <c r="E20" s="22"/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6" t="s">
        <v>79</v>
      </c>
      <c r="M20" s="22"/>
      <c r="N20" s="22" t="s">
        <v>45</v>
      </c>
      <c r="O20" s="22" t="s">
        <v>45</v>
      </c>
      <c r="P20" s="22"/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 t="s">
        <v>45</v>
      </c>
      <c r="E21" s="22"/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6" t="s">
        <v>79</v>
      </c>
      <c r="M21" s="22"/>
      <c r="N21" s="22" t="s">
        <v>45</v>
      </c>
      <c r="O21" s="22" t="s">
        <v>45</v>
      </c>
      <c r="P21" s="22"/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 t="s">
        <v>45</v>
      </c>
      <c r="E22" s="22"/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3" t="s">
        <v>45</v>
      </c>
      <c r="M22" s="22"/>
      <c r="N22" s="22" t="s">
        <v>45</v>
      </c>
      <c r="O22" s="22" t="s">
        <v>45</v>
      </c>
      <c r="P22" s="22"/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 t="s">
        <v>45</v>
      </c>
      <c r="E23" s="24"/>
      <c r="F23" s="24" t="s">
        <v>61</v>
      </c>
      <c r="G23" s="22" t="s">
        <v>48</v>
      </c>
      <c r="H23" s="22" t="s">
        <v>45</v>
      </c>
      <c r="I23" s="22"/>
      <c r="J23" s="24" t="s">
        <v>45</v>
      </c>
      <c r="K23" s="24" t="s">
        <v>47</v>
      </c>
      <c r="L23" s="26" t="s">
        <v>79</v>
      </c>
      <c r="M23" s="22"/>
      <c r="N23" s="22" t="s">
        <v>45</v>
      </c>
      <c r="O23" s="22" t="s">
        <v>45</v>
      </c>
      <c r="P23" s="22"/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/>
      <c r="E24" s="22"/>
      <c r="F24" s="22">
        <v>1</v>
      </c>
      <c r="G24" s="22"/>
      <c r="H24" s="22"/>
      <c r="I24" s="22"/>
      <c r="J24" s="22"/>
      <c r="K24" s="22"/>
      <c r="L24" s="26"/>
      <c r="M24" s="22"/>
      <c r="N24" s="22"/>
      <c r="O24" s="22"/>
      <c r="P24" s="22"/>
      <c r="Q24" s="336">
        <f>COUNTA(D24:P24)</f>
        <v>1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 t="s">
        <v>45</v>
      </c>
      <c r="E25" s="22"/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/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>
        <v>0</v>
      </c>
      <c r="E26" s="22"/>
      <c r="F26" s="22">
        <v>1</v>
      </c>
      <c r="G26" s="22">
        <v>1</v>
      </c>
      <c r="H26" s="22">
        <v>2</v>
      </c>
      <c r="I26" s="22"/>
      <c r="J26" s="22">
        <v>0</v>
      </c>
      <c r="K26" s="22">
        <v>0</v>
      </c>
      <c r="L26" s="22">
        <v>0</v>
      </c>
      <c r="M26" s="22"/>
      <c r="N26" s="22">
        <v>7</v>
      </c>
      <c r="O26" s="22">
        <v>0</v>
      </c>
      <c r="P26" s="22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>
        <v>0</v>
      </c>
      <c r="E27" s="22"/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59</v>
      </c>
      <c r="O27" s="22">
        <v>0</v>
      </c>
      <c r="P27" s="22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 t="s">
        <v>102</v>
      </c>
      <c r="O28" s="22"/>
      <c r="P28" s="22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>
        <v>0</v>
      </c>
      <c r="E29" s="22"/>
      <c r="F29" s="22">
        <v>0</v>
      </c>
      <c r="G29" s="22"/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1</v>
      </c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100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328" t="s">
        <v>83</v>
      </c>
      <c r="X41" s="328" t="s">
        <v>85</v>
      </c>
      <c r="Y41" s="328" t="s">
        <v>84</v>
      </c>
      <c r="Z41" s="342" t="s">
        <v>214</v>
      </c>
      <c r="AD41" s="342" t="s">
        <v>234</v>
      </c>
      <c r="AE41" s="342" t="s">
        <v>235</v>
      </c>
      <c r="AF41" s="342" t="s">
        <v>236</v>
      </c>
      <c r="AG41" s="342" t="s">
        <v>237</v>
      </c>
    </row>
    <row r="42" spans="2:33" ht="24.95" customHeight="1">
      <c r="C42" s="2"/>
      <c r="D42" s="2"/>
      <c r="E42" s="2"/>
      <c r="F42" s="2"/>
      <c r="H42" s="2"/>
      <c r="I42" s="2"/>
      <c r="J42" s="356"/>
      <c r="L42" s="2"/>
      <c r="M42" s="2"/>
      <c r="N42" s="2"/>
      <c r="O42" s="356" t="s">
        <v>128</v>
      </c>
      <c r="Q42" s="327" t="s">
        <v>120</v>
      </c>
      <c r="R42" s="327">
        <v>32</v>
      </c>
      <c r="S42" s="327">
        <v>223</v>
      </c>
      <c r="T42" s="327" t="s">
        <v>117</v>
      </c>
      <c r="U42" s="327">
        <f>IF(R42="","",R42*VLOOKUP(T42,'cout opérateur machines'!A1:B8,2,0))</f>
        <v>224</v>
      </c>
      <c r="W42" s="327"/>
      <c r="X42" s="327"/>
      <c r="Y42" s="327"/>
      <c r="Z42" s="343">
        <f>X42*8</f>
        <v>0</v>
      </c>
      <c r="AD42" s="356"/>
      <c r="AE42" s="356"/>
      <c r="AF42" s="356"/>
      <c r="AG42" s="356"/>
    </row>
    <row r="43" spans="2:33" ht="24.95" customHeight="1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327"/>
      <c r="X43" s="327"/>
      <c r="Y43" s="327"/>
      <c r="Z43" s="343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327"/>
      <c r="X44" s="327"/>
      <c r="Y44" s="327"/>
      <c r="Z44" s="343">
        <f t="shared" si="1"/>
        <v>0</v>
      </c>
      <c r="AD44" s="356"/>
      <c r="AE44" s="356"/>
      <c r="AF44" s="356"/>
      <c r="AG44" s="356"/>
    </row>
    <row r="45" spans="2:33" ht="24.95" customHeight="1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327"/>
      <c r="X45" s="327"/>
      <c r="Y45" s="327"/>
      <c r="Z45" s="343">
        <f t="shared" si="1"/>
        <v>0</v>
      </c>
      <c r="AD45" s="356"/>
      <c r="AE45" s="356"/>
      <c r="AF45" s="356"/>
      <c r="AG45" s="356"/>
    </row>
    <row r="46" spans="2:33" ht="24.95" customHeight="1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327"/>
      <c r="X46" s="327"/>
      <c r="Y46" s="327"/>
      <c r="Z46" s="343">
        <f t="shared" si="1"/>
        <v>0</v>
      </c>
      <c r="AD46" s="356"/>
      <c r="AE46" s="356"/>
      <c r="AF46" s="356"/>
      <c r="AG46" s="356"/>
    </row>
    <row r="47" spans="2:33" ht="24.95" customHeight="1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327"/>
      <c r="X47" s="327"/>
      <c r="Y47" s="327"/>
      <c r="Z47" s="343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224</v>
      </c>
      <c r="W48" s="327"/>
      <c r="X48" s="327"/>
      <c r="Y48" s="327"/>
      <c r="Z48" s="343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N50" s="2"/>
      <c r="Q50" s="326"/>
      <c r="R50" s="326"/>
      <c r="S50" s="574" t="s">
        <v>184</v>
      </c>
      <c r="T50" s="574"/>
      <c r="U50" s="331">
        <v>1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N51" s="2"/>
    </row>
    <row r="52" spans="5:26">
      <c r="H52" s="356"/>
      <c r="I52" s="13"/>
      <c r="J52" s="360" t="str">
        <f t="shared" si="2"/>
        <v/>
      </c>
      <c r="N52" s="2"/>
      <c r="Q52" s="332"/>
      <c r="R52" s="332"/>
      <c r="S52" s="332"/>
      <c r="T52" s="332"/>
    </row>
    <row r="53" spans="5:26">
      <c r="H53" s="356"/>
      <c r="I53" s="13"/>
      <c r="J53" s="360" t="str">
        <f t="shared" si="2"/>
        <v/>
      </c>
      <c r="N53" s="2"/>
    </row>
    <row r="54" spans="5:26">
      <c r="H54" s="356"/>
      <c r="I54" s="13"/>
      <c r="J54" s="360" t="str">
        <f t="shared" si="2"/>
        <v/>
      </c>
      <c r="N54" s="2"/>
    </row>
    <row r="55" spans="5:26">
      <c r="H55" s="356"/>
      <c r="I55" s="13"/>
      <c r="J55" s="360" t="str">
        <f t="shared" si="2"/>
        <v/>
      </c>
      <c r="N55" s="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50.xml><?xml version="1.0" encoding="utf-8"?>
<worksheet xmlns="http://schemas.openxmlformats.org/spreadsheetml/2006/main" xmlns:r="http://schemas.openxmlformats.org/officeDocument/2006/relationships">
  <sheetPr codeName="Feuil13"/>
  <dimension ref="B1:AG67"/>
  <sheetViews>
    <sheetView topLeftCell="O26" zoomScale="69" zoomScaleNormal="69" workbookViewId="0">
      <selection activeCell="J51" sqref="J51:J55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 t="s">
        <v>43</v>
      </c>
      <c r="E14" s="23" t="s">
        <v>87</v>
      </c>
      <c r="F14" s="22">
        <v>512520</v>
      </c>
      <c r="G14" s="23" t="s">
        <v>88</v>
      </c>
      <c r="H14" s="22">
        <v>200200</v>
      </c>
      <c r="I14" s="2"/>
      <c r="J14" s="23" t="s">
        <v>77</v>
      </c>
      <c r="K14" s="22">
        <v>480387</v>
      </c>
      <c r="L14" s="22" t="s">
        <v>89</v>
      </c>
      <c r="M14" s="22"/>
      <c r="N14" s="22" t="s">
        <v>75</v>
      </c>
      <c r="O14" s="23" t="s">
        <v>90</v>
      </c>
      <c r="P14" s="22"/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 t="s">
        <v>44</v>
      </c>
      <c r="E15" s="23" t="s">
        <v>91</v>
      </c>
      <c r="F15" s="22" t="s">
        <v>101</v>
      </c>
      <c r="G15" s="23" t="s">
        <v>92</v>
      </c>
      <c r="H15" s="24" t="s">
        <v>63</v>
      </c>
      <c r="I15" s="22"/>
      <c r="J15" s="23" t="s">
        <v>76</v>
      </c>
      <c r="K15" s="24" t="s">
        <v>55</v>
      </c>
      <c r="L15" s="23" t="s">
        <v>93</v>
      </c>
      <c r="M15" s="22"/>
      <c r="N15" s="22" t="s">
        <v>74</v>
      </c>
      <c r="O15" s="23" t="s">
        <v>94</v>
      </c>
      <c r="P15" s="24"/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>
        <v>36340</v>
      </c>
      <c r="E16" s="22">
        <v>0</v>
      </c>
      <c r="F16" s="22">
        <v>3250</v>
      </c>
      <c r="G16" s="22">
        <v>0</v>
      </c>
      <c r="H16" s="22">
        <v>1530</v>
      </c>
      <c r="I16" s="22"/>
      <c r="J16" s="22">
        <v>96</v>
      </c>
      <c r="K16" s="22">
        <v>151</v>
      </c>
      <c r="L16" s="22">
        <v>0</v>
      </c>
      <c r="M16" s="22"/>
      <c r="N16" s="22">
        <v>1950</v>
      </c>
      <c r="O16" s="22">
        <v>220</v>
      </c>
      <c r="P16" s="22"/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>
        <v>36940</v>
      </c>
      <c r="E17" s="22">
        <v>700</v>
      </c>
      <c r="F17" s="22">
        <v>3580</v>
      </c>
      <c r="G17" s="22">
        <v>45</v>
      </c>
      <c r="H17" s="22">
        <v>1890</v>
      </c>
      <c r="I17" s="22"/>
      <c r="J17" s="22">
        <v>96</v>
      </c>
      <c r="K17" s="22">
        <v>163</v>
      </c>
      <c r="L17" s="22">
        <v>31</v>
      </c>
      <c r="M17" s="22"/>
      <c r="N17" s="22">
        <v>4580</v>
      </c>
      <c r="O17" s="22">
        <v>430</v>
      </c>
      <c r="P17" s="22"/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25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22"/>
      <c r="J18" s="22" t="s">
        <v>45</v>
      </c>
      <c r="K18" s="22" t="s">
        <v>45</v>
      </c>
      <c r="L18" s="26" t="s">
        <v>79</v>
      </c>
      <c r="M18" s="22"/>
      <c r="N18" s="22" t="s">
        <v>45</v>
      </c>
      <c r="O18" s="22" t="s">
        <v>45</v>
      </c>
      <c r="P18" s="22"/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25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 t="s">
        <v>45</v>
      </c>
      <c r="L19" s="26" t="s">
        <v>45</v>
      </c>
      <c r="M19" s="22"/>
      <c r="N19" s="22" t="s">
        <v>45</v>
      </c>
      <c r="O19" s="22" t="s">
        <v>45</v>
      </c>
      <c r="P19" s="22"/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6" t="s">
        <v>79</v>
      </c>
      <c r="M20" s="22"/>
      <c r="N20" s="22" t="s">
        <v>45</v>
      </c>
      <c r="O20" s="22" t="s">
        <v>45</v>
      </c>
      <c r="P20" s="22"/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6" t="s">
        <v>79</v>
      </c>
      <c r="M21" s="22"/>
      <c r="N21" s="22" t="s">
        <v>45</v>
      </c>
      <c r="O21" s="22" t="s">
        <v>45</v>
      </c>
      <c r="P21" s="22"/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3" t="s">
        <v>45</v>
      </c>
      <c r="M22" s="22"/>
      <c r="N22" s="22" t="s">
        <v>45</v>
      </c>
      <c r="O22" s="22" t="s">
        <v>45</v>
      </c>
      <c r="P22" s="22"/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 t="s">
        <v>45</v>
      </c>
      <c r="E23" s="24" t="s">
        <v>61</v>
      </c>
      <c r="F23" s="24" t="s">
        <v>61</v>
      </c>
      <c r="G23" s="22" t="s">
        <v>48</v>
      </c>
      <c r="H23" s="22" t="s">
        <v>45</v>
      </c>
      <c r="I23" s="22"/>
      <c r="J23" s="24" t="s">
        <v>45</v>
      </c>
      <c r="K23" s="24" t="s">
        <v>47</v>
      </c>
      <c r="L23" s="26" t="s">
        <v>79</v>
      </c>
      <c r="M23" s="22"/>
      <c r="N23" s="22" t="s">
        <v>45</v>
      </c>
      <c r="O23" s="22" t="s">
        <v>45</v>
      </c>
      <c r="P23" s="22"/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/>
      <c r="E24" s="22"/>
      <c r="F24" s="22">
        <v>0</v>
      </c>
      <c r="G24" s="22"/>
      <c r="H24" s="22"/>
      <c r="I24" s="22"/>
      <c r="J24" s="22"/>
      <c r="K24" s="22"/>
      <c r="L24" s="26"/>
      <c r="M24" s="22"/>
      <c r="N24" s="22"/>
      <c r="O24" s="22"/>
      <c r="P24" s="22"/>
      <c r="Q24" s="336">
        <f>COUNTA(D24:P24)</f>
        <v>1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/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>
        <v>0</v>
      </c>
      <c r="E26" s="22">
        <v>0</v>
      </c>
      <c r="F26" s="22">
        <v>1</v>
      </c>
      <c r="G26" s="22">
        <v>0</v>
      </c>
      <c r="H26" s="22">
        <v>4</v>
      </c>
      <c r="I26" s="22"/>
      <c r="J26" s="22">
        <v>0</v>
      </c>
      <c r="K26" s="22">
        <v>0</v>
      </c>
      <c r="L26" s="22">
        <v>0</v>
      </c>
      <c r="M26" s="22"/>
      <c r="N26" s="22">
        <v>3</v>
      </c>
      <c r="O26" s="22">
        <v>0</v>
      </c>
      <c r="P26" s="22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>
        <v>0</v>
      </c>
      <c r="E27" s="22">
        <v>0</v>
      </c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74</v>
      </c>
      <c r="O27" s="22">
        <v>0</v>
      </c>
      <c r="P27" s="22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 t="s">
        <v>95</v>
      </c>
      <c r="O28" s="22"/>
      <c r="P28" s="22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>
        <v>0</v>
      </c>
      <c r="E29" s="22">
        <v>0</v>
      </c>
      <c r="F29" s="22">
        <v>0</v>
      </c>
      <c r="G29" s="22"/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1</v>
      </c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86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328" t="s">
        <v>83</v>
      </c>
      <c r="X41" s="328" t="s">
        <v>85</v>
      </c>
      <c r="Y41" s="328" t="s">
        <v>84</v>
      </c>
      <c r="Z41" s="342" t="s">
        <v>214</v>
      </c>
      <c r="AD41" s="342" t="s">
        <v>234</v>
      </c>
      <c r="AE41" s="342" t="s">
        <v>235</v>
      </c>
      <c r="AF41" s="342" t="s">
        <v>236</v>
      </c>
      <c r="AG41" s="342" t="s">
        <v>237</v>
      </c>
    </row>
    <row r="42" spans="2:33" ht="24.95" customHeight="1">
      <c r="C42" s="2"/>
      <c r="D42" s="2"/>
      <c r="E42" s="2"/>
      <c r="F42" s="2"/>
      <c r="H42" s="2"/>
      <c r="I42" s="2"/>
      <c r="J42" s="356"/>
      <c r="L42" s="2"/>
      <c r="M42" s="2"/>
      <c r="N42" s="2"/>
      <c r="O42" s="356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327"/>
      <c r="X42" s="327"/>
      <c r="Y42" s="327"/>
      <c r="Z42" s="343">
        <f>X42*8</f>
        <v>0</v>
      </c>
      <c r="AD42" s="356"/>
      <c r="AE42" s="356"/>
      <c r="AF42" s="356"/>
      <c r="AG42" s="356"/>
    </row>
    <row r="43" spans="2:33" ht="24.95" customHeight="1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327"/>
      <c r="X43" s="327"/>
      <c r="Y43" s="327"/>
      <c r="Z43" s="343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327"/>
      <c r="X44" s="327"/>
      <c r="Y44" s="327"/>
      <c r="Z44" s="343">
        <f t="shared" si="1"/>
        <v>0</v>
      </c>
      <c r="AD44" s="356"/>
      <c r="AE44" s="356"/>
      <c r="AF44" s="356"/>
      <c r="AG44" s="356"/>
    </row>
    <row r="45" spans="2:33" ht="24.95" customHeight="1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327"/>
      <c r="X45" s="327"/>
      <c r="Y45" s="327"/>
      <c r="Z45" s="343">
        <f t="shared" si="1"/>
        <v>0</v>
      </c>
      <c r="AD45" s="356"/>
      <c r="AE45" s="356"/>
      <c r="AF45" s="356"/>
      <c r="AG45" s="356"/>
    </row>
    <row r="46" spans="2:33" ht="24.95" customHeight="1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327"/>
      <c r="X46" s="327"/>
      <c r="Y46" s="327"/>
      <c r="Z46" s="343">
        <f t="shared" si="1"/>
        <v>0</v>
      </c>
      <c r="AD46" s="356"/>
      <c r="AE46" s="356"/>
      <c r="AF46" s="356"/>
      <c r="AG46" s="356"/>
    </row>
    <row r="47" spans="2:33" ht="24.95" customHeight="1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327"/>
      <c r="X47" s="327"/>
      <c r="Y47" s="327"/>
      <c r="Z47" s="343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0</v>
      </c>
      <c r="W48" s="327"/>
      <c r="X48" s="327"/>
      <c r="Y48" s="327"/>
      <c r="Z48" s="343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N50" s="2"/>
      <c r="Q50" s="326"/>
      <c r="R50" s="326"/>
      <c r="S50" s="574" t="s">
        <v>184</v>
      </c>
      <c r="T50" s="574"/>
      <c r="U50" s="331">
        <v>1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N51" s="2"/>
    </row>
    <row r="52" spans="5:26">
      <c r="H52" s="356"/>
      <c r="I52" s="13"/>
      <c r="J52" s="360" t="str">
        <f t="shared" si="2"/>
        <v/>
      </c>
      <c r="N52" s="2"/>
    </row>
    <row r="53" spans="5:26">
      <c r="H53" s="356"/>
      <c r="I53" s="13"/>
      <c r="J53" s="360" t="str">
        <f t="shared" si="2"/>
        <v/>
      </c>
      <c r="N53" s="2"/>
    </row>
    <row r="54" spans="5:26">
      <c r="H54" s="356"/>
      <c r="I54" s="13"/>
      <c r="J54" s="360" t="str">
        <f t="shared" si="2"/>
        <v/>
      </c>
      <c r="N54" s="2"/>
    </row>
    <row r="55" spans="5:26">
      <c r="H55" s="356"/>
      <c r="I55" s="13"/>
      <c r="J55" s="360" t="str">
        <f t="shared" si="2"/>
        <v/>
      </c>
      <c r="N55" s="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  <legacyDrawing r:id="rId3"/>
</worksheet>
</file>

<file path=xl/worksheets/sheet51.xml><?xml version="1.0" encoding="utf-8"?>
<worksheet xmlns="http://schemas.openxmlformats.org/spreadsheetml/2006/main" xmlns:r="http://schemas.openxmlformats.org/officeDocument/2006/relationships">
  <sheetPr codeName="Feuil7"/>
  <dimension ref="B1:AG67"/>
  <sheetViews>
    <sheetView topLeftCell="A29" zoomScale="69" zoomScaleNormal="69" workbookViewId="0">
      <selection activeCell="B52" sqref="B52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 t="s">
        <v>43</v>
      </c>
      <c r="E14" s="22" t="s">
        <v>72</v>
      </c>
      <c r="F14" s="22">
        <v>512520</v>
      </c>
      <c r="G14" s="23" t="s">
        <v>88</v>
      </c>
      <c r="H14" s="22">
        <v>200200</v>
      </c>
      <c r="I14" s="2"/>
      <c r="J14" s="23" t="s">
        <v>77</v>
      </c>
      <c r="K14" s="22">
        <v>480387</v>
      </c>
      <c r="L14" s="22" t="s">
        <v>66</v>
      </c>
      <c r="M14" s="22"/>
      <c r="N14" s="22" t="s">
        <v>75</v>
      </c>
      <c r="O14" s="23" t="s">
        <v>96</v>
      </c>
      <c r="P14" s="22"/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 t="s">
        <v>44</v>
      </c>
      <c r="E15" s="24" t="s">
        <v>73</v>
      </c>
      <c r="F15" s="22" t="s">
        <v>101</v>
      </c>
      <c r="G15" s="23" t="s">
        <v>92</v>
      </c>
      <c r="H15" s="24" t="s">
        <v>63</v>
      </c>
      <c r="I15" s="22"/>
      <c r="J15" s="23" t="s">
        <v>76</v>
      </c>
      <c r="K15" s="24" t="s">
        <v>55</v>
      </c>
      <c r="L15" s="23" t="s">
        <v>67</v>
      </c>
      <c r="M15" s="22"/>
      <c r="N15" s="22" t="s">
        <v>74</v>
      </c>
      <c r="O15" s="23" t="s">
        <v>97</v>
      </c>
      <c r="P15" s="24"/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>
        <v>35750</v>
      </c>
      <c r="E16" s="22">
        <v>880</v>
      </c>
      <c r="F16" s="22">
        <v>2890</v>
      </c>
      <c r="G16" s="22">
        <v>479</v>
      </c>
      <c r="H16" s="22">
        <v>1140</v>
      </c>
      <c r="I16" s="22"/>
      <c r="J16" s="22">
        <v>96</v>
      </c>
      <c r="K16" s="22">
        <v>136</v>
      </c>
      <c r="L16" s="22">
        <v>172</v>
      </c>
      <c r="M16" s="22"/>
      <c r="N16" s="22">
        <v>0</v>
      </c>
      <c r="O16" s="22">
        <v>40</v>
      </c>
      <c r="P16" s="22"/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>
        <v>36340</v>
      </c>
      <c r="E17" s="22">
        <v>880</v>
      </c>
      <c r="F17" s="22">
        <v>3250</v>
      </c>
      <c r="G17" s="22">
        <v>310</v>
      </c>
      <c r="H17" s="22">
        <v>1530</v>
      </c>
      <c r="I17" s="22"/>
      <c r="J17" s="22">
        <v>96</v>
      </c>
      <c r="K17" s="22">
        <v>151</v>
      </c>
      <c r="L17" s="22">
        <v>172</v>
      </c>
      <c r="M17" s="22"/>
      <c r="N17" s="22">
        <v>1950</v>
      </c>
      <c r="O17" s="22">
        <v>220</v>
      </c>
      <c r="P17" s="22"/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25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22"/>
      <c r="J18" s="22" t="s">
        <v>45</v>
      </c>
      <c r="K18" s="22" t="s">
        <v>45</v>
      </c>
      <c r="L18" s="26" t="s">
        <v>79</v>
      </c>
      <c r="M18" s="22"/>
      <c r="N18" s="22" t="s">
        <v>45</v>
      </c>
      <c r="O18" s="22" t="s">
        <v>45</v>
      </c>
      <c r="P18" s="22"/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25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 t="s">
        <v>45</v>
      </c>
      <c r="L19" s="26" t="s">
        <v>98</v>
      </c>
      <c r="M19" s="22"/>
      <c r="N19" s="22" t="s">
        <v>45</v>
      </c>
      <c r="O19" s="22" t="s">
        <v>45</v>
      </c>
      <c r="P19" s="22"/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6" t="s">
        <v>79</v>
      </c>
      <c r="M20" s="22"/>
      <c r="N20" s="22" t="s">
        <v>45</v>
      </c>
      <c r="O20" s="22" t="s">
        <v>45</v>
      </c>
      <c r="P20" s="22"/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6" t="s">
        <v>79</v>
      </c>
      <c r="M21" s="22"/>
      <c r="N21" s="22" t="s">
        <v>45</v>
      </c>
      <c r="O21" s="22" t="s">
        <v>45</v>
      </c>
      <c r="P21" s="22"/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6" t="s">
        <v>80</v>
      </c>
      <c r="M22" s="22"/>
      <c r="N22" s="22" t="s">
        <v>45</v>
      </c>
      <c r="O22" s="22" t="s">
        <v>45</v>
      </c>
      <c r="P22" s="22"/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 t="s">
        <v>45</v>
      </c>
      <c r="E23" s="24" t="s">
        <v>61</v>
      </c>
      <c r="F23" s="24" t="s">
        <v>61</v>
      </c>
      <c r="G23" s="22" t="s">
        <v>48</v>
      </c>
      <c r="H23" s="22" t="s">
        <v>45</v>
      </c>
      <c r="I23" s="22"/>
      <c r="J23" s="24" t="s">
        <v>45</v>
      </c>
      <c r="K23" s="24" t="s">
        <v>47</v>
      </c>
      <c r="L23" s="26" t="s">
        <v>79</v>
      </c>
      <c r="M23" s="22"/>
      <c r="N23" s="22" t="s">
        <v>45</v>
      </c>
      <c r="O23" s="22" t="s">
        <v>45</v>
      </c>
      <c r="P23" s="22"/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>
        <v>2</v>
      </c>
      <c r="E24" s="22"/>
      <c r="F24" s="22">
        <v>2</v>
      </c>
      <c r="G24" s="22"/>
      <c r="H24" s="22"/>
      <c r="I24" s="22"/>
      <c r="J24" s="22"/>
      <c r="K24" s="22"/>
      <c r="L24" s="26"/>
      <c r="M24" s="22"/>
      <c r="N24" s="22"/>
      <c r="O24" s="22"/>
      <c r="P24" s="22"/>
      <c r="Q24" s="336">
        <f>COUNTA(D24:P24)</f>
        <v>2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/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>
        <v>9</v>
      </c>
      <c r="E26" s="22">
        <v>0</v>
      </c>
      <c r="F26" s="22">
        <v>2</v>
      </c>
      <c r="G26" s="22">
        <v>0</v>
      </c>
      <c r="H26" s="22">
        <v>0</v>
      </c>
      <c r="I26" s="22"/>
      <c r="J26" s="22">
        <v>14</v>
      </c>
      <c r="K26" s="22">
        <v>0</v>
      </c>
      <c r="L26" s="22">
        <v>0</v>
      </c>
      <c r="M26" s="22"/>
      <c r="N26" s="22">
        <v>0</v>
      </c>
      <c r="O26" s="22">
        <v>0</v>
      </c>
      <c r="P26" s="22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>
        <v>30</v>
      </c>
      <c r="E27" s="22">
        <v>0</v>
      </c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0</v>
      </c>
      <c r="O27" s="22">
        <v>0</v>
      </c>
      <c r="P27" s="22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 t="s">
        <v>99</v>
      </c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0</v>
      </c>
      <c r="O29" s="22">
        <v>0</v>
      </c>
      <c r="P29" s="22">
        <v>1</v>
      </c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86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310" t="s">
        <v>26</v>
      </c>
      <c r="D41" s="310" t="s">
        <v>24</v>
      </c>
      <c r="E41" s="310" t="s">
        <v>25</v>
      </c>
      <c r="F41" s="310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328" t="s">
        <v>83</v>
      </c>
      <c r="X41" s="328" t="s">
        <v>85</v>
      </c>
      <c r="Y41" s="328" t="s">
        <v>84</v>
      </c>
      <c r="Z41" s="342" t="s">
        <v>214</v>
      </c>
      <c r="AD41" s="342" t="s">
        <v>234</v>
      </c>
      <c r="AE41" s="342" t="s">
        <v>235</v>
      </c>
      <c r="AF41" s="342" t="s">
        <v>236</v>
      </c>
      <c r="AG41" s="342" t="s">
        <v>237</v>
      </c>
    </row>
    <row r="42" spans="2:33" ht="24.95" customHeight="1">
      <c r="C42" s="327"/>
      <c r="D42" s="327"/>
      <c r="E42" s="327"/>
      <c r="F42" s="327"/>
      <c r="H42" s="2"/>
      <c r="I42" s="2"/>
      <c r="J42" s="356"/>
      <c r="L42" s="2"/>
      <c r="M42" s="2"/>
      <c r="N42" s="2"/>
      <c r="O42" s="356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327"/>
      <c r="X42" s="327"/>
      <c r="Y42" s="327"/>
      <c r="Z42" s="343">
        <f>X42*8</f>
        <v>0</v>
      </c>
      <c r="AD42" s="356"/>
      <c r="AE42" s="356"/>
      <c r="AF42" s="356"/>
      <c r="AG42" s="356"/>
    </row>
    <row r="43" spans="2:33" ht="24.95" customHeight="1">
      <c r="C43" s="327"/>
      <c r="D43" s="327"/>
      <c r="E43" s="327"/>
      <c r="F43" s="327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327"/>
      <c r="X43" s="327"/>
      <c r="Y43" s="327"/>
      <c r="Z43" s="343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327"/>
      <c r="D44" s="327"/>
      <c r="E44" s="327"/>
      <c r="F44" s="327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327"/>
      <c r="X44" s="327"/>
      <c r="Y44" s="327"/>
      <c r="Z44" s="343">
        <f t="shared" si="1"/>
        <v>0</v>
      </c>
      <c r="AD44" s="356"/>
      <c r="AE44" s="356"/>
      <c r="AF44" s="356"/>
      <c r="AG44" s="356"/>
    </row>
    <row r="45" spans="2:33" ht="24.95" customHeight="1">
      <c r="C45" s="327"/>
      <c r="D45" s="327"/>
      <c r="E45" s="327"/>
      <c r="F45" s="327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327"/>
      <c r="X45" s="327"/>
      <c r="Y45" s="327"/>
      <c r="Z45" s="343">
        <f t="shared" si="1"/>
        <v>0</v>
      </c>
      <c r="AD45" s="356"/>
      <c r="AE45" s="356"/>
      <c r="AF45" s="356"/>
      <c r="AG45" s="356"/>
    </row>
    <row r="46" spans="2:33" ht="24.95" customHeight="1">
      <c r="C46" s="327"/>
      <c r="D46" s="327"/>
      <c r="E46" s="327"/>
      <c r="F46" s="327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327"/>
      <c r="X46" s="327"/>
      <c r="Y46" s="327"/>
      <c r="Z46" s="343">
        <f t="shared" si="1"/>
        <v>0</v>
      </c>
      <c r="AD46" s="356"/>
      <c r="AE46" s="356"/>
      <c r="AF46" s="356"/>
      <c r="AG46" s="356"/>
    </row>
    <row r="47" spans="2:33" ht="24.95" customHeight="1">
      <c r="C47" s="327"/>
      <c r="D47" s="327"/>
      <c r="E47" s="327"/>
      <c r="F47" s="327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327"/>
      <c r="X47" s="327"/>
      <c r="Y47" s="327"/>
      <c r="Z47" s="343">
        <f t="shared" si="1"/>
        <v>0</v>
      </c>
      <c r="AD47" s="356"/>
      <c r="AE47" s="356"/>
      <c r="AF47" s="356"/>
      <c r="AG47" s="356"/>
    </row>
    <row r="48" spans="2:33">
      <c r="E48" s="344">
        <f>COUNTA(E42:E47)</f>
        <v>0</v>
      </c>
      <c r="F48" s="344">
        <f>SUM(F42:F47)</f>
        <v>0</v>
      </c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0</v>
      </c>
      <c r="W48" s="327"/>
      <c r="X48" s="327"/>
      <c r="Y48" s="327"/>
      <c r="Z48" s="343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N50" s="2"/>
      <c r="Q50" s="326"/>
      <c r="R50" s="326"/>
      <c r="S50" s="574" t="s">
        <v>184</v>
      </c>
      <c r="T50" s="574"/>
      <c r="U50" s="331">
        <v>1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N51" s="2"/>
    </row>
    <row r="52" spans="5:26">
      <c r="H52" s="356"/>
      <c r="I52" s="13"/>
      <c r="J52" s="360" t="str">
        <f t="shared" si="2"/>
        <v/>
      </c>
      <c r="N52" s="2"/>
    </row>
    <row r="53" spans="5:26">
      <c r="H53" s="356"/>
      <c r="I53" s="13"/>
      <c r="J53" s="360" t="str">
        <f t="shared" si="2"/>
        <v/>
      </c>
      <c r="N53" s="2"/>
    </row>
    <row r="54" spans="5:26">
      <c r="H54" s="356"/>
      <c r="I54" s="13"/>
      <c r="J54" s="360" t="str">
        <f t="shared" si="2"/>
        <v/>
      </c>
      <c r="N54" s="2"/>
    </row>
    <row r="55" spans="5:26">
      <c r="H55" s="356"/>
      <c r="I55" s="13"/>
      <c r="J55" s="360" t="str">
        <f t="shared" si="2"/>
        <v/>
      </c>
      <c r="N55" s="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52.xml><?xml version="1.0" encoding="utf-8"?>
<worksheet xmlns="http://schemas.openxmlformats.org/spreadsheetml/2006/main" xmlns:r="http://schemas.openxmlformats.org/officeDocument/2006/relationships">
  <sheetPr codeName="Feuil8"/>
  <dimension ref="B1:AG67"/>
  <sheetViews>
    <sheetView topLeftCell="A26" zoomScale="69" zoomScaleNormal="69" workbookViewId="0">
      <selection activeCell="J51" sqref="J51:J55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 t="s">
        <v>43</v>
      </c>
      <c r="E14" s="22" t="s">
        <v>72</v>
      </c>
      <c r="F14" s="22">
        <v>512520</v>
      </c>
      <c r="G14" s="22" t="s">
        <v>71</v>
      </c>
      <c r="H14" s="22">
        <v>200200</v>
      </c>
      <c r="I14" s="2"/>
      <c r="J14" s="23" t="s">
        <v>77</v>
      </c>
      <c r="K14" s="22">
        <v>480387</v>
      </c>
      <c r="L14" s="22" t="s">
        <v>66</v>
      </c>
      <c r="M14" s="22"/>
      <c r="N14" s="22" t="s">
        <v>75</v>
      </c>
      <c r="O14" s="23" t="s">
        <v>96</v>
      </c>
      <c r="P14" s="22"/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 t="s">
        <v>44</v>
      </c>
      <c r="E15" s="24" t="s">
        <v>73</v>
      </c>
      <c r="F15" s="22" t="s">
        <v>101</v>
      </c>
      <c r="G15" s="24" t="s">
        <v>70</v>
      </c>
      <c r="H15" s="24" t="s">
        <v>63</v>
      </c>
      <c r="I15" s="22"/>
      <c r="J15" s="23" t="s">
        <v>76</v>
      </c>
      <c r="K15" s="24" t="s">
        <v>55</v>
      </c>
      <c r="L15" s="23" t="s">
        <v>67</v>
      </c>
      <c r="M15" s="22"/>
      <c r="N15" s="22" t="s">
        <v>74</v>
      </c>
      <c r="O15" s="23" t="s">
        <v>97</v>
      </c>
      <c r="P15" s="24"/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>
        <v>35390</v>
      </c>
      <c r="E16" s="22">
        <v>443</v>
      </c>
      <c r="F16" s="22">
        <v>2725</v>
      </c>
      <c r="G16" s="22">
        <v>396</v>
      </c>
      <c r="H16" s="22">
        <v>942</v>
      </c>
      <c r="I16" s="22"/>
      <c r="J16" s="22">
        <v>76</v>
      </c>
      <c r="K16" s="22">
        <v>128</v>
      </c>
      <c r="L16" s="22">
        <v>155</v>
      </c>
      <c r="M16" s="22"/>
      <c r="N16" s="22">
        <v>180840</v>
      </c>
      <c r="O16" s="22">
        <v>0</v>
      </c>
      <c r="P16" s="22"/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>
        <v>35750</v>
      </c>
      <c r="E17" s="22">
        <v>880</v>
      </c>
      <c r="F17" s="22">
        <v>2890</v>
      </c>
      <c r="G17" s="22">
        <v>479</v>
      </c>
      <c r="H17" s="22">
        <v>1140</v>
      </c>
      <c r="I17" s="22"/>
      <c r="J17" s="22">
        <v>96</v>
      </c>
      <c r="K17" s="22">
        <v>136</v>
      </c>
      <c r="L17" s="22">
        <v>172</v>
      </c>
      <c r="M17" s="22"/>
      <c r="N17" s="22">
        <v>180840</v>
      </c>
      <c r="O17" s="22">
        <v>0</v>
      </c>
      <c r="P17" s="22"/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25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22"/>
      <c r="J18" s="22" t="s">
        <v>45</v>
      </c>
      <c r="K18" s="22" t="s">
        <v>45</v>
      </c>
      <c r="L18" s="26" t="s">
        <v>79</v>
      </c>
      <c r="M18" s="22"/>
      <c r="N18" s="22" t="s">
        <v>45</v>
      </c>
      <c r="O18" s="22"/>
      <c r="P18" s="22"/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25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/>
      <c r="L19" s="26" t="s">
        <v>79</v>
      </c>
      <c r="M19" s="22"/>
      <c r="N19" s="22" t="s">
        <v>45</v>
      </c>
      <c r="O19" s="22"/>
      <c r="P19" s="22"/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6" t="s">
        <v>79</v>
      </c>
      <c r="M20" s="22"/>
      <c r="N20" s="22" t="s">
        <v>45</v>
      </c>
      <c r="O20" s="22"/>
      <c r="P20" s="22"/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6" t="s">
        <v>79</v>
      </c>
      <c r="M21" s="22"/>
      <c r="N21" s="22" t="s">
        <v>45</v>
      </c>
      <c r="O21" s="22"/>
      <c r="P21" s="22"/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6" t="s">
        <v>80</v>
      </c>
      <c r="M22" s="22"/>
      <c r="N22" s="22" t="s">
        <v>45</v>
      </c>
      <c r="O22" s="22"/>
      <c r="P22" s="22"/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 t="s">
        <v>45</v>
      </c>
      <c r="E23" s="24" t="s">
        <v>61</v>
      </c>
      <c r="F23" s="24" t="s">
        <v>61</v>
      </c>
      <c r="G23" s="22" t="s">
        <v>45</v>
      </c>
      <c r="H23" s="22" t="s">
        <v>45</v>
      </c>
      <c r="I23" s="22"/>
      <c r="J23" s="24" t="s">
        <v>45</v>
      </c>
      <c r="K23" s="24" t="s">
        <v>47</v>
      </c>
      <c r="L23" s="26" t="s">
        <v>79</v>
      </c>
      <c r="M23" s="22"/>
      <c r="N23" s="22" t="s">
        <v>45</v>
      </c>
      <c r="O23" s="22"/>
      <c r="P23" s="22"/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/>
      <c r="E24" s="22"/>
      <c r="F24" s="22">
        <v>1</v>
      </c>
      <c r="G24" s="22"/>
      <c r="H24" s="22"/>
      <c r="I24" s="22"/>
      <c r="J24" s="22"/>
      <c r="K24" s="22"/>
      <c r="L24" s="26"/>
      <c r="M24" s="22"/>
      <c r="N24" s="22"/>
      <c r="O24" s="22"/>
      <c r="P24" s="22"/>
      <c r="Q24" s="336">
        <f>COUNTA(D24:P24)</f>
        <v>1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/>
      <c r="P25" s="22"/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>
        <v>0</v>
      </c>
      <c r="E26" s="22">
        <v>0</v>
      </c>
      <c r="F26" s="22">
        <v>0</v>
      </c>
      <c r="G26" s="22">
        <v>0</v>
      </c>
      <c r="H26" s="22">
        <v>0</v>
      </c>
      <c r="I26" s="22"/>
      <c r="J26" s="22">
        <v>2</v>
      </c>
      <c r="K26" s="22">
        <v>0</v>
      </c>
      <c r="L26" s="22">
        <v>0</v>
      </c>
      <c r="M26" s="22"/>
      <c r="N26" s="22">
        <v>0</v>
      </c>
      <c r="O26" s="22">
        <v>10</v>
      </c>
      <c r="P26" s="22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>
        <v>0</v>
      </c>
      <c r="E27" s="22">
        <v>0</v>
      </c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0</v>
      </c>
      <c r="O27" s="22">
        <v>0</v>
      </c>
      <c r="P27" s="22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1</v>
      </c>
      <c r="O29" s="22">
        <v>1</v>
      </c>
      <c r="P29" s="22">
        <v>1</v>
      </c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86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328" t="s">
        <v>83</v>
      </c>
      <c r="X41" s="328" t="s">
        <v>85</v>
      </c>
      <c r="Y41" s="328" t="s">
        <v>84</v>
      </c>
      <c r="Z41" s="342" t="s">
        <v>214</v>
      </c>
      <c r="AD41" s="342" t="s">
        <v>234</v>
      </c>
      <c r="AE41" s="342" t="s">
        <v>235</v>
      </c>
      <c r="AF41" s="342" t="s">
        <v>236</v>
      </c>
      <c r="AG41" s="342" t="s">
        <v>237</v>
      </c>
    </row>
    <row r="42" spans="2:33" ht="24.95" customHeight="1">
      <c r="C42" s="2"/>
      <c r="D42" s="2"/>
      <c r="E42" s="2"/>
      <c r="F42" s="2"/>
      <c r="H42" s="2"/>
      <c r="I42" s="2"/>
      <c r="J42" s="356"/>
      <c r="L42" s="2"/>
      <c r="M42" s="2"/>
      <c r="N42" s="2"/>
      <c r="O42" s="356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327"/>
      <c r="X42" s="327"/>
      <c r="Y42" s="327"/>
      <c r="Z42" s="343">
        <f>X42*8</f>
        <v>0</v>
      </c>
      <c r="AD42" s="356"/>
      <c r="AE42" s="356"/>
      <c r="AF42" s="356"/>
      <c r="AG42" s="356"/>
    </row>
    <row r="43" spans="2:33" ht="24.95" customHeight="1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327"/>
      <c r="X43" s="327"/>
      <c r="Y43" s="327"/>
      <c r="Z43" s="343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327"/>
      <c r="X44" s="327"/>
      <c r="Y44" s="327"/>
      <c r="Z44" s="343">
        <f t="shared" si="1"/>
        <v>0</v>
      </c>
      <c r="AD44" s="356"/>
      <c r="AE44" s="356"/>
      <c r="AF44" s="356"/>
      <c r="AG44" s="356"/>
    </row>
    <row r="45" spans="2:33" ht="24.95" customHeight="1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327"/>
      <c r="X45" s="327"/>
      <c r="Y45" s="327"/>
      <c r="Z45" s="343">
        <f t="shared" si="1"/>
        <v>0</v>
      </c>
      <c r="AD45" s="356"/>
      <c r="AE45" s="356"/>
      <c r="AF45" s="356"/>
      <c r="AG45" s="356"/>
    </row>
    <row r="46" spans="2:33" ht="24.95" customHeight="1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327"/>
      <c r="X46" s="327"/>
      <c r="Y46" s="327"/>
      <c r="Z46" s="343">
        <f t="shared" si="1"/>
        <v>0</v>
      </c>
      <c r="AD46" s="356"/>
      <c r="AE46" s="356"/>
      <c r="AF46" s="356"/>
      <c r="AG46" s="356"/>
    </row>
    <row r="47" spans="2:33" ht="24.95" customHeight="1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327"/>
      <c r="X47" s="327"/>
      <c r="Y47" s="327"/>
      <c r="Z47" s="343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0</v>
      </c>
      <c r="W48" s="327"/>
      <c r="X48" s="327"/>
      <c r="Y48" s="327"/>
      <c r="Z48" s="343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N50" s="2"/>
      <c r="Q50" s="326"/>
      <c r="R50" s="326"/>
      <c r="S50" s="574" t="s">
        <v>184</v>
      </c>
      <c r="T50" s="574"/>
      <c r="U50" s="331">
        <v>1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N51" s="2"/>
    </row>
    <row r="52" spans="5:26">
      <c r="H52" s="356"/>
      <c r="I52" s="13"/>
      <c r="J52" s="360" t="str">
        <f t="shared" si="2"/>
        <v/>
      </c>
      <c r="N52" s="2"/>
    </row>
    <row r="53" spans="5:26">
      <c r="H53" s="356"/>
      <c r="I53" s="13"/>
      <c r="J53" s="360" t="str">
        <f t="shared" si="2"/>
        <v/>
      </c>
      <c r="N53" s="2"/>
    </row>
    <row r="54" spans="5:26">
      <c r="H54" s="356"/>
      <c r="I54" s="13"/>
      <c r="J54" s="360" t="str">
        <f t="shared" si="2"/>
        <v/>
      </c>
      <c r="N54" s="2"/>
    </row>
    <row r="55" spans="5:26">
      <c r="H55" s="356"/>
      <c r="I55" s="13"/>
      <c r="J55" s="360" t="str">
        <f t="shared" si="2"/>
        <v/>
      </c>
      <c r="N55" s="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53.xml><?xml version="1.0" encoding="utf-8"?>
<worksheet xmlns="http://schemas.openxmlformats.org/spreadsheetml/2006/main" xmlns:r="http://schemas.openxmlformats.org/officeDocument/2006/relationships">
  <sheetPr codeName="Feuil9"/>
  <dimension ref="B1:AG67"/>
  <sheetViews>
    <sheetView topLeftCell="A28" zoomScale="69" zoomScaleNormal="69" workbookViewId="0">
      <selection activeCell="J51" sqref="J51:J55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 t="s">
        <v>43</v>
      </c>
      <c r="E14" s="22" t="s">
        <v>72</v>
      </c>
      <c r="F14" s="22">
        <v>512520</v>
      </c>
      <c r="G14" s="22" t="s">
        <v>71</v>
      </c>
      <c r="H14" s="22">
        <v>200200</v>
      </c>
      <c r="I14" s="2"/>
      <c r="J14" s="23" t="s">
        <v>77</v>
      </c>
      <c r="K14" s="22">
        <v>480387</v>
      </c>
      <c r="L14" s="22" t="s">
        <v>66</v>
      </c>
      <c r="M14" s="22"/>
      <c r="N14" s="22" t="s">
        <v>75</v>
      </c>
      <c r="O14" s="23" t="s">
        <v>96</v>
      </c>
      <c r="P14" s="22"/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 t="s">
        <v>44</v>
      </c>
      <c r="E15" s="24" t="s">
        <v>73</v>
      </c>
      <c r="F15" s="22" t="s">
        <v>101</v>
      </c>
      <c r="G15" s="24" t="s">
        <v>70</v>
      </c>
      <c r="H15" s="24" t="s">
        <v>63</v>
      </c>
      <c r="I15" s="22"/>
      <c r="J15" s="23" t="s">
        <v>76</v>
      </c>
      <c r="K15" s="24" t="s">
        <v>55</v>
      </c>
      <c r="L15" s="23" t="s">
        <v>67</v>
      </c>
      <c r="M15" s="22"/>
      <c r="N15" s="22" t="s">
        <v>74</v>
      </c>
      <c r="O15" s="23" t="s">
        <v>97</v>
      </c>
      <c r="P15" s="24"/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>
        <v>34740</v>
      </c>
      <c r="E16" s="22">
        <v>11430</v>
      </c>
      <c r="F16" s="22">
        <v>2416</v>
      </c>
      <c r="G16" s="22">
        <v>176</v>
      </c>
      <c r="H16" s="22">
        <v>610</v>
      </c>
      <c r="I16" s="22"/>
      <c r="J16" s="22">
        <v>47</v>
      </c>
      <c r="K16" s="22"/>
      <c r="L16" s="22">
        <v>129</v>
      </c>
      <c r="M16" s="22"/>
      <c r="N16" s="22">
        <v>180777</v>
      </c>
      <c r="O16" s="22">
        <v>0</v>
      </c>
      <c r="P16" s="22"/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>
        <v>35390</v>
      </c>
      <c r="E17" s="22">
        <v>443</v>
      </c>
      <c r="F17" s="22">
        <v>2725</v>
      </c>
      <c r="G17" s="22">
        <v>396</v>
      </c>
      <c r="H17" s="22">
        <v>942</v>
      </c>
      <c r="I17" s="22"/>
      <c r="J17" s="22">
        <v>76</v>
      </c>
      <c r="K17" s="22">
        <v>128</v>
      </c>
      <c r="L17" s="22">
        <v>155</v>
      </c>
      <c r="M17" s="22"/>
      <c r="N17" s="22">
        <v>180840</v>
      </c>
      <c r="O17" s="22">
        <v>0</v>
      </c>
      <c r="P17" s="22"/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25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22"/>
      <c r="J18" s="22"/>
      <c r="K18" s="22" t="s">
        <v>45</v>
      </c>
      <c r="L18" s="26" t="s">
        <v>68</v>
      </c>
      <c r="M18" s="22"/>
      <c r="N18" s="22" t="s">
        <v>45</v>
      </c>
      <c r="O18" s="22" t="s">
        <v>45</v>
      </c>
      <c r="P18" s="22"/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25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/>
      <c r="L19" s="26" t="s">
        <v>68</v>
      </c>
      <c r="M19" s="22"/>
      <c r="N19" s="22" t="s">
        <v>45</v>
      </c>
      <c r="O19" s="22" t="s">
        <v>45</v>
      </c>
      <c r="P19" s="22"/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6" t="s">
        <v>68</v>
      </c>
      <c r="M20" s="22"/>
      <c r="N20" s="22" t="s">
        <v>45</v>
      </c>
      <c r="O20" s="22" t="s">
        <v>45</v>
      </c>
      <c r="P20" s="22"/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6" t="s">
        <v>68</v>
      </c>
      <c r="M21" s="22"/>
      <c r="N21" s="22" t="s">
        <v>45</v>
      </c>
      <c r="O21" s="22" t="s">
        <v>45</v>
      </c>
      <c r="P21" s="22"/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6" t="s">
        <v>69</v>
      </c>
      <c r="M22" s="22"/>
      <c r="N22" s="22" t="s">
        <v>45</v>
      </c>
      <c r="O22" s="22" t="s">
        <v>45</v>
      </c>
      <c r="P22" s="22"/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 t="s">
        <v>45</v>
      </c>
      <c r="E23" s="24" t="s">
        <v>61</v>
      </c>
      <c r="F23" s="24" t="s">
        <v>61</v>
      </c>
      <c r="G23" s="22" t="s">
        <v>45</v>
      </c>
      <c r="H23" s="22" t="s">
        <v>45</v>
      </c>
      <c r="I23" s="22"/>
      <c r="J23" s="24" t="s">
        <v>45</v>
      </c>
      <c r="K23" s="24" t="s">
        <v>47</v>
      </c>
      <c r="L23" s="26" t="s">
        <v>68</v>
      </c>
      <c r="M23" s="22"/>
      <c r="N23" s="22" t="s">
        <v>45</v>
      </c>
      <c r="O23" s="22" t="s">
        <v>45</v>
      </c>
      <c r="P23" s="22"/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/>
      <c r="E24" s="22"/>
      <c r="F24" s="22">
        <v>1</v>
      </c>
      <c r="G24" s="22"/>
      <c r="H24" s="22"/>
      <c r="I24" s="22"/>
      <c r="J24" s="22"/>
      <c r="K24" s="22"/>
      <c r="L24" s="26"/>
      <c r="M24" s="22"/>
      <c r="N24" s="22"/>
      <c r="O24" s="22"/>
      <c r="P24" s="22"/>
      <c r="Q24" s="336">
        <f>COUNTA(D24:P24)</f>
        <v>1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/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>
        <v>0</v>
      </c>
      <c r="E26" s="22">
        <v>1</v>
      </c>
      <c r="F26" s="22">
        <v>0</v>
      </c>
      <c r="G26" s="22">
        <v>1</v>
      </c>
      <c r="H26" s="22">
        <v>2</v>
      </c>
      <c r="I26" s="22"/>
      <c r="J26" s="22">
        <v>0</v>
      </c>
      <c r="K26" s="22">
        <v>0</v>
      </c>
      <c r="L26" s="22">
        <v>0</v>
      </c>
      <c r="M26" s="22"/>
      <c r="N26" s="22">
        <v>5</v>
      </c>
      <c r="O26" s="22">
        <v>4</v>
      </c>
      <c r="P26" s="22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>
        <v>0</v>
      </c>
      <c r="E27" s="22">
        <v>0</v>
      </c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55</v>
      </c>
      <c r="O27" s="22">
        <v>0</v>
      </c>
      <c r="P27" s="22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 t="s">
        <v>78</v>
      </c>
      <c r="O28" s="22"/>
      <c r="P28" s="22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1</v>
      </c>
      <c r="O29" s="22">
        <v>1</v>
      </c>
      <c r="P29" s="22">
        <v>1</v>
      </c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86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310" t="s">
        <v>26</v>
      </c>
      <c r="D41" s="310" t="s">
        <v>24</v>
      </c>
      <c r="E41" s="310" t="s">
        <v>25</v>
      </c>
      <c r="F41" s="310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327"/>
      <c r="D42" s="327"/>
      <c r="E42" s="327"/>
      <c r="F42" s="327"/>
      <c r="H42" s="2"/>
      <c r="I42" s="2"/>
      <c r="J42" s="356"/>
      <c r="L42" s="2"/>
      <c r="M42" s="2"/>
      <c r="N42" s="2"/>
      <c r="O42" s="356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327"/>
      <c r="D43" s="327"/>
      <c r="E43" s="327"/>
      <c r="F43" s="327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327"/>
      <c r="D44" s="327"/>
      <c r="E44" s="327"/>
      <c r="F44" s="327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327"/>
      <c r="D45" s="327"/>
      <c r="E45" s="327"/>
      <c r="F45" s="327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327"/>
      <c r="D46" s="327"/>
      <c r="E46" s="327"/>
      <c r="F46" s="327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327"/>
      <c r="D47" s="327"/>
      <c r="E47" s="327"/>
      <c r="F47" s="327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6"/>
      <c r="AE47" s="356"/>
      <c r="AF47" s="356"/>
      <c r="AG47" s="356"/>
    </row>
    <row r="48" spans="2:33">
      <c r="E48" s="344">
        <f>COUNTA(E42:E47)</f>
        <v>0</v>
      </c>
      <c r="F48" s="344">
        <f>SUM(F42:F47)</f>
        <v>0</v>
      </c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0</v>
      </c>
      <c r="W48" s="2"/>
      <c r="X48" s="2"/>
      <c r="Y48" s="2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N50" s="2"/>
      <c r="Q50" s="326"/>
      <c r="R50" s="326"/>
      <c r="S50" s="574" t="s">
        <v>184</v>
      </c>
      <c r="T50" s="574"/>
      <c r="U50" s="331">
        <v>1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N51" s="2"/>
    </row>
    <row r="52" spans="5:26">
      <c r="H52" s="356"/>
      <c r="I52" s="13"/>
      <c r="J52" s="360" t="str">
        <f t="shared" si="2"/>
        <v/>
      </c>
      <c r="N52" s="2"/>
    </row>
    <row r="53" spans="5:26">
      <c r="H53" s="356"/>
      <c r="I53" s="13"/>
      <c r="J53" s="360" t="str">
        <f t="shared" si="2"/>
        <v/>
      </c>
      <c r="N53" s="2"/>
    </row>
    <row r="54" spans="5:26">
      <c r="H54" s="356"/>
      <c r="I54" s="13"/>
      <c r="J54" s="360" t="str">
        <f t="shared" si="2"/>
        <v/>
      </c>
      <c r="N54" s="2"/>
    </row>
    <row r="55" spans="5:26">
      <c r="H55" s="356"/>
      <c r="I55" s="13"/>
      <c r="J55" s="360" t="str">
        <f t="shared" si="2"/>
        <v/>
      </c>
      <c r="N55" s="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54.xml><?xml version="1.0" encoding="utf-8"?>
<worksheet xmlns="http://schemas.openxmlformats.org/spreadsheetml/2006/main" xmlns:r="http://schemas.openxmlformats.org/officeDocument/2006/relationships">
  <sheetPr codeName="Feuil10"/>
  <dimension ref="B1:AG67"/>
  <sheetViews>
    <sheetView topLeftCell="Q32" zoomScale="69" zoomScaleNormal="69" workbookViewId="0">
      <selection activeCell="C42" sqref="C42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 t="s">
        <v>43</v>
      </c>
      <c r="E14" s="22">
        <v>199400</v>
      </c>
      <c r="F14" s="22">
        <v>512520</v>
      </c>
      <c r="G14" s="22" t="s">
        <v>71</v>
      </c>
      <c r="H14" s="22">
        <v>200200</v>
      </c>
      <c r="I14" s="2"/>
      <c r="J14" s="23" t="s">
        <v>77</v>
      </c>
      <c r="K14" s="22">
        <v>480387</v>
      </c>
      <c r="L14" s="22" t="s">
        <v>66</v>
      </c>
      <c r="M14" s="22"/>
      <c r="N14" s="22" t="s">
        <v>75</v>
      </c>
      <c r="O14" s="23" t="s">
        <v>96</v>
      </c>
      <c r="P14" s="22" t="s">
        <v>56</v>
      </c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 t="s">
        <v>44</v>
      </c>
      <c r="E15" s="22" t="s">
        <v>46</v>
      </c>
      <c r="F15" s="22" t="s">
        <v>101</v>
      </c>
      <c r="G15" s="24" t="s">
        <v>70</v>
      </c>
      <c r="H15" s="24" t="s">
        <v>63</v>
      </c>
      <c r="I15" s="22"/>
      <c r="J15" s="23" t="s">
        <v>76</v>
      </c>
      <c r="K15" s="24" t="s">
        <v>55</v>
      </c>
      <c r="L15" s="23" t="s">
        <v>67</v>
      </c>
      <c r="M15" s="22"/>
      <c r="N15" s="22" t="s">
        <v>74</v>
      </c>
      <c r="O15" s="23" t="s">
        <v>97</v>
      </c>
      <c r="P15" s="24" t="s">
        <v>57</v>
      </c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>
        <v>34052</v>
      </c>
      <c r="E16" s="22">
        <v>11430</v>
      </c>
      <c r="F16" s="22">
        <v>2095</v>
      </c>
      <c r="G16" s="22">
        <v>0</v>
      </c>
      <c r="H16" s="22">
        <v>303</v>
      </c>
      <c r="I16" s="22"/>
      <c r="J16" s="22">
        <v>17</v>
      </c>
      <c r="K16" s="22"/>
      <c r="L16" s="22">
        <v>129</v>
      </c>
      <c r="M16" s="22"/>
      <c r="N16" s="22">
        <v>180777</v>
      </c>
      <c r="O16" s="22">
        <v>0</v>
      </c>
      <c r="P16" s="22">
        <v>1661</v>
      </c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>
        <v>34740</v>
      </c>
      <c r="E17" s="22">
        <v>11430</v>
      </c>
      <c r="F17" s="22">
        <v>2416</v>
      </c>
      <c r="G17" s="22">
        <v>176</v>
      </c>
      <c r="H17" s="22">
        <v>610</v>
      </c>
      <c r="I17" s="22"/>
      <c r="J17" s="22">
        <v>47</v>
      </c>
      <c r="K17" s="22"/>
      <c r="L17" s="22">
        <v>129</v>
      </c>
      <c r="M17" s="22"/>
      <c r="N17" s="22">
        <v>180777</v>
      </c>
      <c r="O17" s="22">
        <v>0</v>
      </c>
      <c r="P17" s="22">
        <v>1913</v>
      </c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25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22"/>
      <c r="J18" s="22"/>
      <c r="K18" s="22" t="s">
        <v>45</v>
      </c>
      <c r="L18" s="26" t="s">
        <v>68</v>
      </c>
      <c r="M18" s="22"/>
      <c r="N18" s="22" t="s">
        <v>45</v>
      </c>
      <c r="O18" s="22" t="s">
        <v>45</v>
      </c>
      <c r="P18" s="22" t="s">
        <v>45</v>
      </c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25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/>
      <c r="L19" s="26" t="s">
        <v>68</v>
      </c>
      <c r="M19" s="22"/>
      <c r="N19" s="22" t="s">
        <v>45</v>
      </c>
      <c r="O19" s="22" t="s">
        <v>45</v>
      </c>
      <c r="P19" s="22" t="s">
        <v>45</v>
      </c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6" t="s">
        <v>68</v>
      </c>
      <c r="M20" s="22"/>
      <c r="N20" s="22" t="s">
        <v>45</v>
      </c>
      <c r="O20" s="22" t="s">
        <v>45</v>
      </c>
      <c r="P20" s="22" t="s">
        <v>45</v>
      </c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6" t="s">
        <v>68</v>
      </c>
      <c r="M21" s="22"/>
      <c r="N21" s="22" t="s">
        <v>45</v>
      </c>
      <c r="O21" s="22" t="s">
        <v>45</v>
      </c>
      <c r="P21" s="22" t="s">
        <v>45</v>
      </c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6" t="s">
        <v>69</v>
      </c>
      <c r="M22" s="22"/>
      <c r="N22" s="22" t="s">
        <v>45</v>
      </c>
      <c r="O22" s="22" t="s">
        <v>45</v>
      </c>
      <c r="P22" s="22" t="s">
        <v>45</v>
      </c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 t="s">
        <v>45</v>
      </c>
      <c r="E23" s="24" t="s">
        <v>61</v>
      </c>
      <c r="F23" s="24" t="s">
        <v>61</v>
      </c>
      <c r="G23" s="22" t="s">
        <v>45</v>
      </c>
      <c r="H23" s="22" t="s">
        <v>45</v>
      </c>
      <c r="I23" s="22"/>
      <c r="J23" s="24" t="s">
        <v>45</v>
      </c>
      <c r="K23" s="24" t="s">
        <v>47</v>
      </c>
      <c r="L23" s="26" t="s">
        <v>68</v>
      </c>
      <c r="M23" s="22"/>
      <c r="N23" s="22" t="s">
        <v>45</v>
      </c>
      <c r="O23" s="22" t="s">
        <v>45</v>
      </c>
      <c r="P23" s="22" t="s">
        <v>45</v>
      </c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/>
      <c r="E24" s="22"/>
      <c r="F24" s="22">
        <v>1</v>
      </c>
      <c r="G24" s="22"/>
      <c r="H24" s="22"/>
      <c r="I24" s="22"/>
      <c r="J24" s="22"/>
      <c r="K24" s="22"/>
      <c r="L24" s="26"/>
      <c r="M24" s="22"/>
      <c r="N24" s="22"/>
      <c r="O24" s="22"/>
      <c r="P24" s="22"/>
      <c r="Q24" s="336">
        <f>COUNTA(D24:P24)</f>
        <v>1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 t="s">
        <v>45</v>
      </c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>
        <v>0</v>
      </c>
      <c r="E26" s="22">
        <v>0</v>
      </c>
      <c r="F26" s="22">
        <v>0</v>
      </c>
      <c r="G26" s="22">
        <v>0</v>
      </c>
      <c r="H26" s="22">
        <v>8</v>
      </c>
      <c r="I26" s="22"/>
      <c r="J26" s="22">
        <v>4</v>
      </c>
      <c r="K26" s="22">
        <v>0</v>
      </c>
      <c r="L26" s="22">
        <v>0</v>
      </c>
      <c r="M26" s="22"/>
      <c r="N26" s="22">
        <v>5</v>
      </c>
      <c r="O26" s="22">
        <v>0</v>
      </c>
      <c r="P26" s="22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>
        <v>0</v>
      </c>
      <c r="E27" s="22">
        <v>0</v>
      </c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/>
      <c r="N27" s="22">
        <v>55</v>
      </c>
      <c r="O27" s="22">
        <v>0</v>
      </c>
      <c r="P27" s="22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 t="s">
        <v>78</v>
      </c>
      <c r="O28" s="22"/>
      <c r="P28" s="22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1</v>
      </c>
      <c r="O29" s="22">
        <v>0</v>
      </c>
      <c r="P29" s="22">
        <v>1</v>
      </c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86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328" t="s">
        <v>83</v>
      </c>
      <c r="X41" s="328" t="s">
        <v>85</v>
      </c>
      <c r="Y41" s="328" t="s">
        <v>84</v>
      </c>
      <c r="Z41" s="342" t="s">
        <v>214</v>
      </c>
      <c r="AD41" s="342" t="s">
        <v>234</v>
      </c>
      <c r="AE41" s="342" t="s">
        <v>235</v>
      </c>
      <c r="AF41" s="342" t="s">
        <v>236</v>
      </c>
      <c r="AG41" s="342" t="s">
        <v>237</v>
      </c>
    </row>
    <row r="42" spans="2:33" ht="24.95" customHeight="1">
      <c r="C42" s="2"/>
      <c r="D42" s="2"/>
      <c r="E42" s="2"/>
      <c r="F42" s="2"/>
      <c r="H42" s="2"/>
      <c r="I42" s="2"/>
      <c r="J42" s="356"/>
      <c r="L42" s="2"/>
      <c r="M42" s="2"/>
      <c r="N42" s="2"/>
      <c r="O42" s="356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327"/>
      <c r="X42" s="327"/>
      <c r="Y42" s="327"/>
      <c r="Z42" s="343">
        <f>X42*8</f>
        <v>0</v>
      </c>
      <c r="AD42" s="356"/>
      <c r="AE42" s="356"/>
      <c r="AF42" s="356"/>
      <c r="AG42" s="356"/>
    </row>
    <row r="43" spans="2:33" ht="24.95" customHeight="1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327"/>
      <c r="X43" s="327"/>
      <c r="Y43" s="327"/>
      <c r="Z43" s="343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327"/>
      <c r="X44" s="327"/>
      <c r="Y44" s="327"/>
      <c r="Z44" s="343">
        <f t="shared" si="1"/>
        <v>0</v>
      </c>
      <c r="AD44" s="356"/>
      <c r="AE44" s="356"/>
      <c r="AF44" s="356"/>
      <c r="AG44" s="356"/>
    </row>
    <row r="45" spans="2:33" ht="24.95" customHeight="1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327"/>
      <c r="X45" s="327"/>
      <c r="Y45" s="327"/>
      <c r="Z45" s="343">
        <f t="shared" si="1"/>
        <v>0</v>
      </c>
      <c r="AD45" s="356"/>
      <c r="AE45" s="356"/>
      <c r="AF45" s="356"/>
      <c r="AG45" s="356"/>
    </row>
    <row r="46" spans="2:33" ht="24.95" customHeight="1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327"/>
      <c r="X46" s="327"/>
      <c r="Y46" s="327"/>
      <c r="Z46" s="343">
        <f t="shared" si="1"/>
        <v>0</v>
      </c>
      <c r="AD46" s="356"/>
      <c r="AE46" s="356"/>
      <c r="AF46" s="356"/>
      <c r="AG46" s="356"/>
    </row>
    <row r="47" spans="2:33" ht="24.95" customHeight="1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327"/>
      <c r="X47" s="327"/>
      <c r="Y47" s="327"/>
      <c r="Z47" s="343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0</v>
      </c>
      <c r="W48" s="327"/>
      <c r="X48" s="327"/>
      <c r="Y48" s="327"/>
      <c r="Z48" s="343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N50" s="2"/>
      <c r="Q50" s="326"/>
      <c r="R50" s="326"/>
      <c r="S50" s="574" t="s">
        <v>184</v>
      </c>
      <c r="T50" s="574"/>
      <c r="U50" s="331">
        <v>1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N51" s="2"/>
    </row>
    <row r="52" spans="5:26">
      <c r="H52" s="356"/>
      <c r="I52" s="13"/>
      <c r="J52" s="360" t="str">
        <f t="shared" si="2"/>
        <v/>
      </c>
      <c r="N52" s="2"/>
    </row>
    <row r="53" spans="5:26">
      <c r="H53" s="356"/>
      <c r="I53" s="13"/>
      <c r="J53" s="360" t="str">
        <f t="shared" si="2"/>
        <v/>
      </c>
      <c r="N53" s="2"/>
    </row>
    <row r="54" spans="5:26">
      <c r="H54" s="356"/>
      <c r="I54" s="13"/>
      <c r="J54" s="360" t="str">
        <f t="shared" si="2"/>
        <v/>
      </c>
      <c r="N54" s="2"/>
    </row>
    <row r="55" spans="5:26">
      <c r="H55" s="356"/>
      <c r="I55" s="13"/>
      <c r="J55" s="360" t="str">
        <f t="shared" si="2"/>
        <v/>
      </c>
      <c r="N55" s="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55.xml><?xml version="1.0" encoding="utf-8"?>
<worksheet xmlns="http://schemas.openxmlformats.org/spreadsheetml/2006/main" xmlns:r="http://schemas.openxmlformats.org/officeDocument/2006/relationships">
  <sheetPr codeName="Feuil11"/>
  <dimension ref="B1:AG67"/>
  <sheetViews>
    <sheetView topLeftCell="Q27" zoomScale="69" zoomScaleNormal="69" workbookViewId="0">
      <selection activeCell="D45" sqref="D45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 t="s">
        <v>43</v>
      </c>
      <c r="E14" s="22">
        <v>199400</v>
      </c>
      <c r="F14" s="22">
        <v>512520</v>
      </c>
      <c r="G14" s="22" t="s">
        <v>71</v>
      </c>
      <c r="H14" s="22">
        <v>200200</v>
      </c>
      <c r="I14" s="2"/>
      <c r="J14" s="23" t="s">
        <v>77</v>
      </c>
      <c r="K14" s="22">
        <v>480387</v>
      </c>
      <c r="L14" s="22" t="s">
        <v>66</v>
      </c>
      <c r="M14" s="22" t="s">
        <v>75</v>
      </c>
      <c r="N14" s="22" t="s">
        <v>64</v>
      </c>
      <c r="O14" s="22" t="s">
        <v>56</v>
      </c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 t="s">
        <v>44</v>
      </c>
      <c r="E15" s="22" t="s">
        <v>46</v>
      </c>
      <c r="F15" s="22" t="s">
        <v>101</v>
      </c>
      <c r="G15" s="24" t="s">
        <v>70</v>
      </c>
      <c r="H15" s="24" t="s">
        <v>63</v>
      </c>
      <c r="I15" s="22"/>
      <c r="J15" s="23" t="s">
        <v>76</v>
      </c>
      <c r="K15" s="24" t="s">
        <v>55</v>
      </c>
      <c r="L15" s="23" t="s">
        <v>67</v>
      </c>
      <c r="M15" s="22" t="s">
        <v>74</v>
      </c>
      <c r="N15" s="22" t="s">
        <v>65</v>
      </c>
      <c r="O15" s="24" t="s">
        <v>57</v>
      </c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>
        <v>33600</v>
      </c>
      <c r="E16" s="22">
        <v>10200</v>
      </c>
      <c r="F16" s="22">
        <v>1800</v>
      </c>
      <c r="G16" s="22">
        <v>300</v>
      </c>
      <c r="H16" s="22">
        <v>96</v>
      </c>
      <c r="I16" s="22"/>
      <c r="J16" s="22">
        <v>0</v>
      </c>
      <c r="K16" s="22"/>
      <c r="L16" s="22">
        <v>75</v>
      </c>
      <c r="M16" s="22">
        <v>180777</v>
      </c>
      <c r="N16" s="22">
        <v>384</v>
      </c>
      <c r="O16" s="22">
        <v>1441</v>
      </c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>
        <v>34052</v>
      </c>
      <c r="E17" s="22">
        <v>11430</v>
      </c>
      <c r="F17" s="22">
        <v>2095</v>
      </c>
      <c r="G17" s="22">
        <v>415</v>
      </c>
      <c r="H17" s="22">
        <v>303</v>
      </c>
      <c r="I17" s="22"/>
      <c r="J17" s="22">
        <v>17</v>
      </c>
      <c r="K17" s="22"/>
      <c r="L17" s="22">
        <v>129</v>
      </c>
      <c r="M17" s="22">
        <v>180777</v>
      </c>
      <c r="N17" s="22">
        <v>384</v>
      </c>
      <c r="O17" s="22">
        <v>1661</v>
      </c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25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22"/>
      <c r="J18" s="22"/>
      <c r="K18" s="22" t="s">
        <v>45</v>
      </c>
      <c r="L18" s="26" t="s">
        <v>68</v>
      </c>
      <c r="M18" s="22" t="s">
        <v>45</v>
      </c>
      <c r="N18" s="22" t="s">
        <v>45</v>
      </c>
      <c r="O18" s="22" t="s">
        <v>45</v>
      </c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25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22"/>
      <c r="J19" s="22" t="s">
        <v>45</v>
      </c>
      <c r="K19" s="22"/>
      <c r="L19" s="26" t="s">
        <v>68</v>
      </c>
      <c r="M19" s="22" t="s">
        <v>45</v>
      </c>
      <c r="N19" s="22" t="s">
        <v>45</v>
      </c>
      <c r="O19" s="22" t="s">
        <v>45</v>
      </c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22"/>
      <c r="J20" s="22" t="s">
        <v>45</v>
      </c>
      <c r="K20" s="22" t="s">
        <v>45</v>
      </c>
      <c r="L20" s="26" t="s">
        <v>68</v>
      </c>
      <c r="M20" s="22" t="s">
        <v>45</v>
      </c>
      <c r="N20" s="22" t="s">
        <v>45</v>
      </c>
      <c r="O20" s="22" t="s">
        <v>45</v>
      </c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22"/>
      <c r="J21" s="22" t="s">
        <v>45</v>
      </c>
      <c r="K21" s="22" t="s">
        <v>45</v>
      </c>
      <c r="L21" s="26" t="s">
        <v>68</v>
      </c>
      <c r="M21" s="22" t="s">
        <v>45</v>
      </c>
      <c r="N21" s="22" t="s">
        <v>45</v>
      </c>
      <c r="O21" s="22" t="s">
        <v>45</v>
      </c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22"/>
      <c r="J22" s="22" t="s">
        <v>45</v>
      </c>
      <c r="K22" s="22" t="s">
        <v>45</v>
      </c>
      <c r="L22" s="26" t="s">
        <v>69</v>
      </c>
      <c r="M22" s="22" t="s">
        <v>45</v>
      </c>
      <c r="N22" s="22" t="s">
        <v>45</v>
      </c>
      <c r="O22" s="22" t="s">
        <v>45</v>
      </c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 t="s">
        <v>45</v>
      </c>
      <c r="E23" s="24" t="s">
        <v>61</v>
      </c>
      <c r="F23" s="24" t="s">
        <v>61</v>
      </c>
      <c r="G23" s="22" t="s">
        <v>45</v>
      </c>
      <c r="H23" s="22" t="s">
        <v>45</v>
      </c>
      <c r="I23" s="22"/>
      <c r="J23" s="24" t="s">
        <v>45</v>
      </c>
      <c r="K23" s="24" t="s">
        <v>47</v>
      </c>
      <c r="L23" s="26" t="s">
        <v>68</v>
      </c>
      <c r="M23" s="22" t="s">
        <v>45</v>
      </c>
      <c r="N23" s="22" t="s">
        <v>45</v>
      </c>
      <c r="O23" s="22" t="s">
        <v>45</v>
      </c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/>
      <c r="E24" s="22"/>
      <c r="F24" s="22"/>
      <c r="G24" s="22"/>
      <c r="H24" s="22"/>
      <c r="I24" s="22"/>
      <c r="J24" s="22"/>
      <c r="K24" s="22"/>
      <c r="L24" s="26"/>
      <c r="M24" s="22"/>
      <c r="N24" s="22"/>
      <c r="O24" s="22"/>
      <c r="P24" s="336">
        <f>COUNTA(C24:O24)</f>
        <v>0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22"/>
      <c r="J25" s="22" t="s">
        <v>45</v>
      </c>
      <c r="K25" s="22" t="s">
        <v>45</v>
      </c>
      <c r="L25" s="22" t="s">
        <v>45</v>
      </c>
      <c r="M25" s="22" t="s">
        <v>45</v>
      </c>
      <c r="N25" s="22" t="s">
        <v>45</v>
      </c>
      <c r="O25" s="22" t="s">
        <v>45</v>
      </c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>
        <v>0</v>
      </c>
      <c r="E26" s="22">
        <v>2</v>
      </c>
      <c r="F26" s="22">
        <v>1</v>
      </c>
      <c r="G26" s="22">
        <v>1</v>
      </c>
      <c r="H26" s="22">
        <v>6</v>
      </c>
      <c r="I26" s="22"/>
      <c r="J26" s="22">
        <v>1</v>
      </c>
      <c r="K26" s="22">
        <v>0</v>
      </c>
      <c r="L26" s="22">
        <v>0</v>
      </c>
      <c r="M26" s="22">
        <v>5</v>
      </c>
      <c r="N26" s="22">
        <v>0</v>
      </c>
      <c r="O26" s="22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>
        <v>0</v>
      </c>
      <c r="E27" s="22">
        <v>0</v>
      </c>
      <c r="F27" s="22">
        <v>0</v>
      </c>
      <c r="G27" s="22">
        <v>0</v>
      </c>
      <c r="H27" s="22">
        <v>0</v>
      </c>
      <c r="I27" s="22"/>
      <c r="J27" s="22">
        <v>0</v>
      </c>
      <c r="K27" s="22">
        <v>0</v>
      </c>
      <c r="L27" s="22">
        <v>0</v>
      </c>
      <c r="M27" s="22">
        <v>55</v>
      </c>
      <c r="N27" s="22">
        <v>0</v>
      </c>
      <c r="O27" s="22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/>
      <c r="E28" s="22"/>
      <c r="F28" s="22"/>
      <c r="G28" s="22"/>
      <c r="H28" s="22"/>
      <c r="I28" s="22"/>
      <c r="J28" s="22"/>
      <c r="K28" s="22"/>
      <c r="L28" s="22"/>
      <c r="M28" s="22" t="s">
        <v>78</v>
      </c>
      <c r="N28" s="22"/>
      <c r="O28" s="22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>
        <v>1</v>
      </c>
      <c r="E29" s="22">
        <v>1</v>
      </c>
      <c r="F29" s="22">
        <v>0</v>
      </c>
      <c r="G29" s="22">
        <v>0</v>
      </c>
      <c r="H29" s="22">
        <v>1</v>
      </c>
      <c r="I29" s="22">
        <v>1</v>
      </c>
      <c r="J29" s="22">
        <v>0</v>
      </c>
      <c r="K29" s="22">
        <v>0</v>
      </c>
      <c r="L29" s="22">
        <v>0</v>
      </c>
      <c r="M29" s="22">
        <v>1</v>
      </c>
      <c r="N29" s="22">
        <v>0</v>
      </c>
      <c r="O29" s="22">
        <v>0</v>
      </c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86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336">
        <f>SUM(C30:O30)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356"/>
      <c r="D42" s="2"/>
      <c r="E42" s="2"/>
      <c r="F42" s="2"/>
      <c r="H42" s="2"/>
      <c r="I42" s="2"/>
      <c r="J42" s="356"/>
      <c r="L42" s="2"/>
      <c r="M42" s="2"/>
      <c r="N42" s="2"/>
      <c r="O42" s="356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0</v>
      </c>
      <c r="W48" s="2"/>
      <c r="X48" s="2"/>
      <c r="Y48" s="2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N50" s="2"/>
      <c r="Q50" s="326"/>
      <c r="R50" s="326"/>
      <c r="S50" s="574" t="s">
        <v>184</v>
      </c>
      <c r="T50" s="574"/>
      <c r="U50" s="331">
        <v>1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N51" s="2"/>
    </row>
    <row r="52" spans="5:26">
      <c r="H52" s="356"/>
      <c r="I52" s="13"/>
      <c r="J52" s="360" t="str">
        <f t="shared" si="2"/>
        <v/>
      </c>
      <c r="N52" s="2"/>
    </row>
    <row r="53" spans="5:26">
      <c r="H53" s="356"/>
      <c r="I53" s="13"/>
      <c r="J53" s="360" t="str">
        <f t="shared" si="2"/>
        <v/>
      </c>
      <c r="N53" s="2"/>
    </row>
    <row r="54" spans="5:26">
      <c r="H54" s="356"/>
      <c r="I54" s="13"/>
      <c r="J54" s="360" t="str">
        <f t="shared" si="2"/>
        <v/>
      </c>
      <c r="N54" s="2"/>
    </row>
    <row r="55" spans="5:26">
      <c r="H55" s="356"/>
      <c r="I55" s="13"/>
      <c r="J55" s="360" t="str">
        <f t="shared" si="2"/>
        <v/>
      </c>
      <c r="N55" s="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56.xml><?xml version="1.0" encoding="utf-8"?>
<worksheet xmlns="http://schemas.openxmlformats.org/spreadsheetml/2006/main" xmlns:r="http://schemas.openxmlformats.org/officeDocument/2006/relationships">
  <sheetPr codeName="Feuil12"/>
  <dimension ref="B1:AG67"/>
  <sheetViews>
    <sheetView topLeftCell="Q33" zoomScale="69" zoomScaleNormal="69" workbookViewId="0">
      <selection activeCell="D53" sqref="D53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 t="s">
        <v>43</v>
      </c>
      <c r="E14" s="22">
        <v>199400</v>
      </c>
      <c r="F14" s="22">
        <v>512520</v>
      </c>
      <c r="G14" s="22" t="s">
        <v>71</v>
      </c>
      <c r="H14" s="22">
        <v>200200</v>
      </c>
      <c r="I14" s="2"/>
      <c r="J14" s="22"/>
      <c r="K14" s="22">
        <v>480387</v>
      </c>
      <c r="L14" s="22" t="s">
        <v>66</v>
      </c>
      <c r="M14" s="22" t="s">
        <v>75</v>
      </c>
      <c r="N14" s="22" t="s">
        <v>64</v>
      </c>
      <c r="O14" s="22" t="s">
        <v>56</v>
      </c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 t="s">
        <v>44</v>
      </c>
      <c r="E15" s="22" t="s">
        <v>46</v>
      </c>
      <c r="F15" s="22" t="s">
        <v>101</v>
      </c>
      <c r="G15" s="24" t="s">
        <v>70</v>
      </c>
      <c r="H15" s="24" t="s">
        <v>63</v>
      </c>
      <c r="I15" s="22"/>
      <c r="J15" s="24"/>
      <c r="K15" s="24" t="s">
        <v>55</v>
      </c>
      <c r="L15" s="23" t="s">
        <v>67</v>
      </c>
      <c r="M15" s="22" t="s">
        <v>74</v>
      </c>
      <c r="N15" s="22" t="s">
        <v>65</v>
      </c>
      <c r="O15" s="24" t="s">
        <v>57</v>
      </c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>
        <v>33000</v>
      </c>
      <c r="E16" s="22">
        <v>8700</v>
      </c>
      <c r="F16" s="22">
        <v>1480</v>
      </c>
      <c r="G16" s="22">
        <v>123</v>
      </c>
      <c r="H16" s="22">
        <v>0</v>
      </c>
      <c r="I16" s="22"/>
      <c r="J16" s="22"/>
      <c r="K16" s="22"/>
      <c r="L16" s="22">
        <v>54</v>
      </c>
      <c r="M16" s="22">
        <v>180777</v>
      </c>
      <c r="N16" s="22">
        <v>0</v>
      </c>
      <c r="O16" s="22">
        <v>1212</v>
      </c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>
        <v>33600</v>
      </c>
      <c r="E17" s="22">
        <v>10200</v>
      </c>
      <c r="F17" s="22">
        <v>1800</v>
      </c>
      <c r="G17" s="22">
        <v>300</v>
      </c>
      <c r="H17" s="22">
        <v>96</v>
      </c>
      <c r="I17" s="22"/>
      <c r="J17" s="22"/>
      <c r="K17" s="22"/>
      <c r="L17" s="22">
        <v>75</v>
      </c>
      <c r="M17" s="22">
        <v>180777</v>
      </c>
      <c r="N17" s="22">
        <v>384</v>
      </c>
      <c r="O17" s="22">
        <v>1441</v>
      </c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25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22"/>
      <c r="J18" s="22"/>
      <c r="K18" s="22" t="s">
        <v>45</v>
      </c>
      <c r="L18" s="26" t="s">
        <v>68</v>
      </c>
      <c r="M18" s="22" t="s">
        <v>45</v>
      </c>
      <c r="N18" s="22" t="s">
        <v>45</v>
      </c>
      <c r="O18" s="22" t="s">
        <v>45</v>
      </c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25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22"/>
      <c r="J19" s="22"/>
      <c r="K19" s="22"/>
      <c r="L19" s="26" t="s">
        <v>68</v>
      </c>
      <c r="M19" s="22" t="s">
        <v>45</v>
      </c>
      <c r="N19" s="22" t="s">
        <v>45</v>
      </c>
      <c r="O19" s="22" t="s">
        <v>45</v>
      </c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22"/>
      <c r="J20" s="22"/>
      <c r="K20" s="22" t="s">
        <v>45</v>
      </c>
      <c r="L20" s="26" t="s">
        <v>68</v>
      </c>
      <c r="M20" s="22" t="s">
        <v>45</v>
      </c>
      <c r="N20" s="22" t="s">
        <v>45</v>
      </c>
      <c r="O20" s="22" t="s">
        <v>45</v>
      </c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22"/>
      <c r="J21" s="22"/>
      <c r="K21" s="22" t="s">
        <v>45</v>
      </c>
      <c r="L21" s="26" t="s">
        <v>68</v>
      </c>
      <c r="M21" s="22" t="s">
        <v>45</v>
      </c>
      <c r="N21" s="22" t="s">
        <v>45</v>
      </c>
      <c r="O21" s="22" t="s">
        <v>45</v>
      </c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22"/>
      <c r="J22" s="22"/>
      <c r="K22" s="22" t="s">
        <v>45</v>
      </c>
      <c r="L22" s="26" t="s">
        <v>69</v>
      </c>
      <c r="M22" s="22" t="s">
        <v>45</v>
      </c>
      <c r="N22" s="22" t="s">
        <v>45</v>
      </c>
      <c r="O22" s="22" t="s">
        <v>45</v>
      </c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 t="s">
        <v>45</v>
      </c>
      <c r="E23" s="24" t="s">
        <v>61</v>
      </c>
      <c r="F23" s="24" t="s">
        <v>61</v>
      </c>
      <c r="G23" s="22" t="s">
        <v>45</v>
      </c>
      <c r="H23" s="22" t="s">
        <v>45</v>
      </c>
      <c r="I23" s="22"/>
      <c r="J23" s="24"/>
      <c r="K23" s="24" t="s">
        <v>47</v>
      </c>
      <c r="L23" s="26" t="s">
        <v>68</v>
      </c>
      <c r="M23" s="22" t="s">
        <v>45</v>
      </c>
      <c r="N23" s="22" t="s">
        <v>45</v>
      </c>
      <c r="O23" s="22" t="s">
        <v>45</v>
      </c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/>
      <c r="E24" s="22"/>
      <c r="F24" s="22">
        <v>1</v>
      </c>
      <c r="G24" s="22"/>
      <c r="H24" s="22"/>
      <c r="I24" s="22"/>
      <c r="J24" s="22"/>
      <c r="K24" s="22"/>
      <c r="L24" s="26"/>
      <c r="M24" s="22"/>
      <c r="N24" s="22"/>
      <c r="O24" s="22"/>
      <c r="P24" s="336">
        <f>COUNTA(C24:O24)</f>
        <v>1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22"/>
      <c r="J25" s="22"/>
      <c r="K25" s="22" t="s">
        <v>45</v>
      </c>
      <c r="L25" s="22" t="s">
        <v>45</v>
      </c>
      <c r="M25" s="22" t="s">
        <v>45</v>
      </c>
      <c r="N25" s="22" t="s">
        <v>45</v>
      </c>
      <c r="O25" s="22" t="s">
        <v>45</v>
      </c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>
        <v>0</v>
      </c>
      <c r="E26" s="22">
        <v>0</v>
      </c>
      <c r="F26" s="22">
        <v>0</v>
      </c>
      <c r="G26" s="22">
        <v>1</v>
      </c>
      <c r="H26" s="22">
        <v>7</v>
      </c>
      <c r="I26" s="22"/>
      <c r="J26" s="22"/>
      <c r="K26" s="22">
        <v>0</v>
      </c>
      <c r="L26" s="22">
        <v>0</v>
      </c>
      <c r="M26" s="22">
        <v>5</v>
      </c>
      <c r="N26" s="22">
        <v>0</v>
      </c>
      <c r="O26" s="22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>
        <v>0</v>
      </c>
      <c r="E27" s="22">
        <v>0</v>
      </c>
      <c r="F27" s="22">
        <v>0</v>
      </c>
      <c r="G27" s="22">
        <v>0</v>
      </c>
      <c r="H27" s="22">
        <v>0</v>
      </c>
      <c r="I27" s="22"/>
      <c r="J27" s="22"/>
      <c r="K27" s="22">
        <v>0</v>
      </c>
      <c r="L27" s="22">
        <v>0</v>
      </c>
      <c r="M27" s="22">
        <v>55</v>
      </c>
      <c r="N27" s="22">
        <v>0</v>
      </c>
      <c r="O27" s="22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/>
      <c r="E28" s="22"/>
      <c r="F28" s="22"/>
      <c r="G28" s="22"/>
      <c r="H28" s="22"/>
      <c r="I28" s="22"/>
      <c r="J28" s="22"/>
      <c r="K28" s="22"/>
      <c r="L28" s="22"/>
      <c r="M28" s="22" t="s">
        <v>78</v>
      </c>
      <c r="N28" s="22"/>
      <c r="O28" s="22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1</v>
      </c>
      <c r="N29" s="22">
        <v>0</v>
      </c>
      <c r="O29" s="22">
        <v>0</v>
      </c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86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336">
        <f>SUM(C30:O30)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310" t="s">
        <v>26</v>
      </c>
      <c r="D41" s="310" t="s">
        <v>24</v>
      </c>
      <c r="E41" s="310" t="s">
        <v>25</v>
      </c>
      <c r="F41" s="310" t="s">
        <v>30</v>
      </c>
      <c r="H41" s="328" t="s">
        <v>41</v>
      </c>
      <c r="I41" s="310" t="s">
        <v>27</v>
      </c>
      <c r="J41" s="310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356"/>
      <c r="D42" s="327"/>
      <c r="E42" s="327"/>
      <c r="F42" s="327"/>
      <c r="H42" s="327"/>
      <c r="I42" s="327"/>
      <c r="J42" s="356"/>
      <c r="L42" s="2"/>
      <c r="M42" s="2"/>
      <c r="N42" s="2"/>
      <c r="O42" s="356" t="s">
        <v>128</v>
      </c>
      <c r="Q42" s="327" t="s">
        <v>75</v>
      </c>
      <c r="R42" s="327">
        <v>24</v>
      </c>
      <c r="S42" s="327">
        <v>581</v>
      </c>
      <c r="T42" s="327" t="s">
        <v>117</v>
      </c>
      <c r="U42" s="327">
        <f>IF(R42="","",R42*VLOOKUP(T42,'cout opérateur machines'!A1:B8,2,0))</f>
        <v>168</v>
      </c>
      <c r="W42" s="2"/>
      <c r="X42" s="2"/>
      <c r="Y42" s="2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327"/>
      <c r="D43" s="327"/>
      <c r="E43" s="327"/>
      <c r="F43" s="327"/>
      <c r="H43" s="327"/>
      <c r="I43" s="327"/>
      <c r="J43" s="327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327"/>
      <c r="D44" s="327"/>
      <c r="E44" s="327"/>
      <c r="F44" s="327"/>
      <c r="H44" s="327"/>
      <c r="I44" s="327"/>
      <c r="J44" s="327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327"/>
      <c r="D45" s="327"/>
      <c r="E45" s="327"/>
      <c r="F45" s="327"/>
      <c r="H45" s="327"/>
      <c r="I45" s="327"/>
      <c r="J45" s="327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327"/>
      <c r="D46" s="327"/>
      <c r="E46" s="327"/>
      <c r="F46" s="327"/>
      <c r="H46" s="327"/>
      <c r="I46" s="327"/>
      <c r="J46" s="327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327"/>
      <c r="D47" s="327"/>
      <c r="E47" s="327"/>
      <c r="F47" s="327"/>
      <c r="H47" s="327"/>
      <c r="I47" s="327"/>
      <c r="J47" s="327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6"/>
      <c r="AE47" s="356"/>
      <c r="AF47" s="356"/>
      <c r="AG47" s="356"/>
    </row>
    <row r="48" spans="2:33">
      <c r="E48" s="344">
        <f>COUNTA(E42:E47)</f>
        <v>0</v>
      </c>
      <c r="F48" s="344">
        <f>SUM(F42:F47)</f>
        <v>0</v>
      </c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168</v>
      </c>
      <c r="W48" s="2"/>
      <c r="X48" s="2"/>
      <c r="Y48" s="2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N50" s="2"/>
      <c r="Q50" s="326"/>
      <c r="R50" s="326"/>
      <c r="S50" s="574" t="s">
        <v>184</v>
      </c>
      <c r="T50" s="574"/>
      <c r="U50" s="331">
        <v>1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N51" s="2"/>
    </row>
    <row r="52" spans="5:26">
      <c r="H52" s="356"/>
      <c r="I52" s="13"/>
      <c r="J52" s="360" t="str">
        <f t="shared" si="2"/>
        <v/>
      </c>
      <c r="N52" s="2"/>
      <c r="Q52" s="332"/>
      <c r="R52" s="332"/>
      <c r="S52" s="332"/>
      <c r="T52" s="332"/>
    </row>
    <row r="53" spans="5:26">
      <c r="H53" s="356"/>
      <c r="I53" s="13"/>
      <c r="J53" s="360" t="str">
        <f t="shared" si="2"/>
        <v/>
      </c>
      <c r="N53" s="2"/>
    </row>
    <row r="54" spans="5:26">
      <c r="H54" s="356"/>
      <c r="I54" s="13"/>
      <c r="J54" s="360" t="str">
        <f t="shared" si="2"/>
        <v/>
      </c>
      <c r="N54" s="2"/>
    </row>
    <row r="55" spans="5:26">
      <c r="H55" s="356"/>
      <c r="I55" s="13"/>
      <c r="J55" s="360" t="str">
        <f t="shared" si="2"/>
        <v/>
      </c>
      <c r="N55" s="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57.xml><?xml version="1.0" encoding="utf-8"?>
<worksheet xmlns="http://schemas.openxmlformats.org/spreadsheetml/2006/main" xmlns:r="http://schemas.openxmlformats.org/officeDocument/2006/relationships">
  <sheetPr codeName="Feuil1"/>
  <dimension ref="B1:AG67"/>
  <sheetViews>
    <sheetView topLeftCell="Q27" zoomScale="69" zoomScaleNormal="69" workbookViewId="0">
      <selection activeCell="D48" sqref="D48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 t="s">
        <v>43</v>
      </c>
      <c r="E14" s="22">
        <v>199400</v>
      </c>
      <c r="F14" s="22">
        <v>512520</v>
      </c>
      <c r="G14" s="22" t="s">
        <v>71</v>
      </c>
      <c r="H14" s="22">
        <v>480387</v>
      </c>
      <c r="I14" s="2"/>
      <c r="J14" s="22"/>
      <c r="K14" s="22">
        <v>480387</v>
      </c>
      <c r="L14" s="22" t="s">
        <v>58</v>
      </c>
      <c r="M14" s="22"/>
      <c r="N14" s="22" t="s">
        <v>75</v>
      </c>
      <c r="O14" s="22" t="s">
        <v>106</v>
      </c>
      <c r="P14" s="22" t="s">
        <v>56</v>
      </c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 t="s">
        <v>44</v>
      </c>
      <c r="E15" s="22" t="s">
        <v>46</v>
      </c>
      <c r="F15" s="22" t="s">
        <v>101</v>
      </c>
      <c r="G15" s="24" t="s">
        <v>70</v>
      </c>
      <c r="H15" s="24" t="s">
        <v>54</v>
      </c>
      <c r="I15" s="22"/>
      <c r="J15" s="24"/>
      <c r="K15" s="24" t="s">
        <v>55</v>
      </c>
      <c r="L15" s="23" t="s">
        <v>59</v>
      </c>
      <c r="M15" s="22"/>
      <c r="N15" s="22" t="s">
        <v>74</v>
      </c>
      <c r="O15" s="22" t="s">
        <v>105</v>
      </c>
      <c r="P15" s="24" t="s">
        <v>57</v>
      </c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>
        <v>31927</v>
      </c>
      <c r="E16" s="22">
        <v>6250</v>
      </c>
      <c r="F16" s="22">
        <v>1026</v>
      </c>
      <c r="G16" s="22">
        <v>898</v>
      </c>
      <c r="H16" s="22"/>
      <c r="I16" s="22"/>
      <c r="J16" s="22"/>
      <c r="K16" s="22"/>
      <c r="L16" s="22"/>
      <c r="M16" s="22"/>
      <c r="N16" s="22">
        <v>180777</v>
      </c>
      <c r="O16" s="22">
        <v>960</v>
      </c>
      <c r="P16" s="22">
        <v>851</v>
      </c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>
        <v>33000</v>
      </c>
      <c r="E17" s="22">
        <v>8700</v>
      </c>
      <c r="F17" s="22">
        <v>1480</v>
      </c>
      <c r="G17" s="22">
        <v>123</v>
      </c>
      <c r="H17" s="22"/>
      <c r="I17" s="22"/>
      <c r="J17" s="22"/>
      <c r="K17" s="22"/>
      <c r="L17" s="22">
        <v>54</v>
      </c>
      <c r="M17" s="22"/>
      <c r="N17" s="22">
        <v>180777</v>
      </c>
      <c r="O17" s="22">
        <v>1424</v>
      </c>
      <c r="P17" s="22">
        <v>1212</v>
      </c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25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22"/>
      <c r="J18" s="22"/>
      <c r="K18" s="22" t="s">
        <v>48</v>
      </c>
      <c r="L18" s="22" t="s">
        <v>48</v>
      </c>
      <c r="M18" s="22"/>
      <c r="N18" s="22" t="s">
        <v>45</v>
      </c>
      <c r="O18" s="22" t="s">
        <v>45</v>
      </c>
      <c r="P18" s="22" t="s">
        <v>45</v>
      </c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25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22"/>
      <c r="J19" s="22"/>
      <c r="K19" s="22" t="s">
        <v>48</v>
      </c>
      <c r="L19" s="22" t="s">
        <v>48</v>
      </c>
      <c r="M19" s="22"/>
      <c r="N19" s="22" t="s">
        <v>45</v>
      </c>
      <c r="O19" s="22" t="s">
        <v>45</v>
      </c>
      <c r="P19" s="22" t="s">
        <v>45</v>
      </c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22"/>
      <c r="J20" s="22"/>
      <c r="K20" s="22" t="s">
        <v>45</v>
      </c>
      <c r="L20" s="22" t="s">
        <v>48</v>
      </c>
      <c r="M20" s="22"/>
      <c r="N20" s="22" t="s">
        <v>45</v>
      </c>
      <c r="O20" s="22" t="s">
        <v>45</v>
      </c>
      <c r="P20" s="22" t="s">
        <v>45</v>
      </c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22"/>
      <c r="J21" s="22"/>
      <c r="K21" s="22" t="s">
        <v>48</v>
      </c>
      <c r="L21" s="22" t="s">
        <v>48</v>
      </c>
      <c r="M21" s="22"/>
      <c r="N21" s="22" t="s">
        <v>45</v>
      </c>
      <c r="O21" s="22" t="s">
        <v>45</v>
      </c>
      <c r="P21" s="22" t="s">
        <v>45</v>
      </c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22"/>
      <c r="J22" s="22"/>
      <c r="K22" s="22" t="s">
        <v>48</v>
      </c>
      <c r="L22" s="22" t="s">
        <v>48</v>
      </c>
      <c r="M22" s="22"/>
      <c r="N22" s="22" t="s">
        <v>45</v>
      </c>
      <c r="O22" s="22" t="s">
        <v>45</v>
      </c>
      <c r="P22" s="22" t="s">
        <v>45</v>
      </c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 t="s">
        <v>45</v>
      </c>
      <c r="E23" s="24" t="s">
        <v>61</v>
      </c>
      <c r="F23" s="24" t="s">
        <v>61</v>
      </c>
      <c r="G23" s="22" t="s">
        <v>45</v>
      </c>
      <c r="H23" s="22" t="s">
        <v>45</v>
      </c>
      <c r="I23" s="22"/>
      <c r="J23" s="24"/>
      <c r="K23" s="24" t="s">
        <v>47</v>
      </c>
      <c r="L23" s="22" t="s">
        <v>48</v>
      </c>
      <c r="M23" s="22"/>
      <c r="N23" s="22" t="s">
        <v>45</v>
      </c>
      <c r="O23" s="22" t="s">
        <v>45</v>
      </c>
      <c r="P23" s="22" t="s">
        <v>45</v>
      </c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/>
      <c r="E24" s="22"/>
      <c r="F24" s="22">
        <v>1</v>
      </c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336">
        <f>COUNTA(D24:P24)</f>
        <v>1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22"/>
      <c r="J25" s="22"/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 t="s">
        <v>45</v>
      </c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>
        <v>0</v>
      </c>
      <c r="E26" s="22">
        <v>0</v>
      </c>
      <c r="F26" s="22">
        <v>0</v>
      </c>
      <c r="G26" s="22">
        <v>1</v>
      </c>
      <c r="H26" s="22">
        <v>2</v>
      </c>
      <c r="I26" s="22"/>
      <c r="J26" s="22"/>
      <c r="K26" s="22">
        <v>0</v>
      </c>
      <c r="L26" s="22">
        <v>0</v>
      </c>
      <c r="M26" s="22"/>
      <c r="N26" s="22">
        <v>5</v>
      </c>
      <c r="O26" s="22">
        <v>0</v>
      </c>
      <c r="P26" s="22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>
        <v>0</v>
      </c>
      <c r="E27" s="22">
        <v>0</v>
      </c>
      <c r="F27" s="22">
        <v>0</v>
      </c>
      <c r="G27" s="22">
        <v>0</v>
      </c>
      <c r="H27" s="22">
        <v>0</v>
      </c>
      <c r="I27" s="22"/>
      <c r="J27" s="22"/>
      <c r="K27" s="22">
        <v>0</v>
      </c>
      <c r="L27" s="22">
        <v>0</v>
      </c>
      <c r="M27" s="22"/>
      <c r="N27" s="22">
        <v>55</v>
      </c>
      <c r="O27" s="22">
        <v>0</v>
      </c>
      <c r="P27" s="22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 t="s">
        <v>78</v>
      </c>
      <c r="O28" s="22"/>
      <c r="P28" s="22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1</v>
      </c>
      <c r="O29" s="22">
        <v>0</v>
      </c>
      <c r="P29" s="22">
        <v>1</v>
      </c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86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356"/>
      <c r="D42" s="2"/>
      <c r="E42" s="2"/>
      <c r="F42" s="2"/>
      <c r="H42" s="2"/>
      <c r="I42" s="2"/>
      <c r="J42" s="356"/>
      <c r="L42" s="2"/>
      <c r="M42" s="2"/>
      <c r="N42" s="2"/>
      <c r="O42" s="356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6"/>
      <c r="AE47" s="356"/>
      <c r="AF47" s="356"/>
      <c r="AG47" s="356"/>
    </row>
    <row r="48" spans="2:33"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0</v>
      </c>
      <c r="W48" s="2"/>
      <c r="X48" s="2"/>
      <c r="Y48" s="2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N50" s="2"/>
      <c r="Q50" s="326"/>
      <c r="R50" s="326"/>
      <c r="S50" s="574" t="s">
        <v>184</v>
      </c>
      <c r="T50" s="574"/>
      <c r="U50" s="331">
        <v>1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N51" s="2"/>
    </row>
    <row r="52" spans="5:26">
      <c r="H52" s="356"/>
      <c r="I52" s="13"/>
      <c r="J52" s="360" t="str">
        <f t="shared" si="2"/>
        <v/>
      </c>
      <c r="N52" s="2"/>
    </row>
    <row r="53" spans="5:26">
      <c r="H53" s="356"/>
      <c r="I53" s="13"/>
      <c r="J53" s="360" t="str">
        <f t="shared" si="2"/>
        <v/>
      </c>
      <c r="N53" s="2"/>
    </row>
    <row r="54" spans="5:26">
      <c r="H54" s="356"/>
      <c r="I54" s="13"/>
      <c r="J54" s="360" t="str">
        <f t="shared" si="2"/>
        <v/>
      </c>
      <c r="N54" s="2"/>
    </row>
    <row r="55" spans="5:26">
      <c r="H55" s="356"/>
      <c r="I55" s="13"/>
      <c r="J55" s="360" t="str">
        <f t="shared" si="2"/>
        <v/>
      </c>
      <c r="N55" s="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V5:X5"/>
    <mergeCell ref="B13:C13"/>
    <mergeCell ref="B14:C14"/>
    <mergeCell ref="B15:C15"/>
    <mergeCell ref="B16:C16"/>
    <mergeCell ref="V2:X2"/>
    <mergeCell ref="R3:T3"/>
    <mergeCell ref="V3:X3"/>
    <mergeCell ref="R4:T4"/>
    <mergeCell ref="V4:X4"/>
    <mergeCell ref="B25:C25"/>
    <mergeCell ref="B18:B19"/>
    <mergeCell ref="C2:D5"/>
    <mergeCell ref="E2:Q5"/>
    <mergeCell ref="R2:T2"/>
    <mergeCell ref="R5:T5"/>
    <mergeCell ref="B17:C17"/>
    <mergeCell ref="B20:C20"/>
    <mergeCell ref="B21:C21"/>
    <mergeCell ref="B22:C22"/>
    <mergeCell ref="B23:C23"/>
    <mergeCell ref="B24:C24"/>
    <mergeCell ref="S48:T48"/>
    <mergeCell ref="S50:T50"/>
    <mergeCell ref="B30:C30"/>
    <mergeCell ref="B26:C26"/>
    <mergeCell ref="B27:C27"/>
    <mergeCell ref="B28:C28"/>
    <mergeCell ref="B29:C29"/>
    <mergeCell ref="B31:C31"/>
    <mergeCell ref="B32:C32"/>
    <mergeCell ref="B33:C33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58.xml><?xml version="1.0" encoding="utf-8"?>
<worksheet xmlns="http://schemas.openxmlformats.org/spreadsheetml/2006/main" xmlns:r="http://schemas.openxmlformats.org/officeDocument/2006/relationships">
  <sheetPr codeName="Feuil2"/>
  <dimension ref="B1:AG67"/>
  <sheetViews>
    <sheetView topLeftCell="S26" zoomScale="69" zoomScaleNormal="69" workbookViewId="0">
      <selection activeCell="F44" sqref="F44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 t="s">
        <v>43</v>
      </c>
      <c r="E14" s="22">
        <v>199400</v>
      </c>
      <c r="F14" s="22">
        <v>512520</v>
      </c>
      <c r="G14" s="22" t="s">
        <v>52</v>
      </c>
      <c r="H14" s="22">
        <v>480387</v>
      </c>
      <c r="I14" s="2"/>
      <c r="J14" s="22"/>
      <c r="K14" s="22"/>
      <c r="L14" s="22" t="s">
        <v>58</v>
      </c>
      <c r="M14" s="22"/>
      <c r="N14" s="22" t="s">
        <v>75</v>
      </c>
      <c r="O14" s="22" t="s">
        <v>106</v>
      </c>
      <c r="P14" s="22" t="s">
        <v>56</v>
      </c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 t="s">
        <v>44</v>
      </c>
      <c r="E15" s="22" t="s">
        <v>46</v>
      </c>
      <c r="F15" s="22" t="s">
        <v>101</v>
      </c>
      <c r="G15" s="22" t="s">
        <v>53</v>
      </c>
      <c r="H15" s="24" t="s">
        <v>54</v>
      </c>
      <c r="I15" s="22"/>
      <c r="J15" s="24"/>
      <c r="K15" s="24"/>
      <c r="L15" s="23" t="s">
        <v>59</v>
      </c>
      <c r="M15" s="22"/>
      <c r="N15" s="22" t="s">
        <v>74</v>
      </c>
      <c r="O15" s="22" t="s">
        <v>105</v>
      </c>
      <c r="P15" s="24" t="s">
        <v>57</v>
      </c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>
        <v>31325</v>
      </c>
      <c r="E16" s="22">
        <v>4751</v>
      </c>
      <c r="F16" s="22">
        <v>955</v>
      </c>
      <c r="G16" s="22">
        <v>820</v>
      </c>
      <c r="H16" s="22"/>
      <c r="I16" s="22"/>
      <c r="J16" s="22"/>
      <c r="K16" s="22"/>
      <c r="L16" s="22">
        <v>31</v>
      </c>
      <c r="M16" s="22"/>
      <c r="N16" s="22">
        <v>180777</v>
      </c>
      <c r="O16" s="22">
        <v>671</v>
      </c>
      <c r="P16" s="22">
        <v>656</v>
      </c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>
        <v>31927</v>
      </c>
      <c r="E17" s="22">
        <v>6250</v>
      </c>
      <c r="F17" s="22">
        <v>1026</v>
      </c>
      <c r="G17" s="22">
        <v>898</v>
      </c>
      <c r="H17" s="22"/>
      <c r="I17" s="22"/>
      <c r="J17" s="22"/>
      <c r="K17" s="22"/>
      <c r="L17" s="22"/>
      <c r="M17" s="22"/>
      <c r="N17" s="22">
        <v>180777</v>
      </c>
      <c r="O17" s="22">
        <v>960</v>
      </c>
      <c r="P17" s="22">
        <v>851</v>
      </c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25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22"/>
      <c r="J18" s="22"/>
      <c r="K18" s="22"/>
      <c r="L18" s="22" t="s">
        <v>48</v>
      </c>
      <c r="M18" s="22"/>
      <c r="N18" s="22" t="s">
        <v>45</v>
      </c>
      <c r="O18" s="22" t="s">
        <v>45</v>
      </c>
      <c r="P18" s="22" t="s">
        <v>45</v>
      </c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25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22"/>
      <c r="J19" s="22"/>
      <c r="K19" s="22"/>
      <c r="L19" s="22" t="s">
        <v>48</v>
      </c>
      <c r="M19" s="22"/>
      <c r="N19" s="22" t="s">
        <v>45</v>
      </c>
      <c r="O19" s="22" t="s">
        <v>45</v>
      </c>
      <c r="P19" s="22" t="s">
        <v>45</v>
      </c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22"/>
      <c r="J20" s="22"/>
      <c r="K20" s="22"/>
      <c r="L20" s="22" t="s">
        <v>48</v>
      </c>
      <c r="M20" s="22"/>
      <c r="N20" s="22" t="s">
        <v>45</v>
      </c>
      <c r="O20" s="22" t="s">
        <v>45</v>
      </c>
      <c r="P20" s="22" t="s">
        <v>45</v>
      </c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22"/>
      <c r="J21" s="22"/>
      <c r="K21" s="22"/>
      <c r="L21" s="22" t="s">
        <v>48</v>
      </c>
      <c r="M21" s="22"/>
      <c r="N21" s="22" t="s">
        <v>45</v>
      </c>
      <c r="O21" s="22" t="s">
        <v>45</v>
      </c>
      <c r="P21" s="22" t="s">
        <v>45</v>
      </c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22"/>
      <c r="J22" s="22"/>
      <c r="K22" s="22"/>
      <c r="L22" s="22" t="s">
        <v>48</v>
      </c>
      <c r="M22" s="22"/>
      <c r="N22" s="22" t="s">
        <v>45</v>
      </c>
      <c r="O22" s="22" t="s">
        <v>45</v>
      </c>
      <c r="P22" s="22" t="s">
        <v>45</v>
      </c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 t="s">
        <v>45</v>
      </c>
      <c r="E23" s="24" t="s">
        <v>61</v>
      </c>
      <c r="F23" s="24" t="s">
        <v>61</v>
      </c>
      <c r="G23" s="22" t="s">
        <v>45</v>
      </c>
      <c r="H23" s="22" t="s">
        <v>45</v>
      </c>
      <c r="I23" s="22"/>
      <c r="J23" s="24"/>
      <c r="K23" s="24"/>
      <c r="L23" s="22" t="s">
        <v>48</v>
      </c>
      <c r="M23" s="22"/>
      <c r="N23" s="22" t="s">
        <v>45</v>
      </c>
      <c r="O23" s="22" t="s">
        <v>45</v>
      </c>
      <c r="P23" s="22" t="s">
        <v>45</v>
      </c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336">
        <f>COUNTA(D24:P24)</f>
        <v>0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22"/>
      <c r="J25" s="22"/>
      <c r="K25" s="22"/>
      <c r="L25" s="22" t="s">
        <v>45</v>
      </c>
      <c r="M25" s="22"/>
      <c r="N25" s="22" t="s">
        <v>45</v>
      </c>
      <c r="O25" s="22" t="s">
        <v>45</v>
      </c>
      <c r="P25" s="22" t="s">
        <v>45</v>
      </c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>
        <v>0</v>
      </c>
      <c r="E26" s="22">
        <v>0</v>
      </c>
      <c r="F26" s="22">
        <v>0</v>
      </c>
      <c r="G26" s="22">
        <v>0</v>
      </c>
      <c r="H26" s="22">
        <v>1</v>
      </c>
      <c r="I26" s="22"/>
      <c r="J26" s="22"/>
      <c r="K26" s="22"/>
      <c r="L26" s="22">
        <v>0</v>
      </c>
      <c r="M26" s="22"/>
      <c r="N26" s="22">
        <v>5</v>
      </c>
      <c r="O26" s="22">
        <v>0</v>
      </c>
      <c r="P26" s="22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>
        <v>0</v>
      </c>
      <c r="E27" s="22">
        <v>0</v>
      </c>
      <c r="F27" s="22">
        <v>0</v>
      </c>
      <c r="G27" s="22">
        <v>0</v>
      </c>
      <c r="H27" s="22">
        <v>0</v>
      </c>
      <c r="I27" s="22"/>
      <c r="J27" s="22"/>
      <c r="K27" s="22"/>
      <c r="L27" s="22">
        <v>0</v>
      </c>
      <c r="M27" s="22"/>
      <c r="N27" s="22">
        <v>55</v>
      </c>
      <c r="O27" s="22">
        <v>0</v>
      </c>
      <c r="P27" s="22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/>
      <c r="E28" s="22"/>
      <c r="F28" s="22"/>
      <c r="G28" s="22"/>
      <c r="H28" s="22"/>
      <c r="I28" s="22"/>
      <c r="J28" s="22"/>
      <c r="K28" s="22"/>
      <c r="L28" s="22" t="s">
        <v>62</v>
      </c>
      <c r="M28" s="22"/>
      <c r="N28" s="22" t="s">
        <v>78</v>
      </c>
      <c r="O28" s="22"/>
      <c r="P28" s="22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1</v>
      </c>
      <c r="O29" s="22">
        <v>0</v>
      </c>
      <c r="P29" s="22">
        <v>0</v>
      </c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86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356"/>
      <c r="D42" s="2"/>
      <c r="E42" s="356"/>
      <c r="F42" s="2"/>
      <c r="H42" s="2"/>
      <c r="I42" s="2"/>
      <c r="J42" s="356"/>
      <c r="L42" s="2"/>
      <c r="M42" s="2"/>
      <c r="N42" s="2"/>
      <c r="O42" s="356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0</v>
      </c>
      <c r="W48" s="2"/>
      <c r="X48" s="2"/>
      <c r="Y48" s="2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N50" s="2"/>
      <c r="Q50" s="326"/>
      <c r="R50" s="326"/>
      <c r="S50" s="574" t="s">
        <v>184</v>
      </c>
      <c r="T50" s="574"/>
      <c r="U50" s="331">
        <v>1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N51" s="2"/>
    </row>
    <row r="52" spans="5:26">
      <c r="H52" s="356"/>
      <c r="I52" s="13"/>
      <c r="J52" s="360" t="str">
        <f t="shared" si="2"/>
        <v/>
      </c>
      <c r="N52" s="2"/>
    </row>
    <row r="53" spans="5:26">
      <c r="H53" s="356"/>
      <c r="I53" s="13"/>
      <c r="J53" s="360" t="str">
        <f t="shared" si="2"/>
        <v/>
      </c>
      <c r="N53" s="2"/>
    </row>
    <row r="54" spans="5:26">
      <c r="H54" s="356"/>
      <c r="I54" s="13"/>
      <c r="J54" s="360" t="str">
        <f t="shared" si="2"/>
        <v/>
      </c>
      <c r="N54" s="2"/>
    </row>
    <row r="55" spans="5:26">
      <c r="H55" s="356"/>
      <c r="I55" s="13"/>
      <c r="J55" s="360" t="str">
        <f t="shared" si="2"/>
        <v/>
      </c>
      <c r="N55" s="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59.xml><?xml version="1.0" encoding="utf-8"?>
<worksheet xmlns="http://schemas.openxmlformats.org/spreadsheetml/2006/main" xmlns:r="http://schemas.openxmlformats.org/officeDocument/2006/relationships">
  <sheetPr codeName="Feuil3"/>
  <dimension ref="B1:AG67"/>
  <sheetViews>
    <sheetView topLeftCell="K26" zoomScale="69" zoomScaleNormal="69" workbookViewId="0">
      <selection activeCell="J51" sqref="J51:J55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 t="s">
        <v>43</v>
      </c>
      <c r="E14" s="22">
        <v>199400</v>
      </c>
      <c r="F14" s="22">
        <v>512520</v>
      </c>
      <c r="G14" s="22" t="s">
        <v>52</v>
      </c>
      <c r="H14" s="22">
        <v>480387</v>
      </c>
      <c r="I14" s="2"/>
      <c r="J14" s="22"/>
      <c r="K14" s="22">
        <v>480387</v>
      </c>
      <c r="L14" s="22" t="s">
        <v>58</v>
      </c>
      <c r="M14" s="22"/>
      <c r="N14" s="22" t="s">
        <v>75</v>
      </c>
      <c r="O14" s="22" t="s">
        <v>106</v>
      </c>
      <c r="P14" s="22" t="s">
        <v>56</v>
      </c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 t="s">
        <v>44</v>
      </c>
      <c r="E15" s="22" t="s">
        <v>46</v>
      </c>
      <c r="F15" s="22" t="s">
        <v>101</v>
      </c>
      <c r="G15" s="22" t="s">
        <v>53</v>
      </c>
      <c r="H15" s="24" t="s">
        <v>54</v>
      </c>
      <c r="I15" s="22"/>
      <c r="J15" s="24"/>
      <c r="K15" s="24" t="s">
        <v>55</v>
      </c>
      <c r="L15" s="23" t="s">
        <v>59</v>
      </c>
      <c r="M15" s="22"/>
      <c r="N15" s="22" t="s">
        <v>74</v>
      </c>
      <c r="O15" s="22" t="s">
        <v>105</v>
      </c>
      <c r="P15" s="24" t="s">
        <v>57</v>
      </c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>
        <v>31325</v>
      </c>
      <c r="E16" s="22">
        <v>4751</v>
      </c>
      <c r="F16" s="22">
        <v>955</v>
      </c>
      <c r="G16" s="22">
        <v>820</v>
      </c>
      <c r="H16" s="22"/>
      <c r="I16" s="22"/>
      <c r="J16" s="22"/>
      <c r="K16" s="22"/>
      <c r="L16" s="22">
        <v>31</v>
      </c>
      <c r="M16" s="22"/>
      <c r="N16" s="22">
        <v>180777</v>
      </c>
      <c r="O16" s="22">
        <v>370</v>
      </c>
      <c r="P16" s="22">
        <v>454</v>
      </c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>
        <v>180777</v>
      </c>
      <c r="O17" s="22">
        <v>671</v>
      </c>
      <c r="P17" s="22">
        <v>656</v>
      </c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25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22"/>
      <c r="J18" s="22"/>
      <c r="K18" s="22" t="s">
        <v>48</v>
      </c>
      <c r="L18" s="22" t="s">
        <v>48</v>
      </c>
      <c r="M18" s="22"/>
      <c r="N18" s="22" t="s">
        <v>45</v>
      </c>
      <c r="O18" s="22" t="s">
        <v>45</v>
      </c>
      <c r="P18" s="22" t="s">
        <v>45</v>
      </c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25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22"/>
      <c r="J19" s="22"/>
      <c r="K19" s="22" t="s">
        <v>48</v>
      </c>
      <c r="L19" s="22" t="s">
        <v>48</v>
      </c>
      <c r="M19" s="22"/>
      <c r="N19" s="22" t="s">
        <v>45</v>
      </c>
      <c r="O19" s="22" t="s">
        <v>45</v>
      </c>
      <c r="P19" s="22" t="s">
        <v>45</v>
      </c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22"/>
      <c r="J20" s="22"/>
      <c r="K20" s="22" t="s">
        <v>45</v>
      </c>
      <c r="L20" s="22" t="s">
        <v>48</v>
      </c>
      <c r="M20" s="22"/>
      <c r="N20" s="22" t="s">
        <v>45</v>
      </c>
      <c r="O20" s="22" t="s">
        <v>45</v>
      </c>
      <c r="P20" s="22" t="s">
        <v>45</v>
      </c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22"/>
      <c r="J21" s="22"/>
      <c r="K21" s="22" t="s">
        <v>48</v>
      </c>
      <c r="L21" s="22" t="s">
        <v>48</v>
      </c>
      <c r="M21" s="22"/>
      <c r="N21" s="22" t="s">
        <v>45</v>
      </c>
      <c r="O21" s="22" t="s">
        <v>45</v>
      </c>
      <c r="P21" s="22" t="s">
        <v>45</v>
      </c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22"/>
      <c r="J22" s="22"/>
      <c r="K22" s="22" t="s">
        <v>48</v>
      </c>
      <c r="L22" s="22" t="s">
        <v>48</v>
      </c>
      <c r="M22" s="22"/>
      <c r="N22" s="22" t="s">
        <v>45</v>
      </c>
      <c r="O22" s="22" t="s">
        <v>45</v>
      </c>
      <c r="P22" s="22" t="s">
        <v>45</v>
      </c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 t="s">
        <v>45</v>
      </c>
      <c r="E23" s="24" t="s">
        <v>61</v>
      </c>
      <c r="F23" s="24" t="s">
        <v>61</v>
      </c>
      <c r="G23" s="22" t="s">
        <v>45</v>
      </c>
      <c r="H23" s="22" t="s">
        <v>45</v>
      </c>
      <c r="I23" s="22"/>
      <c r="J23" s="24"/>
      <c r="K23" s="24" t="s">
        <v>47</v>
      </c>
      <c r="L23" s="22" t="s">
        <v>48</v>
      </c>
      <c r="M23" s="22"/>
      <c r="N23" s="22" t="s">
        <v>45</v>
      </c>
      <c r="O23" s="22" t="s">
        <v>45</v>
      </c>
      <c r="P23" s="22" t="s">
        <v>45</v>
      </c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336">
        <f>COUNTA(D24:P24)</f>
        <v>0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22"/>
      <c r="J25" s="22"/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 t="s">
        <v>45</v>
      </c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>
        <v>0</v>
      </c>
      <c r="E26" s="22">
        <v>0</v>
      </c>
      <c r="F26" s="22">
        <v>1</v>
      </c>
      <c r="G26" s="22">
        <v>1</v>
      </c>
      <c r="H26" s="22">
        <v>0</v>
      </c>
      <c r="I26" s="22"/>
      <c r="J26" s="22"/>
      <c r="K26" s="22"/>
      <c r="L26" s="22">
        <v>0</v>
      </c>
      <c r="M26" s="22"/>
      <c r="N26" s="22">
        <v>5</v>
      </c>
      <c r="O26" s="22">
        <v>0</v>
      </c>
      <c r="P26" s="22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>
        <v>0</v>
      </c>
      <c r="E27" s="22">
        <v>0</v>
      </c>
      <c r="F27" s="22">
        <v>0</v>
      </c>
      <c r="G27" s="22">
        <v>0</v>
      </c>
      <c r="H27" s="22">
        <v>0</v>
      </c>
      <c r="I27" s="22"/>
      <c r="J27" s="22"/>
      <c r="K27" s="22"/>
      <c r="L27" s="22">
        <v>0</v>
      </c>
      <c r="M27" s="22"/>
      <c r="N27" s="22">
        <v>55</v>
      </c>
      <c r="O27" s="22">
        <v>0</v>
      </c>
      <c r="P27" s="22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 t="s">
        <v>78</v>
      </c>
      <c r="O28" s="22"/>
      <c r="P28" s="22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>
        <v>0</v>
      </c>
      <c r="E29" s="22">
        <v>0</v>
      </c>
      <c r="F29" s="22">
        <v>1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1</v>
      </c>
      <c r="O29" s="22">
        <v>0</v>
      </c>
      <c r="P29" s="22">
        <v>0</v>
      </c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86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2"/>
      <c r="D42" s="2"/>
      <c r="E42" s="2"/>
      <c r="F42" s="2"/>
      <c r="H42" s="2"/>
      <c r="I42" s="2"/>
      <c r="J42" s="356"/>
      <c r="L42" s="2"/>
      <c r="M42" s="2"/>
      <c r="N42" s="2"/>
      <c r="O42" s="356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0</v>
      </c>
      <c r="W48" s="2"/>
      <c r="X48" s="2"/>
      <c r="Y48" s="2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N50" s="2"/>
      <c r="Q50" s="326"/>
      <c r="R50" s="326"/>
      <c r="S50" s="574" t="s">
        <v>184</v>
      </c>
      <c r="T50" s="574"/>
      <c r="U50" s="331">
        <v>1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N51" s="2"/>
    </row>
    <row r="52" spans="5:26">
      <c r="H52" s="356"/>
      <c r="I52" s="13"/>
      <c r="J52" s="360" t="str">
        <f t="shared" si="2"/>
        <v/>
      </c>
      <c r="N52" s="2"/>
    </row>
    <row r="53" spans="5:26">
      <c r="H53" s="356"/>
      <c r="I53" s="13"/>
      <c r="J53" s="360" t="str">
        <f t="shared" si="2"/>
        <v/>
      </c>
      <c r="N53" s="2"/>
    </row>
    <row r="54" spans="5:26">
      <c r="H54" s="356"/>
      <c r="I54" s="13"/>
      <c r="J54" s="360" t="str">
        <f t="shared" si="2"/>
        <v/>
      </c>
      <c r="N54" s="2"/>
    </row>
    <row r="55" spans="5:26">
      <c r="H55" s="356"/>
      <c r="I55" s="13"/>
      <c r="J55" s="360" t="str">
        <f t="shared" si="2"/>
        <v/>
      </c>
      <c r="N55" s="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60.xml><?xml version="1.0" encoding="utf-8"?>
<worksheet xmlns="http://schemas.openxmlformats.org/spreadsheetml/2006/main" xmlns:r="http://schemas.openxmlformats.org/officeDocument/2006/relationships">
  <sheetPr codeName="Feuil4"/>
  <dimension ref="B1:AG67"/>
  <sheetViews>
    <sheetView topLeftCell="P26" zoomScale="69" zoomScaleNormal="69" workbookViewId="0">
      <selection activeCell="J51" sqref="J51:J55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 t="s">
        <v>43</v>
      </c>
      <c r="E14" s="22">
        <v>199400</v>
      </c>
      <c r="F14" s="22">
        <v>512520</v>
      </c>
      <c r="G14" s="22" t="s">
        <v>52</v>
      </c>
      <c r="H14" s="22">
        <v>480387</v>
      </c>
      <c r="I14" s="2"/>
      <c r="J14" s="22"/>
      <c r="K14" s="22">
        <v>480387</v>
      </c>
      <c r="L14" s="22" t="s">
        <v>58</v>
      </c>
      <c r="M14" s="22"/>
      <c r="N14" s="22" t="s">
        <v>75</v>
      </c>
      <c r="O14" s="22" t="s">
        <v>106</v>
      </c>
      <c r="P14" s="22" t="s">
        <v>56</v>
      </c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 t="s">
        <v>44</v>
      </c>
      <c r="E15" s="22" t="s">
        <v>46</v>
      </c>
      <c r="F15" s="22" t="s">
        <v>101</v>
      </c>
      <c r="G15" s="22" t="s">
        <v>53</v>
      </c>
      <c r="H15" s="24" t="s">
        <v>54</v>
      </c>
      <c r="I15" s="22"/>
      <c r="J15" s="24"/>
      <c r="K15" s="24" t="s">
        <v>55</v>
      </c>
      <c r="L15" s="23" t="s">
        <v>59</v>
      </c>
      <c r="M15" s="22"/>
      <c r="N15" s="22" t="s">
        <v>74</v>
      </c>
      <c r="O15" s="22" t="s">
        <v>105</v>
      </c>
      <c r="P15" s="24" t="s">
        <v>57</v>
      </c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>
        <v>30685</v>
      </c>
      <c r="E16" s="22">
        <v>3290</v>
      </c>
      <c r="F16" s="22">
        <v>732</v>
      </c>
      <c r="G16" s="22">
        <v>708</v>
      </c>
      <c r="H16" s="22"/>
      <c r="I16" s="22"/>
      <c r="J16" s="22"/>
      <c r="K16" s="22"/>
      <c r="L16" s="22">
        <v>31</v>
      </c>
      <c r="M16" s="22"/>
      <c r="N16" s="22">
        <v>180777</v>
      </c>
      <c r="O16" s="22">
        <v>370</v>
      </c>
      <c r="P16" s="22">
        <v>454</v>
      </c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>
        <v>31325</v>
      </c>
      <c r="E17" s="22">
        <v>4751</v>
      </c>
      <c r="F17" s="22">
        <v>955</v>
      </c>
      <c r="G17" s="22">
        <v>820</v>
      </c>
      <c r="H17" s="22"/>
      <c r="I17" s="22"/>
      <c r="J17" s="22"/>
      <c r="K17" s="22"/>
      <c r="L17" s="22">
        <v>31</v>
      </c>
      <c r="M17" s="22"/>
      <c r="N17" s="22">
        <v>180777</v>
      </c>
      <c r="O17" s="22">
        <v>370</v>
      </c>
      <c r="P17" s="22">
        <v>454</v>
      </c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25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22"/>
      <c r="J18" s="22"/>
      <c r="K18" s="22" t="s">
        <v>48</v>
      </c>
      <c r="L18" s="22" t="s">
        <v>48</v>
      </c>
      <c r="M18" s="22"/>
      <c r="N18" s="22" t="s">
        <v>45</v>
      </c>
      <c r="O18" s="22" t="s">
        <v>45</v>
      </c>
      <c r="P18" s="22" t="s">
        <v>45</v>
      </c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25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22"/>
      <c r="J19" s="22"/>
      <c r="K19" s="22" t="s">
        <v>48</v>
      </c>
      <c r="L19" s="22" t="s">
        <v>48</v>
      </c>
      <c r="M19" s="22"/>
      <c r="N19" s="22" t="s">
        <v>45</v>
      </c>
      <c r="O19" s="22" t="s">
        <v>45</v>
      </c>
      <c r="P19" s="22" t="s">
        <v>45</v>
      </c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22"/>
      <c r="J20" s="22"/>
      <c r="K20" s="22" t="s">
        <v>45</v>
      </c>
      <c r="L20" s="22" t="s">
        <v>48</v>
      </c>
      <c r="M20" s="22"/>
      <c r="N20" s="22" t="s">
        <v>45</v>
      </c>
      <c r="O20" s="22" t="s">
        <v>45</v>
      </c>
      <c r="P20" s="22" t="s">
        <v>45</v>
      </c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22"/>
      <c r="J21" s="22"/>
      <c r="K21" s="22" t="s">
        <v>48</v>
      </c>
      <c r="L21" s="22" t="s">
        <v>48</v>
      </c>
      <c r="M21" s="22"/>
      <c r="N21" s="22" t="s">
        <v>45</v>
      </c>
      <c r="O21" s="22" t="s">
        <v>45</v>
      </c>
      <c r="P21" s="22" t="s">
        <v>45</v>
      </c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22"/>
      <c r="J22" s="22"/>
      <c r="K22" s="22" t="s">
        <v>48</v>
      </c>
      <c r="L22" s="22" t="s">
        <v>48</v>
      </c>
      <c r="M22" s="22"/>
      <c r="N22" s="22" t="s">
        <v>45</v>
      </c>
      <c r="O22" s="22" t="s">
        <v>45</v>
      </c>
      <c r="P22" s="22" t="s">
        <v>45</v>
      </c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 t="s">
        <v>45</v>
      </c>
      <c r="E23" s="24" t="s">
        <v>61</v>
      </c>
      <c r="F23" s="24" t="s">
        <v>61</v>
      </c>
      <c r="G23" s="22" t="s">
        <v>45</v>
      </c>
      <c r="H23" s="22" t="s">
        <v>45</v>
      </c>
      <c r="I23" s="22"/>
      <c r="J23" s="24"/>
      <c r="K23" s="24" t="s">
        <v>47</v>
      </c>
      <c r="L23" s="22" t="s">
        <v>48</v>
      </c>
      <c r="M23" s="22"/>
      <c r="N23" s="22" t="s">
        <v>45</v>
      </c>
      <c r="O23" s="22" t="s">
        <v>45</v>
      </c>
      <c r="P23" s="22" t="s">
        <v>45</v>
      </c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336">
        <f>COUNTA(D24:P24)</f>
        <v>0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22"/>
      <c r="J25" s="22"/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 t="s">
        <v>45</v>
      </c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>
        <v>2</v>
      </c>
      <c r="E26" s="22">
        <v>0</v>
      </c>
      <c r="F26" s="22">
        <v>15</v>
      </c>
      <c r="G26" s="22">
        <v>0</v>
      </c>
      <c r="H26" s="22">
        <v>1</v>
      </c>
      <c r="I26" s="22"/>
      <c r="J26" s="22"/>
      <c r="K26" s="22">
        <v>0</v>
      </c>
      <c r="L26" s="22">
        <v>0</v>
      </c>
      <c r="M26" s="22"/>
      <c r="N26" s="22">
        <v>5</v>
      </c>
      <c r="O26" s="22">
        <v>0</v>
      </c>
      <c r="P26" s="22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>
        <v>0</v>
      </c>
      <c r="E27" s="22">
        <v>0</v>
      </c>
      <c r="F27" s="22">
        <v>0</v>
      </c>
      <c r="G27" s="22">
        <v>0</v>
      </c>
      <c r="H27" s="22">
        <v>0</v>
      </c>
      <c r="I27" s="22"/>
      <c r="J27" s="22"/>
      <c r="K27" s="22">
        <v>0</v>
      </c>
      <c r="L27" s="22">
        <v>0</v>
      </c>
      <c r="M27" s="22"/>
      <c r="N27" s="22">
        <v>55</v>
      </c>
      <c r="O27" s="22">
        <v>0</v>
      </c>
      <c r="P27" s="22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 t="s">
        <v>78</v>
      </c>
      <c r="O28" s="22"/>
      <c r="P28" s="22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1</v>
      </c>
      <c r="O29" s="22">
        <v>0</v>
      </c>
      <c r="P29" s="22">
        <v>0</v>
      </c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86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2"/>
      <c r="D42" s="2"/>
      <c r="E42" s="2"/>
      <c r="F42" s="2"/>
      <c r="H42" s="2"/>
      <c r="I42" s="2"/>
      <c r="J42" s="356"/>
      <c r="L42" s="2"/>
      <c r="M42" s="2"/>
      <c r="N42" s="2"/>
      <c r="O42" s="356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0</v>
      </c>
      <c r="W48" s="2"/>
      <c r="X48" s="2"/>
      <c r="Y48" s="2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N50" s="2"/>
      <c r="Q50" s="326"/>
      <c r="R50" s="326"/>
      <c r="S50" s="574" t="s">
        <v>184</v>
      </c>
      <c r="T50" s="574"/>
      <c r="U50" s="331">
        <v>1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N51" s="2"/>
    </row>
    <row r="52" spans="5:26">
      <c r="H52" s="356"/>
      <c r="I52" s="13"/>
      <c r="J52" s="360" t="str">
        <f t="shared" si="2"/>
        <v/>
      </c>
      <c r="N52" s="2"/>
    </row>
    <row r="53" spans="5:26">
      <c r="H53" s="356"/>
      <c r="I53" s="13"/>
      <c r="J53" s="360" t="str">
        <f t="shared" si="2"/>
        <v/>
      </c>
      <c r="N53" s="2"/>
    </row>
    <row r="54" spans="5:26">
      <c r="H54" s="356"/>
      <c r="I54" s="13"/>
      <c r="J54" s="360" t="str">
        <f t="shared" si="2"/>
        <v/>
      </c>
      <c r="N54" s="2"/>
    </row>
    <row r="55" spans="5:26">
      <c r="H55" s="356"/>
      <c r="I55" s="13"/>
      <c r="J55" s="360" t="str">
        <f t="shared" si="2"/>
        <v/>
      </c>
      <c r="N55" s="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61.xml><?xml version="1.0" encoding="utf-8"?>
<worksheet xmlns="http://schemas.openxmlformats.org/spreadsheetml/2006/main" xmlns:r="http://schemas.openxmlformats.org/officeDocument/2006/relationships">
  <sheetPr codeName="Feuil5"/>
  <dimension ref="B1:AG67"/>
  <sheetViews>
    <sheetView topLeftCell="O28" zoomScale="69" zoomScaleNormal="69" workbookViewId="0">
      <selection activeCell="J51" sqref="J51:J55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 t="s">
        <v>43</v>
      </c>
      <c r="E14" s="22">
        <v>199400</v>
      </c>
      <c r="F14" s="22">
        <v>512520</v>
      </c>
      <c r="G14" s="22" t="s">
        <v>52</v>
      </c>
      <c r="H14" s="22">
        <v>480387</v>
      </c>
      <c r="I14" s="2"/>
      <c r="J14" s="22"/>
      <c r="K14" s="22">
        <v>480387</v>
      </c>
      <c r="L14" s="22" t="s">
        <v>58</v>
      </c>
      <c r="M14" s="22"/>
      <c r="N14" s="22" t="s">
        <v>75</v>
      </c>
      <c r="O14" s="22" t="s">
        <v>106</v>
      </c>
      <c r="P14" s="22" t="s">
        <v>56</v>
      </c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 t="s">
        <v>44</v>
      </c>
      <c r="E15" s="22" t="s">
        <v>46</v>
      </c>
      <c r="F15" s="22" t="s">
        <v>101</v>
      </c>
      <c r="G15" s="22" t="s">
        <v>53</v>
      </c>
      <c r="H15" s="24" t="s">
        <v>54</v>
      </c>
      <c r="I15" s="22"/>
      <c r="J15" s="24"/>
      <c r="K15" s="24" t="s">
        <v>55</v>
      </c>
      <c r="L15" s="23" t="s">
        <v>59</v>
      </c>
      <c r="M15" s="22"/>
      <c r="N15" s="22" t="s">
        <v>74</v>
      </c>
      <c r="O15" s="22" t="s">
        <v>105</v>
      </c>
      <c r="P15" s="24" t="s">
        <v>57</v>
      </c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>
        <v>30041</v>
      </c>
      <c r="E16" s="22">
        <v>1730</v>
      </c>
      <c r="F16" s="22">
        <v>455</v>
      </c>
      <c r="G16" s="22">
        <v>582</v>
      </c>
      <c r="H16" s="22"/>
      <c r="I16" s="22"/>
      <c r="J16" s="22"/>
      <c r="K16" s="22"/>
      <c r="L16" s="22">
        <v>24</v>
      </c>
      <c r="M16" s="22"/>
      <c r="N16" s="22">
        <v>180777</v>
      </c>
      <c r="O16" s="22">
        <v>122</v>
      </c>
      <c r="P16" s="22">
        <v>272</v>
      </c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>
        <v>30685</v>
      </c>
      <c r="E17" s="22">
        <v>2960</v>
      </c>
      <c r="F17" s="22">
        <v>732</v>
      </c>
      <c r="G17" s="22">
        <v>708</v>
      </c>
      <c r="H17" s="22"/>
      <c r="I17" s="22"/>
      <c r="J17" s="22"/>
      <c r="K17" s="22"/>
      <c r="L17" s="22">
        <v>31</v>
      </c>
      <c r="M17" s="22"/>
      <c r="N17" s="22">
        <v>180777</v>
      </c>
      <c r="O17" s="22">
        <v>370</v>
      </c>
      <c r="P17" s="22">
        <v>454</v>
      </c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25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22"/>
      <c r="J18" s="22"/>
      <c r="K18" s="22" t="s">
        <v>48</v>
      </c>
      <c r="L18" s="22" t="s">
        <v>48</v>
      </c>
      <c r="M18" s="22"/>
      <c r="N18" s="22" t="s">
        <v>45</v>
      </c>
      <c r="O18" s="22" t="s">
        <v>45</v>
      </c>
      <c r="P18" s="22" t="s">
        <v>45</v>
      </c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25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22"/>
      <c r="J19" s="22"/>
      <c r="K19" s="22" t="s">
        <v>48</v>
      </c>
      <c r="L19" s="22" t="s">
        <v>48</v>
      </c>
      <c r="M19" s="22"/>
      <c r="N19" s="22" t="s">
        <v>45</v>
      </c>
      <c r="O19" s="22" t="s">
        <v>45</v>
      </c>
      <c r="P19" s="22" t="s">
        <v>45</v>
      </c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22"/>
      <c r="J20" s="22"/>
      <c r="K20" s="22" t="s">
        <v>45</v>
      </c>
      <c r="L20" s="22" t="s">
        <v>48</v>
      </c>
      <c r="M20" s="22"/>
      <c r="N20" s="22" t="s">
        <v>45</v>
      </c>
      <c r="O20" s="22" t="s">
        <v>45</v>
      </c>
      <c r="P20" s="22" t="s">
        <v>45</v>
      </c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22"/>
      <c r="J21" s="22"/>
      <c r="K21" s="22" t="s">
        <v>48</v>
      </c>
      <c r="L21" s="22" t="s">
        <v>48</v>
      </c>
      <c r="M21" s="22"/>
      <c r="N21" s="22" t="s">
        <v>45</v>
      </c>
      <c r="O21" s="22" t="s">
        <v>45</v>
      </c>
      <c r="P21" s="22" t="s">
        <v>45</v>
      </c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22"/>
      <c r="J22" s="22"/>
      <c r="K22" s="22" t="s">
        <v>48</v>
      </c>
      <c r="L22" s="22" t="s">
        <v>48</v>
      </c>
      <c r="M22" s="22"/>
      <c r="N22" s="22" t="s">
        <v>45</v>
      </c>
      <c r="O22" s="22" t="s">
        <v>45</v>
      </c>
      <c r="P22" s="22" t="s">
        <v>45</v>
      </c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 t="s">
        <v>45</v>
      </c>
      <c r="E23" s="24" t="s">
        <v>47</v>
      </c>
      <c r="F23" s="24" t="s">
        <v>61</v>
      </c>
      <c r="G23" s="22" t="s">
        <v>45</v>
      </c>
      <c r="H23" s="22" t="s">
        <v>45</v>
      </c>
      <c r="I23" s="22"/>
      <c r="J23" s="24"/>
      <c r="K23" s="24" t="s">
        <v>47</v>
      </c>
      <c r="L23" s="22" t="s">
        <v>48</v>
      </c>
      <c r="M23" s="22"/>
      <c r="N23" s="22" t="s">
        <v>45</v>
      </c>
      <c r="O23" s="22" t="s">
        <v>45</v>
      </c>
      <c r="P23" s="22" t="s">
        <v>45</v>
      </c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336">
        <f>COUNTA(D24:P24)</f>
        <v>0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22"/>
      <c r="J25" s="22"/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 t="s">
        <v>45</v>
      </c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>
        <v>2</v>
      </c>
      <c r="E26" s="22">
        <v>2</v>
      </c>
      <c r="F26" s="22">
        <v>8</v>
      </c>
      <c r="G26" s="22">
        <v>1</v>
      </c>
      <c r="H26" s="22">
        <v>2</v>
      </c>
      <c r="I26" s="22"/>
      <c r="J26" s="22"/>
      <c r="K26" s="22">
        <v>0</v>
      </c>
      <c r="L26" s="22">
        <v>2</v>
      </c>
      <c r="M26" s="22"/>
      <c r="N26" s="22">
        <v>5</v>
      </c>
      <c r="O26" s="22">
        <v>0</v>
      </c>
      <c r="P26" s="22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>
        <v>0</v>
      </c>
      <c r="E27" s="22">
        <v>0</v>
      </c>
      <c r="F27" s="22">
        <v>0</v>
      </c>
      <c r="G27" s="22">
        <v>0</v>
      </c>
      <c r="H27" s="22">
        <v>0</v>
      </c>
      <c r="I27" s="22"/>
      <c r="J27" s="22"/>
      <c r="K27" s="22">
        <v>0</v>
      </c>
      <c r="L27" s="22">
        <v>0</v>
      </c>
      <c r="M27" s="22"/>
      <c r="N27" s="22">
        <v>55</v>
      </c>
      <c r="O27" s="22">
        <v>0</v>
      </c>
      <c r="P27" s="22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 t="s">
        <v>78</v>
      </c>
      <c r="O28" s="22"/>
      <c r="P28" s="22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1</v>
      </c>
      <c r="O29" s="22">
        <v>0</v>
      </c>
      <c r="P29" s="22">
        <v>0</v>
      </c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86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310" t="s">
        <v>26</v>
      </c>
      <c r="D41" s="310" t="s">
        <v>24</v>
      </c>
      <c r="E41" s="310" t="s">
        <v>25</v>
      </c>
      <c r="F41" s="310" t="s">
        <v>30</v>
      </c>
      <c r="H41" s="328" t="s">
        <v>41</v>
      </c>
      <c r="I41" s="310" t="s">
        <v>27</v>
      </c>
      <c r="J41" s="310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327"/>
      <c r="D42" s="327"/>
      <c r="E42" s="327"/>
      <c r="F42" s="327"/>
      <c r="H42" s="327"/>
      <c r="I42" s="327"/>
      <c r="J42" s="356"/>
      <c r="L42" s="2"/>
      <c r="M42" s="2"/>
      <c r="N42" s="2"/>
      <c r="O42" s="356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327"/>
      <c r="D43" s="327"/>
      <c r="E43" s="327"/>
      <c r="F43" s="327"/>
      <c r="H43" s="327"/>
      <c r="I43" s="327"/>
      <c r="J43" s="327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327"/>
      <c r="D44" s="327"/>
      <c r="E44" s="327"/>
      <c r="F44" s="327"/>
      <c r="H44" s="327"/>
      <c r="I44" s="327"/>
      <c r="J44" s="327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327"/>
      <c r="D45" s="327"/>
      <c r="E45" s="327"/>
      <c r="F45" s="327"/>
      <c r="H45" s="327"/>
      <c r="I45" s="327"/>
      <c r="J45" s="327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327"/>
      <c r="D46" s="327"/>
      <c r="E46" s="327"/>
      <c r="F46" s="327"/>
      <c r="H46" s="327"/>
      <c r="I46" s="327"/>
      <c r="J46" s="327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327"/>
      <c r="D47" s="327"/>
      <c r="E47" s="327"/>
      <c r="F47" s="327"/>
      <c r="H47" s="327"/>
      <c r="I47" s="327"/>
      <c r="J47" s="327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6"/>
      <c r="AE47" s="356"/>
      <c r="AF47" s="356"/>
      <c r="AG47" s="356"/>
    </row>
    <row r="48" spans="2:33">
      <c r="E48" s="344">
        <f>COUNTA(E42:E47)</f>
        <v>0</v>
      </c>
      <c r="F48" s="344">
        <f>SUM(F42:F47)</f>
        <v>0</v>
      </c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0</v>
      </c>
      <c r="W48" s="2"/>
      <c r="X48" s="2"/>
      <c r="Y48" s="2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N50" s="2"/>
      <c r="Q50" s="326"/>
      <c r="R50" s="326"/>
      <c r="S50" s="574" t="s">
        <v>184</v>
      </c>
      <c r="T50" s="574"/>
      <c r="U50" s="331">
        <v>1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N51" s="2"/>
    </row>
    <row r="52" spans="5:26">
      <c r="H52" s="356"/>
      <c r="I52" s="13"/>
      <c r="J52" s="360" t="str">
        <f t="shared" si="2"/>
        <v/>
      </c>
      <c r="N52" s="2"/>
    </row>
    <row r="53" spans="5:26">
      <c r="H53" s="356"/>
      <c r="I53" s="13"/>
      <c r="J53" s="360" t="str">
        <f t="shared" si="2"/>
        <v/>
      </c>
      <c r="N53" s="2"/>
    </row>
    <row r="54" spans="5:26">
      <c r="H54" s="356"/>
      <c r="I54" s="13"/>
      <c r="J54" s="360" t="str">
        <f t="shared" si="2"/>
        <v/>
      </c>
      <c r="N54" s="2"/>
    </row>
    <row r="55" spans="5:26">
      <c r="H55" s="356"/>
      <c r="I55" s="13"/>
      <c r="J55" s="360" t="str">
        <f t="shared" si="2"/>
        <v/>
      </c>
      <c r="N55" s="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xl/worksheets/sheet62.xml><?xml version="1.0" encoding="utf-8"?>
<worksheet xmlns="http://schemas.openxmlformats.org/spreadsheetml/2006/main" xmlns:r="http://schemas.openxmlformats.org/officeDocument/2006/relationships">
  <sheetPr codeName="Feuil6"/>
  <dimension ref="B1:AG67"/>
  <sheetViews>
    <sheetView topLeftCell="O23" zoomScale="69" zoomScaleNormal="69" workbookViewId="0">
      <selection activeCell="J51" sqref="J51:J55"/>
    </sheetView>
  </sheetViews>
  <sheetFormatPr baseColWidth="10" defaultRowHeight="15"/>
  <cols>
    <col min="1" max="1" width="3.85546875" customWidth="1"/>
    <col min="2" max="17" width="32.7109375" customWidth="1"/>
    <col min="19" max="19" width="18.85546875" customWidth="1"/>
    <col min="23" max="23" width="21.28515625" customWidth="1"/>
    <col min="24" max="24" width="20.28515625" customWidth="1"/>
    <col min="25" max="25" width="21.140625" customWidth="1"/>
    <col min="33" max="33" width="15" bestFit="1" customWidth="1"/>
  </cols>
  <sheetData>
    <row r="1" spans="2:24" ht="15.75" thickBot="1"/>
    <row r="2" spans="2:24" ht="15" customHeight="1">
      <c r="C2" s="575"/>
      <c r="D2" s="576"/>
      <c r="E2" s="581" t="s">
        <v>31</v>
      </c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583"/>
      <c r="R2" s="590" t="s">
        <v>32</v>
      </c>
      <c r="S2" s="591"/>
      <c r="T2" s="592"/>
      <c r="U2" s="17"/>
      <c r="V2" s="597"/>
      <c r="W2" s="597"/>
      <c r="X2" s="597"/>
    </row>
    <row r="3" spans="2:24" ht="15" customHeight="1">
      <c r="C3" s="577"/>
      <c r="D3" s="578"/>
      <c r="E3" s="584"/>
      <c r="F3" s="585"/>
      <c r="G3" s="585"/>
      <c r="H3" s="585"/>
      <c r="I3" s="585"/>
      <c r="J3" s="585"/>
      <c r="K3" s="585"/>
      <c r="L3" s="585"/>
      <c r="M3" s="585"/>
      <c r="N3" s="585"/>
      <c r="O3" s="585"/>
      <c r="P3" s="585"/>
      <c r="Q3" s="586"/>
      <c r="R3" s="598" t="s">
        <v>33</v>
      </c>
      <c r="S3" s="599"/>
      <c r="T3" s="600"/>
      <c r="U3" s="17"/>
      <c r="V3" s="597"/>
      <c r="W3" s="597"/>
      <c r="X3" s="597"/>
    </row>
    <row r="4" spans="2:24" ht="15" customHeight="1">
      <c r="C4" s="577"/>
      <c r="D4" s="578"/>
      <c r="E4" s="584"/>
      <c r="F4" s="585"/>
      <c r="G4" s="585"/>
      <c r="H4" s="585"/>
      <c r="I4" s="585"/>
      <c r="J4" s="585"/>
      <c r="K4" s="585"/>
      <c r="L4" s="585"/>
      <c r="M4" s="585"/>
      <c r="N4" s="585"/>
      <c r="O4" s="585"/>
      <c r="P4" s="585"/>
      <c r="Q4" s="586"/>
      <c r="R4" s="598" t="s">
        <v>34</v>
      </c>
      <c r="S4" s="599"/>
      <c r="T4" s="600"/>
      <c r="U4" s="17"/>
      <c r="V4" s="597"/>
      <c r="W4" s="597"/>
      <c r="X4" s="597"/>
    </row>
    <row r="5" spans="2:24" ht="15.75" customHeight="1" thickBot="1">
      <c r="C5" s="579"/>
      <c r="D5" s="580"/>
      <c r="E5" s="587"/>
      <c r="F5" s="588"/>
      <c r="G5" s="588"/>
      <c r="H5" s="588"/>
      <c r="I5" s="588"/>
      <c r="J5" s="588"/>
      <c r="K5" s="588"/>
      <c r="L5" s="588"/>
      <c r="M5" s="588"/>
      <c r="N5" s="588"/>
      <c r="O5" s="588"/>
      <c r="P5" s="588"/>
      <c r="Q5" s="589"/>
      <c r="R5" s="593" t="s">
        <v>35</v>
      </c>
      <c r="S5" s="594"/>
      <c r="T5" s="595"/>
      <c r="U5" s="17"/>
      <c r="V5" s="597"/>
      <c r="W5" s="597"/>
      <c r="X5" s="597"/>
    </row>
    <row r="6" spans="2:24" ht="15" customHeight="1">
      <c r="C6" s="3"/>
      <c r="D6" s="3"/>
      <c r="E6" s="3"/>
      <c r="F6" s="3"/>
    </row>
    <row r="7" spans="2:24" ht="15" customHeight="1">
      <c r="C7" s="3"/>
      <c r="D7" s="3"/>
      <c r="E7" s="3"/>
      <c r="F7" s="3"/>
    </row>
    <row r="8" spans="2:24" ht="15" customHeight="1">
      <c r="C8" s="3"/>
      <c r="D8" s="3"/>
      <c r="E8" s="3"/>
      <c r="F8" s="3"/>
    </row>
    <row r="9" spans="2:24" ht="15" customHeight="1">
      <c r="C9" s="3"/>
      <c r="D9" s="3"/>
      <c r="F9" s="3"/>
    </row>
    <row r="10" spans="2:24" ht="15" customHeight="1">
      <c r="C10" s="3"/>
      <c r="D10" s="3"/>
      <c r="E10" s="3"/>
      <c r="F10" s="3"/>
    </row>
    <row r="11" spans="2:24">
      <c r="C11" s="1"/>
      <c r="D11" s="1"/>
      <c r="E11" s="1"/>
      <c r="F11" s="1"/>
    </row>
    <row r="12" spans="2:24" ht="36.75" customHeight="1">
      <c r="C12" s="1"/>
      <c r="D12" s="1"/>
      <c r="E12" s="1"/>
      <c r="F12" s="1"/>
    </row>
    <row r="13" spans="2:24" ht="60" customHeight="1">
      <c r="B13" s="601" t="s">
        <v>22</v>
      </c>
      <c r="C13" s="601"/>
      <c r="D13" s="323" t="s">
        <v>0</v>
      </c>
      <c r="E13" s="323" t="s">
        <v>1</v>
      </c>
      <c r="F13" s="323" t="s">
        <v>2</v>
      </c>
      <c r="G13" s="312" t="s">
        <v>107</v>
      </c>
      <c r="H13" s="323" t="s">
        <v>3</v>
      </c>
      <c r="I13" s="323" t="s">
        <v>4</v>
      </c>
      <c r="J13" s="323" t="s">
        <v>5</v>
      </c>
      <c r="K13" s="323" t="s">
        <v>6</v>
      </c>
      <c r="L13" s="323" t="s">
        <v>7</v>
      </c>
      <c r="M13" s="323" t="s">
        <v>8</v>
      </c>
      <c r="N13" s="323" t="s">
        <v>175</v>
      </c>
      <c r="O13" s="323" t="s">
        <v>9</v>
      </c>
      <c r="P13" s="323" t="s">
        <v>10</v>
      </c>
      <c r="R13" s="9"/>
      <c r="S13" s="10"/>
      <c r="T13" s="10"/>
      <c r="U13" s="10"/>
      <c r="V13" s="10"/>
      <c r="W13" s="10"/>
      <c r="X13" s="10"/>
    </row>
    <row r="14" spans="2:24" ht="30" customHeight="1">
      <c r="B14" s="602" t="s">
        <v>11</v>
      </c>
      <c r="C14" s="602"/>
      <c r="D14" s="22" t="s">
        <v>43</v>
      </c>
      <c r="E14" s="22">
        <v>199400</v>
      </c>
      <c r="F14" s="22">
        <v>512520</v>
      </c>
      <c r="G14" s="22" t="s">
        <v>52</v>
      </c>
      <c r="H14" s="22">
        <v>480387</v>
      </c>
      <c r="I14" s="2"/>
      <c r="J14" s="22"/>
      <c r="K14" s="22">
        <v>480387</v>
      </c>
      <c r="L14" s="22" t="s">
        <v>58</v>
      </c>
      <c r="M14" s="22"/>
      <c r="N14" s="22" t="s">
        <v>75</v>
      </c>
      <c r="O14" s="22" t="s">
        <v>106</v>
      </c>
      <c r="P14" s="22" t="s">
        <v>56</v>
      </c>
      <c r="R14" s="11"/>
      <c r="S14" s="11"/>
      <c r="T14" s="11"/>
      <c r="U14" s="11"/>
      <c r="V14" s="11"/>
      <c r="W14" s="10"/>
      <c r="X14" s="10"/>
    </row>
    <row r="15" spans="2:24" ht="57.75" customHeight="1">
      <c r="B15" s="602" t="s">
        <v>12</v>
      </c>
      <c r="C15" s="602"/>
      <c r="D15" s="22" t="s">
        <v>44</v>
      </c>
      <c r="E15" s="22" t="s">
        <v>46</v>
      </c>
      <c r="F15" s="22" t="s">
        <v>101</v>
      </c>
      <c r="G15" s="22" t="s">
        <v>53</v>
      </c>
      <c r="H15" s="24" t="s">
        <v>54</v>
      </c>
      <c r="I15" s="22"/>
      <c r="J15" s="24"/>
      <c r="K15" s="24" t="s">
        <v>55</v>
      </c>
      <c r="L15" s="23" t="s">
        <v>59</v>
      </c>
      <c r="M15" s="22"/>
      <c r="N15" s="22" t="s">
        <v>74</v>
      </c>
      <c r="O15" s="22" t="s">
        <v>105</v>
      </c>
      <c r="P15" s="24" t="s">
        <v>57</v>
      </c>
      <c r="R15" s="11"/>
      <c r="S15" s="11"/>
      <c r="T15" s="11"/>
      <c r="U15" s="11"/>
      <c r="V15" s="11"/>
      <c r="W15" s="10"/>
      <c r="X15" s="10"/>
    </row>
    <row r="16" spans="2:24" ht="30" customHeight="1">
      <c r="B16" s="602" t="s">
        <v>60</v>
      </c>
      <c r="C16" s="602"/>
      <c r="D16" s="22">
        <v>29297</v>
      </c>
      <c r="E16" s="22"/>
      <c r="F16" s="22"/>
      <c r="G16" s="22">
        <v>471</v>
      </c>
      <c r="H16" s="22"/>
      <c r="I16" s="22"/>
      <c r="J16" s="22"/>
      <c r="K16" s="22"/>
      <c r="L16" s="22">
        <v>15</v>
      </c>
      <c r="M16" s="22"/>
      <c r="N16" s="22">
        <v>180777</v>
      </c>
      <c r="O16" s="22">
        <v>0</v>
      </c>
      <c r="P16" s="22">
        <v>64</v>
      </c>
      <c r="R16" s="11"/>
      <c r="S16" s="11"/>
      <c r="T16" s="11"/>
      <c r="U16" s="11"/>
      <c r="V16" s="11"/>
      <c r="W16" s="10"/>
      <c r="X16" s="10"/>
    </row>
    <row r="17" spans="2:24" ht="30" customHeight="1">
      <c r="B17" s="602" t="s">
        <v>23</v>
      </c>
      <c r="C17" s="602"/>
      <c r="D17" s="22">
        <v>29990</v>
      </c>
      <c r="E17" s="22">
        <v>1373</v>
      </c>
      <c r="F17" s="22">
        <v>406</v>
      </c>
      <c r="G17" s="22">
        <v>582</v>
      </c>
      <c r="H17" s="22"/>
      <c r="I17" s="22"/>
      <c r="J17" s="22"/>
      <c r="K17" s="22"/>
      <c r="L17" s="22">
        <v>24</v>
      </c>
      <c r="M17" s="22"/>
      <c r="N17" s="22">
        <v>180777</v>
      </c>
      <c r="O17" s="22">
        <v>0</v>
      </c>
      <c r="P17" s="22">
        <v>272</v>
      </c>
      <c r="R17" s="11"/>
      <c r="S17" s="11"/>
      <c r="T17" s="11"/>
      <c r="U17" s="11"/>
      <c r="V17" s="11"/>
      <c r="W17" s="10"/>
      <c r="X17" s="10"/>
    </row>
    <row r="18" spans="2:24" ht="30" customHeight="1">
      <c r="B18" s="602" t="s">
        <v>36</v>
      </c>
      <c r="C18" s="25" t="s">
        <v>37</v>
      </c>
      <c r="D18" s="22" t="s">
        <v>45</v>
      </c>
      <c r="E18" s="22" t="s">
        <v>45</v>
      </c>
      <c r="F18" s="22" t="s">
        <v>45</v>
      </c>
      <c r="G18" s="22" t="s">
        <v>45</v>
      </c>
      <c r="H18" s="22" t="s">
        <v>45</v>
      </c>
      <c r="I18" s="22"/>
      <c r="J18" s="22"/>
      <c r="K18" s="22" t="s">
        <v>48</v>
      </c>
      <c r="L18" s="22" t="s">
        <v>48</v>
      </c>
      <c r="M18" s="22"/>
      <c r="N18" s="22" t="s">
        <v>45</v>
      </c>
      <c r="O18" s="22" t="s">
        <v>45</v>
      </c>
      <c r="P18" s="22" t="s">
        <v>45</v>
      </c>
      <c r="R18" s="11"/>
      <c r="S18" s="11"/>
      <c r="T18" s="11"/>
      <c r="U18" s="11"/>
      <c r="V18" s="11"/>
      <c r="W18" s="10"/>
      <c r="X18" s="10"/>
    </row>
    <row r="19" spans="2:24" ht="30" customHeight="1">
      <c r="B19" s="602"/>
      <c r="C19" s="25" t="s">
        <v>38</v>
      </c>
      <c r="D19" s="22" t="s">
        <v>45</v>
      </c>
      <c r="E19" s="22" t="s">
        <v>45</v>
      </c>
      <c r="F19" s="22" t="s">
        <v>45</v>
      </c>
      <c r="G19" s="22" t="s">
        <v>45</v>
      </c>
      <c r="H19" s="22" t="s">
        <v>45</v>
      </c>
      <c r="I19" s="22"/>
      <c r="J19" s="22"/>
      <c r="K19" s="22" t="s">
        <v>48</v>
      </c>
      <c r="L19" s="22" t="s">
        <v>48</v>
      </c>
      <c r="M19" s="22"/>
      <c r="N19" s="22" t="s">
        <v>45</v>
      </c>
      <c r="O19" s="22" t="s">
        <v>45</v>
      </c>
      <c r="P19" s="22" t="s">
        <v>45</v>
      </c>
      <c r="R19" s="11"/>
      <c r="S19" s="11"/>
      <c r="T19" s="11"/>
      <c r="U19" s="11"/>
      <c r="V19" s="11"/>
      <c r="W19" s="10"/>
      <c r="X19" s="10"/>
    </row>
    <row r="20" spans="2:24" ht="30" customHeight="1">
      <c r="B20" s="596" t="s">
        <v>15</v>
      </c>
      <c r="C20" s="596"/>
      <c r="D20" s="22" t="s">
        <v>45</v>
      </c>
      <c r="E20" s="22" t="s">
        <v>45</v>
      </c>
      <c r="F20" s="22" t="s">
        <v>45</v>
      </c>
      <c r="G20" s="22" t="s">
        <v>45</v>
      </c>
      <c r="H20" s="22" t="s">
        <v>45</v>
      </c>
      <c r="I20" s="22"/>
      <c r="J20" s="22"/>
      <c r="K20" s="22" t="s">
        <v>45</v>
      </c>
      <c r="L20" s="22" t="s">
        <v>48</v>
      </c>
      <c r="M20" s="22"/>
      <c r="N20" s="22" t="s">
        <v>45</v>
      </c>
      <c r="O20" s="22" t="s">
        <v>45</v>
      </c>
      <c r="P20" s="22" t="s">
        <v>45</v>
      </c>
      <c r="R20" s="11"/>
      <c r="S20" s="11"/>
      <c r="T20" s="11"/>
      <c r="U20" s="11"/>
      <c r="V20" s="11"/>
      <c r="W20" s="10"/>
      <c r="X20" s="10"/>
    </row>
    <row r="21" spans="2:24" ht="30" customHeight="1">
      <c r="B21" s="596" t="s">
        <v>39</v>
      </c>
      <c r="C21" s="596"/>
      <c r="D21" s="22" t="s">
        <v>45</v>
      </c>
      <c r="E21" s="22" t="s">
        <v>45</v>
      </c>
      <c r="F21" s="22" t="s">
        <v>45</v>
      </c>
      <c r="G21" s="22" t="s">
        <v>45</v>
      </c>
      <c r="H21" s="22" t="s">
        <v>45</v>
      </c>
      <c r="I21" s="22"/>
      <c r="J21" s="22"/>
      <c r="K21" s="22" t="s">
        <v>48</v>
      </c>
      <c r="L21" s="22" t="s">
        <v>48</v>
      </c>
      <c r="M21" s="22"/>
      <c r="N21" s="22" t="s">
        <v>45</v>
      </c>
      <c r="O21" s="22" t="s">
        <v>45</v>
      </c>
      <c r="P21" s="22" t="s">
        <v>45</v>
      </c>
      <c r="R21" s="11"/>
      <c r="S21" s="11"/>
      <c r="T21" s="11"/>
      <c r="U21" s="11"/>
      <c r="V21" s="11"/>
      <c r="W21" s="10"/>
      <c r="X21" s="10"/>
    </row>
    <row r="22" spans="2:24" ht="30" customHeight="1">
      <c r="B22" s="596" t="s">
        <v>16</v>
      </c>
      <c r="C22" s="596"/>
      <c r="D22" s="22" t="s">
        <v>45</v>
      </c>
      <c r="E22" s="22" t="s">
        <v>45</v>
      </c>
      <c r="F22" s="22" t="s">
        <v>45</v>
      </c>
      <c r="G22" s="22" t="s">
        <v>45</v>
      </c>
      <c r="H22" s="22" t="s">
        <v>45</v>
      </c>
      <c r="I22" s="22"/>
      <c r="J22" s="22"/>
      <c r="K22" s="22" t="s">
        <v>48</v>
      </c>
      <c r="L22" s="22" t="s">
        <v>48</v>
      </c>
      <c r="M22" s="22"/>
      <c r="N22" s="22" t="s">
        <v>45</v>
      </c>
      <c r="O22" s="22" t="s">
        <v>45</v>
      </c>
      <c r="P22" s="22" t="s">
        <v>45</v>
      </c>
      <c r="R22" s="11"/>
      <c r="S22" s="11"/>
      <c r="T22" s="11"/>
      <c r="U22" s="11"/>
      <c r="V22" s="11"/>
      <c r="W22" s="10"/>
      <c r="X22" s="10"/>
    </row>
    <row r="23" spans="2:24" ht="66.75" customHeight="1">
      <c r="B23" s="596" t="s">
        <v>17</v>
      </c>
      <c r="C23" s="596"/>
      <c r="D23" s="22" t="s">
        <v>45</v>
      </c>
      <c r="E23" s="24" t="s">
        <v>47</v>
      </c>
      <c r="F23" s="24" t="s">
        <v>47</v>
      </c>
      <c r="G23" s="22" t="s">
        <v>45</v>
      </c>
      <c r="H23" s="22" t="s">
        <v>45</v>
      </c>
      <c r="I23" s="22"/>
      <c r="J23" s="24"/>
      <c r="K23" s="24" t="s">
        <v>47</v>
      </c>
      <c r="L23" s="22" t="s">
        <v>48</v>
      </c>
      <c r="M23" s="22"/>
      <c r="N23" s="22" t="s">
        <v>45</v>
      </c>
      <c r="O23" s="22" t="s">
        <v>45</v>
      </c>
      <c r="P23" s="22" t="s">
        <v>45</v>
      </c>
      <c r="R23" s="11"/>
      <c r="S23" s="11"/>
      <c r="T23" s="11"/>
      <c r="U23" s="11"/>
      <c r="V23" s="11"/>
      <c r="W23" s="10"/>
      <c r="X23" s="10"/>
    </row>
    <row r="24" spans="2:24" ht="30" customHeight="1">
      <c r="B24" s="596" t="s">
        <v>13</v>
      </c>
      <c r="C24" s="596"/>
      <c r="D24" s="22">
        <v>2</v>
      </c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336">
        <f>COUNTA(D24:P24)</f>
        <v>1</v>
      </c>
      <c r="R24" s="11"/>
      <c r="S24" s="11"/>
      <c r="T24" s="11"/>
      <c r="U24" s="11"/>
      <c r="V24" s="11"/>
      <c r="W24" s="10"/>
      <c r="X24" s="10"/>
    </row>
    <row r="25" spans="2:24" ht="30" customHeight="1">
      <c r="B25" s="596" t="s">
        <v>14</v>
      </c>
      <c r="C25" s="596"/>
      <c r="D25" s="22" t="s">
        <v>45</v>
      </c>
      <c r="E25" s="22" t="s">
        <v>45</v>
      </c>
      <c r="F25" s="22" t="s">
        <v>45</v>
      </c>
      <c r="G25" s="22" t="s">
        <v>45</v>
      </c>
      <c r="H25" s="22" t="s">
        <v>45</v>
      </c>
      <c r="I25" s="22"/>
      <c r="J25" s="22"/>
      <c r="K25" s="22" t="s">
        <v>45</v>
      </c>
      <c r="L25" s="22" t="s">
        <v>45</v>
      </c>
      <c r="M25" s="22"/>
      <c r="N25" s="22" t="s">
        <v>45</v>
      </c>
      <c r="O25" s="22" t="s">
        <v>45</v>
      </c>
      <c r="P25" s="22" t="s">
        <v>45</v>
      </c>
      <c r="R25" s="11"/>
      <c r="S25" s="11"/>
      <c r="T25" s="11"/>
      <c r="U25" s="11"/>
      <c r="V25" s="11"/>
      <c r="W25" s="10"/>
      <c r="X25" s="10"/>
    </row>
    <row r="26" spans="2:24" ht="30" customHeight="1">
      <c r="B26" s="596" t="s">
        <v>18</v>
      </c>
      <c r="C26" s="596"/>
      <c r="D26" s="22">
        <v>0</v>
      </c>
      <c r="E26" s="22">
        <v>0</v>
      </c>
      <c r="F26" s="22">
        <v>0</v>
      </c>
      <c r="G26" s="22">
        <v>9</v>
      </c>
      <c r="H26" s="22">
        <v>0</v>
      </c>
      <c r="I26" s="22"/>
      <c r="J26" s="22"/>
      <c r="K26" s="22">
        <v>0</v>
      </c>
      <c r="L26" s="22">
        <v>0</v>
      </c>
      <c r="M26" s="22"/>
      <c r="N26" s="22">
        <v>5</v>
      </c>
      <c r="O26" s="22">
        <v>0</v>
      </c>
      <c r="P26" s="22"/>
      <c r="R26" s="11"/>
      <c r="S26" s="11"/>
      <c r="T26" s="11"/>
      <c r="U26" s="11"/>
      <c r="V26" s="11"/>
      <c r="W26" s="10"/>
      <c r="X26" s="10"/>
    </row>
    <row r="27" spans="2:24" ht="30" customHeight="1">
      <c r="B27" s="596" t="s">
        <v>19</v>
      </c>
      <c r="C27" s="596"/>
      <c r="D27" s="22">
        <v>0</v>
      </c>
      <c r="E27" s="22">
        <v>0</v>
      </c>
      <c r="F27" s="22">
        <v>0</v>
      </c>
      <c r="G27" s="22">
        <v>0</v>
      </c>
      <c r="H27" s="22">
        <v>0</v>
      </c>
      <c r="I27" s="22"/>
      <c r="J27" s="22"/>
      <c r="K27" s="22">
        <v>0</v>
      </c>
      <c r="L27" s="22">
        <v>0</v>
      </c>
      <c r="M27" s="22"/>
      <c r="N27" s="22">
        <v>55</v>
      </c>
      <c r="O27" s="22">
        <v>0</v>
      </c>
      <c r="P27" s="22"/>
      <c r="R27" s="11"/>
      <c r="S27" s="11"/>
      <c r="T27" s="11"/>
      <c r="U27" s="11"/>
      <c r="V27" s="11"/>
      <c r="W27" s="10"/>
      <c r="X27" s="10"/>
    </row>
    <row r="28" spans="2:24" ht="30" customHeight="1">
      <c r="B28" s="596" t="s">
        <v>20</v>
      </c>
      <c r="C28" s="596"/>
      <c r="D28" s="22">
        <v>0</v>
      </c>
      <c r="E28" s="22">
        <v>0</v>
      </c>
      <c r="F28" s="22">
        <v>0</v>
      </c>
      <c r="G28" s="22">
        <v>0</v>
      </c>
      <c r="H28" s="22">
        <v>0</v>
      </c>
      <c r="I28" s="22"/>
      <c r="J28" s="22"/>
      <c r="K28" s="22">
        <v>0</v>
      </c>
      <c r="L28" s="22">
        <v>0</v>
      </c>
      <c r="M28" s="22"/>
      <c r="N28" s="22" t="s">
        <v>78</v>
      </c>
      <c r="O28" s="22"/>
      <c r="P28" s="22"/>
      <c r="R28" s="11"/>
      <c r="S28" s="11"/>
      <c r="T28" s="11"/>
      <c r="U28" s="11"/>
      <c r="V28" s="11"/>
      <c r="W28" s="10"/>
      <c r="X28" s="10"/>
    </row>
    <row r="29" spans="2:24" ht="30" customHeight="1">
      <c r="B29" s="596" t="s">
        <v>21</v>
      </c>
      <c r="C29" s="596"/>
      <c r="D29" s="22">
        <v>0</v>
      </c>
      <c r="E29" s="22">
        <v>0</v>
      </c>
      <c r="F29" s="22">
        <v>0</v>
      </c>
      <c r="G29" s="22">
        <v>0</v>
      </c>
      <c r="H29" s="22">
        <v>0</v>
      </c>
      <c r="I29" s="22">
        <v>1</v>
      </c>
      <c r="J29" s="22">
        <v>0</v>
      </c>
      <c r="K29" s="22">
        <v>0</v>
      </c>
      <c r="L29" s="22">
        <v>0</v>
      </c>
      <c r="M29" s="22">
        <v>0</v>
      </c>
      <c r="N29" s="22">
        <v>1</v>
      </c>
      <c r="O29" s="22">
        <v>0</v>
      </c>
      <c r="P29" s="22">
        <v>0</v>
      </c>
      <c r="R29" s="11"/>
      <c r="S29" s="11"/>
      <c r="T29" s="11"/>
      <c r="U29" s="11"/>
      <c r="V29" s="11"/>
      <c r="W29" s="10"/>
      <c r="X29" s="10"/>
    </row>
    <row r="30" spans="2:24" ht="30" customHeight="1">
      <c r="B30" s="596" t="s">
        <v>86</v>
      </c>
      <c r="C30" s="596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336">
        <f>SUM(D30:P30)</f>
        <v>0</v>
      </c>
      <c r="R30" s="11"/>
      <c r="S30" s="11"/>
      <c r="T30" s="11"/>
      <c r="U30" s="11"/>
      <c r="V30" s="11"/>
      <c r="W30" s="10"/>
      <c r="X30" s="10"/>
    </row>
    <row r="31" spans="2:24" ht="30" customHeight="1">
      <c r="B31" s="596" t="s">
        <v>217</v>
      </c>
      <c r="C31" s="596"/>
      <c r="D31" s="314"/>
      <c r="E31" s="314"/>
      <c r="F31" s="314"/>
      <c r="G31" s="314"/>
      <c r="H31" s="314"/>
      <c r="I31" s="314"/>
      <c r="J31" s="314"/>
      <c r="K31" s="314"/>
      <c r="L31" s="314"/>
      <c r="M31" s="314"/>
      <c r="N31" s="314"/>
      <c r="O31" s="314"/>
      <c r="P31" s="314"/>
      <c r="Q31" s="303"/>
      <c r="R31" s="11"/>
      <c r="S31" s="11"/>
      <c r="T31" s="11"/>
      <c r="U31" s="11"/>
      <c r="V31" s="11"/>
      <c r="W31" s="10"/>
      <c r="X31" s="10"/>
    </row>
    <row r="32" spans="2:24" ht="23.25">
      <c r="B32" s="596" t="s">
        <v>218</v>
      </c>
      <c r="C32" s="596"/>
      <c r="D32" s="341">
        <f>D26*D31</f>
        <v>0</v>
      </c>
      <c r="E32" s="341">
        <f t="shared" ref="E32:P32" si="0">E26*E31</f>
        <v>0</v>
      </c>
      <c r="F32" s="341">
        <f t="shared" si="0"/>
        <v>0</v>
      </c>
      <c r="G32" s="341">
        <f t="shared" si="0"/>
        <v>0</v>
      </c>
      <c r="H32" s="341">
        <f t="shared" si="0"/>
        <v>0</v>
      </c>
      <c r="I32" s="341">
        <f t="shared" si="0"/>
        <v>0</v>
      </c>
      <c r="J32" s="341">
        <f t="shared" si="0"/>
        <v>0</v>
      </c>
      <c r="K32" s="341">
        <f t="shared" si="0"/>
        <v>0</v>
      </c>
      <c r="L32" s="341">
        <f t="shared" si="0"/>
        <v>0</v>
      </c>
      <c r="M32" s="341">
        <f t="shared" si="0"/>
        <v>0</v>
      </c>
      <c r="N32" s="341">
        <f t="shared" si="0"/>
        <v>0</v>
      </c>
      <c r="O32" s="341">
        <f t="shared" si="0"/>
        <v>0</v>
      </c>
      <c r="P32" s="341">
        <f t="shared" si="0"/>
        <v>0</v>
      </c>
      <c r="Q32" s="340">
        <f>SUM(D32:P32)</f>
        <v>0</v>
      </c>
    </row>
    <row r="33" spans="2:33" ht="23.25">
      <c r="B33" s="596" t="s">
        <v>231</v>
      </c>
      <c r="C33" s="596"/>
      <c r="D33" s="356"/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6"/>
      <c r="P33" s="356"/>
    </row>
    <row r="41" spans="2:33" ht="54.75" customHeight="1">
      <c r="C41" s="27" t="s">
        <v>26</v>
      </c>
      <c r="D41" s="27" t="s">
        <v>24</v>
      </c>
      <c r="E41" s="27" t="s">
        <v>25</v>
      </c>
      <c r="F41" s="27" t="s">
        <v>30</v>
      </c>
      <c r="H41" s="28" t="s">
        <v>41</v>
      </c>
      <c r="I41" s="27" t="s">
        <v>27</v>
      </c>
      <c r="J41" s="27" t="s">
        <v>28</v>
      </c>
      <c r="L41" s="28" t="s">
        <v>29</v>
      </c>
      <c r="M41" s="27" t="s">
        <v>40</v>
      </c>
      <c r="N41" s="27" t="s">
        <v>42</v>
      </c>
      <c r="O41" s="27" t="s">
        <v>81</v>
      </c>
      <c r="Q41" s="328" t="s">
        <v>51</v>
      </c>
      <c r="R41" s="328" t="s">
        <v>49</v>
      </c>
      <c r="S41" s="328" t="s">
        <v>50</v>
      </c>
      <c r="T41" s="328" t="s">
        <v>82</v>
      </c>
      <c r="U41" s="328" t="s">
        <v>182</v>
      </c>
      <c r="W41" s="28" t="s">
        <v>83</v>
      </c>
      <c r="X41" s="28" t="s">
        <v>85</v>
      </c>
      <c r="Y41" s="28" t="s">
        <v>84</v>
      </c>
      <c r="Z41" s="328" t="s">
        <v>214</v>
      </c>
      <c r="AD41" s="357" t="s">
        <v>234</v>
      </c>
      <c r="AE41" s="357" t="s">
        <v>235</v>
      </c>
      <c r="AF41" s="357" t="s">
        <v>236</v>
      </c>
      <c r="AG41" s="357" t="s">
        <v>237</v>
      </c>
    </row>
    <row r="42" spans="2:33" ht="24.95" customHeight="1">
      <c r="C42" s="2"/>
      <c r="D42" s="2"/>
      <c r="E42" s="2"/>
      <c r="F42" s="2"/>
      <c r="H42" s="2"/>
      <c r="I42" s="2"/>
      <c r="J42" s="356"/>
      <c r="L42" s="2"/>
      <c r="M42" s="2"/>
      <c r="N42" s="2"/>
      <c r="O42" s="356" t="s">
        <v>128</v>
      </c>
      <c r="Q42" s="327"/>
      <c r="R42" s="327"/>
      <c r="S42" s="327"/>
      <c r="T42" s="327"/>
      <c r="U42" s="327" t="str">
        <f>IF(R42="","",R42*VLOOKUP(T42,'cout opérateur machines'!A1:B8,2,0))</f>
        <v/>
      </c>
      <c r="W42" s="2"/>
      <c r="X42" s="2"/>
      <c r="Y42" s="2"/>
      <c r="Z42" s="338">
        <f>X42*8</f>
        <v>0</v>
      </c>
      <c r="AD42" s="356"/>
      <c r="AE42" s="356"/>
      <c r="AF42" s="356"/>
      <c r="AG42" s="356"/>
    </row>
    <row r="43" spans="2:33" ht="24.95" customHeight="1">
      <c r="C43" s="2"/>
      <c r="D43" s="2"/>
      <c r="E43" s="2"/>
      <c r="F43" s="2"/>
      <c r="H43" s="2"/>
      <c r="I43" s="2"/>
      <c r="J43" s="2"/>
      <c r="L43" s="2"/>
      <c r="M43" s="2"/>
      <c r="N43" s="2"/>
      <c r="O43" s="2"/>
      <c r="Q43" s="327"/>
      <c r="R43" s="327"/>
      <c r="S43" s="327"/>
      <c r="T43" s="327"/>
      <c r="U43" s="327" t="str">
        <f>IF(R43="","",R43*VLOOKUP(T43,'cout opérateur machines'!A2:B9,2,0))</f>
        <v/>
      </c>
      <c r="W43" s="2"/>
      <c r="X43" s="2"/>
      <c r="Y43" s="2"/>
      <c r="Z43" s="338">
        <f t="shared" ref="Z43:Z48" si="1">X43*8</f>
        <v>0</v>
      </c>
      <c r="AD43" s="356"/>
      <c r="AE43" s="356"/>
      <c r="AF43" s="356"/>
      <c r="AG43" s="356"/>
    </row>
    <row r="44" spans="2:33" ht="24.95" customHeight="1">
      <c r="C44" s="2"/>
      <c r="D44" s="2"/>
      <c r="E44" s="2"/>
      <c r="F44" s="2"/>
      <c r="H44" s="2"/>
      <c r="I44" s="2"/>
      <c r="J44" s="2"/>
      <c r="L44" s="2"/>
      <c r="M44" s="2"/>
      <c r="N44" s="2"/>
      <c r="O44" s="2"/>
      <c r="Q44" s="327"/>
      <c r="R44" s="327"/>
      <c r="S44" s="327"/>
      <c r="T44" s="327"/>
      <c r="U44" s="327" t="str">
        <f>IF(R44="","",R44*VLOOKUP(T44,'cout opérateur machines'!A3:B10,2,0))</f>
        <v/>
      </c>
      <c r="W44" s="2"/>
      <c r="X44" s="2"/>
      <c r="Y44" s="2"/>
      <c r="Z44" s="338">
        <f t="shared" si="1"/>
        <v>0</v>
      </c>
      <c r="AD44" s="356"/>
      <c r="AE44" s="356"/>
      <c r="AF44" s="356"/>
      <c r="AG44" s="356"/>
    </row>
    <row r="45" spans="2:33" ht="24.95" customHeight="1">
      <c r="C45" s="2"/>
      <c r="D45" s="2"/>
      <c r="E45" s="2"/>
      <c r="F45" s="2"/>
      <c r="H45" s="2"/>
      <c r="I45" s="2"/>
      <c r="J45" s="2"/>
      <c r="L45" s="2"/>
      <c r="M45" s="2"/>
      <c r="N45" s="2"/>
      <c r="O45" s="2"/>
      <c r="Q45" s="327"/>
      <c r="R45" s="327"/>
      <c r="S45" s="327"/>
      <c r="T45" s="327"/>
      <c r="U45" s="327" t="str">
        <f>IF(R45="","",R45*VLOOKUP(T45,'cout opérateur machines'!A4:B11,2,0))</f>
        <v/>
      </c>
      <c r="W45" s="2"/>
      <c r="X45" s="2"/>
      <c r="Y45" s="2"/>
      <c r="Z45" s="338">
        <f t="shared" si="1"/>
        <v>0</v>
      </c>
      <c r="AD45" s="356"/>
      <c r="AE45" s="356"/>
      <c r="AF45" s="356"/>
      <c r="AG45" s="356"/>
    </row>
    <row r="46" spans="2:33" ht="24.95" customHeight="1">
      <c r="C46" s="2"/>
      <c r="D46" s="2"/>
      <c r="E46" s="2"/>
      <c r="F46" s="2"/>
      <c r="H46" s="2"/>
      <c r="I46" s="2"/>
      <c r="J46" s="2"/>
      <c r="L46" s="2"/>
      <c r="M46" s="2"/>
      <c r="N46" s="2"/>
      <c r="O46" s="2"/>
      <c r="Q46" s="327"/>
      <c r="R46" s="327"/>
      <c r="S46" s="327"/>
      <c r="T46" s="327"/>
      <c r="U46" s="327" t="str">
        <f>IF(R46="","",R46*VLOOKUP(T46,'cout opérateur machines'!A5:B12,2,0))</f>
        <v/>
      </c>
      <c r="W46" s="2"/>
      <c r="X46" s="2"/>
      <c r="Y46" s="2"/>
      <c r="Z46" s="338">
        <f t="shared" si="1"/>
        <v>0</v>
      </c>
      <c r="AD46" s="356"/>
      <c r="AE46" s="356"/>
      <c r="AF46" s="356"/>
      <c r="AG46" s="356"/>
    </row>
    <row r="47" spans="2:33" ht="24.95" customHeight="1">
      <c r="C47" s="2"/>
      <c r="D47" s="2"/>
      <c r="E47" s="2"/>
      <c r="F47" s="2"/>
      <c r="H47" s="2"/>
      <c r="I47" s="2"/>
      <c r="J47" s="2"/>
      <c r="L47" s="2"/>
      <c r="M47" s="2"/>
      <c r="N47" s="2"/>
      <c r="O47" s="2"/>
      <c r="Q47" s="327"/>
      <c r="R47" s="327"/>
      <c r="S47" s="327"/>
      <c r="T47" s="327"/>
      <c r="U47" s="327" t="str">
        <f>IF(R47="","",R47*VLOOKUP(T47,'cout opérateur machines'!A6:B13,2,0))</f>
        <v/>
      </c>
      <c r="W47" s="2"/>
      <c r="X47" s="2"/>
      <c r="Y47" s="2"/>
      <c r="Z47" s="338">
        <f t="shared" si="1"/>
        <v>0</v>
      </c>
      <c r="AD47" s="356"/>
      <c r="AE47" s="356"/>
      <c r="AF47" s="356"/>
      <c r="AG47" s="356"/>
    </row>
    <row r="48" spans="2:33">
      <c r="E48" s="337">
        <f>COUNTA(E42:E47)</f>
        <v>0</v>
      </c>
      <c r="F48" s="337">
        <f>SUM(F42:F47)</f>
        <v>0</v>
      </c>
      <c r="M48" s="334">
        <f>SUM(M42:M47)</f>
        <v>0</v>
      </c>
      <c r="N48" s="59" t="s">
        <v>127</v>
      </c>
      <c r="Q48" s="326"/>
      <c r="R48" s="326"/>
      <c r="S48" s="572" t="s">
        <v>183</v>
      </c>
      <c r="T48" s="573"/>
      <c r="U48" s="330">
        <f>SUM(U42:U47)</f>
        <v>0</v>
      </c>
      <c r="W48" s="2"/>
      <c r="X48" s="2"/>
      <c r="Y48" s="2"/>
      <c r="Z48" s="338">
        <f t="shared" si="1"/>
        <v>0</v>
      </c>
      <c r="AD48" s="356"/>
      <c r="AE48" s="356"/>
      <c r="AF48" s="356"/>
      <c r="AG48" s="356"/>
    </row>
    <row r="49" spans="5:26" ht="15.75">
      <c r="H49" s="310" t="s">
        <v>232</v>
      </c>
      <c r="I49" s="310" t="s">
        <v>233</v>
      </c>
      <c r="J49" s="359" t="s">
        <v>238</v>
      </c>
      <c r="N49" s="2"/>
      <c r="Q49" s="326"/>
      <c r="R49" s="326"/>
      <c r="S49" s="326"/>
      <c r="T49" s="326"/>
      <c r="U49" s="326"/>
      <c r="Z49" s="340">
        <f>SUM(Z42:Z48)</f>
        <v>0</v>
      </c>
    </row>
    <row r="50" spans="5:26">
      <c r="H50" s="356"/>
      <c r="I50" s="13"/>
      <c r="J50" s="360" t="str">
        <f>IF(J42="","",IF(H50=0," réclamation non traitée",IF(I50=0, "veuillez contacter le F/ S-T par téléphone","")))</f>
        <v/>
      </c>
      <c r="N50" s="2"/>
      <c r="Q50" s="326"/>
      <c r="R50" s="326"/>
      <c r="S50" s="574" t="s">
        <v>184</v>
      </c>
      <c r="T50" s="574"/>
      <c r="U50" s="331">
        <v>1</v>
      </c>
    </row>
    <row r="51" spans="5:26">
      <c r="H51" s="356"/>
      <c r="I51" s="13"/>
      <c r="J51" s="360" t="str">
        <f t="shared" ref="J51:J55" si="2">IF(J43="","",IF(H51=0," réclamation non traitée",IF(I51=0, "veuillez contacter le F/ S-T par téléphone","")))</f>
        <v/>
      </c>
      <c r="N51" s="2"/>
    </row>
    <row r="52" spans="5:26">
      <c r="H52" s="356"/>
      <c r="I52" s="13"/>
      <c r="J52" s="360" t="str">
        <f t="shared" si="2"/>
        <v/>
      </c>
      <c r="N52" s="2"/>
    </row>
    <row r="53" spans="5:26">
      <c r="H53" s="356"/>
      <c r="I53" s="13"/>
      <c r="J53" s="360" t="str">
        <f t="shared" si="2"/>
        <v/>
      </c>
      <c r="N53" s="2"/>
    </row>
    <row r="54" spans="5:26">
      <c r="H54" s="356"/>
      <c r="I54" s="13"/>
      <c r="J54" s="360" t="str">
        <f t="shared" si="2"/>
        <v/>
      </c>
      <c r="N54" s="2"/>
    </row>
    <row r="55" spans="5:26">
      <c r="H55" s="356"/>
      <c r="I55" s="13"/>
      <c r="J55" s="360" t="str">
        <f t="shared" si="2"/>
        <v/>
      </c>
      <c r="N55" s="2"/>
    </row>
    <row r="61" spans="5:26">
      <c r="E61" s="10"/>
    </row>
    <row r="62" spans="5:26">
      <c r="E62" s="10"/>
    </row>
    <row r="63" spans="5:26">
      <c r="E63" s="10"/>
    </row>
    <row r="64" spans="5:26">
      <c r="E64" s="10"/>
    </row>
    <row r="65" spans="5:5">
      <c r="E65" s="10"/>
    </row>
    <row r="66" spans="5:5">
      <c r="E66" s="10"/>
    </row>
    <row r="67" spans="5:5">
      <c r="E67" s="10"/>
    </row>
  </sheetData>
  <mergeCells count="32">
    <mergeCell ref="C2:D5"/>
    <mergeCell ref="E2:Q5"/>
    <mergeCell ref="R2:T2"/>
    <mergeCell ref="V2:X2"/>
    <mergeCell ref="R3:T3"/>
    <mergeCell ref="V3:X3"/>
    <mergeCell ref="R4:T4"/>
    <mergeCell ref="V4:X4"/>
    <mergeCell ref="R5:T5"/>
    <mergeCell ref="V5:X5"/>
    <mergeCell ref="B25:C25"/>
    <mergeCell ref="B13:C13"/>
    <mergeCell ref="B14:C14"/>
    <mergeCell ref="B15:C15"/>
    <mergeCell ref="B16:C16"/>
    <mergeCell ref="B17:C17"/>
    <mergeCell ref="B18:B19"/>
    <mergeCell ref="B20:C20"/>
    <mergeCell ref="B21:C21"/>
    <mergeCell ref="B22:C22"/>
    <mergeCell ref="B23:C23"/>
    <mergeCell ref="B24:C24"/>
    <mergeCell ref="S48:T48"/>
    <mergeCell ref="S50:T50"/>
    <mergeCell ref="B26:C26"/>
    <mergeCell ref="B27:C27"/>
    <mergeCell ref="B28:C28"/>
    <mergeCell ref="B29:C29"/>
    <mergeCell ref="B30:C30"/>
    <mergeCell ref="B31:C31"/>
    <mergeCell ref="B32:C32"/>
    <mergeCell ref="B33:C33"/>
  </mergeCells>
  <dataValidations count="1">
    <dataValidation type="list" allowBlank="1" showInputMessage="1" showErrorMessage="1" sqref="N49:N55">
      <formula1>Cause_Refus</formula1>
    </dataValidation>
  </dataValidations>
  <pageMargins left="0.70866141732283472" right="0.70866141732283472" top="0.74803149606299213" bottom="0.74803149606299213" header="0.31496062992125984" footer="0.31496062992125984"/>
  <pageSetup paperSize="9" scale="55" fitToHeight="6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62</vt:i4>
      </vt:variant>
      <vt:variant>
        <vt:lpstr>Plages nommées</vt:lpstr>
      </vt:variant>
      <vt:variant>
        <vt:i4>5</vt:i4>
      </vt:variant>
    </vt:vector>
  </HeadingPairs>
  <TitlesOfParts>
    <vt:vector size="67" baseType="lpstr">
      <vt:lpstr>TOTAL</vt:lpstr>
      <vt:lpstr>BdD</vt:lpstr>
      <vt:lpstr>Récap</vt:lpstr>
      <vt:lpstr>Modèle</vt:lpstr>
      <vt:lpstr>Coûts de prévention</vt:lpstr>
      <vt:lpstr>Coûts de détection</vt:lpstr>
      <vt:lpstr>Coûts des défaillances externes</vt:lpstr>
      <vt:lpstr>Coûts des défaillances internes</vt:lpstr>
      <vt:lpstr>cout opérateur machines</vt:lpstr>
      <vt:lpstr>récap des coûts</vt:lpstr>
      <vt:lpstr>06-03-2020</vt:lpstr>
      <vt:lpstr>05-03-2020</vt:lpstr>
      <vt:lpstr>04-03-2020</vt:lpstr>
      <vt:lpstr>03-03-2020</vt:lpstr>
      <vt:lpstr>02-03-2020</vt:lpstr>
      <vt:lpstr>29-02-2020</vt:lpstr>
      <vt:lpstr>28-02-2020</vt:lpstr>
      <vt:lpstr>27-02-2020</vt:lpstr>
      <vt:lpstr>26-02-2020</vt:lpstr>
      <vt:lpstr>25-02-2020</vt:lpstr>
      <vt:lpstr>24-02-2020</vt:lpstr>
      <vt:lpstr>22-02-2020</vt:lpstr>
      <vt:lpstr>21-02-2020</vt:lpstr>
      <vt:lpstr>20-02-2020</vt:lpstr>
      <vt:lpstr>19-02-2020</vt:lpstr>
      <vt:lpstr>18-02-2020</vt:lpstr>
      <vt:lpstr>17-02-2020</vt:lpstr>
      <vt:lpstr>15-02-2020</vt:lpstr>
      <vt:lpstr>14-02-2020</vt:lpstr>
      <vt:lpstr>13-02-2020</vt:lpstr>
      <vt:lpstr>12-02-2020</vt:lpstr>
      <vt:lpstr>11-02-2020</vt:lpstr>
      <vt:lpstr>10-02-2020</vt:lpstr>
      <vt:lpstr>08-02-2020</vt:lpstr>
      <vt:lpstr>07-02-2020</vt:lpstr>
      <vt:lpstr>06-02-2020</vt:lpstr>
      <vt:lpstr>05-02-2020</vt:lpstr>
      <vt:lpstr>04-02-2020</vt:lpstr>
      <vt:lpstr>03-02-2020</vt:lpstr>
      <vt:lpstr>01-02-2020</vt:lpstr>
      <vt:lpstr>31-01-2020</vt:lpstr>
      <vt:lpstr>30-01-2020</vt:lpstr>
      <vt:lpstr>29-01-2020</vt:lpstr>
      <vt:lpstr>28-01-2020</vt:lpstr>
      <vt:lpstr>27-01-2020</vt:lpstr>
      <vt:lpstr>25-01-2020</vt:lpstr>
      <vt:lpstr>24-01-2020</vt:lpstr>
      <vt:lpstr>23-01-2020</vt:lpstr>
      <vt:lpstr>22-01-2020</vt:lpstr>
      <vt:lpstr>21-01-2020</vt:lpstr>
      <vt:lpstr>20-01-2020</vt:lpstr>
      <vt:lpstr>18-01-2020</vt:lpstr>
      <vt:lpstr>17-01-2020</vt:lpstr>
      <vt:lpstr>16-01-2020</vt:lpstr>
      <vt:lpstr>15-01-2020</vt:lpstr>
      <vt:lpstr>13-01-2020</vt:lpstr>
      <vt:lpstr>11-01-2020</vt:lpstr>
      <vt:lpstr>10-01-2020</vt:lpstr>
      <vt:lpstr>09-01-2020</vt:lpstr>
      <vt:lpstr>08-01-2020</vt:lpstr>
      <vt:lpstr>07-01-2020</vt:lpstr>
      <vt:lpstr>06-01-2020</vt:lpstr>
      <vt:lpstr>Récap!Extraire</vt:lpstr>
      <vt:lpstr>'Coûts de prévention'!Zone_d_impression</vt:lpstr>
      <vt:lpstr>'Coûts des défaillances externes'!Zone_d_impression</vt:lpstr>
      <vt:lpstr>'Coûts des défaillances internes'!Zone_d_impression</vt:lpstr>
      <vt:lpstr>TOTAL!Zone_d_impression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TOSHIBA</cp:lastModifiedBy>
  <cp:lastPrinted>2020-01-15T08:39:45Z</cp:lastPrinted>
  <dcterms:created xsi:type="dcterms:W3CDTF">2019-12-27T10:12:30Z</dcterms:created>
  <dcterms:modified xsi:type="dcterms:W3CDTF">2020-06-03T21:41:17Z</dcterms:modified>
</cp:coreProperties>
</file>