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activeX/activeX1.xml" ContentType="application/vnd.ms-office.activeX+xml"/>
  <Override PartName="/xl/customProperty1.bin" ContentType="application/vnd.openxmlformats-officedocument.spreadsheetml.customProperty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75" windowWidth="24915" windowHeight="11820" activeTab="1"/>
  </bookViews>
  <sheets>
    <sheet name="Donnees_Filtre" sheetId="1" r:id="rId1"/>
    <sheet name="Résultats" sheetId="2" r:id="rId2"/>
    <sheet name="TCD_Exempl" sheetId="3" r:id="rId3"/>
    <sheet name="xl_DCF_History" sheetId="4" state="veryHidden" r:id="rId4"/>
    <sheet name="Classified as UnClassified" sheetId="5" state="hidden" r:id="rId5"/>
  </sheets>
  <externalReferences>
    <externalReference r:id="rId6"/>
    <externalReference r:id="rId7"/>
    <externalReference r:id="rId8"/>
    <externalReference r:id="rId9"/>
  </externalReferences>
  <definedNames>
    <definedName name="DateDebut" localSheetId="0">OFFSET(Donnees_Filtre!#REF!,,,COUNTA(Donnees_Filtre!$B:$B)-1)</definedName>
    <definedName name="DateFin" localSheetId="1">OFFSET([1]Donnees_Filtre!#REF!,,,COUNTA([1]Donnees_Filtre!$H:$H)-1)</definedName>
    <definedName name="DateFin">OFFSET(Donnees_Filtre!#REF!,,,COUNTA(Donnees_Filtre!$H:$H)-1)</definedName>
    <definedName name="Planning">#REF!</definedName>
  </definedNames>
  <calcPr calcId="125725"/>
  <pivotCaches>
    <pivotCache cacheId="8" r:id="rId10"/>
  </pivotCaches>
</workbook>
</file>

<file path=xl/calcChain.xml><?xml version="1.0" encoding="utf-8"?>
<calcChain xmlns="http://schemas.openxmlformats.org/spreadsheetml/2006/main">
  <c r="B21" i="1"/>
  <c r="G55" i="2"/>
  <c r="G54"/>
  <c r="G53"/>
  <c r="A47" i="1"/>
  <c r="A46"/>
  <c r="A45"/>
  <c r="A44"/>
  <c r="A43"/>
  <c r="A42"/>
  <c r="A41"/>
  <c r="A40"/>
  <c r="A39"/>
  <c r="A38"/>
  <c r="A37"/>
  <c r="A36"/>
  <c r="B29"/>
  <c r="A29"/>
  <c r="B28"/>
  <c r="A28"/>
  <c r="B23" l="1"/>
  <c r="C23" s="1"/>
  <c r="B24" l="1"/>
  <c r="C24" s="1"/>
  <c r="D29" s="1"/>
</calcChain>
</file>

<file path=xl/sharedStrings.xml><?xml version="1.0" encoding="utf-8"?>
<sst xmlns="http://schemas.openxmlformats.org/spreadsheetml/2006/main" count="421" uniqueCount="68">
  <si>
    <t>debut filtre &gt;</t>
  </si>
  <si>
    <t>fin filtre &lt;</t>
  </si>
  <si>
    <t>Paramètres du tableau de Bord :</t>
  </si>
  <si>
    <t>Période de référence du Tableau de bord</t>
  </si>
  <si>
    <t>Année</t>
  </si>
  <si>
    <t>Mois</t>
  </si>
  <si>
    <t>N</t>
  </si>
  <si>
    <t>N-1</t>
  </si>
  <si>
    <t>Intitulé des tableaux de synthèse</t>
  </si>
  <si>
    <t>cumulé</t>
  </si>
  <si>
    <t>par mois</t>
  </si>
  <si>
    <t>Mois de l'année</t>
  </si>
  <si>
    <t>mois</t>
  </si>
  <si>
    <t>LIBELLE</t>
  </si>
  <si>
    <t>CATEGORIE</t>
  </si>
  <si>
    <t>Type Report</t>
  </si>
  <si>
    <t>Activité</t>
  </si>
  <si>
    <t>Type Etudes</t>
  </si>
  <si>
    <t>TARIFICATION</t>
  </si>
  <si>
    <t>RESEAU</t>
  </si>
  <si>
    <t>Etudes demandées</t>
  </si>
  <si>
    <t>Etudes Santé</t>
  </si>
  <si>
    <t>Etudes Prévoyance</t>
  </si>
  <si>
    <t>GC</t>
  </si>
  <si>
    <t>CCN</t>
  </si>
  <si>
    <t>Etudes tarifées</t>
  </si>
  <si>
    <t>Etudes tarifées SLR Kalivia</t>
  </si>
  <si>
    <t>Encaissement Etudes tarifées</t>
  </si>
  <si>
    <t>nd</t>
  </si>
  <si>
    <t>COMPTES</t>
  </si>
  <si>
    <t>Comptes analysés</t>
  </si>
  <si>
    <t>Etudes Santé et Prévoyance</t>
  </si>
  <si>
    <t>Redressements demandés</t>
  </si>
  <si>
    <t>Impact Marge Redressements demandés</t>
  </si>
  <si>
    <t>MISE EN PRODUCTION</t>
  </si>
  <si>
    <t>MEP reçues</t>
  </si>
  <si>
    <t>MEP validées</t>
  </si>
  <si>
    <t>Production</t>
  </si>
  <si>
    <t>Productivité</t>
  </si>
  <si>
    <t>Délai moyen par ETP</t>
  </si>
  <si>
    <t>Délai moyen de validation MEP</t>
  </si>
  <si>
    <t>Stock</t>
  </si>
  <si>
    <t>Etudes en Stock</t>
  </si>
  <si>
    <t>Comptes en Stock</t>
  </si>
  <si>
    <t>MEP en Stock</t>
  </si>
  <si>
    <t>MONTH DATA</t>
  </si>
  <si>
    <t>Sum of MONTH DATA</t>
  </si>
  <si>
    <t>CLINAME</t>
  </si>
  <si>
    <t>DATETIME</t>
  </si>
  <si>
    <t>DONEBY</t>
  </si>
  <si>
    <t>IPADDRESS</t>
  </si>
  <si>
    <t>APPVER</t>
  </si>
  <si>
    <t>RANDOM</t>
  </si>
  <si>
    <t>CHECKSUM</t>
  </si>
  <si>
    <t>࡚ࡳࡈࡱࡦࡸࡸ࡮࡫࡮ࡪࡩ</t>
  </si>
  <si>
    <t>࠾࠴࠶࠺࠴࠷࠵࠶࠺ࠥࠥ࠶࠵࠿࠵࠻ࡆࡒࠥ࠭ࡌࡒ࡙࠰࠷࠿࠵࠮</t>
  </si>
  <si>
    <t>ࡘ࡙ࡡࡇࡷࡪࡲࡴࡳࡩࡻ</t>
  </si>
  <si>
    <t>ࡌࡓࡇ࠹࠵࠹࠻࠷࠸</t>
  </si>
  <si>
    <t>࠹࠳࠵࠳࠷࠳࠵</t>
  </si>
  <si>
    <t>࠹࠷࠽࠵</t>
  </si>
  <si>
    <t>Étiquettes de colonnes</t>
  </si>
  <si>
    <t>Total général</t>
  </si>
  <si>
    <t>Étiquettes de lignes</t>
  </si>
  <si>
    <t>(vide)</t>
  </si>
  <si>
    <t>Total COMPTES</t>
  </si>
  <si>
    <t>Total MISE EN PRODUCTION</t>
  </si>
  <si>
    <t>Total TARIFICATION</t>
  </si>
  <si>
    <t>Colonne1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</si>
</sst>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[$-40C]mmm\-yy;@"/>
    <numFmt numFmtId="166" formatCode="#,\ &quot;K€&quot;;\-#,##0,&quot;K€&quot;"/>
    <numFmt numFmtId="167" formatCode="0.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name val="MS Sans Serif"/>
      <family val="2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0" fontId="7" fillId="8" borderId="5" applyNumberFormat="0" applyAlignment="0" applyProtection="0"/>
    <xf numFmtId="0" fontId="8" fillId="0" borderId="6" applyNumberFormat="0" applyFill="0" applyAlignment="0" applyProtection="0"/>
  </cellStyleXfs>
  <cellXfs count="44">
    <xf numFmtId="0" fontId="0" fillId="0" borderId="0" xfId="0"/>
    <xf numFmtId="0" fontId="2" fillId="2" borderId="0" xfId="1" applyFill="1"/>
    <xf numFmtId="0" fontId="2" fillId="0" borderId="0" xfId="1"/>
    <xf numFmtId="0" fontId="4" fillId="3" borderId="0" xfId="2" applyFont="1" applyFill="1"/>
    <xf numFmtId="0" fontId="3" fillId="3" borderId="0" xfId="2" applyFill="1"/>
    <xf numFmtId="0" fontId="4" fillId="3" borderId="1" xfId="2" applyFont="1" applyFill="1" applyBorder="1"/>
    <xf numFmtId="0" fontId="3" fillId="3" borderId="1" xfId="2" applyFill="1" applyBorder="1"/>
    <xf numFmtId="0" fontId="3" fillId="3" borderId="0" xfId="2" applyFill="1" applyBorder="1"/>
    <xf numFmtId="0" fontId="3" fillId="3" borderId="0" xfId="2" applyFont="1" applyFill="1" applyBorder="1"/>
    <xf numFmtId="0" fontId="3" fillId="3" borderId="0" xfId="2" applyFill="1" applyAlignment="1">
      <alignment vertical="center"/>
    </xf>
    <xf numFmtId="14" fontId="2" fillId="0" borderId="0" xfId="1" applyNumberFormat="1"/>
    <xf numFmtId="164" fontId="4" fillId="4" borderId="0" xfId="2" applyNumberFormat="1" applyFont="1" applyFill="1" applyAlignment="1">
      <alignment horizontal="right" vertical="center"/>
    </xf>
    <xf numFmtId="165" fontId="3" fillId="3" borderId="0" xfId="2" applyNumberFormat="1" applyFill="1" applyAlignment="1">
      <alignment horizontal="right"/>
    </xf>
    <xf numFmtId="0" fontId="3" fillId="3" borderId="0" xfId="2" applyFont="1" applyFill="1" applyAlignment="1">
      <alignment horizontal="right"/>
    </xf>
    <xf numFmtId="17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4" fillId="3" borderId="0" xfId="2" applyFont="1" applyFill="1" applyBorder="1"/>
    <xf numFmtId="0" fontId="3" fillId="3" borderId="0" xfId="2" applyFill="1" applyAlignment="1">
      <alignment horizontal="center"/>
    </xf>
    <xf numFmtId="164" fontId="2" fillId="0" borderId="0" xfId="1" applyNumberFormat="1"/>
    <xf numFmtId="0" fontId="3" fillId="3" borderId="0" xfId="2" applyFont="1" applyFill="1"/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 wrapText="1"/>
    </xf>
    <xf numFmtId="164" fontId="6" fillId="0" borderId="0" xfId="1" applyNumberFormat="1" applyFont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2" fillId="0" borderId="0" xfId="1" applyFont="1"/>
    <xf numFmtId="0" fontId="2" fillId="5" borderId="0" xfId="1" applyFill="1"/>
    <xf numFmtId="166" fontId="2" fillId="5" borderId="0" xfId="1" applyNumberFormat="1" applyFill="1"/>
    <xf numFmtId="0" fontId="6" fillId="6" borderId="0" xfId="1" applyFont="1" applyFill="1"/>
    <xf numFmtId="166" fontId="2" fillId="0" borderId="0" xfId="1" applyNumberFormat="1"/>
    <xf numFmtId="0" fontId="2" fillId="7" borderId="0" xfId="1" applyFill="1"/>
    <xf numFmtId="0" fontId="2" fillId="7" borderId="0" xfId="1" applyFont="1" applyFill="1" applyAlignment="1">
      <alignment vertical="center"/>
    </xf>
    <xf numFmtId="2" fontId="2" fillId="0" borderId="0" xfId="1" applyNumberFormat="1"/>
    <xf numFmtId="167" fontId="2" fillId="0" borderId="0" xfId="1" applyNumberFormat="1"/>
    <xf numFmtId="0" fontId="7" fillId="8" borderId="5" xfId="7" applyAlignment="1">
      <alignment horizontal="right" vertical="center"/>
    </xf>
    <xf numFmtId="0" fontId="8" fillId="0" borderId="6" xfId="8" applyNumberForma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7" fontId="0" fillId="0" borderId="0" xfId="0" applyNumberFormat="1"/>
    <xf numFmtId="166" fontId="0" fillId="0" borderId="0" xfId="0" applyNumberFormat="1"/>
  </cellXfs>
  <cellStyles count="9">
    <cellStyle name="Calcul" xfId="7" builtinId="22"/>
    <cellStyle name="Cellule liée" xfId="8" builtinId="24"/>
    <cellStyle name="Milliers 2" xfId="3"/>
    <cellStyle name="Monétaire 2" xfId="4"/>
    <cellStyle name="Normal" xfId="0" builtinId="0"/>
    <cellStyle name="Normal 2" xfId="1"/>
    <cellStyle name="Normal 3" xfId="5"/>
    <cellStyle name="Normal 4" xfId="2"/>
    <cellStyle name="Pourcentage 2" xfId="6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1" hidden="0"/>
    </dxf>
    <dxf>
      <numFmt numFmtId="166" formatCode="#,\ &quot;K€&quot;;\-#,##0,&quot;K€&quot;"/>
    </dxf>
    <dxf>
      <numFmt numFmtId="166" formatCode="#,\ &quot;K€&quot;;\-#,##0,&quot;K€&quot;"/>
    </dxf>
    <dxf>
      <numFmt numFmtId="167" formatCode="0.0"/>
    </dxf>
    <dxf>
      <numFmt numFmtId="167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scheme val="minor"/>
      </font>
      <fill>
        <patternFill patternType="solid">
          <fgColor indexed="65"/>
          <bgColor rgb="FFFFCC99"/>
        </patternFill>
      </fill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numFmt numFmtId="167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F3F76"/>
        <name val="Calibri"/>
        <scheme val="minor"/>
      </font>
      <fill>
        <patternFill patternType="solid">
          <fgColor indexed="65"/>
          <bgColor rgb="FFFFCC99"/>
        </patternFill>
      </fill>
      <border diagonalUp="0" diagonalDown="0" outline="0">
        <left style="thin">
          <color rgb="FF7F7F7F"/>
        </left>
        <right style="thin">
          <color rgb="FF7F7F7F"/>
        </right>
        <top style="thin">
          <color rgb="FF7F7F7F"/>
        </top>
        <bottom style="thin">
          <color rgb="FF7F7F7F"/>
        </bottom>
      </border>
    </dxf>
    <dxf>
      <numFmt numFmtId="167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IVE\M15L702\indicateurs%20TRAORE\REPORTING%20SOUSCRIPTION\Indicateurs\Auto\Planning_Souscrip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IVE\M15L702\indicateurs%20TRAORE\REPORTING%20SOUSCRIPTION\Indicateurs\Auto\Test_reporting_souscription_tarificatio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IVE\M15L702\indicateurs%20TRAORE\REPORTING%20SOUSCRIPTION\Indicateurs\Auto\suivi%20act%20GC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IVE\M15L702\indicateurs%20TRAORE\REPORTING%20SOUSCRIPTION\Indicateurs\Auto\suivi%20act%20cc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3"/>
      <sheetName val="Planning"/>
      <sheetName val="Prévoyance Réseau"/>
      <sheetName val="Santé Réseau"/>
      <sheetName val="Prévoyance GC"/>
      <sheetName val="Santé GC"/>
      <sheetName val="Donnees_Filtre"/>
      <sheetName val="Prévoyance CCN"/>
      <sheetName val="Santé CCN"/>
      <sheetName val="Résultats"/>
      <sheetName val="Résultats2"/>
      <sheetName val="TCD"/>
      <sheetName val="tabl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Donnees_Filtre"/>
      <sheetName val="en cours liste complète réseau"/>
      <sheetName val="réseau en cours tarifé 2015"/>
      <sheetName val="réseau sans suite"/>
      <sheetName val="réseau sans suite tarifé 2015"/>
      <sheetName val="total réseau tarifé 2015"/>
      <sheetName val="total réseau hors CR 2015"/>
      <sheetName val="total Réseau"/>
      <sheetName val="contrats resp. tarifé"/>
      <sheetName val="contrats resp. tarifé Tempo"/>
      <sheetName val="Données"/>
      <sheetName val="Base TCD"/>
      <sheetName val="TC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138</v>
          </cell>
        </row>
        <row r="19">
          <cell r="D19">
            <v>11.327777777777778</v>
          </cell>
        </row>
      </sheetData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Donnees_Filtre"/>
      <sheetName val="suivi activité DGE"/>
      <sheetName val="tarifé 2015"/>
      <sheetName val="Engagement Client"/>
      <sheetName val="delai"/>
      <sheetName val="retard median"/>
      <sheetName val="Données"/>
    </sheetNames>
    <sheetDataSet>
      <sheetData sheetId="0"/>
      <sheetData sheetId="1"/>
      <sheetData sheetId="2"/>
      <sheetData sheetId="3"/>
      <sheetData sheetId="4"/>
      <sheetData sheetId="5">
        <row r="2">
          <cell r="K2">
            <v>18.970660146699267</v>
          </cell>
        </row>
      </sheetData>
      <sheetData sheetId="6"/>
      <sheetData sheetId="7">
        <row r="4">
          <cell r="C4">
            <v>46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Donnees_Filtre"/>
      <sheetName val="suivi activité DGE"/>
      <sheetName val="tarifé 2015"/>
      <sheetName val="Données"/>
      <sheetName val="tdb"/>
      <sheetName val="delai"/>
      <sheetName val="Engagement Client"/>
    </sheetNames>
    <sheetDataSet>
      <sheetData sheetId="0"/>
      <sheetData sheetId="1"/>
      <sheetData sheetId="2"/>
      <sheetData sheetId="3"/>
      <sheetData sheetId="4">
        <row r="4">
          <cell r="C4">
            <v>4</v>
          </cell>
        </row>
      </sheetData>
      <sheetData sheetId="5"/>
      <sheetData sheetId="6">
        <row r="2">
          <cell r="K2">
            <v>26.016129032258064</v>
          </cell>
        </row>
      </sheetData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aoré D. Abdel Aziz" refreshedDate="42262.441527083334" createdVersion="4" refreshedVersion="3" minRefreshableVersion="3" recordCount="66">
  <cacheSource type="worksheet">
    <worksheetSource name="TAB_DATA"/>
  </cacheSource>
  <cacheFields count="7">
    <cacheField name="LIBELLE" numFmtId="0">
      <sharedItems count="3">
        <s v="TARIFICATION"/>
        <s v="COMPTES"/>
        <s v="MISE EN PRODUCTION"/>
      </sharedItems>
    </cacheField>
    <cacheField name="CATEGORIE" numFmtId="0">
      <sharedItems count="3">
        <s v="RESEAU"/>
        <s v="GC"/>
        <s v="CCN"/>
      </sharedItems>
    </cacheField>
    <cacheField name="Type Report" numFmtId="0">
      <sharedItems count="3">
        <s v="Activité"/>
        <s v="Production"/>
        <s v="Stock"/>
      </sharedItems>
    </cacheField>
    <cacheField name="Activité" numFmtId="0">
      <sharedItems count="14">
        <s v="Etudes demandées"/>
        <s v="Etudes tarifées"/>
        <s v="Encaissement Etudes tarifées"/>
        <s v="Comptes analysés"/>
        <s v="Redressements demandés"/>
        <s v="Impact Marge Redressements demandés"/>
        <s v="MEP reçues"/>
        <s v="MEP validées"/>
        <s v="Productivité"/>
        <s v="Délai moyen par ETP"/>
        <s v="Délai moyen de validation MEP"/>
        <s v="Etudes en Stock"/>
        <s v="Comptes en Stock"/>
        <s v="MEP en Stock"/>
      </sharedItems>
    </cacheField>
    <cacheField name="Type Etudes" numFmtId="0">
      <sharedItems containsBlank="1" count="5">
        <s v="Etudes Santé"/>
        <s v="Etudes Prévoyance"/>
        <s v="Etudes tarifées SLR Kalivia"/>
        <s v="Etudes Santé et Prévoyance"/>
        <m/>
      </sharedItems>
    </cacheField>
    <cacheField name="MONTH DATA" numFmtId="0">
      <sharedItems containsBlank="1" containsMixedTypes="1" containsNumber="1" minValue="0" maxValue="232741840240"/>
    </cacheField>
    <cacheField name="Column1" numFmtId="0">
      <sharedItems containsString="0" containsBlank="1" containsNumber="1" minValue="0" maxValue="11.3277777777777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6">
  <r>
    <x v="0"/>
    <x v="0"/>
    <x v="0"/>
    <x v="0"/>
    <x v="0"/>
    <n v="1233"/>
    <m/>
  </r>
  <r>
    <x v="0"/>
    <x v="0"/>
    <x v="0"/>
    <x v="0"/>
    <x v="1"/>
    <n v="407"/>
    <m/>
  </r>
  <r>
    <x v="0"/>
    <x v="1"/>
    <x v="0"/>
    <x v="0"/>
    <x v="0"/>
    <n v="314"/>
    <m/>
  </r>
  <r>
    <x v="0"/>
    <x v="1"/>
    <x v="0"/>
    <x v="0"/>
    <x v="1"/>
    <n v="164"/>
    <m/>
  </r>
  <r>
    <x v="0"/>
    <x v="2"/>
    <x v="0"/>
    <x v="0"/>
    <x v="0"/>
    <n v="268"/>
    <m/>
  </r>
  <r>
    <x v="0"/>
    <x v="2"/>
    <x v="0"/>
    <x v="0"/>
    <x v="1"/>
    <n v="54"/>
    <m/>
  </r>
  <r>
    <x v="0"/>
    <x v="0"/>
    <x v="0"/>
    <x v="1"/>
    <x v="0"/>
    <n v="948"/>
    <m/>
  </r>
  <r>
    <x v="0"/>
    <x v="0"/>
    <x v="0"/>
    <x v="1"/>
    <x v="2"/>
    <n v="338"/>
    <m/>
  </r>
  <r>
    <x v="0"/>
    <x v="0"/>
    <x v="0"/>
    <x v="1"/>
    <x v="1"/>
    <n v="280"/>
    <m/>
  </r>
  <r>
    <x v="0"/>
    <x v="1"/>
    <x v="0"/>
    <x v="1"/>
    <x v="0"/>
    <n v="279"/>
    <m/>
  </r>
  <r>
    <x v="0"/>
    <x v="1"/>
    <x v="0"/>
    <x v="1"/>
    <x v="2"/>
    <n v="0"/>
    <m/>
  </r>
  <r>
    <x v="0"/>
    <x v="1"/>
    <x v="0"/>
    <x v="1"/>
    <x v="1"/>
    <n v="130"/>
    <m/>
  </r>
  <r>
    <x v="0"/>
    <x v="2"/>
    <x v="0"/>
    <x v="1"/>
    <x v="0"/>
    <n v="222"/>
    <m/>
  </r>
  <r>
    <x v="0"/>
    <x v="2"/>
    <x v="0"/>
    <x v="1"/>
    <x v="2"/>
    <n v="0"/>
    <m/>
  </r>
  <r>
    <x v="0"/>
    <x v="2"/>
    <x v="0"/>
    <x v="1"/>
    <x v="1"/>
    <n v="26"/>
    <m/>
  </r>
  <r>
    <x v="0"/>
    <x v="0"/>
    <x v="0"/>
    <x v="2"/>
    <x v="0"/>
    <n v="232741840240"/>
    <m/>
  </r>
  <r>
    <x v="0"/>
    <x v="0"/>
    <x v="0"/>
    <x v="2"/>
    <x v="1"/>
    <n v="73418570"/>
    <m/>
  </r>
  <r>
    <x v="0"/>
    <x v="1"/>
    <x v="0"/>
    <x v="2"/>
    <x v="0"/>
    <s v="nd"/>
    <m/>
  </r>
  <r>
    <x v="0"/>
    <x v="1"/>
    <x v="0"/>
    <x v="2"/>
    <x v="1"/>
    <s v="nd"/>
    <m/>
  </r>
  <r>
    <x v="0"/>
    <x v="2"/>
    <x v="0"/>
    <x v="2"/>
    <x v="0"/>
    <s v="nd"/>
    <m/>
  </r>
  <r>
    <x v="0"/>
    <x v="2"/>
    <x v="0"/>
    <x v="2"/>
    <x v="1"/>
    <s v="nd"/>
    <m/>
  </r>
  <r>
    <x v="1"/>
    <x v="0"/>
    <x v="0"/>
    <x v="3"/>
    <x v="3"/>
    <n v="494"/>
    <m/>
  </r>
  <r>
    <x v="1"/>
    <x v="1"/>
    <x v="0"/>
    <x v="3"/>
    <x v="3"/>
    <n v="279"/>
    <m/>
  </r>
  <r>
    <x v="1"/>
    <x v="2"/>
    <x v="0"/>
    <x v="3"/>
    <x v="3"/>
    <n v="24"/>
    <m/>
  </r>
  <r>
    <x v="1"/>
    <x v="0"/>
    <x v="0"/>
    <x v="4"/>
    <x v="0"/>
    <n v="134"/>
    <m/>
  </r>
  <r>
    <x v="1"/>
    <x v="0"/>
    <x v="0"/>
    <x v="4"/>
    <x v="1"/>
    <n v="79"/>
    <m/>
  </r>
  <r>
    <x v="1"/>
    <x v="1"/>
    <x v="0"/>
    <x v="4"/>
    <x v="0"/>
    <n v="105"/>
    <m/>
  </r>
  <r>
    <x v="1"/>
    <x v="1"/>
    <x v="0"/>
    <x v="4"/>
    <x v="1"/>
    <n v="15"/>
    <m/>
  </r>
  <r>
    <x v="1"/>
    <x v="2"/>
    <x v="0"/>
    <x v="4"/>
    <x v="0"/>
    <n v="1"/>
    <m/>
  </r>
  <r>
    <x v="1"/>
    <x v="2"/>
    <x v="0"/>
    <x v="4"/>
    <x v="1"/>
    <n v="1"/>
    <m/>
  </r>
  <r>
    <x v="1"/>
    <x v="0"/>
    <x v="0"/>
    <x v="5"/>
    <x v="0"/>
    <n v="3254531.6299999994"/>
    <m/>
  </r>
  <r>
    <x v="1"/>
    <x v="0"/>
    <x v="0"/>
    <x v="5"/>
    <x v="1"/>
    <n v="5541567.4300000016"/>
    <m/>
  </r>
  <r>
    <x v="1"/>
    <x v="1"/>
    <x v="0"/>
    <x v="5"/>
    <x v="0"/>
    <n v="7805335.5700000012"/>
    <m/>
  </r>
  <r>
    <x v="1"/>
    <x v="1"/>
    <x v="0"/>
    <x v="5"/>
    <x v="1"/>
    <n v="11344601.620000001"/>
    <m/>
  </r>
  <r>
    <x v="1"/>
    <x v="2"/>
    <x v="0"/>
    <x v="5"/>
    <x v="0"/>
    <n v="10919"/>
    <m/>
  </r>
  <r>
    <x v="1"/>
    <x v="2"/>
    <x v="0"/>
    <x v="5"/>
    <x v="1"/>
    <n v="75534.97"/>
    <m/>
  </r>
  <r>
    <x v="2"/>
    <x v="0"/>
    <x v="0"/>
    <x v="6"/>
    <x v="0"/>
    <n v="923"/>
    <m/>
  </r>
  <r>
    <x v="2"/>
    <x v="0"/>
    <x v="0"/>
    <x v="6"/>
    <x v="1"/>
    <n v="761"/>
    <m/>
  </r>
  <r>
    <x v="2"/>
    <x v="1"/>
    <x v="0"/>
    <x v="6"/>
    <x v="0"/>
    <n v="421"/>
    <m/>
  </r>
  <r>
    <x v="2"/>
    <x v="1"/>
    <x v="0"/>
    <x v="6"/>
    <x v="1"/>
    <n v="442"/>
    <m/>
  </r>
  <r>
    <x v="2"/>
    <x v="2"/>
    <x v="0"/>
    <x v="6"/>
    <x v="0"/>
    <s v="nd"/>
    <m/>
  </r>
  <r>
    <x v="2"/>
    <x v="2"/>
    <x v="0"/>
    <x v="6"/>
    <x v="1"/>
    <s v="nd"/>
    <m/>
  </r>
  <r>
    <x v="2"/>
    <x v="0"/>
    <x v="0"/>
    <x v="7"/>
    <x v="0"/>
    <n v="822"/>
    <m/>
  </r>
  <r>
    <x v="2"/>
    <x v="0"/>
    <x v="0"/>
    <x v="7"/>
    <x v="1"/>
    <n v="689"/>
    <m/>
  </r>
  <r>
    <x v="2"/>
    <x v="1"/>
    <x v="0"/>
    <x v="7"/>
    <x v="0"/>
    <n v="366"/>
    <m/>
  </r>
  <r>
    <x v="2"/>
    <x v="1"/>
    <x v="0"/>
    <x v="7"/>
    <x v="1"/>
    <n v="348"/>
    <m/>
  </r>
  <r>
    <x v="2"/>
    <x v="2"/>
    <x v="0"/>
    <x v="7"/>
    <x v="0"/>
    <s v="nd"/>
    <m/>
  </r>
  <r>
    <x v="2"/>
    <x v="2"/>
    <x v="0"/>
    <x v="7"/>
    <x v="1"/>
    <s v="nd"/>
    <m/>
  </r>
  <r>
    <x v="0"/>
    <x v="0"/>
    <x v="1"/>
    <x v="8"/>
    <x v="4"/>
    <m/>
    <m/>
  </r>
  <r>
    <x v="0"/>
    <x v="1"/>
    <x v="1"/>
    <x v="8"/>
    <x v="4"/>
    <m/>
    <m/>
  </r>
  <r>
    <x v="0"/>
    <x v="2"/>
    <x v="1"/>
    <x v="8"/>
    <x v="4"/>
    <m/>
    <m/>
  </r>
  <r>
    <x v="0"/>
    <x v="0"/>
    <x v="1"/>
    <x v="9"/>
    <x v="4"/>
    <n v="8.2350463352990726"/>
    <n v="11.327777777777778"/>
  </r>
  <r>
    <x v="0"/>
    <x v="1"/>
    <x v="1"/>
    <x v="9"/>
    <x v="4"/>
    <n v="18.970660146699267"/>
    <n v="0"/>
  </r>
  <r>
    <x v="0"/>
    <x v="2"/>
    <x v="1"/>
    <x v="9"/>
    <x v="4"/>
    <n v="26.016129032258064"/>
    <n v="0"/>
  </r>
  <r>
    <x v="2"/>
    <x v="0"/>
    <x v="1"/>
    <x v="10"/>
    <x v="4"/>
    <m/>
    <m/>
  </r>
  <r>
    <x v="2"/>
    <x v="1"/>
    <x v="1"/>
    <x v="10"/>
    <x v="4"/>
    <m/>
    <m/>
  </r>
  <r>
    <x v="2"/>
    <x v="2"/>
    <x v="1"/>
    <x v="10"/>
    <x v="4"/>
    <m/>
    <m/>
  </r>
  <r>
    <x v="0"/>
    <x v="0"/>
    <x v="2"/>
    <x v="11"/>
    <x v="3"/>
    <n v="97"/>
    <m/>
  </r>
  <r>
    <x v="0"/>
    <x v="1"/>
    <x v="2"/>
    <x v="11"/>
    <x v="3"/>
    <n v="107"/>
    <m/>
  </r>
  <r>
    <x v="0"/>
    <x v="2"/>
    <x v="2"/>
    <x v="11"/>
    <x v="3"/>
    <n v="50"/>
    <m/>
  </r>
  <r>
    <x v="1"/>
    <x v="0"/>
    <x v="2"/>
    <x v="12"/>
    <x v="3"/>
    <n v="41"/>
    <m/>
  </r>
  <r>
    <x v="1"/>
    <x v="1"/>
    <x v="2"/>
    <x v="12"/>
    <x v="3"/>
    <n v="58"/>
    <m/>
  </r>
  <r>
    <x v="1"/>
    <x v="2"/>
    <x v="2"/>
    <x v="12"/>
    <x v="3"/>
    <n v="5"/>
    <m/>
  </r>
  <r>
    <x v="2"/>
    <x v="0"/>
    <x v="2"/>
    <x v="13"/>
    <x v="3"/>
    <m/>
    <m/>
  </r>
  <r>
    <x v="2"/>
    <x v="1"/>
    <x v="2"/>
    <x v="13"/>
    <x v="3"/>
    <m/>
    <m/>
  </r>
  <r>
    <x v="2"/>
    <x v="2"/>
    <x v="2"/>
    <x v="13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3" minRefreshableVersion="3" useAutoFormatting="1" itemPrintTitles="1" createdVersion="4" indent="0" outline="1" outlineData="1" multipleFieldFilters="0">
  <location ref="A4:N46" firstHeaderRow="1" firstDataRow="3" firstDataCol="1"/>
  <pivotFields count="7">
    <pivotField axis="axisCol" showAll="0">
      <items count="4">
        <item x="1"/>
        <item x="2"/>
        <item x="0"/>
        <item t="default"/>
      </items>
    </pivotField>
    <pivotField axis="axisCol" multipleItemSelectionAllowed="1" showAll="0">
      <items count="4">
        <item x="2"/>
        <item x="1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5">
        <item x="3"/>
        <item x="12"/>
        <item x="10"/>
        <item x="9"/>
        <item x="2"/>
        <item x="0"/>
        <item x="11"/>
        <item x="1"/>
        <item x="5"/>
        <item x="13"/>
        <item x="6"/>
        <item x="7"/>
        <item x="8"/>
        <item x="4"/>
        <item t="default"/>
      </items>
    </pivotField>
    <pivotField axis="axisRow" showAll="0">
      <items count="6">
        <item x="1"/>
        <item x="0"/>
        <item x="3"/>
        <item x="2"/>
        <item x="4"/>
        <item t="default"/>
      </items>
    </pivotField>
    <pivotField dataField="1" showAll="0"/>
    <pivotField showAll="0"/>
  </pivotFields>
  <rowFields count="3">
    <field x="2"/>
    <field x="3"/>
    <field x="4"/>
  </rowFields>
  <rowItems count="40">
    <i>
      <x/>
    </i>
    <i r="1">
      <x/>
    </i>
    <i r="2">
      <x v="2"/>
    </i>
    <i r="1">
      <x v="4"/>
    </i>
    <i r="2">
      <x/>
    </i>
    <i r="2">
      <x v="1"/>
    </i>
    <i r="1">
      <x v="5"/>
    </i>
    <i r="2">
      <x/>
    </i>
    <i r="2">
      <x v="1"/>
    </i>
    <i r="1">
      <x v="7"/>
    </i>
    <i r="2">
      <x/>
    </i>
    <i r="2">
      <x v="1"/>
    </i>
    <i r="2">
      <x v="3"/>
    </i>
    <i r="1">
      <x v="8"/>
    </i>
    <i r="2">
      <x/>
    </i>
    <i r="2">
      <x v="1"/>
    </i>
    <i r="1">
      <x v="10"/>
    </i>
    <i r="2">
      <x/>
    </i>
    <i r="2">
      <x v="1"/>
    </i>
    <i r="1">
      <x v="11"/>
    </i>
    <i r="2">
      <x/>
    </i>
    <i r="2">
      <x v="1"/>
    </i>
    <i r="1">
      <x v="13"/>
    </i>
    <i r="2">
      <x/>
    </i>
    <i r="2">
      <x v="1"/>
    </i>
    <i>
      <x v="1"/>
    </i>
    <i r="1">
      <x v="2"/>
    </i>
    <i r="2">
      <x v="4"/>
    </i>
    <i r="1">
      <x v="3"/>
    </i>
    <i r="2">
      <x v="4"/>
    </i>
    <i r="1">
      <x v="12"/>
    </i>
    <i r="2">
      <x v="4"/>
    </i>
    <i>
      <x v="2"/>
    </i>
    <i r="1">
      <x v="1"/>
    </i>
    <i r="2">
      <x v="2"/>
    </i>
    <i r="1">
      <x v="6"/>
    </i>
    <i r="2">
      <x v="2"/>
    </i>
    <i r="1">
      <x v="9"/>
    </i>
    <i r="2">
      <x v="2"/>
    </i>
    <i t="grand">
      <x/>
    </i>
  </rowItems>
  <colFields count="2">
    <field x="0"/>
    <field x="1"/>
  </colFields>
  <colItems count="13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dataFields count="1">
    <dataField name="Sum of MONTH DATA" fld="5" baseField="2" baseItem="0" numFmtId="167"/>
  </dataFields>
  <formats count="3">
    <format dxfId="9">
      <pivotArea outline="0" collapsedLevelsAreSubtotals="1" fieldPosition="0"/>
    </format>
    <format dxfId="8">
      <pivotArea field="3" grandCol="1" collapsedLevelsAreSubtotals="1" axis="axisRow" fieldPosition="1">
        <references count="2">
          <reference field="2" count="1" selected="0">
            <x v="0"/>
          </reference>
          <reference field="3" count="1">
            <x v="8"/>
          </reference>
        </references>
      </pivotArea>
    </format>
    <format dxfId="7">
      <pivotArea field="4" grandCol="1" collapsedLevelsAreSubtotals="1" axis="axisRow" fieldPosition="2">
        <references count="3">
          <reference field="2" count="1" selected="0">
            <x v="0"/>
          </reference>
          <reference field="3" count="1" selected="0">
            <x v="8"/>
          </reference>
          <reference field="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_DATA" displayName="TAB_DATA" ref="A1:G67" headerRowDxfId="20" headerRowCellStyle="Normal 2">
  <tableColumns count="7">
    <tableColumn id="1" name="LIBELLE" totalsRowLabel="Total" dataDxfId="19" totalsRowDxfId="0" dataCellStyle="Normal 2"/>
    <tableColumn id="2" name="CATEGORIE" dataDxfId="18" totalsRowDxfId="1" dataCellStyle="Normal 2"/>
    <tableColumn id="3" name="Type Report" dataDxfId="17" totalsRowDxfId="2" dataCellStyle="Normal 2"/>
    <tableColumn id="4" name="Activité" dataDxfId="16" totalsRowDxfId="3" dataCellStyle="Normal 2"/>
    <tableColumn id="5" name="Type Etudes" dataDxfId="15" totalsRowDxfId="4" dataCellStyle="Normal 2"/>
    <tableColumn id="6" name="MONTH DATA" totalsRowDxfId="5" dataCellStyle="Normal 2"/>
    <tableColumn id="7" name="Colonne1" totalsRowFunction="sum" totalsRowDxfId="6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K48"/>
  <sheetViews>
    <sheetView topLeftCell="A16" zoomScaleNormal="100" workbookViewId="0">
      <selection activeCell="A59" sqref="A59"/>
    </sheetView>
  </sheetViews>
  <sheetFormatPr baseColWidth="10" defaultColWidth="11.42578125" defaultRowHeight="12.75"/>
  <cols>
    <col min="1" max="1" width="39.7109375" style="2" bestFit="1" customWidth="1"/>
    <col min="2" max="2" width="13.140625" style="2" customWidth="1"/>
    <col min="3" max="16384" width="11.42578125" style="2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 t="s">
        <v>0</v>
      </c>
      <c r="E2" s="1"/>
      <c r="F2" s="1" t="s">
        <v>1</v>
      </c>
      <c r="G2" s="1"/>
      <c r="H2" s="1"/>
      <c r="I2" s="1"/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1"/>
      <c r="B10" s="1"/>
      <c r="C10" s="1"/>
      <c r="D10" s="1"/>
      <c r="E10" s="1"/>
      <c r="F10" s="1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7" spans="1:11">
      <c r="A17" s="3" t="s">
        <v>2</v>
      </c>
      <c r="B17" s="4"/>
      <c r="C17" s="4"/>
      <c r="D17" s="4"/>
    </row>
    <row r="18" spans="1:11">
      <c r="A18" s="4"/>
      <c r="B18" s="4"/>
      <c r="C18" s="4"/>
      <c r="D18" s="4"/>
    </row>
    <row r="19" spans="1:11">
      <c r="A19" s="5" t="s">
        <v>3</v>
      </c>
      <c r="B19" s="6"/>
      <c r="C19" s="6"/>
      <c r="D19" s="7"/>
    </row>
    <row r="20" spans="1:11">
      <c r="A20" s="8"/>
      <c r="B20" s="7"/>
      <c r="C20" s="7"/>
      <c r="D20" s="7"/>
    </row>
    <row r="21" spans="1:11" ht="15">
      <c r="A21" s="9" t="s">
        <v>4</v>
      </c>
      <c r="B21" s="36">
        <f>YEAR(B22)</f>
        <v>2015</v>
      </c>
      <c r="C21" s="9"/>
      <c r="D21" s="9"/>
      <c r="K21" s="10"/>
    </row>
    <row r="22" spans="1:11">
      <c r="A22" s="9" t="s">
        <v>5</v>
      </c>
      <c r="B22" s="11">
        <v>42217</v>
      </c>
      <c r="C22" s="9"/>
      <c r="D22" s="9"/>
    </row>
    <row r="23" spans="1:11">
      <c r="A23" s="4"/>
      <c r="B23" s="4">
        <f ca="1">INDEX(B36:B47,MATCH(B22,A36:A47,0),1)</f>
        <v>8</v>
      </c>
      <c r="C23" s="12">
        <f ca="1">INDEX($A$36:$A$47,MATCH(B23,B36:B47,0),1)</f>
        <v>42217</v>
      </c>
      <c r="D23" s="13" t="s">
        <v>6</v>
      </c>
    </row>
    <row r="24" spans="1:11">
      <c r="A24" s="4"/>
      <c r="B24" s="4">
        <f ca="1">B23-1</f>
        <v>7</v>
      </c>
      <c r="C24" s="12">
        <f ca="1">INDEX($A$36:$A$47,MATCH(B24,B36:B47,0),1)</f>
        <v>42186</v>
      </c>
      <c r="D24" s="13" t="s">
        <v>7</v>
      </c>
    </row>
    <row r="25" spans="1:11">
      <c r="A25" s="5" t="s">
        <v>8</v>
      </c>
      <c r="B25" s="6"/>
      <c r="C25" s="6"/>
      <c r="D25" s="7"/>
    </row>
    <row r="26" spans="1:11">
      <c r="A26" s="4"/>
      <c r="B26" s="4"/>
      <c r="C26" s="4"/>
      <c r="D26" s="4"/>
    </row>
    <row r="27" spans="1:11">
      <c r="A27" s="4"/>
      <c r="B27" s="4"/>
      <c r="C27" s="4"/>
      <c r="D27" s="4"/>
    </row>
    <row r="28" spans="1:11" ht="22.5">
      <c r="A28" s="14" t="str">
        <f>"Pour le mois de "&amp; TEXT(B22,"mmmm")</f>
        <v>Pour le mois de août</v>
      </c>
      <c r="B28" s="15" t="str">
        <f>"Cumul à fin  "&amp;TEXT(B22,"mmmm")</f>
        <v>Cumul à fin  août</v>
      </c>
      <c r="C28" s="16" t="s">
        <v>9</v>
      </c>
      <c r="D28" s="17" t="s">
        <v>10</v>
      </c>
    </row>
    <row r="29" spans="1:11" ht="22.5">
      <c r="A29" s="15" t="str">
        <f>"Objectif à fin "&amp;TEXT(B22,"mmmm")</f>
        <v>Objectif à fin août</v>
      </c>
      <c r="B29" s="15" t="str">
        <f>"Situation à fin "&amp;TEXT(B22,"mmmm")</f>
        <v>Situation à fin août</v>
      </c>
      <c r="C29" s="16"/>
      <c r="D29" s="18" t="str">
        <f ca="1">"Pour le mois de "&amp;TEXT(C24,"mmmm")</f>
        <v>Pour le mois de juillet</v>
      </c>
    </row>
    <row r="30" spans="1:11">
      <c r="A30" s="4"/>
      <c r="B30" s="4"/>
      <c r="C30" s="4"/>
      <c r="D30" s="4"/>
    </row>
    <row r="31" spans="1:11">
      <c r="A31" s="4"/>
      <c r="B31" s="4"/>
      <c r="C31" s="4"/>
      <c r="D31" s="4"/>
    </row>
    <row r="32" spans="1:11">
      <c r="A32" s="5" t="s">
        <v>11</v>
      </c>
      <c r="B32" s="5"/>
      <c r="C32" s="5"/>
      <c r="D32" s="19"/>
    </row>
    <row r="33" spans="1:7">
      <c r="A33" s="4"/>
      <c r="B33" s="4"/>
      <c r="C33" s="4"/>
      <c r="D33" s="4"/>
    </row>
    <row r="34" spans="1:7">
      <c r="A34" s="4"/>
      <c r="B34" s="4"/>
      <c r="C34" s="4"/>
      <c r="D34" s="4"/>
    </row>
    <row r="35" spans="1:7">
      <c r="A35" s="20" t="s">
        <v>12</v>
      </c>
      <c r="B35" s="4"/>
      <c r="C35" s="4"/>
      <c r="D35" s="4"/>
    </row>
    <row r="36" spans="1:7">
      <c r="A36" s="21">
        <f ca="1">DATE(YEAR(TODAY()),1,1)</f>
        <v>42005</v>
      </c>
      <c r="B36" s="4">
        <v>1</v>
      </c>
      <c r="C36" s="4"/>
      <c r="D36" s="4"/>
      <c r="G36" s="10"/>
    </row>
    <row r="37" spans="1:7">
      <c r="A37" s="21">
        <f ca="1">DATE(YEAR(TODAY()),2,1)</f>
        <v>42036</v>
      </c>
      <c r="B37" s="4">
        <v>2</v>
      </c>
      <c r="C37" s="4"/>
      <c r="D37" s="4"/>
      <c r="G37" s="10"/>
    </row>
    <row r="38" spans="1:7">
      <c r="A38" s="21">
        <f ca="1">DATE(YEAR(TODAY()),3,1)</f>
        <v>42064</v>
      </c>
      <c r="B38" s="4">
        <v>3</v>
      </c>
      <c r="C38" s="4"/>
      <c r="D38" s="4"/>
      <c r="G38" s="10"/>
    </row>
    <row r="39" spans="1:7">
      <c r="A39" s="21">
        <f ca="1">DATE(YEAR(TODAY()),4,1)</f>
        <v>42095</v>
      </c>
      <c r="B39" s="4">
        <v>4</v>
      </c>
      <c r="C39" s="4"/>
      <c r="D39" s="4"/>
      <c r="G39" s="10"/>
    </row>
    <row r="40" spans="1:7">
      <c r="A40" s="21">
        <f ca="1">DATE(YEAR(TODAY()),5,1)</f>
        <v>42125</v>
      </c>
      <c r="B40" s="4">
        <v>5</v>
      </c>
      <c r="C40" s="4"/>
      <c r="D40" s="4"/>
      <c r="G40" s="10"/>
    </row>
    <row r="41" spans="1:7">
      <c r="A41" s="21">
        <f ca="1">DATE(YEAR(TODAY()),6,1)</f>
        <v>42156</v>
      </c>
      <c r="B41" s="4">
        <v>6</v>
      </c>
      <c r="C41" s="4"/>
      <c r="D41" s="4"/>
      <c r="G41" s="10"/>
    </row>
    <row r="42" spans="1:7">
      <c r="A42" s="21">
        <f ca="1">DATE(YEAR(TODAY()),7,1)</f>
        <v>42186</v>
      </c>
      <c r="B42" s="4">
        <v>7</v>
      </c>
      <c r="C42" s="4"/>
      <c r="D42" s="4"/>
      <c r="G42" s="10"/>
    </row>
    <row r="43" spans="1:7">
      <c r="A43" s="21">
        <f ca="1">DATE(YEAR(TODAY()),8,1)</f>
        <v>42217</v>
      </c>
      <c r="B43" s="4">
        <v>8</v>
      </c>
      <c r="C43" s="4"/>
      <c r="D43" s="4"/>
      <c r="G43" s="10"/>
    </row>
    <row r="44" spans="1:7">
      <c r="A44" s="21">
        <f ca="1">DATE(YEAR(TODAY()),9,1)</f>
        <v>42248</v>
      </c>
      <c r="B44" s="4">
        <v>9</v>
      </c>
      <c r="C44" s="4"/>
      <c r="D44" s="4"/>
      <c r="G44" s="10"/>
    </row>
    <row r="45" spans="1:7">
      <c r="A45" s="21">
        <f ca="1">DATE(YEAR(TODAY()),10,1)</f>
        <v>42278</v>
      </c>
      <c r="B45" s="4">
        <v>10</v>
      </c>
      <c r="C45" s="4"/>
      <c r="D45" s="4"/>
      <c r="G45" s="10"/>
    </row>
    <row r="46" spans="1:7">
      <c r="A46" s="21">
        <f ca="1">DATE(YEAR(TODAY()),11,1)</f>
        <v>42309</v>
      </c>
      <c r="B46" s="4">
        <v>11</v>
      </c>
      <c r="C46" s="4"/>
      <c r="D46" s="4"/>
      <c r="G46" s="10"/>
    </row>
    <row r="47" spans="1:7">
      <c r="A47" s="21">
        <f ca="1">DATE(YEAR(TODAY()),12,1)</f>
        <v>42339</v>
      </c>
      <c r="B47" s="4">
        <v>12</v>
      </c>
      <c r="C47" s="4"/>
      <c r="D47" s="4"/>
      <c r="G47" s="10"/>
    </row>
    <row r="48" spans="1:7">
      <c r="A48" s="22"/>
      <c r="B48" s="4"/>
      <c r="C48" s="4"/>
      <c r="D48" s="4"/>
    </row>
  </sheetData>
  <dataValidations count="1">
    <dataValidation type="list" allowBlank="1" showInputMessage="1" showErrorMessage="1" sqref="B22">
      <formula1>$A$36:$A$47</formula1>
    </dataValidation>
  </dataValidations>
  <pageMargins left="0.7" right="0.7" top="0.75" bottom="0.75" header="0.3" footer="0.3"/>
  <pageSetup paperSize="9" orientation="portrait" r:id="rId1"/>
  <legacyDrawing r:id="rId2"/>
  <controls>
    <control shapeId="1028" r:id="rId3" name="TextBox4"/>
    <control shapeId="1027" r:id="rId4" name="TextBox3"/>
    <control shapeId="1026" r:id="rId5" name="TextBox2"/>
    <control shapeId="1025" r:id="rId6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67"/>
  <sheetViews>
    <sheetView tabSelected="1" zoomScaleNormal="100" workbookViewId="0">
      <selection activeCell="I8" sqref="I8"/>
    </sheetView>
  </sheetViews>
  <sheetFormatPr baseColWidth="10" defaultColWidth="11.42578125" defaultRowHeight="12.75"/>
  <cols>
    <col min="1" max="1" width="25.140625" style="26" bestFit="1" customWidth="1"/>
    <col min="2" max="3" width="15.7109375" style="2" customWidth="1"/>
    <col min="4" max="4" width="23.85546875" style="2" customWidth="1"/>
    <col min="5" max="5" width="17.5703125" style="2" customWidth="1"/>
    <col min="6" max="6" width="14.5703125" style="2" customWidth="1"/>
    <col min="7" max="7" width="14.85546875" style="2" bestFit="1" customWidth="1"/>
    <col min="8" max="16384" width="11.42578125" style="2"/>
  </cols>
  <sheetData>
    <row r="1" spans="1:7" s="24" customFormat="1" ht="15.75" thickBot="1">
      <c r="A1" s="23" t="s">
        <v>13</v>
      </c>
      <c r="B1" s="24" t="s">
        <v>14</v>
      </c>
      <c r="C1" s="24" t="s">
        <v>15</v>
      </c>
      <c r="D1" s="24" t="s">
        <v>16</v>
      </c>
      <c r="E1" s="24" t="s">
        <v>17</v>
      </c>
      <c r="F1" s="37" t="s">
        <v>45</v>
      </c>
      <c r="G1" s="25" t="s">
        <v>67</v>
      </c>
    </row>
    <row r="2" spans="1:7" ht="13.5" thickTop="1">
      <c r="A2" s="26" t="s">
        <v>18</v>
      </c>
      <c r="B2" s="27" t="s">
        <v>19</v>
      </c>
      <c r="C2" s="24" t="s">
        <v>16</v>
      </c>
      <c r="D2" s="27" t="s">
        <v>20</v>
      </c>
      <c r="E2" s="27" t="s">
        <v>21</v>
      </c>
      <c r="F2" s="28">
        <v>1233</v>
      </c>
    </row>
    <row r="3" spans="1:7">
      <c r="A3" s="26" t="s">
        <v>18</v>
      </c>
      <c r="B3" s="27" t="s">
        <v>19</v>
      </c>
      <c r="C3" s="24" t="s">
        <v>16</v>
      </c>
      <c r="D3" s="27" t="s">
        <v>20</v>
      </c>
      <c r="E3" s="27" t="s">
        <v>22</v>
      </c>
      <c r="F3" s="28">
        <v>407</v>
      </c>
    </row>
    <row r="4" spans="1:7">
      <c r="A4" s="26" t="s">
        <v>18</v>
      </c>
      <c r="B4" s="27" t="s">
        <v>23</v>
      </c>
      <c r="C4" s="24" t="s">
        <v>16</v>
      </c>
      <c r="D4" s="27" t="s">
        <v>20</v>
      </c>
      <c r="E4" s="27" t="s">
        <v>21</v>
      </c>
      <c r="F4" s="28">
        <v>314</v>
      </c>
    </row>
    <row r="5" spans="1:7">
      <c r="A5" s="26" t="s">
        <v>18</v>
      </c>
      <c r="B5" s="27" t="s">
        <v>23</v>
      </c>
      <c r="C5" s="24" t="s">
        <v>16</v>
      </c>
      <c r="D5" s="27" t="s">
        <v>20</v>
      </c>
      <c r="E5" s="27" t="s">
        <v>22</v>
      </c>
      <c r="F5" s="28">
        <v>164</v>
      </c>
    </row>
    <row r="6" spans="1:7">
      <c r="A6" s="26" t="s">
        <v>18</v>
      </c>
      <c r="B6" s="27" t="s">
        <v>24</v>
      </c>
      <c r="C6" s="24" t="s">
        <v>16</v>
      </c>
      <c r="D6" s="27" t="s">
        <v>20</v>
      </c>
      <c r="E6" s="27" t="s">
        <v>21</v>
      </c>
      <c r="F6" s="28">
        <v>268</v>
      </c>
    </row>
    <row r="7" spans="1:7">
      <c r="A7" s="26" t="s">
        <v>18</v>
      </c>
      <c r="B7" s="27" t="s">
        <v>24</v>
      </c>
      <c r="C7" s="24" t="s">
        <v>16</v>
      </c>
      <c r="D7" s="27" t="s">
        <v>20</v>
      </c>
      <c r="E7" s="27" t="s">
        <v>22</v>
      </c>
      <c r="F7" s="28">
        <v>54</v>
      </c>
    </row>
    <row r="8" spans="1:7">
      <c r="A8" s="26" t="s">
        <v>18</v>
      </c>
      <c r="B8" s="27" t="s">
        <v>19</v>
      </c>
      <c r="C8" s="24" t="s">
        <v>16</v>
      </c>
      <c r="D8" s="27" t="s">
        <v>25</v>
      </c>
      <c r="E8" s="27" t="s">
        <v>21</v>
      </c>
      <c r="F8" s="28">
        <v>948</v>
      </c>
    </row>
    <row r="9" spans="1:7">
      <c r="A9" s="26" t="s">
        <v>18</v>
      </c>
      <c r="B9" s="27" t="s">
        <v>19</v>
      </c>
      <c r="C9" s="24" t="s">
        <v>16</v>
      </c>
      <c r="D9" s="27" t="s">
        <v>25</v>
      </c>
      <c r="E9" s="27" t="s">
        <v>26</v>
      </c>
      <c r="F9" s="28">
        <v>338</v>
      </c>
    </row>
    <row r="10" spans="1:7">
      <c r="A10" s="26" t="s">
        <v>18</v>
      </c>
      <c r="B10" s="27" t="s">
        <v>19</v>
      </c>
      <c r="C10" s="24" t="s">
        <v>16</v>
      </c>
      <c r="D10" s="27" t="s">
        <v>25</v>
      </c>
      <c r="E10" s="27" t="s">
        <v>22</v>
      </c>
      <c r="F10" s="28">
        <v>280</v>
      </c>
    </row>
    <row r="11" spans="1:7">
      <c r="A11" s="26" t="s">
        <v>18</v>
      </c>
      <c r="B11" s="27" t="s">
        <v>23</v>
      </c>
      <c r="C11" s="24" t="s">
        <v>16</v>
      </c>
      <c r="D11" s="27" t="s">
        <v>25</v>
      </c>
      <c r="E11" s="27" t="s">
        <v>21</v>
      </c>
      <c r="F11" s="28">
        <v>279</v>
      </c>
    </row>
    <row r="12" spans="1:7">
      <c r="A12" s="26" t="s">
        <v>18</v>
      </c>
      <c r="B12" s="27" t="s">
        <v>23</v>
      </c>
      <c r="C12" s="24" t="s">
        <v>16</v>
      </c>
      <c r="D12" s="27" t="s">
        <v>25</v>
      </c>
      <c r="E12" s="27" t="s">
        <v>26</v>
      </c>
      <c r="F12" s="28">
        <v>0</v>
      </c>
    </row>
    <row r="13" spans="1:7">
      <c r="A13" s="26" t="s">
        <v>18</v>
      </c>
      <c r="B13" s="27" t="s">
        <v>23</v>
      </c>
      <c r="C13" s="24" t="s">
        <v>16</v>
      </c>
      <c r="D13" s="27" t="s">
        <v>25</v>
      </c>
      <c r="E13" s="27" t="s">
        <v>22</v>
      </c>
      <c r="F13" s="28">
        <v>130</v>
      </c>
    </row>
    <row r="14" spans="1:7">
      <c r="A14" s="26" t="s">
        <v>18</v>
      </c>
      <c r="B14" s="27" t="s">
        <v>24</v>
      </c>
      <c r="C14" s="24" t="s">
        <v>16</v>
      </c>
      <c r="D14" s="27" t="s">
        <v>25</v>
      </c>
      <c r="E14" s="27" t="s">
        <v>21</v>
      </c>
      <c r="F14" s="28">
        <v>222</v>
      </c>
    </row>
    <row r="15" spans="1:7">
      <c r="A15" s="26" t="s">
        <v>18</v>
      </c>
      <c r="B15" s="27" t="s">
        <v>24</v>
      </c>
      <c r="C15" s="24" t="s">
        <v>16</v>
      </c>
      <c r="D15" s="27" t="s">
        <v>25</v>
      </c>
      <c r="E15" s="27" t="s">
        <v>26</v>
      </c>
      <c r="F15" s="28">
        <v>0</v>
      </c>
    </row>
    <row r="16" spans="1:7">
      <c r="A16" s="26" t="s">
        <v>18</v>
      </c>
      <c r="B16" s="27" t="s">
        <v>24</v>
      </c>
      <c r="C16" s="24" t="s">
        <v>16</v>
      </c>
      <c r="D16" s="27" t="s">
        <v>25</v>
      </c>
      <c r="E16" s="27" t="s">
        <v>22</v>
      </c>
      <c r="F16" s="28">
        <v>26</v>
      </c>
    </row>
    <row r="17" spans="1:6">
      <c r="A17" s="26" t="s">
        <v>18</v>
      </c>
      <c r="B17" s="27" t="s">
        <v>19</v>
      </c>
      <c r="C17" s="24" t="s">
        <v>16</v>
      </c>
      <c r="D17" s="27" t="s">
        <v>27</v>
      </c>
      <c r="E17" s="27" t="s">
        <v>21</v>
      </c>
      <c r="F17" s="29">
        <v>232741840240</v>
      </c>
    </row>
    <row r="18" spans="1:6">
      <c r="A18" s="26" t="s">
        <v>18</v>
      </c>
      <c r="B18" s="27" t="s">
        <v>19</v>
      </c>
      <c r="C18" s="24" t="s">
        <v>16</v>
      </c>
      <c r="D18" s="27" t="s">
        <v>27</v>
      </c>
      <c r="E18" s="27" t="s">
        <v>22</v>
      </c>
      <c r="F18" s="29">
        <v>73418570</v>
      </c>
    </row>
    <row r="19" spans="1:6">
      <c r="A19" s="26" t="s">
        <v>18</v>
      </c>
      <c r="B19" s="27" t="s">
        <v>23</v>
      </c>
      <c r="C19" s="24" t="s">
        <v>16</v>
      </c>
      <c r="D19" s="27" t="s">
        <v>27</v>
      </c>
      <c r="E19" s="27" t="s">
        <v>21</v>
      </c>
      <c r="F19" s="27" t="s">
        <v>28</v>
      </c>
    </row>
    <row r="20" spans="1:6">
      <c r="A20" s="26" t="s">
        <v>18</v>
      </c>
      <c r="B20" s="27" t="s">
        <v>23</v>
      </c>
      <c r="C20" s="24" t="s">
        <v>16</v>
      </c>
      <c r="D20" s="27" t="s">
        <v>27</v>
      </c>
      <c r="E20" s="27" t="s">
        <v>22</v>
      </c>
      <c r="F20" s="27" t="s">
        <v>28</v>
      </c>
    </row>
    <row r="21" spans="1:6">
      <c r="A21" s="26" t="s">
        <v>18</v>
      </c>
      <c r="B21" s="27" t="s">
        <v>24</v>
      </c>
      <c r="C21" s="24" t="s">
        <v>16</v>
      </c>
      <c r="D21" s="27" t="s">
        <v>27</v>
      </c>
      <c r="E21" s="27" t="s">
        <v>21</v>
      </c>
      <c r="F21" s="27" t="s">
        <v>28</v>
      </c>
    </row>
    <row r="22" spans="1:6">
      <c r="A22" s="26" t="s">
        <v>18</v>
      </c>
      <c r="B22" s="27" t="s">
        <v>24</v>
      </c>
      <c r="C22" s="24" t="s">
        <v>16</v>
      </c>
      <c r="D22" s="27" t="s">
        <v>27</v>
      </c>
      <c r="E22" s="27" t="s">
        <v>22</v>
      </c>
      <c r="F22" s="27" t="s">
        <v>28</v>
      </c>
    </row>
    <row r="23" spans="1:6">
      <c r="A23" s="26" t="s">
        <v>29</v>
      </c>
      <c r="B23" s="27" t="s">
        <v>19</v>
      </c>
      <c r="C23" s="24" t="s">
        <v>16</v>
      </c>
      <c r="D23" s="27" t="s">
        <v>30</v>
      </c>
      <c r="E23" s="27" t="s">
        <v>31</v>
      </c>
      <c r="F23" s="30">
        <v>494</v>
      </c>
    </row>
    <row r="24" spans="1:6">
      <c r="A24" s="26" t="s">
        <v>29</v>
      </c>
      <c r="B24" s="27" t="s">
        <v>23</v>
      </c>
      <c r="C24" s="24" t="s">
        <v>16</v>
      </c>
      <c r="D24" s="27" t="s">
        <v>30</v>
      </c>
      <c r="E24" s="27" t="s">
        <v>31</v>
      </c>
      <c r="F24" s="30">
        <v>279</v>
      </c>
    </row>
    <row r="25" spans="1:6">
      <c r="A25" s="26" t="s">
        <v>29</v>
      </c>
      <c r="B25" s="27" t="s">
        <v>24</v>
      </c>
      <c r="C25" s="24" t="s">
        <v>16</v>
      </c>
      <c r="D25" s="27" t="s">
        <v>30</v>
      </c>
      <c r="E25" s="27" t="s">
        <v>31</v>
      </c>
      <c r="F25" s="30">
        <v>24</v>
      </c>
    </row>
    <row r="26" spans="1:6">
      <c r="A26" s="26" t="s">
        <v>29</v>
      </c>
      <c r="B26" s="27" t="s">
        <v>19</v>
      </c>
      <c r="C26" s="24" t="s">
        <v>16</v>
      </c>
      <c r="D26" s="27" t="s">
        <v>32</v>
      </c>
      <c r="E26" s="27" t="s">
        <v>21</v>
      </c>
      <c r="F26" s="2">
        <v>134</v>
      </c>
    </row>
    <row r="27" spans="1:6">
      <c r="A27" s="26" t="s">
        <v>29</v>
      </c>
      <c r="B27" s="27" t="s">
        <v>19</v>
      </c>
      <c r="C27" s="24" t="s">
        <v>16</v>
      </c>
      <c r="D27" s="27" t="s">
        <v>32</v>
      </c>
      <c r="E27" s="27" t="s">
        <v>22</v>
      </c>
      <c r="F27" s="2">
        <v>79</v>
      </c>
    </row>
    <row r="28" spans="1:6">
      <c r="A28" s="26" t="s">
        <v>29</v>
      </c>
      <c r="B28" s="27" t="s">
        <v>23</v>
      </c>
      <c r="C28" s="24" t="s">
        <v>16</v>
      </c>
      <c r="D28" s="27" t="s">
        <v>32</v>
      </c>
      <c r="E28" s="27" t="s">
        <v>21</v>
      </c>
      <c r="F28" s="2">
        <v>105</v>
      </c>
    </row>
    <row r="29" spans="1:6">
      <c r="A29" s="26" t="s">
        <v>29</v>
      </c>
      <c r="B29" s="27" t="s">
        <v>23</v>
      </c>
      <c r="C29" s="24" t="s">
        <v>16</v>
      </c>
      <c r="D29" s="27" t="s">
        <v>32</v>
      </c>
      <c r="E29" s="27" t="s">
        <v>22</v>
      </c>
      <c r="F29" s="2">
        <v>15</v>
      </c>
    </row>
    <row r="30" spans="1:6">
      <c r="A30" s="26" t="s">
        <v>29</v>
      </c>
      <c r="B30" s="27" t="s">
        <v>24</v>
      </c>
      <c r="C30" s="24" t="s">
        <v>16</v>
      </c>
      <c r="D30" s="27" t="s">
        <v>32</v>
      </c>
      <c r="E30" s="27" t="s">
        <v>21</v>
      </c>
      <c r="F30" s="2">
        <v>1</v>
      </c>
    </row>
    <row r="31" spans="1:6">
      <c r="A31" s="26" t="s">
        <v>29</v>
      </c>
      <c r="B31" s="27" t="s">
        <v>24</v>
      </c>
      <c r="C31" s="24" t="s">
        <v>16</v>
      </c>
      <c r="D31" s="27" t="s">
        <v>32</v>
      </c>
      <c r="E31" s="27" t="s">
        <v>22</v>
      </c>
      <c r="F31" s="2">
        <v>1</v>
      </c>
    </row>
    <row r="32" spans="1:6">
      <c r="A32" s="26" t="s">
        <v>29</v>
      </c>
      <c r="B32" s="27" t="s">
        <v>19</v>
      </c>
      <c r="C32" s="24" t="s">
        <v>16</v>
      </c>
      <c r="D32" s="27" t="s">
        <v>33</v>
      </c>
      <c r="E32" s="27" t="s">
        <v>21</v>
      </c>
      <c r="F32" s="31">
        <v>3254531.6299999994</v>
      </c>
    </row>
    <row r="33" spans="1:6">
      <c r="A33" s="26" t="s">
        <v>29</v>
      </c>
      <c r="B33" s="27" t="s">
        <v>19</v>
      </c>
      <c r="C33" s="24" t="s">
        <v>16</v>
      </c>
      <c r="D33" s="27" t="s">
        <v>33</v>
      </c>
      <c r="E33" s="27" t="s">
        <v>22</v>
      </c>
      <c r="F33" s="31">
        <v>5541567.4300000016</v>
      </c>
    </row>
    <row r="34" spans="1:6">
      <c r="A34" s="26" t="s">
        <v>29</v>
      </c>
      <c r="B34" s="27" t="s">
        <v>23</v>
      </c>
      <c r="C34" s="24" t="s">
        <v>16</v>
      </c>
      <c r="D34" s="27" t="s">
        <v>33</v>
      </c>
      <c r="E34" s="27" t="s">
        <v>21</v>
      </c>
      <c r="F34" s="31">
        <v>7805335.5700000012</v>
      </c>
    </row>
    <row r="35" spans="1:6">
      <c r="A35" s="26" t="s">
        <v>29</v>
      </c>
      <c r="B35" s="27" t="s">
        <v>23</v>
      </c>
      <c r="C35" s="24" t="s">
        <v>16</v>
      </c>
      <c r="D35" s="27" t="s">
        <v>33</v>
      </c>
      <c r="E35" s="27" t="s">
        <v>22</v>
      </c>
      <c r="F35" s="31">
        <v>11344601.620000001</v>
      </c>
    </row>
    <row r="36" spans="1:6">
      <c r="A36" s="26" t="s">
        <v>29</v>
      </c>
      <c r="B36" s="27" t="s">
        <v>24</v>
      </c>
      <c r="C36" s="24" t="s">
        <v>16</v>
      </c>
      <c r="D36" s="27" t="s">
        <v>33</v>
      </c>
      <c r="E36" s="27" t="s">
        <v>21</v>
      </c>
      <c r="F36" s="31">
        <v>10919</v>
      </c>
    </row>
    <row r="37" spans="1:6">
      <c r="A37" s="26" t="s">
        <v>29</v>
      </c>
      <c r="B37" s="27" t="s">
        <v>24</v>
      </c>
      <c r="C37" s="24" t="s">
        <v>16</v>
      </c>
      <c r="D37" s="27" t="s">
        <v>33</v>
      </c>
      <c r="E37" s="27" t="s">
        <v>22</v>
      </c>
      <c r="F37" s="31">
        <v>75534.97</v>
      </c>
    </row>
    <row r="38" spans="1:6">
      <c r="A38" s="26" t="s">
        <v>34</v>
      </c>
      <c r="B38" s="27" t="s">
        <v>19</v>
      </c>
      <c r="C38" s="24" t="s">
        <v>16</v>
      </c>
      <c r="D38" s="27" t="s">
        <v>35</v>
      </c>
      <c r="E38" s="27" t="s">
        <v>21</v>
      </c>
      <c r="F38" s="32">
        <v>923</v>
      </c>
    </row>
    <row r="39" spans="1:6">
      <c r="A39" s="26" t="s">
        <v>34</v>
      </c>
      <c r="B39" s="27" t="s">
        <v>19</v>
      </c>
      <c r="C39" s="24" t="s">
        <v>16</v>
      </c>
      <c r="D39" s="27" t="s">
        <v>35</v>
      </c>
      <c r="E39" s="27" t="s">
        <v>22</v>
      </c>
      <c r="F39" s="32">
        <v>761</v>
      </c>
    </row>
    <row r="40" spans="1:6">
      <c r="A40" s="26" t="s">
        <v>34</v>
      </c>
      <c r="B40" s="27" t="s">
        <v>23</v>
      </c>
      <c r="C40" s="24" t="s">
        <v>16</v>
      </c>
      <c r="D40" s="27" t="s">
        <v>35</v>
      </c>
      <c r="E40" s="27" t="s">
        <v>21</v>
      </c>
      <c r="F40" s="32">
        <v>421</v>
      </c>
    </row>
    <row r="41" spans="1:6">
      <c r="A41" s="26" t="s">
        <v>34</v>
      </c>
      <c r="B41" s="27" t="s">
        <v>23</v>
      </c>
      <c r="C41" s="24" t="s">
        <v>16</v>
      </c>
      <c r="D41" s="27" t="s">
        <v>35</v>
      </c>
      <c r="E41" s="27" t="s">
        <v>22</v>
      </c>
      <c r="F41" s="32">
        <v>442</v>
      </c>
    </row>
    <row r="42" spans="1:6">
      <c r="A42" s="26" t="s">
        <v>34</v>
      </c>
      <c r="B42" s="27" t="s">
        <v>24</v>
      </c>
      <c r="C42" s="24" t="s">
        <v>16</v>
      </c>
      <c r="D42" s="27" t="s">
        <v>35</v>
      </c>
      <c r="E42" s="27" t="s">
        <v>21</v>
      </c>
      <c r="F42" s="33" t="s">
        <v>28</v>
      </c>
    </row>
    <row r="43" spans="1:6">
      <c r="A43" s="26" t="s">
        <v>34</v>
      </c>
      <c r="B43" s="27" t="s">
        <v>24</v>
      </c>
      <c r="C43" s="24" t="s">
        <v>16</v>
      </c>
      <c r="D43" s="27" t="s">
        <v>35</v>
      </c>
      <c r="E43" s="27" t="s">
        <v>22</v>
      </c>
      <c r="F43" s="33" t="s">
        <v>28</v>
      </c>
    </row>
    <row r="44" spans="1:6">
      <c r="A44" s="26" t="s">
        <v>34</v>
      </c>
      <c r="B44" s="27" t="s">
        <v>19</v>
      </c>
      <c r="C44" s="24" t="s">
        <v>16</v>
      </c>
      <c r="D44" s="27" t="s">
        <v>36</v>
      </c>
      <c r="E44" s="27" t="s">
        <v>21</v>
      </c>
      <c r="F44" s="32">
        <v>822</v>
      </c>
    </row>
    <row r="45" spans="1:6">
      <c r="A45" s="26" t="s">
        <v>34</v>
      </c>
      <c r="B45" s="27" t="s">
        <v>19</v>
      </c>
      <c r="C45" s="24" t="s">
        <v>16</v>
      </c>
      <c r="D45" s="27" t="s">
        <v>36</v>
      </c>
      <c r="E45" s="27" t="s">
        <v>22</v>
      </c>
      <c r="F45" s="32">
        <v>689</v>
      </c>
    </row>
    <row r="46" spans="1:6">
      <c r="A46" s="26" t="s">
        <v>34</v>
      </c>
      <c r="B46" s="27" t="s">
        <v>23</v>
      </c>
      <c r="C46" s="24" t="s">
        <v>16</v>
      </c>
      <c r="D46" s="27" t="s">
        <v>36</v>
      </c>
      <c r="E46" s="27" t="s">
        <v>21</v>
      </c>
      <c r="F46" s="32">
        <v>366</v>
      </c>
    </row>
    <row r="47" spans="1:6">
      <c r="A47" s="26" t="s">
        <v>34</v>
      </c>
      <c r="B47" s="27" t="s">
        <v>23</v>
      </c>
      <c r="C47" s="24" t="s">
        <v>16</v>
      </c>
      <c r="D47" s="27" t="s">
        <v>36</v>
      </c>
      <c r="E47" s="27" t="s">
        <v>22</v>
      </c>
      <c r="F47" s="32">
        <v>348</v>
      </c>
    </row>
    <row r="48" spans="1:6">
      <c r="A48" s="26" t="s">
        <v>34</v>
      </c>
      <c r="B48" s="27" t="s">
        <v>24</v>
      </c>
      <c r="C48" s="24" t="s">
        <v>16</v>
      </c>
      <c r="D48" s="27" t="s">
        <v>36</v>
      </c>
      <c r="E48" s="27" t="s">
        <v>21</v>
      </c>
      <c r="F48" s="33" t="s">
        <v>28</v>
      </c>
    </row>
    <row r="49" spans="1:7">
      <c r="A49" s="26" t="s">
        <v>34</v>
      </c>
      <c r="B49" s="27" t="s">
        <v>24</v>
      </c>
      <c r="C49" s="24" t="s">
        <v>16</v>
      </c>
      <c r="D49" s="27" t="s">
        <v>36</v>
      </c>
      <c r="E49" s="27" t="s">
        <v>22</v>
      </c>
      <c r="F49" s="33" t="s">
        <v>28</v>
      </c>
    </row>
    <row r="50" spans="1:7">
      <c r="A50" s="26" t="s">
        <v>18</v>
      </c>
      <c r="B50" s="27" t="s">
        <v>19</v>
      </c>
      <c r="C50" s="24" t="s">
        <v>37</v>
      </c>
      <c r="D50" s="27" t="s">
        <v>38</v>
      </c>
    </row>
    <row r="51" spans="1:7">
      <c r="A51" s="26" t="s">
        <v>18</v>
      </c>
      <c r="B51" s="27" t="s">
        <v>23</v>
      </c>
      <c r="C51" s="24" t="s">
        <v>37</v>
      </c>
      <c r="D51" s="27" t="s">
        <v>38</v>
      </c>
    </row>
    <row r="52" spans="1:7">
      <c r="A52" s="26" t="s">
        <v>18</v>
      </c>
      <c r="B52" s="27" t="s">
        <v>24</v>
      </c>
      <c r="C52" s="24" t="s">
        <v>37</v>
      </c>
      <c r="D52" s="27" t="s">
        <v>38</v>
      </c>
    </row>
    <row r="53" spans="1:7">
      <c r="A53" s="26" t="s">
        <v>18</v>
      </c>
      <c r="B53" s="27" t="s">
        <v>19</v>
      </c>
      <c r="C53" s="24" t="s">
        <v>37</v>
      </c>
      <c r="D53" s="27" t="s">
        <v>39</v>
      </c>
      <c r="F53" s="34">
        <v>8.2350463352990726</v>
      </c>
      <c r="G53" s="34">
        <f>[2]Données!$D$19</f>
        <v>11.327777777777778</v>
      </c>
    </row>
    <row r="54" spans="1:7">
      <c r="A54" s="26" t="s">
        <v>18</v>
      </c>
      <c r="B54" s="27" t="s">
        <v>23</v>
      </c>
      <c r="C54" s="24" t="s">
        <v>37</v>
      </c>
      <c r="D54" s="27" t="s">
        <v>39</v>
      </c>
      <c r="F54" s="35">
        <v>18.970660146699267</v>
      </c>
      <c r="G54" s="35">
        <f>[3]delai!$K$167</f>
        <v>0</v>
      </c>
    </row>
    <row r="55" spans="1:7">
      <c r="A55" s="26" t="s">
        <v>18</v>
      </c>
      <c r="B55" s="27" t="s">
        <v>24</v>
      </c>
      <c r="C55" s="24" t="s">
        <v>37</v>
      </c>
      <c r="D55" s="27" t="s">
        <v>39</v>
      </c>
      <c r="F55" s="35">
        <v>26.016129032258064</v>
      </c>
      <c r="G55" s="35">
        <f>[4]delai!$K$98</f>
        <v>0</v>
      </c>
    </row>
    <row r="56" spans="1:7">
      <c r="A56" s="26" t="s">
        <v>34</v>
      </c>
      <c r="B56" s="27" t="s">
        <v>19</v>
      </c>
      <c r="C56" s="24" t="s">
        <v>37</v>
      </c>
      <c r="D56" s="27" t="s">
        <v>40</v>
      </c>
    </row>
    <row r="57" spans="1:7">
      <c r="A57" s="26" t="s">
        <v>34</v>
      </c>
      <c r="B57" s="27" t="s">
        <v>23</v>
      </c>
      <c r="C57" s="24" t="s">
        <v>37</v>
      </c>
      <c r="D57" s="27" t="s">
        <v>40</v>
      </c>
    </row>
    <row r="58" spans="1:7">
      <c r="A58" s="26" t="s">
        <v>34</v>
      </c>
      <c r="B58" s="27" t="s">
        <v>24</v>
      </c>
      <c r="C58" s="24" t="s">
        <v>37</v>
      </c>
      <c r="D58" s="27" t="s">
        <v>40</v>
      </c>
    </row>
    <row r="59" spans="1:7">
      <c r="A59" s="26" t="s">
        <v>18</v>
      </c>
      <c r="B59" s="27" t="s">
        <v>19</v>
      </c>
      <c r="C59" s="24" t="s">
        <v>41</v>
      </c>
      <c r="D59" s="27" t="s">
        <v>42</v>
      </c>
      <c r="E59" s="27" t="s">
        <v>31</v>
      </c>
      <c r="F59" s="2">
        <v>97</v>
      </c>
    </row>
    <row r="60" spans="1:7">
      <c r="A60" s="26" t="s">
        <v>18</v>
      </c>
      <c r="B60" s="27" t="s">
        <v>23</v>
      </c>
      <c r="C60" s="24" t="s">
        <v>41</v>
      </c>
      <c r="D60" s="27" t="s">
        <v>42</v>
      </c>
      <c r="E60" s="27" t="s">
        <v>31</v>
      </c>
      <c r="F60" s="2">
        <v>107</v>
      </c>
    </row>
    <row r="61" spans="1:7">
      <c r="A61" s="26" t="s">
        <v>18</v>
      </c>
      <c r="B61" s="27" t="s">
        <v>24</v>
      </c>
      <c r="C61" s="24" t="s">
        <v>41</v>
      </c>
      <c r="D61" s="27" t="s">
        <v>42</v>
      </c>
      <c r="E61" s="27" t="s">
        <v>31</v>
      </c>
      <c r="F61" s="2">
        <v>50</v>
      </c>
    </row>
    <row r="62" spans="1:7">
      <c r="A62" s="26" t="s">
        <v>29</v>
      </c>
      <c r="B62" s="27" t="s">
        <v>19</v>
      </c>
      <c r="C62" s="24" t="s">
        <v>41</v>
      </c>
      <c r="D62" s="27" t="s">
        <v>43</v>
      </c>
      <c r="E62" s="27" t="s">
        <v>31</v>
      </c>
      <c r="F62" s="2">
        <v>41</v>
      </c>
    </row>
    <row r="63" spans="1:7">
      <c r="A63" s="26" t="s">
        <v>29</v>
      </c>
      <c r="B63" s="27" t="s">
        <v>23</v>
      </c>
      <c r="C63" s="24" t="s">
        <v>41</v>
      </c>
      <c r="D63" s="27" t="s">
        <v>43</v>
      </c>
      <c r="E63" s="27" t="s">
        <v>31</v>
      </c>
      <c r="F63" s="2">
        <v>58</v>
      </c>
    </row>
    <row r="64" spans="1:7">
      <c r="A64" s="26" t="s">
        <v>29</v>
      </c>
      <c r="B64" s="27" t="s">
        <v>24</v>
      </c>
      <c r="C64" s="24" t="s">
        <v>41</v>
      </c>
      <c r="D64" s="27" t="s">
        <v>43</v>
      </c>
      <c r="E64" s="27" t="s">
        <v>31</v>
      </c>
      <c r="F64" s="2">
        <v>5</v>
      </c>
    </row>
    <row r="65" spans="1:5">
      <c r="A65" s="26" t="s">
        <v>34</v>
      </c>
      <c r="B65" s="27" t="s">
        <v>19</v>
      </c>
      <c r="C65" s="24" t="s">
        <v>41</v>
      </c>
      <c r="D65" s="27" t="s">
        <v>44</v>
      </c>
      <c r="E65" s="27" t="s">
        <v>31</v>
      </c>
    </row>
    <row r="66" spans="1:5">
      <c r="A66" s="26" t="s">
        <v>34</v>
      </c>
      <c r="B66" s="27" t="s">
        <v>23</v>
      </c>
      <c r="C66" s="24" t="s">
        <v>41</v>
      </c>
      <c r="D66" s="27" t="s">
        <v>44</v>
      </c>
      <c r="E66" s="27" t="s">
        <v>31</v>
      </c>
    </row>
    <row r="67" spans="1:5">
      <c r="A67" s="26" t="s">
        <v>34</v>
      </c>
      <c r="B67" s="27" t="s">
        <v>24</v>
      </c>
      <c r="C67" s="24" t="s">
        <v>41</v>
      </c>
      <c r="D67" s="27" t="s">
        <v>44</v>
      </c>
      <c r="E67" s="27" t="s">
        <v>31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4:N46"/>
  <sheetViews>
    <sheetView workbookViewId="0">
      <selection activeCell="I25" sqref="I25"/>
    </sheetView>
  </sheetViews>
  <sheetFormatPr baseColWidth="10" defaultColWidth="9.140625" defaultRowHeight="15"/>
  <cols>
    <col min="1" max="1" width="41.42578125" bestFit="1" customWidth="1"/>
    <col min="2" max="2" width="23.85546875" bestFit="1" customWidth="1"/>
    <col min="3" max="3" width="10.5703125" bestFit="1" customWidth="1"/>
    <col min="4" max="4" width="9.5703125" bestFit="1" customWidth="1"/>
    <col min="5" max="5" width="14.42578125" bestFit="1" customWidth="1"/>
    <col min="6" max="6" width="22.7109375" bestFit="1" customWidth="1"/>
    <col min="7" max="7" width="6.5703125" bestFit="1" customWidth="1"/>
    <col min="8" max="8" width="7.85546875" bestFit="1" customWidth="1"/>
    <col min="9" max="9" width="25.85546875" bestFit="1" customWidth="1"/>
    <col min="10" max="10" width="15.28515625" bestFit="1" customWidth="1"/>
    <col min="11" max="11" width="6.5703125" bestFit="1" customWidth="1"/>
    <col min="12" max="12" width="14.5703125" bestFit="1" customWidth="1"/>
    <col min="13" max="13" width="18.42578125" bestFit="1" customWidth="1"/>
    <col min="14" max="14" width="14.5703125" bestFit="1" customWidth="1"/>
  </cols>
  <sheetData>
    <row r="4" spans="1:14">
      <c r="A4" s="38" t="s">
        <v>46</v>
      </c>
      <c r="B4" s="38" t="s">
        <v>60</v>
      </c>
    </row>
    <row r="5" spans="1:14">
      <c r="B5" t="s">
        <v>29</v>
      </c>
      <c r="E5" t="s">
        <v>64</v>
      </c>
      <c r="F5" t="s">
        <v>34</v>
      </c>
      <c r="I5" t="s">
        <v>65</v>
      </c>
      <c r="J5" t="s">
        <v>18</v>
      </c>
      <c r="M5" t="s">
        <v>66</v>
      </c>
      <c r="N5" t="s">
        <v>61</v>
      </c>
    </row>
    <row r="6" spans="1:14">
      <c r="A6" s="38" t="s">
        <v>62</v>
      </c>
      <c r="B6" t="s">
        <v>24</v>
      </c>
      <c r="C6" t="s">
        <v>23</v>
      </c>
      <c r="D6" t="s">
        <v>19</v>
      </c>
      <c r="F6" t="s">
        <v>24</v>
      </c>
      <c r="G6" t="s">
        <v>23</v>
      </c>
      <c r="H6" t="s">
        <v>19</v>
      </c>
      <c r="J6" t="s">
        <v>24</v>
      </c>
      <c r="K6" t="s">
        <v>23</v>
      </c>
      <c r="L6" t="s">
        <v>19</v>
      </c>
    </row>
    <row r="7" spans="1:14">
      <c r="A7" s="39" t="s">
        <v>16</v>
      </c>
      <c r="B7" s="42">
        <v>86479.97</v>
      </c>
      <c r="C7" s="42">
        <v>19150336.190000001</v>
      </c>
      <c r="D7" s="42">
        <v>8796806.0600000005</v>
      </c>
      <c r="E7" s="42">
        <v>28033622.220000006</v>
      </c>
      <c r="F7" s="42">
        <v>0</v>
      </c>
      <c r="G7" s="42">
        <v>1577</v>
      </c>
      <c r="H7" s="42">
        <v>3195</v>
      </c>
      <c r="I7" s="42">
        <v>4772</v>
      </c>
      <c r="J7" s="42">
        <v>570</v>
      </c>
      <c r="K7" s="42">
        <v>887</v>
      </c>
      <c r="L7" s="42">
        <v>232815262016</v>
      </c>
      <c r="M7" s="42">
        <v>232815263473</v>
      </c>
      <c r="N7" s="42">
        <v>232843301867.22</v>
      </c>
    </row>
    <row r="8" spans="1:14">
      <c r="A8" s="40" t="s">
        <v>30</v>
      </c>
      <c r="B8" s="42">
        <v>24</v>
      </c>
      <c r="C8" s="42">
        <v>279</v>
      </c>
      <c r="D8" s="42">
        <v>494</v>
      </c>
      <c r="E8" s="42">
        <v>797</v>
      </c>
      <c r="F8" s="42"/>
      <c r="G8" s="42"/>
      <c r="H8" s="42"/>
      <c r="I8" s="42"/>
      <c r="J8" s="42"/>
      <c r="K8" s="42"/>
      <c r="L8" s="42"/>
      <c r="M8" s="42"/>
      <c r="N8" s="42">
        <v>797</v>
      </c>
    </row>
    <row r="9" spans="1:14">
      <c r="A9" s="41" t="s">
        <v>31</v>
      </c>
      <c r="B9" s="42">
        <v>24</v>
      </c>
      <c r="C9" s="42">
        <v>279</v>
      </c>
      <c r="D9" s="42">
        <v>494</v>
      </c>
      <c r="E9" s="42">
        <v>797</v>
      </c>
      <c r="F9" s="42"/>
      <c r="G9" s="42"/>
      <c r="H9" s="42"/>
      <c r="I9" s="42"/>
      <c r="J9" s="42"/>
      <c r="K9" s="42"/>
      <c r="L9" s="42"/>
      <c r="M9" s="42"/>
      <c r="N9" s="42">
        <v>797</v>
      </c>
    </row>
    <row r="10" spans="1:14">
      <c r="A10" s="40" t="s">
        <v>27</v>
      </c>
      <c r="B10" s="42"/>
      <c r="C10" s="42"/>
      <c r="D10" s="42"/>
      <c r="E10" s="42"/>
      <c r="F10" s="42"/>
      <c r="G10" s="42"/>
      <c r="H10" s="42"/>
      <c r="I10" s="42"/>
      <c r="J10" s="42">
        <v>0</v>
      </c>
      <c r="K10" s="42">
        <v>0</v>
      </c>
      <c r="L10" s="42">
        <v>232815258810</v>
      </c>
      <c r="M10" s="42">
        <v>232815258810</v>
      </c>
      <c r="N10" s="42">
        <v>232815258810</v>
      </c>
    </row>
    <row r="11" spans="1:14">
      <c r="A11" s="41" t="s">
        <v>22</v>
      </c>
      <c r="B11" s="42"/>
      <c r="C11" s="42"/>
      <c r="D11" s="42"/>
      <c r="E11" s="42"/>
      <c r="F11" s="42"/>
      <c r="G11" s="42"/>
      <c r="H11" s="42"/>
      <c r="I11" s="42"/>
      <c r="J11" s="42">
        <v>0</v>
      </c>
      <c r="K11" s="42">
        <v>0</v>
      </c>
      <c r="L11" s="42">
        <v>73418570</v>
      </c>
      <c r="M11" s="42">
        <v>73418570</v>
      </c>
      <c r="N11" s="42">
        <v>73418570</v>
      </c>
    </row>
    <row r="12" spans="1:14">
      <c r="A12" s="41" t="s">
        <v>21</v>
      </c>
      <c r="B12" s="42"/>
      <c r="C12" s="42"/>
      <c r="D12" s="42"/>
      <c r="E12" s="42"/>
      <c r="F12" s="42"/>
      <c r="G12" s="42"/>
      <c r="H12" s="42"/>
      <c r="I12" s="42"/>
      <c r="J12" s="42">
        <v>0</v>
      </c>
      <c r="K12" s="42">
        <v>0</v>
      </c>
      <c r="L12" s="42">
        <v>232741840240</v>
      </c>
      <c r="M12" s="42">
        <v>232741840240</v>
      </c>
      <c r="N12" s="42">
        <v>232741840240</v>
      </c>
    </row>
    <row r="13" spans="1:14">
      <c r="A13" s="40" t="s">
        <v>20</v>
      </c>
      <c r="B13" s="42"/>
      <c r="C13" s="42"/>
      <c r="D13" s="42"/>
      <c r="E13" s="42"/>
      <c r="F13" s="42"/>
      <c r="G13" s="42"/>
      <c r="H13" s="42"/>
      <c r="I13" s="42"/>
      <c r="J13" s="42">
        <v>322</v>
      </c>
      <c r="K13" s="42">
        <v>478</v>
      </c>
      <c r="L13" s="42">
        <v>1640</v>
      </c>
      <c r="M13" s="42">
        <v>2440</v>
      </c>
      <c r="N13" s="42">
        <v>2440</v>
      </c>
    </row>
    <row r="14" spans="1:14">
      <c r="A14" s="41" t="s">
        <v>22</v>
      </c>
      <c r="B14" s="42"/>
      <c r="C14" s="42"/>
      <c r="D14" s="42"/>
      <c r="E14" s="42"/>
      <c r="F14" s="42"/>
      <c r="G14" s="42"/>
      <c r="H14" s="42"/>
      <c r="I14" s="42"/>
      <c r="J14" s="42">
        <v>54</v>
      </c>
      <c r="K14" s="42">
        <v>164</v>
      </c>
      <c r="L14" s="42">
        <v>407</v>
      </c>
      <c r="M14" s="42">
        <v>625</v>
      </c>
      <c r="N14" s="42">
        <v>625</v>
      </c>
    </row>
    <row r="15" spans="1:14">
      <c r="A15" s="41" t="s">
        <v>21</v>
      </c>
      <c r="B15" s="42"/>
      <c r="C15" s="42"/>
      <c r="D15" s="42"/>
      <c r="E15" s="42"/>
      <c r="F15" s="42"/>
      <c r="G15" s="42"/>
      <c r="H15" s="42"/>
      <c r="I15" s="42"/>
      <c r="J15" s="42">
        <v>268</v>
      </c>
      <c r="K15" s="42">
        <v>314</v>
      </c>
      <c r="L15" s="42">
        <v>1233</v>
      </c>
      <c r="M15" s="42">
        <v>1815</v>
      </c>
      <c r="N15" s="42">
        <v>1815</v>
      </c>
    </row>
    <row r="16" spans="1:14">
      <c r="A16" s="40" t="s">
        <v>25</v>
      </c>
      <c r="B16" s="42"/>
      <c r="C16" s="42"/>
      <c r="D16" s="42"/>
      <c r="E16" s="42"/>
      <c r="F16" s="42"/>
      <c r="G16" s="42"/>
      <c r="H16" s="42"/>
      <c r="I16" s="42"/>
      <c r="J16" s="42">
        <v>248</v>
      </c>
      <c r="K16" s="42">
        <v>409</v>
      </c>
      <c r="L16" s="42">
        <v>1566</v>
      </c>
      <c r="M16" s="42">
        <v>2223</v>
      </c>
      <c r="N16" s="42">
        <v>2223</v>
      </c>
    </row>
    <row r="17" spans="1:14">
      <c r="A17" s="41" t="s">
        <v>22</v>
      </c>
      <c r="B17" s="42"/>
      <c r="C17" s="42"/>
      <c r="D17" s="42"/>
      <c r="E17" s="42"/>
      <c r="F17" s="42"/>
      <c r="G17" s="42"/>
      <c r="H17" s="42"/>
      <c r="I17" s="42"/>
      <c r="J17" s="42">
        <v>26</v>
      </c>
      <c r="K17" s="42">
        <v>130</v>
      </c>
      <c r="L17" s="42">
        <v>280</v>
      </c>
      <c r="M17" s="42">
        <v>436</v>
      </c>
      <c r="N17" s="42">
        <v>436</v>
      </c>
    </row>
    <row r="18" spans="1:14">
      <c r="A18" s="41" t="s">
        <v>21</v>
      </c>
      <c r="B18" s="42"/>
      <c r="C18" s="42"/>
      <c r="D18" s="42"/>
      <c r="E18" s="42"/>
      <c r="F18" s="42"/>
      <c r="G18" s="42"/>
      <c r="H18" s="42"/>
      <c r="I18" s="42"/>
      <c r="J18" s="42">
        <v>222</v>
      </c>
      <c r="K18" s="42">
        <v>279</v>
      </c>
      <c r="L18" s="42">
        <v>948</v>
      </c>
      <c r="M18" s="42">
        <v>1449</v>
      </c>
      <c r="N18" s="42">
        <v>1449</v>
      </c>
    </row>
    <row r="19" spans="1:14">
      <c r="A19" s="41" t="s">
        <v>26</v>
      </c>
      <c r="B19" s="42"/>
      <c r="C19" s="42"/>
      <c r="D19" s="42"/>
      <c r="E19" s="42"/>
      <c r="F19" s="42"/>
      <c r="G19" s="42"/>
      <c r="H19" s="42"/>
      <c r="I19" s="42"/>
      <c r="J19" s="42">
        <v>0</v>
      </c>
      <c r="K19" s="42">
        <v>0</v>
      </c>
      <c r="L19" s="42">
        <v>338</v>
      </c>
      <c r="M19" s="42">
        <v>338</v>
      </c>
      <c r="N19" s="42">
        <v>338</v>
      </c>
    </row>
    <row r="20" spans="1:14">
      <c r="A20" s="40" t="s">
        <v>33</v>
      </c>
      <c r="B20" s="43">
        <v>86453.97</v>
      </c>
      <c r="C20" s="43">
        <v>19149937.190000001</v>
      </c>
      <c r="D20" s="43">
        <v>8796099.0600000005</v>
      </c>
      <c r="E20" s="43">
        <v>28032490.220000006</v>
      </c>
      <c r="F20" s="42"/>
      <c r="G20" s="42"/>
      <c r="H20" s="42"/>
      <c r="I20" s="42"/>
      <c r="J20" s="42"/>
      <c r="K20" s="42"/>
      <c r="L20" s="42"/>
      <c r="M20" s="42"/>
      <c r="N20" s="43">
        <v>28032490.220000006</v>
      </c>
    </row>
    <row r="21" spans="1:14">
      <c r="A21" s="41" t="s">
        <v>22</v>
      </c>
      <c r="B21" s="43">
        <v>75534.97</v>
      </c>
      <c r="C21" s="43">
        <v>11344601.620000001</v>
      </c>
      <c r="D21" s="43">
        <v>5541567.4300000016</v>
      </c>
      <c r="E21" s="43">
        <v>16961704.020000003</v>
      </c>
      <c r="F21" s="42"/>
      <c r="G21" s="42"/>
      <c r="H21" s="42"/>
      <c r="I21" s="42"/>
      <c r="J21" s="42"/>
      <c r="K21" s="42"/>
      <c r="L21" s="42"/>
      <c r="M21" s="42"/>
      <c r="N21" s="43">
        <v>16961704.020000003</v>
      </c>
    </row>
    <row r="22" spans="1:14">
      <c r="A22" s="41" t="s">
        <v>21</v>
      </c>
      <c r="B22" s="43">
        <v>10919</v>
      </c>
      <c r="C22" s="43">
        <v>7805335.5700000012</v>
      </c>
      <c r="D22" s="43">
        <v>3254531.6299999994</v>
      </c>
      <c r="E22" s="43">
        <v>11070786.200000001</v>
      </c>
      <c r="F22" s="42"/>
      <c r="G22" s="42"/>
      <c r="H22" s="42"/>
      <c r="I22" s="42"/>
      <c r="J22" s="42"/>
      <c r="K22" s="42"/>
      <c r="L22" s="42"/>
      <c r="M22" s="42"/>
      <c r="N22" s="43">
        <v>11070786.200000001</v>
      </c>
    </row>
    <row r="23" spans="1:14">
      <c r="A23" s="40" t="s">
        <v>35</v>
      </c>
      <c r="B23" s="42"/>
      <c r="C23" s="42"/>
      <c r="D23" s="42"/>
      <c r="E23" s="42"/>
      <c r="F23" s="42">
        <v>0</v>
      </c>
      <c r="G23" s="42">
        <v>863</v>
      </c>
      <c r="H23" s="42">
        <v>1684</v>
      </c>
      <c r="I23" s="42">
        <v>2547</v>
      </c>
      <c r="J23" s="42"/>
      <c r="K23" s="42"/>
      <c r="L23" s="42"/>
      <c r="M23" s="42"/>
      <c r="N23" s="42">
        <v>2547</v>
      </c>
    </row>
    <row r="24" spans="1:14">
      <c r="A24" s="41" t="s">
        <v>22</v>
      </c>
      <c r="B24" s="42"/>
      <c r="C24" s="42"/>
      <c r="D24" s="42"/>
      <c r="E24" s="42"/>
      <c r="F24" s="42">
        <v>0</v>
      </c>
      <c r="G24" s="42">
        <v>442</v>
      </c>
      <c r="H24" s="42">
        <v>761</v>
      </c>
      <c r="I24" s="42">
        <v>1203</v>
      </c>
      <c r="J24" s="42"/>
      <c r="K24" s="42"/>
      <c r="L24" s="42"/>
      <c r="M24" s="42"/>
      <c r="N24" s="42">
        <v>1203</v>
      </c>
    </row>
    <row r="25" spans="1:14">
      <c r="A25" s="41" t="s">
        <v>21</v>
      </c>
      <c r="B25" s="42"/>
      <c r="C25" s="42"/>
      <c r="D25" s="42"/>
      <c r="E25" s="42"/>
      <c r="F25" s="42">
        <v>0</v>
      </c>
      <c r="G25" s="42">
        <v>421</v>
      </c>
      <c r="H25" s="42">
        <v>923</v>
      </c>
      <c r="I25" s="42">
        <v>1344</v>
      </c>
      <c r="J25" s="42"/>
      <c r="K25" s="42"/>
      <c r="L25" s="42"/>
      <c r="M25" s="42"/>
      <c r="N25" s="42">
        <v>1344</v>
      </c>
    </row>
    <row r="26" spans="1:14">
      <c r="A26" s="40" t="s">
        <v>36</v>
      </c>
      <c r="B26" s="42"/>
      <c r="C26" s="42"/>
      <c r="D26" s="42"/>
      <c r="E26" s="42"/>
      <c r="F26" s="42">
        <v>0</v>
      </c>
      <c r="G26" s="42">
        <v>714</v>
      </c>
      <c r="H26" s="42">
        <v>1511</v>
      </c>
      <c r="I26" s="42">
        <v>2225</v>
      </c>
      <c r="J26" s="42"/>
      <c r="K26" s="42"/>
      <c r="L26" s="42"/>
      <c r="M26" s="42"/>
      <c r="N26" s="42">
        <v>2225</v>
      </c>
    </row>
    <row r="27" spans="1:14">
      <c r="A27" s="41" t="s">
        <v>22</v>
      </c>
      <c r="B27" s="42"/>
      <c r="C27" s="42"/>
      <c r="D27" s="42"/>
      <c r="E27" s="42"/>
      <c r="F27" s="42">
        <v>0</v>
      </c>
      <c r="G27" s="42">
        <v>348</v>
      </c>
      <c r="H27" s="42">
        <v>689</v>
      </c>
      <c r="I27" s="42">
        <v>1037</v>
      </c>
      <c r="J27" s="42"/>
      <c r="K27" s="42"/>
      <c r="L27" s="42"/>
      <c r="M27" s="42"/>
      <c r="N27" s="42">
        <v>1037</v>
      </c>
    </row>
    <row r="28" spans="1:14">
      <c r="A28" s="41" t="s">
        <v>21</v>
      </c>
      <c r="B28" s="42"/>
      <c r="C28" s="42"/>
      <c r="D28" s="42"/>
      <c r="E28" s="42"/>
      <c r="F28" s="42">
        <v>0</v>
      </c>
      <c r="G28" s="42">
        <v>366</v>
      </c>
      <c r="H28" s="42">
        <v>822</v>
      </c>
      <c r="I28" s="42">
        <v>1188</v>
      </c>
      <c r="J28" s="42"/>
      <c r="K28" s="42"/>
      <c r="L28" s="42"/>
      <c r="M28" s="42"/>
      <c r="N28" s="42">
        <v>1188</v>
      </c>
    </row>
    <row r="29" spans="1:14">
      <c r="A29" s="40" t="s">
        <v>32</v>
      </c>
      <c r="B29" s="42">
        <v>2</v>
      </c>
      <c r="C29" s="42">
        <v>120</v>
      </c>
      <c r="D29" s="42">
        <v>213</v>
      </c>
      <c r="E29" s="42">
        <v>335</v>
      </c>
      <c r="F29" s="42"/>
      <c r="G29" s="42"/>
      <c r="H29" s="42"/>
      <c r="I29" s="42"/>
      <c r="J29" s="42"/>
      <c r="K29" s="42"/>
      <c r="L29" s="42"/>
      <c r="M29" s="42"/>
      <c r="N29" s="42">
        <v>335</v>
      </c>
    </row>
    <row r="30" spans="1:14">
      <c r="A30" s="41" t="s">
        <v>22</v>
      </c>
      <c r="B30" s="42">
        <v>1</v>
      </c>
      <c r="C30" s="42">
        <v>15</v>
      </c>
      <c r="D30" s="42">
        <v>79</v>
      </c>
      <c r="E30" s="42">
        <v>95</v>
      </c>
      <c r="F30" s="42"/>
      <c r="G30" s="42"/>
      <c r="H30" s="42"/>
      <c r="I30" s="42"/>
      <c r="J30" s="42"/>
      <c r="K30" s="42"/>
      <c r="L30" s="42"/>
      <c r="M30" s="42"/>
      <c r="N30" s="42">
        <v>95</v>
      </c>
    </row>
    <row r="31" spans="1:14">
      <c r="A31" s="41" t="s">
        <v>21</v>
      </c>
      <c r="B31" s="42">
        <v>1</v>
      </c>
      <c r="C31" s="42">
        <v>105</v>
      </c>
      <c r="D31" s="42">
        <v>134</v>
      </c>
      <c r="E31" s="42">
        <v>240</v>
      </c>
      <c r="F31" s="42"/>
      <c r="G31" s="42"/>
      <c r="H31" s="42"/>
      <c r="I31" s="42"/>
      <c r="J31" s="42"/>
      <c r="K31" s="42"/>
      <c r="L31" s="42"/>
      <c r="M31" s="42"/>
      <c r="N31" s="42">
        <v>240</v>
      </c>
    </row>
    <row r="32" spans="1:14">
      <c r="A32" s="39" t="s">
        <v>37</v>
      </c>
      <c r="B32" s="42"/>
      <c r="C32" s="42"/>
      <c r="D32" s="42"/>
      <c r="E32" s="42"/>
      <c r="F32" s="42"/>
      <c r="G32" s="42"/>
      <c r="H32" s="42"/>
      <c r="I32" s="42"/>
      <c r="J32" s="42">
        <v>26.016129032258064</v>
      </c>
      <c r="K32" s="42">
        <v>18.970660146699267</v>
      </c>
      <c r="L32" s="42">
        <v>8.2350463352990726</v>
      </c>
      <c r="M32" s="42">
        <v>53.221835514256405</v>
      </c>
      <c r="N32" s="42">
        <v>53.221835514256405</v>
      </c>
    </row>
    <row r="33" spans="1:14">
      <c r="A33" s="40" t="s">
        <v>40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>
      <c r="A34" s="41" t="s">
        <v>63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>
      <c r="A35" s="40" t="s">
        <v>39</v>
      </c>
      <c r="B35" s="42"/>
      <c r="C35" s="42"/>
      <c r="D35" s="42"/>
      <c r="E35" s="42"/>
      <c r="F35" s="42"/>
      <c r="G35" s="42"/>
      <c r="H35" s="42"/>
      <c r="I35" s="42"/>
      <c r="J35" s="42">
        <v>26.016129032258064</v>
      </c>
      <c r="K35" s="42">
        <v>18.970660146699267</v>
      </c>
      <c r="L35" s="42">
        <v>8.2350463352990726</v>
      </c>
      <c r="M35" s="42">
        <v>53.221835514256405</v>
      </c>
      <c r="N35" s="42">
        <v>53.221835514256405</v>
      </c>
    </row>
    <row r="36" spans="1:14">
      <c r="A36" s="41" t="s">
        <v>63</v>
      </c>
      <c r="B36" s="42"/>
      <c r="C36" s="42"/>
      <c r="D36" s="42"/>
      <c r="E36" s="42"/>
      <c r="F36" s="42"/>
      <c r="G36" s="42"/>
      <c r="H36" s="42"/>
      <c r="I36" s="42"/>
      <c r="J36" s="42">
        <v>26.016129032258064</v>
      </c>
      <c r="K36" s="42">
        <v>18.970660146699267</v>
      </c>
      <c r="L36" s="42">
        <v>8.2350463352990726</v>
      </c>
      <c r="M36" s="42">
        <v>53.221835514256405</v>
      </c>
      <c r="N36" s="42">
        <v>53.221835514256405</v>
      </c>
    </row>
    <row r="37" spans="1:14">
      <c r="A37" s="40" t="s">
        <v>38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>
      <c r="A38" s="41" t="s">
        <v>63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>
      <c r="A39" s="39" t="s">
        <v>41</v>
      </c>
      <c r="B39" s="42">
        <v>5</v>
      </c>
      <c r="C39" s="42">
        <v>58</v>
      </c>
      <c r="D39" s="42">
        <v>41</v>
      </c>
      <c r="E39" s="42">
        <v>104</v>
      </c>
      <c r="F39" s="42"/>
      <c r="G39" s="42"/>
      <c r="H39" s="42"/>
      <c r="I39" s="42"/>
      <c r="J39" s="42">
        <v>50</v>
      </c>
      <c r="K39" s="42">
        <v>107</v>
      </c>
      <c r="L39" s="42">
        <v>97</v>
      </c>
      <c r="M39" s="42">
        <v>254</v>
      </c>
      <c r="N39" s="42">
        <v>358</v>
      </c>
    </row>
    <row r="40" spans="1:14">
      <c r="A40" s="40" t="s">
        <v>43</v>
      </c>
      <c r="B40" s="42">
        <v>5</v>
      </c>
      <c r="C40" s="42">
        <v>58</v>
      </c>
      <c r="D40" s="42">
        <v>41</v>
      </c>
      <c r="E40" s="42">
        <v>104</v>
      </c>
      <c r="F40" s="42"/>
      <c r="G40" s="42"/>
      <c r="H40" s="42"/>
      <c r="I40" s="42"/>
      <c r="J40" s="42"/>
      <c r="K40" s="42"/>
      <c r="L40" s="42"/>
      <c r="M40" s="42"/>
      <c r="N40" s="42">
        <v>104</v>
      </c>
    </row>
    <row r="41" spans="1:14">
      <c r="A41" s="41" t="s">
        <v>31</v>
      </c>
      <c r="B41" s="42">
        <v>5</v>
      </c>
      <c r="C41" s="42">
        <v>58</v>
      </c>
      <c r="D41" s="42">
        <v>41</v>
      </c>
      <c r="E41" s="42">
        <v>104</v>
      </c>
      <c r="F41" s="42"/>
      <c r="G41" s="42"/>
      <c r="H41" s="42"/>
      <c r="I41" s="42"/>
      <c r="J41" s="42"/>
      <c r="K41" s="42"/>
      <c r="L41" s="42"/>
      <c r="M41" s="42"/>
      <c r="N41" s="42">
        <v>104</v>
      </c>
    </row>
    <row r="42" spans="1:14">
      <c r="A42" s="40" t="s">
        <v>42</v>
      </c>
      <c r="B42" s="42"/>
      <c r="C42" s="42"/>
      <c r="D42" s="42"/>
      <c r="E42" s="42"/>
      <c r="F42" s="42"/>
      <c r="G42" s="42"/>
      <c r="H42" s="42"/>
      <c r="I42" s="42"/>
      <c r="J42" s="42">
        <v>50</v>
      </c>
      <c r="K42" s="42">
        <v>107</v>
      </c>
      <c r="L42" s="42">
        <v>97</v>
      </c>
      <c r="M42" s="42">
        <v>254</v>
      </c>
      <c r="N42" s="42">
        <v>254</v>
      </c>
    </row>
    <row r="43" spans="1:14">
      <c r="A43" s="41" t="s">
        <v>31</v>
      </c>
      <c r="B43" s="42"/>
      <c r="C43" s="42"/>
      <c r="D43" s="42"/>
      <c r="E43" s="42"/>
      <c r="F43" s="42"/>
      <c r="G43" s="42"/>
      <c r="H43" s="42"/>
      <c r="I43" s="42"/>
      <c r="J43" s="42">
        <v>50</v>
      </c>
      <c r="K43" s="42">
        <v>107</v>
      </c>
      <c r="L43" s="42">
        <v>97</v>
      </c>
      <c r="M43" s="42">
        <v>254</v>
      </c>
      <c r="N43" s="42">
        <v>254</v>
      </c>
    </row>
    <row r="44" spans="1:14">
      <c r="A44" s="40" t="s">
        <v>44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>
      <c r="A45" s="41" t="s">
        <v>31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>
      <c r="A46" s="39" t="s">
        <v>61</v>
      </c>
      <c r="B46" s="42">
        <v>86484.97</v>
      </c>
      <c r="C46" s="42">
        <v>19150394.190000001</v>
      </c>
      <c r="D46" s="42">
        <v>8796847.0600000005</v>
      </c>
      <c r="E46" s="42">
        <v>28033726.220000006</v>
      </c>
      <c r="F46" s="42">
        <v>0</v>
      </c>
      <c r="G46" s="42">
        <v>1577</v>
      </c>
      <c r="H46" s="42">
        <v>3195</v>
      </c>
      <c r="I46" s="42">
        <v>4772</v>
      </c>
      <c r="J46" s="42">
        <v>646.01612903225805</v>
      </c>
      <c r="K46" s="42">
        <v>1012.9706601466993</v>
      </c>
      <c r="L46" s="42">
        <v>232815262121.23505</v>
      </c>
      <c r="M46" s="42">
        <v>232815263780.22183</v>
      </c>
      <c r="N46" s="42">
        <v>232843302278.44183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2"/>
  <sheetViews>
    <sheetView workbookViewId="0"/>
  </sheetViews>
  <sheetFormatPr baseColWidth="10" defaultColWidth="9.140625" defaultRowHeight="15"/>
  <sheetData>
    <row r="1" spans="1:7">
      <c r="A1" t="s">
        <v>47</v>
      </c>
      <c r="B1" t="s">
        <v>48</v>
      </c>
      <c r="C1" t="s">
        <v>49</v>
      </c>
      <c r="D1" t="s">
        <v>50</v>
      </c>
      <c r="E1" t="s">
        <v>51</v>
      </c>
      <c r="F1" t="s">
        <v>52</v>
      </c>
      <c r="G1" t="s">
        <v>53</v>
      </c>
    </row>
    <row r="2" spans="1:7">
      <c r="A2" t="s">
        <v>54</v>
      </c>
      <c r="B2" t="s">
        <v>55</v>
      </c>
      <c r="C2" t="s">
        <v>56</v>
      </c>
      <c r="D2" t="s">
        <v>57</v>
      </c>
      <c r="E2" t="s">
        <v>58</v>
      </c>
      <c r="F2">
        <v>5</v>
      </c>
      <c r="G2" t="s">
        <v>59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  <customProperties>
    <customPr name="DCFIdentifier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Donnees_Filtre</vt:lpstr>
      <vt:lpstr>Résultats</vt:lpstr>
      <vt:lpstr>TCD_Exempl</vt:lpstr>
      <vt:lpstr>Classified as UnClassified</vt:lpstr>
    </vt:vector>
  </TitlesOfParts>
  <Company>GIE SI2M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Traoré D. Abdel Aziz</dc:creator>
  <cp:lastModifiedBy>Traoré D. Abdel Aziz</cp:lastModifiedBy>
  <dcterms:created xsi:type="dcterms:W3CDTF">2015-09-14T14:42:50Z</dcterms:created>
  <dcterms:modified xsi:type="dcterms:W3CDTF">2015-09-15T08:58:58Z</dcterms:modified>
</cp:coreProperties>
</file>