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991" activeTab="2"/>
  </bookViews>
  <sheets>
    <sheet name="Feuille1" sheetId="1" r:id="rId1"/>
    <sheet name="tableau utilise" sheetId="2" r:id="rId2"/>
    <sheet name="EDUCATEUR SPECIALIS2" sheetId="3" r:id="rId3"/>
  </sheets>
  <externalReferences>
    <externalReference r:id="rId4"/>
  </externalReferences>
  <calcPr calcId="125725" iterate="1"/>
</workbook>
</file>

<file path=xl/calcChain.xml><?xml version="1.0" encoding="utf-8"?>
<calcChain xmlns="http://schemas.openxmlformats.org/spreadsheetml/2006/main">
  <c r="T4" i="2"/>
  <c r="T5"/>
  <c r="K13"/>
  <c r="X7" l="1"/>
  <c r="N7"/>
  <c r="Y7" l="1"/>
  <c r="T7" s="1"/>
  <c r="X6"/>
  <c r="Y6" s="1"/>
  <c r="T6" s="1"/>
  <c r="X5" l="1"/>
  <c r="N5"/>
  <c r="X4" l="1"/>
  <c r="H7"/>
  <c r="F7" l="1"/>
  <c r="H6"/>
  <c r="G7" l="1"/>
  <c r="G6"/>
  <c r="H5"/>
  <c r="F5" l="1"/>
  <c r="H4"/>
  <c r="G5" l="1"/>
  <c r="G4"/>
</calcChain>
</file>

<file path=xl/sharedStrings.xml><?xml version="1.0" encoding="utf-8"?>
<sst xmlns="http://schemas.openxmlformats.org/spreadsheetml/2006/main" count="55" uniqueCount="40">
  <si>
    <t>Pt convention</t>
  </si>
  <si>
    <t>Résultat</t>
  </si>
  <si>
    <t>date</t>
  </si>
  <si>
    <t>valeur indice</t>
  </si>
  <si>
    <t>attendu :</t>
  </si>
  <si>
    <t>DONNES INDIVIDUELLES</t>
  </si>
  <si>
    <t>DATE D ANCIENNETE</t>
  </si>
  <si>
    <t>NOM</t>
  </si>
  <si>
    <t>PRENOM</t>
  </si>
  <si>
    <t>EMPLOI</t>
  </si>
  <si>
    <t>DATE D'ENTREE</t>
  </si>
  <si>
    <t>COEFF DE BASE</t>
  </si>
  <si>
    <t>Date d'Embauche prise en compte</t>
  </si>
  <si>
    <t>Ancienneté</t>
  </si>
  <si>
    <t xml:space="preserve">COEFF a ce jour </t>
  </si>
  <si>
    <t>POINT</t>
  </si>
  <si>
    <t xml:space="preserve">SALAIRE DE </t>
  </si>
  <si>
    <t>INDEMNITE DE</t>
  </si>
  <si>
    <t xml:space="preserve">POINT DE </t>
  </si>
  <si>
    <t>SUPPLEMENT</t>
  </si>
  <si>
    <t>INDEMNITE</t>
  </si>
  <si>
    <t xml:space="preserve">
Nombre année
déroulement de 
carriére</t>
  </si>
  <si>
    <t xml:space="preserve">Date de Changement de coef </t>
  </si>
  <si>
    <t>Prochain
 coefficient</t>
  </si>
  <si>
    <t>BASE</t>
  </si>
  <si>
    <t>RTT</t>
  </si>
  <si>
    <t>en pointsmensuel</t>
  </si>
  <si>
    <t>COORDINATION</t>
  </si>
  <si>
    <t>FAMILIAL</t>
  </si>
  <si>
    <t>COMP SMIC</t>
  </si>
  <si>
    <t>aide medico psycho</t>
  </si>
  <si>
    <t>ASI</t>
  </si>
  <si>
    <t>Educateur spécialisé</t>
  </si>
  <si>
    <t>22ans 2 mois trois jour</t>
  </si>
  <si>
    <t xml:space="preserve">14 ans 2 mois 16 jours </t>
  </si>
  <si>
    <t xml:space="preserve">21 ans 7 mois 10 jours </t>
  </si>
  <si>
    <t>7 ans 11 mois 12 jours</t>
  </si>
  <si>
    <t xml:space="preserve">DEROULEMENT DE CARRIERE </t>
  </si>
  <si>
    <t xml:space="preserve">COEFFICIENT </t>
  </si>
  <si>
    <t>DE DEBUT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</si>
</sst>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yy&quot; a &quot;mm&quot; ms &quot;dd&quot; j&quot;"/>
  </numFmts>
  <fonts count="8"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0"/>
      <name val="Geneva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96">
    <xf numFmtId="0" fontId="0" fillId="0" borderId="0" xfId="0"/>
    <xf numFmtId="164" fontId="1" fillId="0" borderId="0" xfId="0" applyNumberFormat="1" applyFont="1"/>
    <xf numFmtId="0" fontId="1" fillId="0" borderId="0" xfId="0" applyFont="1"/>
    <xf numFmtId="0" fontId="0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/>
    <xf numFmtId="0" fontId="4" fillId="4" borderId="6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14" fontId="5" fillId="2" borderId="24" xfId="0" applyNumberFormat="1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14" fontId="5" fillId="3" borderId="25" xfId="0" applyNumberFormat="1" applyFont="1" applyFill="1" applyBorder="1" applyAlignment="1">
      <alignment horizontal="center"/>
    </xf>
    <xf numFmtId="1" fontId="5" fillId="3" borderId="26" xfId="0" applyNumberFormat="1" applyFont="1" applyFill="1" applyBorder="1" applyAlignment="1">
      <alignment horizontal="center"/>
    </xf>
    <xf numFmtId="4" fontId="5" fillId="4" borderId="26" xfId="0" applyNumberFormat="1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  <xf numFmtId="14" fontId="5" fillId="2" borderId="33" xfId="0" applyNumberFormat="1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14" fontId="5" fillId="3" borderId="35" xfId="0" applyNumberFormat="1" applyFont="1" applyFill="1" applyBorder="1" applyAlignment="1">
      <alignment horizontal="center"/>
    </xf>
    <xf numFmtId="1" fontId="5" fillId="3" borderId="35" xfId="0" applyNumberFormat="1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0" fontId="7" fillId="0" borderId="14" xfId="1" applyNumberFormat="1" applyFont="1" applyFill="1" applyBorder="1" applyAlignment="1">
      <alignment horizontal="center"/>
    </xf>
    <xf numFmtId="0" fontId="7" fillId="0" borderId="22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4" fontId="5" fillId="0" borderId="24" xfId="0" applyNumberFormat="1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14" fontId="5" fillId="0" borderId="25" xfId="0" applyNumberFormat="1" applyFont="1" applyFill="1" applyBorder="1" applyAlignment="1">
      <alignment horizontal="center"/>
    </xf>
    <xf numFmtId="2" fontId="5" fillId="0" borderId="27" xfId="0" applyNumberFormat="1" applyFont="1" applyFill="1" applyBorder="1" applyAlignment="1">
      <alignment horizontal="center"/>
    </xf>
    <xf numFmtId="2" fontId="5" fillId="0" borderId="26" xfId="0" applyNumberFormat="1" applyFont="1" applyFill="1" applyBorder="1" applyAlignment="1">
      <alignment horizontal="center"/>
    </xf>
    <xf numFmtId="2" fontId="5" fillId="0" borderId="28" xfId="0" applyNumberFormat="1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14" fontId="5" fillId="0" borderId="33" xfId="0" applyNumberFormat="1" applyFont="1" applyFill="1" applyBorder="1" applyAlignment="1">
      <alignment horizontal="center"/>
    </xf>
    <xf numFmtId="0" fontId="5" fillId="0" borderId="34" xfId="0" applyFont="1" applyFill="1" applyBorder="1" applyAlignment="1">
      <alignment horizontal="center"/>
    </xf>
    <xf numFmtId="14" fontId="5" fillId="0" borderId="35" xfId="0" applyNumberFormat="1" applyFont="1" applyFill="1" applyBorder="1" applyAlignment="1">
      <alignment horizontal="center"/>
    </xf>
    <xf numFmtId="2" fontId="5" fillId="0" borderId="35" xfId="0" applyNumberFormat="1" applyFont="1" applyFill="1" applyBorder="1" applyAlignment="1">
      <alignment horizontal="center"/>
    </xf>
    <xf numFmtId="2" fontId="5" fillId="0" borderId="29" xfId="0" applyNumberFormat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14" fontId="0" fillId="0" borderId="0" xfId="0" applyNumberFormat="1"/>
    <xf numFmtId="2" fontId="5" fillId="6" borderId="26" xfId="0" applyNumberFormat="1" applyFont="1" applyFill="1" applyBorder="1" applyAlignment="1">
      <alignment horizontal="center"/>
    </xf>
    <xf numFmtId="2" fontId="0" fillId="0" borderId="0" xfId="0" applyNumberFormat="1"/>
    <xf numFmtId="2" fontId="5" fillId="5" borderId="26" xfId="0" applyNumberFormat="1" applyFont="1" applyFill="1" applyBorder="1" applyAlignment="1">
      <alignment horizontal="center"/>
    </xf>
    <xf numFmtId="1" fontId="5" fillId="0" borderId="26" xfId="0" applyNumberFormat="1" applyFont="1" applyFill="1" applyBorder="1" applyAlignment="1">
      <alignment horizontal="center"/>
    </xf>
    <xf numFmtId="4" fontId="5" fillId="0" borderId="26" xfId="0" applyNumberFormat="1" applyFont="1" applyFill="1" applyBorder="1" applyAlignment="1">
      <alignment horizontal="center"/>
    </xf>
    <xf numFmtId="1" fontId="5" fillId="0" borderId="35" xfId="0" applyNumberFormat="1" applyFont="1" applyFill="1" applyBorder="1" applyAlignment="1">
      <alignment horizontal="center"/>
    </xf>
    <xf numFmtId="1" fontId="5" fillId="0" borderId="29" xfId="0" applyNumberFormat="1" applyFont="1" applyFill="1" applyBorder="1" applyAlignment="1">
      <alignment horizontal="center"/>
    </xf>
    <xf numFmtId="14" fontId="0" fillId="0" borderId="30" xfId="0" applyNumberFormat="1" applyFill="1" applyBorder="1" applyAlignment="1">
      <alignment horizontal="center"/>
    </xf>
    <xf numFmtId="2" fontId="3" fillId="0" borderId="31" xfId="0" applyNumberFormat="1" applyFont="1" applyFill="1" applyBorder="1" applyAlignment="1">
      <alignment horizontal="center"/>
    </xf>
    <xf numFmtId="14" fontId="3" fillId="0" borderId="30" xfId="0" applyNumberFormat="1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2" fontId="5" fillId="3" borderId="6" xfId="0" applyNumberFormat="1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10" fontId="7" fillId="0" borderId="14" xfId="1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10" fontId="7" fillId="0" borderId="8" xfId="1" applyNumberFormat="1" applyFont="1" applyFill="1" applyBorder="1" applyAlignment="1">
      <alignment horizontal="center" vertical="center" wrapText="1"/>
    </xf>
    <xf numFmtId="10" fontId="7" fillId="0" borderId="3" xfId="1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5" fontId="0" fillId="0" borderId="0" xfId="0" applyNumberFormat="1"/>
  </cellXfs>
  <cellStyles count="2">
    <cellStyle name="Normal" xfId="0" builtinId="0"/>
    <cellStyle name="Normal_CA 2004 Serv.Accomp. normalisé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calcul%20coef1%20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angement de Coefficient"/>
      <sheetName val="Psychomotricien"/>
      <sheetName val="Educateur spécialisé"/>
      <sheetName val="technicien qualifié"/>
      <sheetName val="ts comptable"/>
      <sheetName val="ASI"/>
      <sheetName val="CSE NIV 1"/>
      <sheetName val="moniteur éducateur"/>
      <sheetName val="aide medico psycho"/>
      <sheetName val="CSE C2 N3"/>
      <sheetName val="Feuil1"/>
    </sheetNames>
    <sheetDataSet>
      <sheetData sheetId="0"/>
      <sheetData sheetId="1"/>
      <sheetData sheetId="2">
        <row r="3">
          <cell r="C3">
            <v>434</v>
          </cell>
          <cell r="E3">
            <v>1</v>
          </cell>
        </row>
        <row r="4">
          <cell r="C4">
            <v>447</v>
          </cell>
          <cell r="E4">
            <v>3</v>
          </cell>
        </row>
        <row r="5">
          <cell r="C5">
            <v>478</v>
          </cell>
          <cell r="E5">
            <v>5</v>
          </cell>
        </row>
        <row r="6">
          <cell r="C6">
            <v>503</v>
          </cell>
          <cell r="E6">
            <v>7</v>
          </cell>
        </row>
        <row r="7">
          <cell r="C7">
            <v>537</v>
          </cell>
          <cell r="E7">
            <v>9</v>
          </cell>
        </row>
        <row r="8">
          <cell r="C8">
            <v>570</v>
          </cell>
          <cell r="E8">
            <v>11</v>
          </cell>
        </row>
        <row r="9">
          <cell r="C9">
            <v>581</v>
          </cell>
          <cell r="E9">
            <v>14</v>
          </cell>
        </row>
        <row r="10">
          <cell r="C10">
            <v>615</v>
          </cell>
          <cell r="E10">
            <v>17</v>
          </cell>
        </row>
        <row r="11">
          <cell r="C11">
            <v>647</v>
          </cell>
          <cell r="E11">
            <v>20</v>
          </cell>
        </row>
        <row r="12">
          <cell r="C12">
            <v>679</v>
          </cell>
          <cell r="E12">
            <v>24</v>
          </cell>
        </row>
        <row r="13">
          <cell r="C13">
            <v>715</v>
          </cell>
          <cell r="E13">
            <v>28</v>
          </cell>
        </row>
        <row r="14">
          <cell r="C14">
            <v>762</v>
          </cell>
        </row>
      </sheetData>
      <sheetData sheetId="3"/>
      <sheetData sheetId="4"/>
      <sheetData sheetId="5">
        <row r="3">
          <cell r="C3">
            <v>341</v>
          </cell>
          <cell r="E3">
            <v>1</v>
          </cell>
        </row>
        <row r="4">
          <cell r="C4">
            <v>362</v>
          </cell>
          <cell r="E4">
            <v>3</v>
          </cell>
        </row>
        <row r="5">
          <cell r="C5">
            <v>371</v>
          </cell>
          <cell r="E5">
            <v>5</v>
          </cell>
        </row>
        <row r="6">
          <cell r="C6">
            <v>381</v>
          </cell>
          <cell r="E6">
            <v>7</v>
          </cell>
        </row>
        <row r="7">
          <cell r="C7">
            <v>391</v>
          </cell>
          <cell r="E7">
            <v>13</v>
          </cell>
        </row>
        <row r="8">
          <cell r="C8">
            <v>406</v>
          </cell>
          <cell r="E8">
            <v>16</v>
          </cell>
        </row>
        <row r="9">
          <cell r="C9">
            <v>415</v>
          </cell>
          <cell r="E9">
            <v>20</v>
          </cell>
        </row>
        <row r="10">
          <cell r="C10">
            <v>421</v>
          </cell>
          <cell r="E10">
            <v>24</v>
          </cell>
        </row>
        <row r="11">
          <cell r="C11">
            <v>432</v>
          </cell>
          <cell r="E11">
            <v>28</v>
          </cell>
        </row>
        <row r="12">
          <cell r="C12">
            <v>445</v>
          </cell>
        </row>
      </sheetData>
      <sheetData sheetId="6"/>
      <sheetData sheetId="7"/>
      <sheetData sheetId="8">
        <row r="3">
          <cell r="C3">
            <v>396</v>
          </cell>
          <cell r="E3">
            <v>1</v>
          </cell>
        </row>
        <row r="4">
          <cell r="C4">
            <v>405</v>
          </cell>
          <cell r="E4">
            <v>2</v>
          </cell>
        </row>
        <row r="5">
          <cell r="C5">
            <v>405</v>
          </cell>
          <cell r="E5">
            <v>3</v>
          </cell>
        </row>
        <row r="6">
          <cell r="C6">
            <v>418</v>
          </cell>
          <cell r="E6">
            <v>5</v>
          </cell>
        </row>
        <row r="7">
          <cell r="C7">
            <v>432</v>
          </cell>
          <cell r="E7">
            <v>7</v>
          </cell>
        </row>
        <row r="8">
          <cell r="C8">
            <v>448</v>
          </cell>
          <cell r="E8">
            <v>10</v>
          </cell>
        </row>
        <row r="9">
          <cell r="C9">
            <v>461</v>
          </cell>
          <cell r="E9">
            <v>13</v>
          </cell>
        </row>
        <row r="10">
          <cell r="C10">
            <v>474</v>
          </cell>
          <cell r="E10">
            <v>16</v>
          </cell>
        </row>
        <row r="11">
          <cell r="C11">
            <v>486</v>
          </cell>
          <cell r="E11">
            <v>20</v>
          </cell>
        </row>
        <row r="12">
          <cell r="C12">
            <v>498</v>
          </cell>
          <cell r="E12">
            <v>24</v>
          </cell>
        </row>
        <row r="13">
          <cell r="C13">
            <v>516</v>
          </cell>
          <cell r="E13">
            <v>28</v>
          </cell>
        </row>
        <row r="14">
          <cell r="C14">
            <v>530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zoomScaleNormal="100" workbookViewId="0">
      <selection activeCell="D16" sqref="D16"/>
    </sheetView>
  </sheetViews>
  <sheetFormatPr baseColWidth="10" defaultColWidth="9.140625" defaultRowHeight="12.75"/>
  <cols>
    <col min="1" max="1" width="12.7109375"/>
    <col min="2" max="1025" width="11.5703125"/>
  </cols>
  <sheetData>
    <row r="1" spans="1:3">
      <c r="A1" s="1" t="s">
        <v>0</v>
      </c>
      <c r="B1" s="2">
        <v>3.76</v>
      </c>
      <c r="C1" s="3" t="s">
        <v>1</v>
      </c>
    </row>
    <row r="2" spans="1:3">
      <c r="A2" s="4" t="s">
        <v>2</v>
      </c>
      <c r="B2" s="3" t="s">
        <v>3</v>
      </c>
      <c r="C2" s="3" t="s">
        <v>4</v>
      </c>
    </row>
    <row r="3" spans="1:3">
      <c r="A3" s="5">
        <v>42248</v>
      </c>
      <c r="B3">
        <v>500</v>
      </c>
    </row>
    <row r="4" spans="1:3">
      <c r="A4" s="5">
        <v>42272</v>
      </c>
      <c r="B4">
        <v>520</v>
      </c>
    </row>
    <row r="5" spans="1:3">
      <c r="A5" s="5">
        <v>42279</v>
      </c>
      <c r="B5">
        <v>518</v>
      </c>
    </row>
    <row r="6" spans="1:3">
      <c r="A6" s="5">
        <v>42300</v>
      </c>
      <c r="B6">
        <v>542</v>
      </c>
    </row>
    <row r="7" spans="1:3">
      <c r="A7" s="5">
        <v>42319</v>
      </c>
      <c r="B7">
        <v>547</v>
      </c>
    </row>
    <row r="8" spans="1:3">
      <c r="A8" s="5">
        <v>42350</v>
      </c>
      <c r="B8">
        <v>536</v>
      </c>
    </row>
    <row r="9" spans="1:3">
      <c r="A9" s="5">
        <v>42371</v>
      </c>
      <c r="B9">
        <v>554</v>
      </c>
    </row>
    <row r="10" spans="1:3">
      <c r="A10" s="5">
        <v>42403</v>
      </c>
      <c r="B10">
        <v>522</v>
      </c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Z22"/>
  <sheetViews>
    <sheetView topLeftCell="I1" workbookViewId="0">
      <selection activeCell="T6" sqref="T6"/>
    </sheetView>
  </sheetViews>
  <sheetFormatPr baseColWidth="10" defaultRowHeight="12.75"/>
  <cols>
    <col min="3" max="4" width="11.42578125" customWidth="1"/>
    <col min="6" max="8" width="11.42578125" customWidth="1"/>
    <col min="10" max="10" width="14.28515625" customWidth="1"/>
    <col min="11" max="11" width="13.85546875" customWidth="1"/>
    <col min="15" max="15" width="20.42578125" customWidth="1"/>
    <col min="16" max="16" width="13.42578125" customWidth="1"/>
  </cols>
  <sheetData>
    <row r="1" spans="1:26" ht="13.5" thickBot="1">
      <c r="A1" s="53" t="s">
        <v>5</v>
      </c>
      <c r="B1" s="54"/>
      <c r="C1" s="54"/>
      <c r="D1" s="54"/>
      <c r="E1" s="55"/>
      <c r="F1" s="56" t="s">
        <v>6</v>
      </c>
      <c r="G1" s="57"/>
      <c r="H1" s="6"/>
      <c r="I1" s="69" t="s">
        <v>5</v>
      </c>
      <c r="J1" s="70"/>
      <c r="K1" s="70"/>
      <c r="L1" s="70"/>
      <c r="M1" s="71"/>
      <c r="N1" s="72" t="s">
        <v>6</v>
      </c>
      <c r="O1" s="73"/>
      <c r="P1" s="20"/>
      <c r="Q1" s="21"/>
      <c r="R1" s="22"/>
      <c r="S1" s="22"/>
      <c r="T1" s="22"/>
      <c r="U1" s="22"/>
      <c r="V1" s="21"/>
      <c r="W1" s="21"/>
      <c r="X1" s="21"/>
      <c r="Y1" s="21"/>
      <c r="Z1" s="21"/>
    </row>
    <row r="2" spans="1:26" ht="12.75" customHeight="1">
      <c r="A2" s="58" t="s">
        <v>7</v>
      </c>
      <c r="B2" s="58" t="s">
        <v>8</v>
      </c>
      <c r="C2" s="60" t="s">
        <v>9</v>
      </c>
      <c r="D2" s="62" t="s">
        <v>10</v>
      </c>
      <c r="E2" s="64" t="s">
        <v>11</v>
      </c>
      <c r="F2" s="66" t="s">
        <v>12</v>
      </c>
      <c r="G2" s="67" t="s">
        <v>13</v>
      </c>
      <c r="H2" s="51" t="s">
        <v>14</v>
      </c>
      <c r="I2" s="74" t="s">
        <v>7</v>
      </c>
      <c r="J2" s="74" t="s">
        <v>8</v>
      </c>
      <c r="K2" s="76" t="s">
        <v>9</v>
      </c>
      <c r="L2" s="78" t="s">
        <v>10</v>
      </c>
      <c r="M2" s="80" t="s">
        <v>11</v>
      </c>
      <c r="N2" s="82" t="s">
        <v>12</v>
      </c>
      <c r="O2" s="83" t="s">
        <v>13</v>
      </c>
      <c r="P2" s="85" t="s">
        <v>14</v>
      </c>
      <c r="Q2" s="87" t="s">
        <v>15</v>
      </c>
      <c r="R2" s="23" t="s">
        <v>16</v>
      </c>
      <c r="S2" s="23" t="s">
        <v>17</v>
      </c>
      <c r="T2" s="23">
        <v>8.2100000000000006E-2</v>
      </c>
      <c r="U2" s="23" t="s">
        <v>18</v>
      </c>
      <c r="V2" s="23" t="s">
        <v>19</v>
      </c>
      <c r="W2" s="23" t="s">
        <v>20</v>
      </c>
      <c r="X2" s="89" t="s">
        <v>21</v>
      </c>
      <c r="Y2" s="91" t="s">
        <v>22</v>
      </c>
      <c r="Z2" s="89" t="s">
        <v>23</v>
      </c>
    </row>
    <row r="3" spans="1:26" ht="13.5" thickBot="1">
      <c r="A3" s="59"/>
      <c r="B3" s="59"/>
      <c r="C3" s="61"/>
      <c r="D3" s="63"/>
      <c r="E3" s="65"/>
      <c r="F3" s="66"/>
      <c r="G3" s="68"/>
      <c r="H3" s="52"/>
      <c r="I3" s="75"/>
      <c r="J3" s="75"/>
      <c r="K3" s="77"/>
      <c r="L3" s="79"/>
      <c r="M3" s="81"/>
      <c r="N3" s="82"/>
      <c r="O3" s="84"/>
      <c r="P3" s="86"/>
      <c r="Q3" s="88"/>
      <c r="R3" s="24" t="s">
        <v>24</v>
      </c>
      <c r="S3" s="24" t="s">
        <v>25</v>
      </c>
      <c r="T3" s="24" t="s">
        <v>26</v>
      </c>
      <c r="U3" s="24" t="s">
        <v>27</v>
      </c>
      <c r="V3" s="24" t="s">
        <v>28</v>
      </c>
      <c r="W3" s="24" t="s">
        <v>29</v>
      </c>
      <c r="X3" s="90"/>
      <c r="Y3" s="92"/>
      <c r="Z3" s="93"/>
    </row>
    <row r="4" spans="1:26">
      <c r="A4" s="7"/>
      <c r="B4" s="7"/>
      <c r="C4" s="8" t="s">
        <v>30</v>
      </c>
      <c r="D4" s="9">
        <v>32325</v>
      </c>
      <c r="E4" s="10">
        <v>396</v>
      </c>
      <c r="F4" s="11">
        <v>34151</v>
      </c>
      <c r="G4" s="12" t="e">
        <f t="shared" ref="G4:G7" si="0">DATEDIF(F4,F4+($G$1-F4),"Y")&amp;IF(DATEDIF(F4,F4+($G$1-F4),"Y")&gt;1," ans, "," an, ")&amp;DATEDIF(F4,F4+($G$1-F4),"YM")&amp;" mois et "&amp;DATEDIF(F4,F4+($G$1-F4),"MD")&amp;IF(DATEDIF(F4,F4+($G$1-F4),"MD")&gt;1," jours"," jour")</f>
        <v>#NUM!</v>
      </c>
      <c r="H4" s="13" t="e">
        <f t="shared" ref="H4:H7" ca="1" si="1">IF(coef(C4,F4)=0,E4,(coef(C4,F4)))</f>
        <v>#NAME?</v>
      </c>
      <c r="I4" s="25"/>
      <c r="J4" s="25"/>
      <c r="K4" s="26" t="s">
        <v>30</v>
      </c>
      <c r="L4" s="27">
        <v>32325</v>
      </c>
      <c r="M4" s="28">
        <v>396</v>
      </c>
      <c r="N4" s="29">
        <v>34151</v>
      </c>
      <c r="O4" s="44" t="s">
        <v>33</v>
      </c>
      <c r="P4" s="45">
        <v>498</v>
      </c>
      <c r="Q4" s="30">
        <v>3.76</v>
      </c>
      <c r="R4" s="31"/>
      <c r="S4" s="31"/>
      <c r="T4" s="43" t="str">
        <f ca="1">IF(AND(YEAR(TODAY())=YEAR(Y4),MONTH(TODAY())=MONTH(Y4)),"un calcul",P4*Q4*0.0821)</f>
        <v>un calcul</v>
      </c>
      <c r="U4" s="30"/>
      <c r="V4" s="32"/>
      <c r="W4" s="30"/>
      <c r="X4" s="47">
        <f>VLOOKUP(P4,'[1]aide medico psycho'!$C$3:$E$14,3)</f>
        <v>24</v>
      </c>
      <c r="Y4" s="48">
        <v>42250</v>
      </c>
      <c r="Z4" s="49">
        <v>516</v>
      </c>
    </row>
    <row r="5" spans="1:26">
      <c r="A5" s="14"/>
      <c r="B5" s="14"/>
      <c r="C5" s="8" t="s">
        <v>31</v>
      </c>
      <c r="D5" s="15">
        <v>37061</v>
      </c>
      <c r="E5" s="16">
        <v>341</v>
      </c>
      <c r="F5" s="17">
        <f>+D5</f>
        <v>37061</v>
      </c>
      <c r="G5" s="18" t="e">
        <f t="shared" si="0"/>
        <v>#NUM!</v>
      </c>
      <c r="H5" s="13" t="e">
        <f t="shared" ca="1" si="1"/>
        <v>#NAME?</v>
      </c>
      <c r="I5" s="33"/>
      <c r="J5" s="33"/>
      <c r="K5" s="26" t="s">
        <v>31</v>
      </c>
      <c r="L5" s="34">
        <v>37061</v>
      </c>
      <c r="M5" s="35">
        <v>341</v>
      </c>
      <c r="N5" s="36">
        <f>+L5</f>
        <v>37061</v>
      </c>
      <c r="O5" s="46" t="s">
        <v>34</v>
      </c>
      <c r="P5" s="45">
        <v>406</v>
      </c>
      <c r="Q5" s="30">
        <v>3.76</v>
      </c>
      <c r="R5" s="37"/>
      <c r="S5" s="37"/>
      <c r="T5" s="41" t="str">
        <f ca="1">IF(AND(YEAR(TODAY())=YEAR(Y5),MONTH(TODAY())=MONTH(Y5)),"un calcul",P5*Q5*0.0821)</f>
        <v>un calcul</v>
      </c>
      <c r="U5" s="38"/>
      <c r="V5" s="38"/>
      <c r="W5" s="38"/>
      <c r="X5" s="47">
        <f>VLOOKUP(P5,[1]ASI!$C$3:$E$12,3)</f>
        <v>16</v>
      </c>
      <c r="Y5" s="50">
        <v>42248</v>
      </c>
      <c r="Z5" s="49">
        <v>415</v>
      </c>
    </row>
    <row r="6" spans="1:26" ht="13.5" thickBot="1">
      <c r="A6" s="14"/>
      <c r="B6" s="14"/>
      <c r="C6" s="8" t="s">
        <v>31</v>
      </c>
      <c r="D6" s="15">
        <v>41778</v>
      </c>
      <c r="E6" s="16">
        <v>341</v>
      </c>
      <c r="F6" s="17">
        <v>34353</v>
      </c>
      <c r="G6" s="18" t="e">
        <f t="shared" si="0"/>
        <v>#NUM!</v>
      </c>
      <c r="H6" s="13" t="e">
        <f t="shared" ca="1" si="1"/>
        <v>#NAME?</v>
      </c>
      <c r="I6" s="33"/>
      <c r="J6" s="33"/>
      <c r="K6" s="26" t="s">
        <v>31</v>
      </c>
      <c r="L6" s="34">
        <v>41778</v>
      </c>
      <c r="M6" s="35">
        <v>341</v>
      </c>
      <c r="N6" s="36">
        <v>34353</v>
      </c>
      <c r="O6" s="46" t="s">
        <v>35</v>
      </c>
      <c r="P6" s="45">
        <v>421</v>
      </c>
      <c r="Q6" s="30">
        <v>3.76</v>
      </c>
      <c r="R6" s="37"/>
      <c r="S6" s="37"/>
      <c r="T6" s="43">
        <f ca="1">IF(AND(YEAR(TODAY())=YEAR(Y6),MONTH(TODAY())=MONTH(Y6)),"un calcul",P6*Q6*0.0821)</f>
        <v>129.961016</v>
      </c>
      <c r="U6" s="38"/>
      <c r="V6" s="38"/>
      <c r="W6" s="38"/>
      <c r="X6" s="47">
        <f>VLOOKUP(P6,[1]ASI!$C$3:$E$12,3)</f>
        <v>24</v>
      </c>
      <c r="Y6" s="50">
        <f t="shared" ref="Y6:Y7" si="2">DATEVALUE(DAY(N6)&amp;"/"&amp;MONTH(N6)&amp;"/"&amp;YEAR(N6)+X6)</f>
        <v>43119</v>
      </c>
      <c r="Z6" s="49">
        <v>432</v>
      </c>
    </row>
    <row r="7" spans="1:26">
      <c r="A7" s="14"/>
      <c r="B7" s="14"/>
      <c r="C7" s="19" t="s">
        <v>32</v>
      </c>
      <c r="D7" s="15">
        <v>39348</v>
      </c>
      <c r="E7" s="16">
        <v>434</v>
      </c>
      <c r="F7" s="17">
        <f>+D7</f>
        <v>39348</v>
      </c>
      <c r="G7" s="18" t="e">
        <f t="shared" si="0"/>
        <v>#NUM!</v>
      </c>
      <c r="H7" s="13" t="e">
        <f t="shared" ca="1" si="1"/>
        <v>#NAME?</v>
      </c>
      <c r="I7" s="33"/>
      <c r="J7" s="33"/>
      <c r="K7" s="39" t="s">
        <v>32</v>
      </c>
      <c r="L7" s="34">
        <v>39348</v>
      </c>
      <c r="M7" s="35">
        <v>434</v>
      </c>
      <c r="N7" s="36">
        <f>+L7</f>
        <v>39348</v>
      </c>
      <c r="O7" s="46" t="s">
        <v>36</v>
      </c>
      <c r="P7" s="45">
        <v>537</v>
      </c>
      <c r="Q7" s="30">
        <v>3.76</v>
      </c>
      <c r="R7" s="37"/>
      <c r="S7" s="37"/>
      <c r="T7" s="43">
        <f ca="1">IF(AND(YEAR(TODAY())=YEAR(Y7),MONTH(TODAY())=MONTH(Y7)),"un calcul",P7*Q7*0.0821)</f>
        <v>165.76975200000001</v>
      </c>
      <c r="U7" s="38"/>
      <c r="V7" s="38"/>
      <c r="W7" s="38"/>
      <c r="X7" s="47">
        <f>VLOOKUP(P7,'[1]Educateur spécialisé'!$C$3:$E$14,3)</f>
        <v>9</v>
      </c>
      <c r="Y7" s="50">
        <f t="shared" si="2"/>
        <v>42636</v>
      </c>
      <c r="Z7" s="49">
        <v>581</v>
      </c>
    </row>
    <row r="13" spans="1:26">
      <c r="K13" s="40">
        <f ca="1">TODAY()</f>
        <v>42251</v>
      </c>
    </row>
    <row r="17" spans="21:21">
      <c r="U17" s="42"/>
    </row>
    <row r="18" spans="21:21">
      <c r="U18" s="42"/>
    </row>
    <row r="21" spans="21:21">
      <c r="U21" s="42"/>
    </row>
    <row r="22" spans="21:21">
      <c r="U22" s="42"/>
    </row>
  </sheetData>
  <mergeCells count="24">
    <mergeCell ref="P2:P3"/>
    <mergeCell ref="Q2:Q3"/>
    <mergeCell ref="X2:X3"/>
    <mergeCell ref="Y2:Y3"/>
    <mergeCell ref="Z2:Z3"/>
    <mergeCell ref="I1:M1"/>
    <mergeCell ref="N1:O1"/>
    <mergeCell ref="I2:I3"/>
    <mergeCell ref="J2:J3"/>
    <mergeCell ref="K2:K3"/>
    <mergeCell ref="L2:L3"/>
    <mergeCell ref="M2:M3"/>
    <mergeCell ref="N2:N3"/>
    <mergeCell ref="O2:O3"/>
    <mergeCell ref="H2:H3"/>
    <mergeCell ref="A1:E1"/>
    <mergeCell ref="F1:G1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E1" sqref="E1:I15"/>
    </sheetView>
  </sheetViews>
  <sheetFormatPr baseColWidth="10" defaultRowHeight="12.75"/>
  <cols>
    <col min="1" max="1" width="29.140625" bestFit="1" customWidth="1"/>
    <col min="2" max="2" width="29.140625" customWidth="1"/>
    <col min="3" max="3" width="13.5703125" bestFit="1" customWidth="1"/>
  </cols>
  <sheetData>
    <row r="1" spans="1:3">
      <c r="A1" s="94" t="s">
        <v>37</v>
      </c>
      <c r="B1" s="94"/>
      <c r="C1" s="94" t="s">
        <v>38</v>
      </c>
    </row>
    <row r="2" spans="1:3">
      <c r="A2" s="94"/>
      <c r="B2" s="94"/>
      <c r="C2" s="94"/>
    </row>
    <row r="3" spans="1:3">
      <c r="A3" t="s">
        <v>39</v>
      </c>
      <c r="C3">
        <v>434</v>
      </c>
    </row>
    <row r="4" spans="1:3">
      <c r="A4">
        <v>1</v>
      </c>
      <c r="B4" s="95"/>
      <c r="C4">
        <v>447</v>
      </c>
    </row>
    <row r="5" spans="1:3">
      <c r="A5">
        <v>3</v>
      </c>
      <c r="B5" s="95"/>
      <c r="C5">
        <v>478</v>
      </c>
    </row>
    <row r="6" spans="1:3">
      <c r="A6">
        <v>5</v>
      </c>
      <c r="C6">
        <v>503</v>
      </c>
    </row>
    <row r="7" spans="1:3">
      <c r="A7">
        <v>7</v>
      </c>
      <c r="C7">
        <v>537</v>
      </c>
    </row>
    <row r="8" spans="1:3">
      <c r="A8">
        <v>9</v>
      </c>
      <c r="C8">
        <v>570</v>
      </c>
    </row>
    <row r="9" spans="1:3">
      <c r="A9">
        <v>11</v>
      </c>
      <c r="C9">
        <v>581</v>
      </c>
    </row>
    <row r="10" spans="1:3">
      <c r="A10">
        <v>14</v>
      </c>
      <c r="C10">
        <v>615</v>
      </c>
    </row>
    <row r="11" spans="1:3">
      <c r="A11">
        <v>17</v>
      </c>
      <c r="C11">
        <v>647</v>
      </c>
    </row>
    <row r="12" spans="1:3">
      <c r="A12">
        <v>20</v>
      </c>
      <c r="C12">
        <v>679</v>
      </c>
    </row>
    <row r="13" spans="1:3">
      <c r="A13">
        <v>24</v>
      </c>
      <c r="C13">
        <v>715</v>
      </c>
    </row>
    <row r="14" spans="1:3">
      <c r="A14">
        <v>28</v>
      </c>
      <c r="C14">
        <v>762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tableau utilise</vt:lpstr>
      <vt:lpstr>EDUCATEUR SPECIALIS2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CHALOT</dc:creator>
  <cp:lastModifiedBy>User</cp:lastModifiedBy>
  <cp:revision>1</cp:revision>
  <dcterms:created xsi:type="dcterms:W3CDTF">2015-09-03T20:11:33Z</dcterms:created>
  <dcterms:modified xsi:type="dcterms:W3CDTF">2015-09-04T15:24:25Z</dcterms:modified>
  <dc:language>fr-FR</dc:language>
</cp:coreProperties>
</file>