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600" yWindow="135" windowWidth="27315" windowHeight="12345" activeTab="4"/>
  </bookViews>
  <sheets>
    <sheet name="Facture" sheetId="3" r:id="rId1"/>
    <sheet name="Clients" sheetId="2" r:id="rId2"/>
    <sheet name="STOCK" sheetId="5" r:id="rId3"/>
    <sheet name="Récapitulatif factures" sheetId="7" r:id="rId4"/>
    <sheet name="Tableau de bord" sheetId="6" r:id="rId5"/>
  </sheets>
  <definedNames>
    <definedName name="Articles">STOCK!$B$4:$D$12</definedName>
    <definedName name="CA">#REF!</definedName>
    <definedName name="CADRES">#REF!</definedName>
    <definedName name="clients">Clients!$B:$B</definedName>
    <definedName name="CodeArticle">STOCK!$B:$B</definedName>
    <definedName name="CodeClient">Clients!$A:$A</definedName>
    <definedName name="CodeClient2">Facture!#REF!</definedName>
    <definedName name="CodeClient3">Facture!#REF!</definedName>
    <definedName name="codeclients">Clients!$A:$A</definedName>
    <definedName name="CodeClientSaisi">Facture!#REF!</definedName>
    <definedName name="D">#REF!</definedName>
    <definedName name="Date">#REF!</definedName>
    <definedName name="GrilleSalaires">#REF!</definedName>
    <definedName name="Nbmois">#REF!</definedName>
    <definedName name="Remises">STOCK!#REF!</definedName>
    <definedName name="SALAIRES">#REF!</definedName>
    <definedName name="SALAIRES2">#REF!</definedName>
    <definedName name="SERVICE">#REF!</definedName>
    <definedName name="SEXE">#REF!</definedName>
    <definedName name="TA">#REF!</definedName>
    <definedName name="TableClients">Clients!$A:$F</definedName>
    <definedName name="TB">#REF!</definedName>
    <definedName name="TC">#REF!</definedName>
  </definedNames>
  <calcPr calcId="125725" iterate="1"/>
</workbook>
</file>

<file path=xl/calcChain.xml><?xml version="1.0" encoding="utf-8"?>
<calcChain xmlns="http://schemas.openxmlformats.org/spreadsheetml/2006/main">
  <c r="G10" i="5"/>
  <c r="E18" i="3"/>
  <c r="E19"/>
  <c r="E20"/>
  <c r="E21"/>
  <c r="E22"/>
  <c r="E23"/>
  <c r="E24"/>
  <c r="E25"/>
  <c r="E26"/>
  <c r="E27"/>
  <c r="E28"/>
  <c r="E29"/>
  <c r="E30"/>
  <c r="E31"/>
  <c r="E32"/>
  <c r="E33"/>
  <c r="E34"/>
  <c r="E35"/>
  <c r="E36"/>
  <c r="E37"/>
  <c r="D30"/>
  <c r="F30"/>
  <c r="G30"/>
  <c r="D31"/>
  <c r="F31"/>
  <c r="G31"/>
  <c r="D32"/>
  <c r="F32"/>
  <c r="G32"/>
  <c r="D33"/>
  <c r="F33"/>
  <c r="G33"/>
  <c r="D34"/>
  <c r="F34"/>
  <c r="G34"/>
  <c r="D35"/>
  <c r="F35"/>
  <c r="G35"/>
  <c r="D36"/>
  <c r="F36"/>
  <c r="G36"/>
  <c r="D37"/>
  <c r="F37"/>
  <c r="G37" s="1"/>
  <c r="D29"/>
  <c r="F29"/>
  <c r="G29"/>
  <c r="E9"/>
  <c r="E8"/>
  <c r="E7"/>
  <c r="F3" i="7" l="1"/>
  <c r="G3"/>
  <c r="E3"/>
  <c r="E53" i="3"/>
  <c r="E54"/>
  <c r="E55"/>
  <c r="E56"/>
  <c r="E57"/>
  <c r="E58"/>
  <c r="E59"/>
  <c r="E60"/>
  <c r="E61"/>
  <c r="E62"/>
  <c r="E63"/>
  <c r="E64"/>
  <c r="E65"/>
  <c r="E66"/>
  <c r="E52"/>
  <c r="L53"/>
  <c r="L54"/>
  <c r="L55"/>
  <c r="L56"/>
  <c r="L57"/>
  <c r="L58"/>
  <c r="L59"/>
  <c r="L60"/>
  <c r="L61"/>
  <c r="L62"/>
  <c r="L63"/>
  <c r="L64"/>
  <c r="L65"/>
  <c r="L66"/>
  <c r="L52"/>
  <c r="F12"/>
  <c r="G6" i="5"/>
  <c r="G7"/>
  <c r="G8"/>
  <c r="G9"/>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92"/>
  <c r="G93"/>
  <c r="G94"/>
  <c r="G95"/>
  <c r="G96"/>
  <c r="G97"/>
  <c r="G98"/>
  <c r="G99"/>
  <c r="G100"/>
  <c r="G101"/>
  <c r="G102"/>
  <c r="G103"/>
  <c r="G104"/>
  <c r="G105"/>
  <c r="G106"/>
  <c r="G107"/>
  <c r="G108"/>
  <c r="G109"/>
  <c r="G110"/>
  <c r="G111"/>
  <c r="G112"/>
  <c r="G113"/>
  <c r="G114"/>
  <c r="G115"/>
  <c r="G116"/>
  <c r="G117"/>
  <c r="G118"/>
  <c r="G119"/>
  <c r="G120"/>
  <c r="G121"/>
  <c r="G122"/>
  <c r="G123"/>
  <c r="G124"/>
  <c r="G125"/>
  <c r="G126"/>
  <c r="G127"/>
  <c r="G128"/>
  <c r="G129"/>
  <c r="G130"/>
  <c r="G131"/>
  <c r="G132"/>
  <c r="G133"/>
  <c r="G134"/>
  <c r="G135"/>
  <c r="G136"/>
  <c r="G137"/>
  <c r="G138"/>
  <c r="G139"/>
  <c r="G140"/>
  <c r="G141"/>
  <c r="G142"/>
  <c r="G143"/>
  <c r="G144"/>
  <c r="G145"/>
  <c r="G146"/>
  <c r="G147"/>
  <c r="G148"/>
  <c r="G149"/>
  <c r="G150"/>
  <c r="G151"/>
  <c r="G152"/>
  <c r="G153"/>
  <c r="G154"/>
  <c r="G155"/>
  <c r="G156"/>
  <c r="G157"/>
  <c r="G158"/>
  <c r="G159"/>
  <c r="G160"/>
  <c r="G161"/>
  <c r="G162"/>
  <c r="G163"/>
  <c r="G164"/>
  <c r="G165"/>
  <c r="G166"/>
  <c r="G167"/>
  <c r="G168"/>
  <c r="G169"/>
  <c r="G170"/>
  <c r="G171"/>
  <c r="G172"/>
  <c r="G173"/>
  <c r="G174"/>
  <c r="G175"/>
  <c r="G176"/>
  <c r="G177"/>
  <c r="G178"/>
  <c r="G179"/>
  <c r="G180"/>
  <c r="G181"/>
  <c r="G182"/>
  <c r="G183"/>
  <c r="G184"/>
  <c r="G185"/>
  <c r="G186"/>
  <c r="G187"/>
  <c r="G188"/>
  <c r="G189"/>
  <c r="G190"/>
  <c r="G191"/>
  <c r="G192"/>
  <c r="G193"/>
  <c r="G194"/>
  <c r="G195"/>
  <c r="G196"/>
  <c r="G197"/>
  <c r="G198"/>
  <c r="G199"/>
  <c r="G200"/>
  <c r="G201"/>
  <c r="G202"/>
  <c r="G203"/>
  <c r="G204"/>
  <c r="G205"/>
  <c r="G206"/>
  <c r="G207"/>
  <c r="G208"/>
  <c r="G209"/>
  <c r="G210"/>
  <c r="G211"/>
  <c r="G212"/>
  <c r="G213"/>
  <c r="G214"/>
  <c r="G215"/>
  <c r="G216"/>
  <c r="G217"/>
  <c r="G218"/>
  <c r="G219"/>
  <c r="G220"/>
  <c r="G221"/>
  <c r="G222"/>
  <c r="G223"/>
  <c r="G224"/>
  <c r="G225"/>
  <c r="G226"/>
  <c r="G227"/>
  <c r="G228"/>
  <c r="G229"/>
  <c r="G230"/>
  <c r="G231"/>
  <c r="G232"/>
  <c r="G233"/>
  <c r="G234"/>
  <c r="G235"/>
  <c r="G236"/>
  <c r="G237"/>
  <c r="G238"/>
  <c r="G239"/>
  <c r="G240"/>
  <c r="G241"/>
  <c r="G242"/>
  <c r="G243"/>
  <c r="G244"/>
  <c r="G245"/>
  <c r="G246"/>
  <c r="G247"/>
  <c r="G248"/>
  <c r="G249"/>
  <c r="G250"/>
  <c r="G251"/>
  <c r="G252"/>
  <c r="G253"/>
  <c r="G254"/>
  <c r="G255"/>
  <c r="G256"/>
  <c r="G257"/>
  <c r="G258"/>
  <c r="G259"/>
  <c r="G260"/>
  <c r="G261"/>
  <c r="G262"/>
  <c r="G263"/>
  <c r="G264"/>
  <c r="G265"/>
  <c r="G266"/>
  <c r="G267"/>
  <c r="G268"/>
  <c r="G269"/>
  <c r="G270"/>
  <c r="G271"/>
  <c r="G272"/>
  <c r="G273"/>
  <c r="G274"/>
  <c r="G275"/>
  <c r="G276"/>
  <c r="G277"/>
  <c r="G278"/>
  <c r="G279"/>
  <c r="G280"/>
  <c r="G281"/>
  <c r="G282"/>
  <c r="G283"/>
  <c r="G284"/>
  <c r="G285"/>
  <c r="G286"/>
  <c r="G287"/>
  <c r="G288"/>
  <c r="G5"/>
  <c r="F17" i="3"/>
  <c r="G17" s="1"/>
  <c r="F18"/>
  <c r="F19"/>
  <c r="G19" s="1"/>
  <c r="F20"/>
  <c r="F21"/>
  <c r="F22"/>
  <c r="F23"/>
  <c r="F24"/>
  <c r="F25"/>
  <c r="F26"/>
  <c r="F27"/>
  <c r="F16"/>
  <c r="G16" s="1"/>
  <c r="D17"/>
  <c r="D18"/>
  <c r="D19"/>
  <c r="D20"/>
  <c r="D21"/>
  <c r="D22"/>
  <c r="D23"/>
  <c r="D24"/>
  <c r="D25"/>
  <c r="D26"/>
  <c r="D27"/>
  <c r="D16"/>
  <c r="G20"/>
  <c r="G21"/>
  <c r="G22"/>
  <c r="G23"/>
  <c r="G24"/>
  <c r="G25"/>
  <c r="G26"/>
  <c r="G27"/>
  <c r="C13" l="1"/>
  <c r="O4" i="2"/>
  <c r="O8"/>
  <c r="G18" i="3"/>
  <c r="G38" l="1"/>
  <c r="F39" s="1"/>
  <c r="G39" l="1"/>
  <c r="G40" s="1"/>
  <c r="G41" l="1"/>
  <c r="G42" s="1"/>
</calcChain>
</file>

<file path=xl/sharedStrings.xml><?xml version="1.0" encoding="utf-8"?>
<sst xmlns="http://schemas.openxmlformats.org/spreadsheetml/2006/main" count="143" uniqueCount="119">
  <si>
    <t>Sté Dupont and Co</t>
  </si>
  <si>
    <t>Ets DURAND</t>
  </si>
  <si>
    <t>Compagnie des Eaux</t>
  </si>
  <si>
    <t>Info 3000</t>
  </si>
  <si>
    <t>12, rue de la République</t>
  </si>
  <si>
    <t>1, Cours Jean-Jaurès</t>
  </si>
  <si>
    <t>150, rue du Prado</t>
  </si>
  <si>
    <t>16, Bld Rabateau</t>
  </si>
  <si>
    <t>Bâtiment B</t>
  </si>
  <si>
    <t>1er Etage</t>
  </si>
  <si>
    <t>Noms</t>
  </si>
  <si>
    <t>Adresses1</t>
  </si>
  <si>
    <t>Adresse2</t>
  </si>
  <si>
    <t>CP</t>
  </si>
  <si>
    <t>Villes</t>
  </si>
  <si>
    <t>NOM</t>
  </si>
  <si>
    <t>Désignation</t>
  </si>
  <si>
    <t>Quantité</t>
  </si>
  <si>
    <t>Prix        Unitaire</t>
  </si>
  <si>
    <t>TOTAL Marchandises</t>
  </si>
  <si>
    <t>Remise</t>
  </si>
  <si>
    <t>TOTAL TTC</t>
  </si>
  <si>
    <t>Prix unitaire HT</t>
  </si>
  <si>
    <t>Code    article</t>
  </si>
  <si>
    <t>Lecteur de CD/DVD</t>
  </si>
  <si>
    <t>Souris</t>
  </si>
  <si>
    <t>Clavier</t>
  </si>
  <si>
    <t>Alimentation</t>
  </si>
  <si>
    <t>Boitier</t>
  </si>
  <si>
    <t>Imprimante</t>
  </si>
  <si>
    <t>Montpellier</t>
  </si>
  <si>
    <t>Agde</t>
  </si>
  <si>
    <t>Marseillan</t>
  </si>
  <si>
    <t>FACTURE N° :</t>
  </si>
  <si>
    <t>Ets France TRANSPORT</t>
  </si>
  <si>
    <t>Sté DUMONTEL</t>
  </si>
  <si>
    <t>René Informatique</t>
  </si>
  <si>
    <t>GENERALE ELEC</t>
  </si>
  <si>
    <t>HYPER U</t>
  </si>
  <si>
    <t>SARL COMPTOIR DU SUD</t>
  </si>
  <si>
    <t>NUMPHOTO</t>
  </si>
  <si>
    <t>SNC TRIBOULET et FILS</t>
  </si>
  <si>
    <t>AGENCE ARREL</t>
  </si>
  <si>
    <t>Béziers</t>
  </si>
  <si>
    <t>Aigues-Mortes</t>
  </si>
  <si>
    <t>Garons</t>
  </si>
  <si>
    <t>Peyrolles</t>
  </si>
  <si>
    <t>Carcassonne</t>
  </si>
  <si>
    <t>Lézignan-Corbières</t>
  </si>
  <si>
    <t>Port-La-Nouvelle</t>
  </si>
  <si>
    <t>Mende</t>
  </si>
  <si>
    <t>Marvejols</t>
  </si>
  <si>
    <t>44, Bld du Général de Gaulle</t>
  </si>
  <si>
    <t>18, rue du Soldat Etienne</t>
  </si>
  <si>
    <t>Immeuble "Le Régent" 3ème étage G</t>
  </si>
  <si>
    <t>78, rue de Sandre</t>
  </si>
  <si>
    <t>10, Chemin des Lauriers</t>
  </si>
  <si>
    <t>Le Clos du Parc n° B</t>
  </si>
  <si>
    <t>125, Bld Circulaire</t>
  </si>
  <si>
    <t>ZAC La Prunette</t>
  </si>
  <si>
    <t>3, Bld Armand Fabre</t>
  </si>
  <si>
    <t>48, quai des Beaux</t>
  </si>
  <si>
    <t>32, rue du Mont Clair</t>
  </si>
  <si>
    <t>27, rue des Peupliers</t>
  </si>
  <si>
    <t>TVA 20 %</t>
  </si>
  <si>
    <t>Code Article</t>
  </si>
  <si>
    <t>Montant Total</t>
  </si>
  <si>
    <t>78-472</t>
  </si>
  <si>
    <t>78-046</t>
  </si>
  <si>
    <t>AL-178</t>
  </si>
  <si>
    <t>DH-123</t>
  </si>
  <si>
    <t>L-0145</t>
  </si>
  <si>
    <t>BO-012456</t>
  </si>
  <si>
    <t>77-0147</t>
  </si>
  <si>
    <t>76-045</t>
  </si>
  <si>
    <t>Seuil de commande</t>
  </si>
  <si>
    <t>AV-6647</t>
  </si>
  <si>
    <t>Carte mère ASSUS 6500 PRO</t>
  </si>
  <si>
    <t>178-412</t>
  </si>
  <si>
    <t>Clé USB Logitec 8 Go</t>
  </si>
  <si>
    <t>DUMAS SPORT</t>
  </si>
  <si>
    <t>178, Bld du Port Royal</t>
  </si>
  <si>
    <t>ZI les Clams</t>
  </si>
  <si>
    <t>Villeneuve Lez Béziers</t>
  </si>
  <si>
    <t>MATOS INFORMATIQUE</t>
  </si>
  <si>
    <t>DATE</t>
  </si>
  <si>
    <t>MONTANT HT</t>
  </si>
  <si>
    <t>MONTANT TTC</t>
  </si>
  <si>
    <t>N° FACTURE</t>
  </si>
  <si>
    <t>Date :</t>
  </si>
  <si>
    <t>tél : 04 67 00 00 00</t>
  </si>
  <si>
    <t>22, Rue du Patousavoir</t>
  </si>
  <si>
    <t>34500 ALORJE-DEMANDE</t>
  </si>
  <si>
    <t>MONTANT TVA</t>
  </si>
  <si>
    <t>TOTAL</t>
  </si>
  <si>
    <t>A</t>
  </si>
  <si>
    <t>X-RAY PRODUCTION</t>
  </si>
  <si>
    <t>47, rue du port</t>
  </si>
  <si>
    <t xml:space="preserve">Bat. C </t>
  </si>
  <si>
    <t>Alzonne</t>
  </si>
  <si>
    <t>DROUT Chantal Institut</t>
  </si>
  <si>
    <t>76, rue St-Jean de Compostèlle</t>
  </si>
  <si>
    <t>Nîmes</t>
  </si>
  <si>
    <t>N° Téléphone</t>
  </si>
  <si>
    <t>Mail</t>
  </si>
  <si>
    <t xml:space="preserve">Sarl DEMANGO </t>
  </si>
  <si>
    <t>122, Chemin des Pierres Jaunes</t>
  </si>
  <si>
    <t>Lieu-dit "Les Arcades"</t>
  </si>
  <si>
    <t>Codognan</t>
  </si>
  <si>
    <t>04 00 00 00 00</t>
  </si>
  <si>
    <t>demango@sfr.fr</t>
  </si>
  <si>
    <t>Rupture / Commande</t>
  </si>
  <si>
    <t>TOTAL H.T.</t>
  </si>
  <si>
    <t>Disque dur 500 GO</t>
  </si>
  <si>
    <t>OK ! Cela fonction bien</t>
  </si>
  <si>
    <t>Là est le problème ! Ce tableau une fois rempli, en cliquant sur le bouton "Entrée stock" doit mettre à jour le stock. 
Pour cela la macro doit d'abord regarder si il y a déjà le code article en stock et si oui mettre à jour seulement la quantité et si non, créer une ligne suppémentaire et y inscrire la totalité de cette ligne.</t>
  </si>
  <si>
    <t>Ecran 19' LED PHILIPS</t>
  </si>
  <si>
    <t>Un tri par ordre alphabétique ce fait automatiquement</t>
  </si>
  <si>
    <t>lors de l'entrée d'un nouveau client</t>
  </si>
</sst>
</file>

<file path=xl/styles.xml><?xml version="1.0" encoding="utf-8"?>
<styleSheet xmlns="http://schemas.openxmlformats.org/spreadsheetml/2006/main">
  <numFmts count="2">
    <numFmt numFmtId="43" formatCode="_-* #,##0.00\ _€_-;\-* #,##0.00\ _€_-;_-* &quot;-&quot;??\ _€_-;_-@_-"/>
    <numFmt numFmtId="164" formatCode="#,##0.00\ &quot;€&quot;"/>
  </numFmts>
  <fonts count="11">
    <font>
      <sz val="11"/>
      <color theme="1"/>
      <name val="Calibri"/>
      <family val="2"/>
      <scheme val="minor"/>
    </font>
    <font>
      <b/>
      <sz val="12"/>
      <color theme="1"/>
      <name val="Calibri"/>
      <family val="2"/>
      <scheme val="minor"/>
    </font>
    <font>
      <b/>
      <sz val="11"/>
      <color theme="1"/>
      <name val="Calibri"/>
      <family val="2"/>
      <scheme val="minor"/>
    </font>
    <font>
      <b/>
      <i/>
      <sz val="11"/>
      <color theme="1"/>
      <name val="Calibri"/>
      <family val="2"/>
      <scheme val="minor"/>
    </font>
    <font>
      <sz val="11"/>
      <color theme="1"/>
      <name val="Calibri"/>
      <family val="2"/>
      <scheme val="minor"/>
    </font>
    <font>
      <i/>
      <sz val="11"/>
      <color theme="1"/>
      <name val="Calibri"/>
      <family val="2"/>
      <scheme val="minor"/>
    </font>
    <font>
      <sz val="11"/>
      <color rgb="FF000000"/>
      <name val="Calibri"/>
      <family val="2"/>
      <scheme val="minor"/>
    </font>
    <font>
      <b/>
      <sz val="26"/>
      <color theme="0"/>
      <name val="Calibri"/>
      <family val="2"/>
      <scheme val="minor"/>
    </font>
    <font>
      <sz val="11"/>
      <color theme="0"/>
      <name val="Calibri"/>
      <family val="2"/>
      <scheme val="minor"/>
    </font>
    <font>
      <b/>
      <sz val="14"/>
      <color theme="1"/>
      <name val="Calibri"/>
      <family val="2"/>
      <scheme val="minor"/>
    </font>
    <font>
      <b/>
      <sz val="16"/>
      <color theme="1"/>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tint="0.39994506668294322"/>
        <bgColor indexed="64"/>
      </patternFill>
    </fill>
    <fill>
      <patternFill patternType="solid">
        <fgColor rgb="FFFAC090"/>
        <bgColor indexed="64"/>
      </patternFill>
    </fill>
    <fill>
      <patternFill patternType="solid">
        <fgColor rgb="FFFF0000"/>
        <bgColor indexed="64"/>
      </patternFill>
    </fill>
  </fills>
  <borders count="28">
    <border>
      <left/>
      <right/>
      <top/>
      <bottom/>
      <diagonal/>
    </border>
    <border>
      <left style="medium">
        <color auto="1"/>
      </left>
      <right style="medium">
        <color auto="1"/>
      </right>
      <top style="medium">
        <color auto="1"/>
      </top>
      <bottom style="medium">
        <color auto="1"/>
      </bottom>
      <diagonal/>
    </border>
    <border>
      <left style="medium">
        <color auto="1"/>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medium">
        <color auto="1"/>
      </right>
      <top/>
      <bottom/>
      <diagonal/>
    </border>
    <border>
      <left style="medium">
        <color auto="1"/>
      </left>
      <right style="thin">
        <color auto="1"/>
      </right>
      <top style="medium">
        <color auto="1"/>
      </top>
      <bottom style="thin">
        <color auto="1"/>
      </bottom>
      <diagonal/>
    </border>
    <border>
      <left style="medium">
        <color auto="1"/>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s>
  <cellStyleXfs count="2">
    <xf numFmtId="0" fontId="0" fillId="0" borderId="0"/>
    <xf numFmtId="43" fontId="4" fillId="0" borderId="0" applyFont="0" applyFill="0" applyBorder="0" applyAlignment="0" applyProtection="0"/>
  </cellStyleXfs>
  <cellXfs count="122">
    <xf numFmtId="0" fontId="0" fillId="0" borderId="0" xfId="0"/>
    <xf numFmtId="0" fontId="0" fillId="0" borderId="0" xfId="0" applyAlignment="1">
      <alignment horizontal="center"/>
    </xf>
    <xf numFmtId="0" fontId="0" fillId="0" borderId="0" xfId="0" applyAlignment="1"/>
    <xf numFmtId="0" fontId="0" fillId="0" borderId="0" xfId="0" applyAlignment="1">
      <alignment vertical="center"/>
    </xf>
    <xf numFmtId="0" fontId="0" fillId="0" borderId="1" xfId="0" applyBorder="1" applyAlignment="1">
      <alignment horizontal="center" vertical="center"/>
    </xf>
    <xf numFmtId="0" fontId="0" fillId="0" borderId="4" xfId="0" applyBorder="1"/>
    <xf numFmtId="0" fontId="0" fillId="0" borderId="4" xfId="0" applyBorder="1" applyAlignment="1">
      <alignment horizontal="center" vertical="center"/>
    </xf>
    <xf numFmtId="0" fontId="0" fillId="0" borderId="4" xfId="0" applyBorder="1" applyAlignment="1">
      <alignment vertical="center"/>
    </xf>
    <xf numFmtId="0" fontId="0" fillId="0" borderId="0" xfId="0" applyAlignment="1">
      <alignment horizontal="right" vertical="center"/>
    </xf>
    <xf numFmtId="4" fontId="0" fillId="0" borderId="5" xfId="0" applyNumberFormat="1" applyBorder="1" applyAlignment="1">
      <alignment vertical="center"/>
    </xf>
    <xf numFmtId="4" fontId="0" fillId="0" borderId="4" xfId="0" applyNumberFormat="1" applyBorder="1" applyAlignment="1">
      <alignment vertical="center" wrapText="1"/>
    </xf>
    <xf numFmtId="4" fontId="0" fillId="0" borderId="4" xfId="0" applyNumberFormat="1" applyBorder="1" applyAlignment="1">
      <alignment vertical="center"/>
    </xf>
    <xf numFmtId="0" fontId="0" fillId="0" borderId="0" xfId="0" applyAlignment="1">
      <alignment horizontal="right" vertical="center"/>
    </xf>
    <xf numFmtId="0" fontId="0" fillId="0" borderId="0" xfId="0" applyAlignment="1">
      <alignment horizontal="left" vertical="center"/>
    </xf>
    <xf numFmtId="0" fontId="2" fillId="0" borderId="0" xfId="0" applyFont="1"/>
    <xf numFmtId="0" fontId="3" fillId="0" borderId="0" xfId="0" applyFont="1" applyAlignment="1">
      <alignment horizontal="left"/>
    </xf>
    <xf numFmtId="0" fontId="0" fillId="5" borderId="3" xfId="0" applyFill="1" applyBorder="1" applyAlignment="1">
      <alignment horizontal="center" vertical="center"/>
    </xf>
    <xf numFmtId="0" fontId="0" fillId="5" borderId="3" xfId="0" applyFill="1" applyBorder="1" applyAlignment="1">
      <alignment vertical="center"/>
    </xf>
    <xf numFmtId="4" fontId="0" fillId="5" borderId="3" xfId="0" applyNumberFormat="1" applyFill="1" applyBorder="1" applyAlignment="1">
      <alignment vertical="center" wrapText="1"/>
    </xf>
    <xf numFmtId="4" fontId="0" fillId="5" borderId="3" xfId="0" applyNumberFormat="1" applyFill="1" applyBorder="1" applyAlignment="1">
      <alignment vertical="center"/>
    </xf>
    <xf numFmtId="0" fontId="0" fillId="5" borderId="4" xfId="0" applyFill="1" applyBorder="1" applyAlignment="1">
      <alignment horizontal="center" vertical="center"/>
    </xf>
    <xf numFmtId="0" fontId="0" fillId="5" borderId="4" xfId="0" applyFill="1" applyBorder="1" applyAlignment="1">
      <alignment vertical="center"/>
    </xf>
    <xf numFmtId="4" fontId="0" fillId="5" borderId="4" xfId="0" applyNumberFormat="1" applyFill="1" applyBorder="1" applyAlignment="1">
      <alignment vertical="center" wrapText="1"/>
    </xf>
    <xf numFmtId="4" fontId="0" fillId="5" borderId="4" xfId="0" applyNumberFormat="1" applyFill="1" applyBorder="1" applyAlignment="1">
      <alignment vertical="center"/>
    </xf>
    <xf numFmtId="0" fontId="0" fillId="6" borderId="1" xfId="0" applyFill="1" applyBorder="1" applyAlignment="1">
      <alignment horizontal="center" wrapText="1"/>
    </xf>
    <xf numFmtId="0" fontId="0" fillId="6" borderId="1" xfId="0" applyFill="1" applyBorder="1" applyAlignment="1">
      <alignment horizontal="center" vertical="center"/>
    </xf>
    <xf numFmtId="4" fontId="2" fillId="0" borderId="3" xfId="0" applyNumberFormat="1" applyFont="1" applyBorder="1" applyAlignment="1">
      <alignment vertical="center"/>
    </xf>
    <xf numFmtId="4" fontId="5" fillId="0" borderId="5" xfId="0" applyNumberFormat="1" applyFont="1" applyBorder="1" applyAlignment="1">
      <alignment vertical="center"/>
    </xf>
    <xf numFmtId="0" fontId="5" fillId="0" borderId="0" xfId="0" applyFont="1" applyAlignment="1">
      <alignment horizontal="right" vertical="center"/>
    </xf>
    <xf numFmtId="4" fontId="1" fillId="4" borderId="5" xfId="0" applyNumberFormat="1" applyFont="1" applyFill="1" applyBorder="1" applyAlignment="1">
      <alignment vertical="center"/>
    </xf>
    <xf numFmtId="0" fontId="0" fillId="3" borderId="4" xfId="0" applyFill="1" applyBorder="1" applyAlignment="1">
      <alignment horizontal="center" vertical="center"/>
    </xf>
    <xf numFmtId="0" fontId="0" fillId="6" borderId="1" xfId="0" applyFill="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0" fillId="0" borderId="1" xfId="0" applyBorder="1" applyAlignment="1">
      <alignment vertical="center"/>
    </xf>
    <xf numFmtId="0" fontId="2" fillId="0" borderId="1" xfId="0" applyFont="1" applyBorder="1" applyAlignment="1">
      <alignment horizontal="center" vertical="center" wrapText="1"/>
    </xf>
    <xf numFmtId="0" fontId="2" fillId="0" borderId="0" xfId="0" applyFont="1" applyAlignment="1">
      <alignment horizontal="center"/>
    </xf>
    <xf numFmtId="0" fontId="0" fillId="0" borderId="0" xfId="0" applyAlignment="1">
      <alignment horizontal="center" vertical="center"/>
    </xf>
    <xf numFmtId="0" fontId="2" fillId="0" borderId="4" xfId="0" applyFont="1" applyBorder="1" applyAlignment="1">
      <alignment horizontal="center"/>
    </xf>
    <xf numFmtId="0" fontId="0" fillId="0" borderId="5" xfId="0"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 xfId="0" applyFont="1" applyBorder="1" applyAlignment="1">
      <alignment horizontal="center" vertical="center"/>
    </xf>
    <xf numFmtId="0" fontId="0" fillId="0" borderId="4" xfId="0" applyBorder="1" applyAlignment="1">
      <alignment horizont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2" fontId="0" fillId="0" borderId="3" xfId="1" applyNumberFormat="1" applyFont="1" applyBorder="1" applyAlignment="1">
      <alignment horizontal="center" vertical="center"/>
    </xf>
    <xf numFmtId="2" fontId="0" fillId="0" borderId="4" xfId="1" applyNumberFormat="1" applyFont="1" applyBorder="1" applyAlignment="1">
      <alignment horizontal="center"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0" fillId="0" borderId="2" xfId="0" applyBorder="1" applyAlignment="1">
      <alignment horizontal="center" vertical="center"/>
    </xf>
    <xf numFmtId="0" fontId="0" fillId="0" borderId="8" xfId="0" applyBorder="1" applyAlignment="1">
      <alignment horizontal="center" vertical="center"/>
    </xf>
    <xf numFmtId="0" fontId="2" fillId="0" borderId="0" xfId="0" applyFont="1" applyBorder="1" applyAlignment="1">
      <alignment horizontal="center" vertical="center"/>
    </xf>
    <xf numFmtId="0" fontId="2" fillId="7" borderId="8" xfId="0" applyFont="1" applyFill="1" applyBorder="1" applyAlignment="1">
      <alignment horizontal="left"/>
    </xf>
    <xf numFmtId="0" fontId="1" fillId="7" borderId="12" xfId="0" applyFont="1" applyFill="1" applyBorder="1"/>
    <xf numFmtId="0" fontId="0" fillId="7" borderId="13" xfId="0" applyFill="1" applyBorder="1"/>
    <xf numFmtId="14" fontId="0" fillId="0" borderId="0" xfId="0" applyNumberFormat="1"/>
    <xf numFmtId="14" fontId="0" fillId="0" borderId="0" xfId="0" applyNumberFormat="1" applyAlignment="1">
      <alignment horizontal="center" vertical="center"/>
    </xf>
    <xf numFmtId="0" fontId="0" fillId="0" borderId="2" xfId="0" applyBorder="1" applyAlignment="1">
      <alignment vertical="center"/>
    </xf>
    <xf numFmtId="0" fontId="0" fillId="0" borderId="0" xfId="0" applyBorder="1"/>
    <xf numFmtId="0" fontId="0" fillId="0" borderId="1" xfId="0" applyBorder="1"/>
    <xf numFmtId="14" fontId="2" fillId="5" borderId="7" xfId="0" applyNumberFormat="1" applyFont="1" applyFill="1" applyBorder="1" applyAlignment="1">
      <alignment horizontal="center" vertical="center"/>
    </xf>
    <xf numFmtId="0" fontId="2" fillId="5" borderId="14" xfId="0" applyFont="1" applyFill="1" applyBorder="1" applyAlignment="1">
      <alignment horizontal="center" vertical="center"/>
    </xf>
    <xf numFmtId="14" fontId="2" fillId="0" borderId="15" xfId="0" applyNumberFormat="1" applyFont="1" applyFill="1" applyBorder="1" applyAlignment="1">
      <alignment horizontal="center" vertical="center"/>
    </xf>
    <xf numFmtId="0" fontId="2" fillId="0" borderId="16" xfId="0" applyFont="1" applyFill="1" applyBorder="1" applyAlignment="1">
      <alignment horizontal="center" vertical="center"/>
    </xf>
    <xf numFmtId="0" fontId="0" fillId="0" borderId="0" xfId="0" applyFill="1"/>
    <xf numFmtId="164" fontId="0" fillId="0" borderId="0" xfId="0" applyNumberFormat="1" applyAlignment="1">
      <alignment horizontal="right" vertical="center"/>
    </xf>
    <xf numFmtId="164" fontId="0" fillId="0" borderId="0" xfId="0" applyNumberFormat="1" applyAlignment="1">
      <alignment vertical="center"/>
    </xf>
    <xf numFmtId="164" fontId="2" fillId="0" borderId="16" xfId="0" applyNumberFormat="1" applyFont="1" applyFill="1" applyBorder="1" applyAlignment="1">
      <alignment vertical="center"/>
    </xf>
    <xf numFmtId="164" fontId="2" fillId="0" borderId="18" xfId="0" applyNumberFormat="1" applyFont="1" applyFill="1" applyBorder="1" applyAlignment="1">
      <alignment vertical="center"/>
    </xf>
    <xf numFmtId="164" fontId="2" fillId="0" borderId="17" xfId="0" applyNumberFormat="1" applyFont="1" applyFill="1" applyBorder="1" applyAlignment="1">
      <alignment vertical="center"/>
    </xf>
    <xf numFmtId="164" fontId="2" fillId="5" borderId="19" xfId="0" applyNumberFormat="1" applyFont="1" applyFill="1" applyBorder="1" applyAlignment="1">
      <alignment horizontal="center" vertical="center"/>
    </xf>
    <xf numFmtId="164" fontId="2" fillId="5" borderId="20" xfId="0" applyNumberFormat="1" applyFont="1" applyFill="1" applyBorder="1" applyAlignment="1">
      <alignment horizontal="center" vertical="center"/>
    </xf>
    <xf numFmtId="164" fontId="2" fillId="0" borderId="16" xfId="0" applyNumberFormat="1" applyFont="1" applyFill="1" applyBorder="1" applyAlignment="1">
      <alignment horizontal="right" vertical="center"/>
    </xf>
    <xf numFmtId="164" fontId="2" fillId="0" borderId="17" xfId="0" applyNumberFormat="1" applyFont="1" applyFill="1" applyBorder="1" applyAlignment="1">
      <alignment horizontal="right" vertical="center"/>
    </xf>
    <xf numFmtId="14" fontId="2" fillId="0" borderId="21" xfId="0" applyNumberFormat="1" applyFont="1" applyFill="1" applyBorder="1" applyAlignment="1">
      <alignment horizontal="center" vertical="center"/>
    </xf>
    <xf numFmtId="164" fontId="2" fillId="0" borderId="22" xfId="0" applyNumberFormat="1" applyFont="1" applyFill="1" applyBorder="1" applyAlignment="1">
      <alignment horizontal="right" vertical="center"/>
    </xf>
    <xf numFmtId="164" fontId="2" fillId="0" borderId="23" xfId="0" applyNumberFormat="1" applyFont="1" applyFill="1" applyBorder="1" applyAlignment="1">
      <alignment horizontal="right" vertical="center"/>
    </xf>
    <xf numFmtId="164" fontId="2" fillId="0" borderId="18" xfId="0" applyNumberFormat="1" applyFont="1" applyFill="1" applyBorder="1" applyAlignment="1">
      <alignment horizontal="right" vertical="center"/>
    </xf>
    <xf numFmtId="0" fontId="2" fillId="0" borderId="16" xfId="0" applyNumberFormat="1" applyFont="1" applyFill="1" applyBorder="1" applyAlignment="1">
      <alignment horizontal="center" vertical="center"/>
    </xf>
    <xf numFmtId="0" fontId="2" fillId="0" borderId="22" xfId="0" applyNumberFormat="1" applyFont="1" applyFill="1" applyBorder="1" applyAlignment="1">
      <alignment horizontal="center" vertical="center"/>
    </xf>
    <xf numFmtId="0" fontId="0" fillId="0" borderId="5" xfId="0" applyBorder="1"/>
    <xf numFmtId="0" fontId="0" fillId="0" borderId="5" xfId="0" applyBorder="1" applyAlignment="1">
      <alignment horizontal="center"/>
    </xf>
    <xf numFmtId="0" fontId="2" fillId="0" borderId="6" xfId="0" applyFont="1" applyBorder="1" applyAlignment="1">
      <alignment horizontal="center" vertical="center" wrapText="1"/>
    </xf>
    <xf numFmtId="0" fontId="2" fillId="0" borderId="6" xfId="0" applyFont="1" applyBorder="1" applyAlignment="1">
      <alignment horizontal="center"/>
    </xf>
    <xf numFmtId="14" fontId="0" fillId="0" borderId="0" xfId="0" applyNumberFormat="1" applyBorder="1" applyAlignment="1">
      <alignment horizontal="center" vertical="center"/>
    </xf>
    <xf numFmtId="0" fontId="0" fillId="0" borderId="0" xfId="0" applyBorder="1" applyAlignment="1">
      <alignment horizontal="center" vertical="center"/>
    </xf>
    <xf numFmtId="164" fontId="0" fillId="0" borderId="0" xfId="0" applyNumberFormat="1" applyBorder="1" applyAlignment="1">
      <alignment vertical="center"/>
    </xf>
    <xf numFmtId="14" fontId="2" fillId="0" borderId="24" xfId="0" applyNumberFormat="1" applyFont="1" applyFill="1" applyBorder="1" applyAlignment="1">
      <alignment horizontal="center" vertical="center"/>
    </xf>
    <xf numFmtId="0" fontId="2" fillId="0" borderId="25" xfId="0" applyFont="1" applyFill="1" applyBorder="1" applyAlignment="1">
      <alignment horizontal="center" vertical="center"/>
    </xf>
    <xf numFmtId="164" fontId="2" fillId="0" borderId="25" xfId="0" applyNumberFormat="1" applyFont="1" applyFill="1" applyBorder="1" applyAlignment="1">
      <alignment vertical="center"/>
    </xf>
    <xf numFmtId="164" fontId="2" fillId="0" borderId="26" xfId="0" applyNumberFormat="1" applyFont="1" applyFill="1" applyBorder="1" applyAlignment="1">
      <alignment vertical="center"/>
    </xf>
    <xf numFmtId="164" fontId="2" fillId="0" borderId="27" xfId="0" applyNumberFormat="1" applyFont="1" applyFill="1" applyBorder="1" applyAlignment="1">
      <alignment vertical="center"/>
    </xf>
    <xf numFmtId="0" fontId="0" fillId="3" borderId="5" xfId="0" applyFill="1" applyBorder="1" applyAlignment="1">
      <alignment horizontal="center" vertical="center"/>
    </xf>
    <xf numFmtId="0" fontId="0" fillId="0" borderId="5" xfId="0" applyBorder="1" applyAlignment="1">
      <alignment vertical="center"/>
    </xf>
    <xf numFmtId="4" fontId="0" fillId="0" borderId="5" xfId="0" applyNumberFormat="1" applyBorder="1" applyAlignment="1">
      <alignment vertical="center" wrapText="1"/>
    </xf>
    <xf numFmtId="0" fontId="1" fillId="0" borderId="5"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8" fillId="0" borderId="0" xfId="0" applyFont="1"/>
    <xf numFmtId="0" fontId="7" fillId="0" borderId="0" xfId="0" applyFont="1" applyBorder="1" applyAlignment="1">
      <alignment vertical="center"/>
    </xf>
    <xf numFmtId="0" fontId="8" fillId="0" borderId="0" xfId="0" applyFont="1" applyBorder="1" applyAlignment="1"/>
    <xf numFmtId="0" fontId="8" fillId="0" borderId="0" xfId="0" applyFont="1" applyAlignment="1"/>
    <xf numFmtId="0" fontId="7" fillId="0" borderId="0" xfId="0" applyFont="1" applyFill="1" applyBorder="1" applyAlignment="1">
      <alignment vertical="center"/>
    </xf>
    <xf numFmtId="0" fontId="10" fillId="0" borderId="0" xfId="0" applyFont="1" applyAlignment="1">
      <alignment vertical="top"/>
    </xf>
    <xf numFmtId="0" fontId="9" fillId="0" borderId="1" xfId="0" applyFont="1" applyBorder="1" applyAlignment="1">
      <alignment horizontal="center" vertical="center"/>
    </xf>
    <xf numFmtId="0" fontId="2" fillId="0" borderId="0" xfId="0" applyFont="1" applyAlignment="1">
      <alignment horizontal="right" vertical="center"/>
    </xf>
    <xf numFmtId="0" fontId="1" fillId="0" borderId="0" xfId="0" applyFont="1" applyAlignment="1">
      <alignment horizontal="right" vertical="center"/>
    </xf>
    <xf numFmtId="0" fontId="0" fillId="0" borderId="0" xfId="0" applyBorder="1" applyAlignment="1">
      <alignment horizontal="right" vertical="center"/>
    </xf>
    <xf numFmtId="0" fontId="1" fillId="0" borderId="0" xfId="0" applyFont="1" applyAlignment="1">
      <alignment horizontal="left"/>
    </xf>
    <xf numFmtId="0" fontId="0" fillId="0" borderId="0" xfId="0" applyAlignment="1"/>
    <xf numFmtId="0" fontId="1" fillId="2" borderId="9" xfId="0" applyFont="1" applyFill="1" applyBorder="1" applyAlignment="1">
      <alignment horizontal="left" vertical="center"/>
    </xf>
    <xf numFmtId="0" fontId="0" fillId="2" borderId="10" xfId="0" applyFill="1" applyBorder="1"/>
    <xf numFmtId="0" fontId="0" fillId="2" borderId="11" xfId="0" applyFill="1" applyBorder="1"/>
    <xf numFmtId="0" fontId="0" fillId="7" borderId="2" xfId="0" applyFill="1" applyBorder="1" applyAlignment="1">
      <alignment horizontal="left"/>
    </xf>
    <xf numFmtId="0" fontId="0" fillId="7" borderId="0" xfId="0" applyFill="1" applyBorder="1" applyAlignment="1">
      <alignment horizontal="left"/>
    </xf>
    <xf numFmtId="0" fontId="0" fillId="7" borderId="6" xfId="0" applyFill="1" applyBorder="1" applyAlignment="1">
      <alignment horizontal="left"/>
    </xf>
    <xf numFmtId="0" fontId="0" fillId="8" borderId="2" xfId="0" applyFill="1" applyBorder="1" applyAlignment="1">
      <alignment horizontal="left"/>
    </xf>
    <xf numFmtId="0" fontId="0" fillId="8" borderId="0" xfId="0" applyFill="1" applyBorder="1" applyAlignment="1">
      <alignment horizontal="left"/>
    </xf>
    <xf numFmtId="0" fontId="0" fillId="8" borderId="6" xfId="0" applyFill="1" applyBorder="1" applyAlignment="1">
      <alignment horizontal="left"/>
    </xf>
    <xf numFmtId="0" fontId="9" fillId="9" borderId="0" xfId="0" applyFont="1" applyFill="1" applyAlignment="1">
      <alignment horizontal="left" vertical="top" wrapText="1"/>
    </xf>
  </cellXfs>
  <cellStyles count="2">
    <cellStyle name="Milliers" xfId="1" builtinId="3"/>
    <cellStyle name="Normal" xfId="0" builtinId="0"/>
  </cellStyles>
  <dxfs count="11">
    <dxf>
      <font>
        <color rgb="FFFFFF00"/>
      </font>
      <fill>
        <patternFill>
          <bgColor rgb="FFFF0000"/>
        </patternFill>
      </fill>
    </dxf>
    <dxf>
      <font>
        <color rgb="FFFF0000"/>
      </font>
      <fill>
        <patternFill>
          <bgColor rgb="FFFFFF00"/>
        </patternFill>
      </fill>
    </dxf>
    <dxf>
      <font>
        <color theme="0"/>
      </font>
    </dxf>
    <dxf>
      <fill>
        <gradientFill degree="90">
          <stop position="0">
            <color theme="9" tint="-0.25098422193060094"/>
          </stop>
          <stop position="1">
            <color theme="9" tint="0.59999389629810485"/>
          </stop>
        </gradientFill>
      </fill>
    </dxf>
    <dxf>
      <font>
        <color rgb="FFFAC090"/>
      </font>
    </dxf>
    <dxf>
      <font>
        <color rgb="FFFF0000"/>
      </font>
      <fill>
        <patternFill>
          <bgColor rgb="FFFF0000"/>
        </patternFill>
      </fill>
    </dxf>
    <dxf>
      <font>
        <color rgb="FFFF0000"/>
      </font>
    </dxf>
    <dxf>
      <font>
        <color rgb="FFFF0000"/>
      </font>
      <fill>
        <patternFill>
          <bgColor rgb="FFFF0000"/>
        </patternFill>
      </fill>
    </dxf>
    <dxf>
      <font>
        <color rgb="FFFFFF00"/>
      </font>
      <fill>
        <patternFill>
          <bgColor rgb="FFFF0000"/>
        </patternFill>
      </fill>
    </dxf>
    <dxf>
      <font>
        <b val="0"/>
        <i val="0"/>
        <color rgb="FFFFFF00"/>
      </font>
      <fill>
        <patternFill>
          <bgColor rgb="FFFF0000"/>
        </patternFill>
      </fill>
    </dxf>
    <dxf>
      <font>
        <color theme="0"/>
      </font>
    </dxf>
  </dxfs>
  <tableStyles count="0" defaultTableStyle="TableStyleMedium9" defaultPivotStyle="PivotStyleLight16"/>
  <colors>
    <mruColors>
      <color rgb="FF070C11"/>
      <color rgb="FF4F81BD"/>
      <color rgb="FFFAC090"/>
      <color rgb="FFDBE5F1"/>
    </mru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1000124</xdr:colOff>
      <xdr:row>9</xdr:row>
      <xdr:rowOff>28575</xdr:rowOff>
    </xdr:from>
    <xdr:to>
      <xdr:col>3</xdr:col>
      <xdr:colOff>2686049</xdr:colOff>
      <xdr:row>13</xdr:row>
      <xdr:rowOff>19050</xdr:rowOff>
    </xdr:to>
    <xdr:sp macro="" textlink="">
      <xdr:nvSpPr>
        <xdr:cNvPr id="3" name="Rectangle à coins arrondis 2"/>
        <xdr:cNvSpPr/>
      </xdr:nvSpPr>
      <xdr:spPr>
        <a:xfrm>
          <a:off x="2152649" y="1485900"/>
          <a:ext cx="1685925" cy="752475"/>
        </a:xfrm>
        <a:prstGeom prst="wedgeRoundRectCallout">
          <a:avLst>
            <a:gd name="adj1" fmla="val -66288"/>
            <a:gd name="adj2" fmla="val -30037"/>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Facture</a:t>
          </a:r>
          <a:r>
            <a:rPr lang="fr-FR" sz="1100" baseline="0"/>
            <a:t> sauvegardée dans l'onglet "Récapitulation factures"</a:t>
          </a:r>
          <a:endParaRPr lang="fr-FR" sz="1100"/>
        </a:p>
      </xdr:txBody>
    </xdr:sp>
    <xdr:clientData/>
  </xdr:twoCellAnchor>
  <xdr:twoCellAnchor>
    <xdr:from>
      <xdr:col>3</xdr:col>
      <xdr:colOff>971550</xdr:colOff>
      <xdr:row>4</xdr:row>
      <xdr:rowOff>152400</xdr:rowOff>
    </xdr:from>
    <xdr:to>
      <xdr:col>3</xdr:col>
      <xdr:colOff>2657475</xdr:colOff>
      <xdr:row>8</xdr:row>
      <xdr:rowOff>123825</xdr:rowOff>
    </xdr:to>
    <xdr:sp macro="" textlink="">
      <xdr:nvSpPr>
        <xdr:cNvPr id="4" name="Rectangle à coins arrondis 3"/>
        <xdr:cNvSpPr/>
      </xdr:nvSpPr>
      <xdr:spPr>
        <a:xfrm>
          <a:off x="2124075" y="619125"/>
          <a:ext cx="1685925" cy="752475"/>
        </a:xfrm>
        <a:prstGeom prst="wedgeRoundRectCallout">
          <a:avLst>
            <a:gd name="adj1" fmla="val -64593"/>
            <a:gd name="adj2" fmla="val 45913"/>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Effacement de la facture</a:t>
          </a:r>
          <a:r>
            <a:rPr lang="fr-FR" sz="1100" baseline="0"/>
            <a:t> et mise à jour du prochain n° de facture</a:t>
          </a:r>
          <a:endParaRPr lang="fr-FR" sz="1100"/>
        </a:p>
      </xdr:txBody>
    </xdr:sp>
    <xdr:clientData/>
  </xdr:twoCellAnchor>
  <xdr:twoCellAnchor>
    <xdr:from>
      <xdr:col>3</xdr:col>
      <xdr:colOff>514350</xdr:colOff>
      <xdr:row>17</xdr:row>
      <xdr:rowOff>47625</xdr:rowOff>
    </xdr:from>
    <xdr:to>
      <xdr:col>3</xdr:col>
      <xdr:colOff>2200275</xdr:colOff>
      <xdr:row>20</xdr:row>
      <xdr:rowOff>85725</xdr:rowOff>
    </xdr:to>
    <xdr:sp macro="" textlink="">
      <xdr:nvSpPr>
        <xdr:cNvPr id="5" name="Rectangle à coins arrondis 4"/>
        <xdr:cNvSpPr/>
      </xdr:nvSpPr>
      <xdr:spPr>
        <a:xfrm>
          <a:off x="1666875" y="3305175"/>
          <a:ext cx="1685925" cy="752475"/>
        </a:xfrm>
        <a:prstGeom prst="wedgeRoundRectCallout">
          <a:avLst>
            <a:gd name="adj1" fmla="val -90017"/>
            <a:gd name="adj2" fmla="val -133834"/>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Couleur</a:t>
          </a:r>
          <a:r>
            <a:rPr lang="fr-FR" sz="1100" baseline="0"/>
            <a:t> dégradée si rupture de stock ou commande à faire</a:t>
          </a:r>
          <a:endParaRPr lang="fr-FR" sz="1100"/>
        </a:p>
      </xdr:txBody>
    </xdr:sp>
    <xdr:clientData/>
  </xdr:twoCellAnchor>
  <xdr:twoCellAnchor>
    <xdr:from>
      <xdr:col>3</xdr:col>
      <xdr:colOff>2647950</xdr:colOff>
      <xdr:row>16</xdr:row>
      <xdr:rowOff>219075</xdr:rowOff>
    </xdr:from>
    <xdr:to>
      <xdr:col>8</xdr:col>
      <xdr:colOff>390525</xdr:colOff>
      <xdr:row>24</xdr:row>
      <xdr:rowOff>85725</xdr:rowOff>
    </xdr:to>
    <xdr:sp macro="" textlink="">
      <xdr:nvSpPr>
        <xdr:cNvPr id="6" name="Rectangle à coins arrondis 5"/>
        <xdr:cNvSpPr/>
      </xdr:nvSpPr>
      <xdr:spPr>
        <a:xfrm>
          <a:off x="3800475" y="3238500"/>
          <a:ext cx="3228975" cy="1771650"/>
        </a:xfrm>
        <a:prstGeom prst="wedgeRoundRectCallout">
          <a:avLst>
            <a:gd name="adj1" fmla="val -50465"/>
            <a:gd name="adj2" fmla="val -136606"/>
            <a:gd name="adj3" fmla="val 16667"/>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200" b="1">
              <a:solidFill>
                <a:sysClr val="windowText" lastClr="000000"/>
              </a:solidFill>
            </a:rPr>
            <a:t>La sortie de stock doit se</a:t>
          </a:r>
          <a:r>
            <a:rPr lang="fr-FR" sz="1200" b="1" baseline="0">
              <a:solidFill>
                <a:sysClr val="windowText" lastClr="000000"/>
              </a:solidFill>
            </a:rPr>
            <a:t> faire au moment de la sauvegarde de la facture. </a:t>
          </a:r>
        </a:p>
        <a:p>
          <a:pPr algn="ctr"/>
          <a:r>
            <a:rPr lang="fr-FR" sz="1200" b="1" baseline="0">
              <a:solidFill>
                <a:sysClr val="windowText" lastClr="000000"/>
              </a:solidFill>
            </a:rPr>
            <a:t>La macro doit rechercher le code article dans le stock et y retirer la quantité sortie, si la quantité restante est insuffisante pour valider cette sortie une alerte sous forme, par exemple, d'une texbox, doit le signaler.  et arrêter la procédure de sauvegarde</a:t>
          </a:r>
          <a:endParaRPr lang="fr-FR" sz="1200" b="1">
            <a:solidFill>
              <a:sysClr val="windowText" lastClr="000000"/>
            </a:solidFill>
          </a:endParaRPr>
        </a:p>
      </xdr:txBody>
    </xdr:sp>
    <xdr:clientData/>
  </xdr:twoCellAnchor>
  <xdr:twoCellAnchor>
    <xdr:from>
      <xdr:col>8</xdr:col>
      <xdr:colOff>723900</xdr:colOff>
      <xdr:row>6</xdr:row>
      <xdr:rowOff>47626</xdr:rowOff>
    </xdr:from>
    <xdr:to>
      <xdr:col>11</xdr:col>
      <xdr:colOff>123825</xdr:colOff>
      <xdr:row>8</xdr:row>
      <xdr:rowOff>9526</xdr:rowOff>
    </xdr:to>
    <xdr:sp macro="" textlink="">
      <xdr:nvSpPr>
        <xdr:cNvPr id="7" name="Rectangle à coins arrondis 6"/>
        <xdr:cNvSpPr/>
      </xdr:nvSpPr>
      <xdr:spPr>
        <a:xfrm>
          <a:off x="7362825" y="914401"/>
          <a:ext cx="1685925" cy="342900"/>
        </a:xfrm>
        <a:prstGeom prst="wedgeRoundRectCallout">
          <a:avLst>
            <a:gd name="adj1" fmla="val -107531"/>
            <a:gd name="adj2" fmla="val -92062"/>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Listes déroulantes</a:t>
          </a:r>
        </a:p>
      </xdr:txBody>
    </xdr:sp>
    <xdr:clientData/>
  </xdr:twoCellAnchor>
  <xdr:twoCellAnchor>
    <xdr:from>
      <xdr:col>3</xdr:col>
      <xdr:colOff>0</xdr:colOff>
      <xdr:row>22</xdr:row>
      <xdr:rowOff>0</xdr:rowOff>
    </xdr:from>
    <xdr:to>
      <xdr:col>3</xdr:col>
      <xdr:colOff>1685925</xdr:colOff>
      <xdr:row>23</xdr:row>
      <xdr:rowOff>104775</xdr:rowOff>
    </xdr:to>
    <xdr:sp macro="" textlink="">
      <xdr:nvSpPr>
        <xdr:cNvPr id="8" name="Rectangle à coins arrondis 7"/>
        <xdr:cNvSpPr/>
      </xdr:nvSpPr>
      <xdr:spPr>
        <a:xfrm>
          <a:off x="1152525" y="4448175"/>
          <a:ext cx="1685925" cy="342900"/>
        </a:xfrm>
        <a:prstGeom prst="wedgeRoundRectCallout">
          <a:avLst>
            <a:gd name="adj1" fmla="val -82107"/>
            <a:gd name="adj2" fmla="val -497618"/>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Listes déroulantes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xdr:colOff>
      <xdr:row>1</xdr:row>
      <xdr:rowOff>0</xdr:rowOff>
    </xdr:from>
    <xdr:to>
      <xdr:col>8</xdr:col>
      <xdr:colOff>400050</xdr:colOff>
      <xdr:row>19</xdr:row>
      <xdr:rowOff>180975</xdr:rowOff>
    </xdr:to>
    <xdr:sp macro="" textlink="">
      <xdr:nvSpPr>
        <xdr:cNvPr id="2" name="Accolade fermante 1"/>
        <xdr:cNvSpPr/>
      </xdr:nvSpPr>
      <xdr:spPr>
        <a:xfrm>
          <a:off x="12001500" y="352425"/>
          <a:ext cx="200025" cy="3228975"/>
        </a:xfrm>
        <a:prstGeom prst="rightBrac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428625</xdr:colOff>
      <xdr:row>3</xdr:row>
      <xdr:rowOff>116416</xdr:rowOff>
    </xdr:from>
    <xdr:to>
      <xdr:col>13</xdr:col>
      <xdr:colOff>1143002</xdr:colOff>
      <xdr:row>6</xdr:row>
      <xdr:rowOff>58209</xdr:rowOff>
    </xdr:to>
    <xdr:sp macro="" textlink="">
      <xdr:nvSpPr>
        <xdr:cNvPr id="2" name="Accolade fermante 1"/>
        <xdr:cNvSpPr/>
      </xdr:nvSpPr>
      <xdr:spPr>
        <a:xfrm rot="5400000">
          <a:off x="12715875" y="-4476751"/>
          <a:ext cx="513293" cy="11435294"/>
        </a:xfrm>
        <a:prstGeom prst="rightBrace">
          <a:avLst>
            <a:gd name="adj1" fmla="val 8333"/>
            <a:gd name="adj2" fmla="val 49815"/>
          </a:avLst>
        </a:prstGeom>
        <a:ln w="19050">
          <a:solidFill>
            <a:srgbClr val="070C1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0</xdr:col>
      <xdr:colOff>84667</xdr:colOff>
      <xdr:row>3</xdr:row>
      <xdr:rowOff>137586</xdr:rowOff>
    </xdr:from>
    <xdr:to>
      <xdr:col>6</xdr:col>
      <xdr:colOff>10583</xdr:colOff>
      <xdr:row>6</xdr:row>
      <xdr:rowOff>63504</xdr:rowOff>
    </xdr:to>
    <xdr:sp macro="" textlink="">
      <xdr:nvSpPr>
        <xdr:cNvPr id="3" name="Accolade fermante 2"/>
        <xdr:cNvSpPr/>
      </xdr:nvSpPr>
      <xdr:spPr>
        <a:xfrm rot="5400000">
          <a:off x="3212041" y="-2121955"/>
          <a:ext cx="497418" cy="6752166"/>
        </a:xfrm>
        <a:prstGeom prst="rightBrace">
          <a:avLst>
            <a:gd name="adj1" fmla="val 8333"/>
            <a:gd name="adj2" fmla="val 49815"/>
          </a:avLst>
        </a:prstGeom>
        <a:ln w="19050">
          <a:solidFill>
            <a:srgbClr val="070C1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1968501</xdr:colOff>
      <xdr:row>11</xdr:row>
      <xdr:rowOff>31749</xdr:rowOff>
    </xdr:from>
    <xdr:to>
      <xdr:col>8</xdr:col>
      <xdr:colOff>275167</xdr:colOff>
      <xdr:row>18</xdr:row>
      <xdr:rowOff>84666</xdr:rowOff>
    </xdr:to>
    <xdr:sp macro="" textlink="">
      <xdr:nvSpPr>
        <xdr:cNvPr id="4" name="Rectangle à coins arrondis 3"/>
        <xdr:cNvSpPr/>
      </xdr:nvSpPr>
      <xdr:spPr>
        <a:xfrm>
          <a:off x="3492501" y="3492499"/>
          <a:ext cx="6593416" cy="138641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a:t>Bien sur ce serait mieux avec des texBox</a:t>
          </a:r>
          <a:r>
            <a:rPr lang="fr-FR" sz="1600" baseline="0"/>
            <a:t> comme celle là, mais je ne sais pas du tout faire ça, enfin la boite si, mais pas les codes qui vont avec !</a:t>
          </a:r>
        </a:p>
        <a:p>
          <a:pPr algn="ctr"/>
          <a:r>
            <a:rPr lang="fr-FR" sz="1600" baseline="0"/>
            <a:t>Votre réponse me permettra de voir comment faire fonctionner des TexBox et surtout les codes me permettront d'apprendre.</a:t>
          </a:r>
          <a:endParaRPr lang="fr-FR" sz="1600"/>
        </a:p>
      </xdr:txBody>
    </xdr:sp>
    <xdr:clientData/>
  </xdr:twoCellAnchor>
  <xdr:twoCellAnchor editAs="oneCell">
    <xdr:from>
      <xdr:col>3</xdr:col>
      <xdr:colOff>179917</xdr:colOff>
      <xdr:row>18</xdr:row>
      <xdr:rowOff>169333</xdr:rowOff>
    </xdr:from>
    <xdr:to>
      <xdr:col>7</xdr:col>
      <xdr:colOff>1345142</xdr:colOff>
      <xdr:row>37</xdr:row>
      <xdr:rowOff>16933</xdr:rowOff>
    </xdr:to>
    <xdr:pic>
      <xdr:nvPicPr>
        <xdr:cNvPr id="5" name="Image 4" descr="Capture.JPG"/>
        <xdr:cNvPicPr>
          <a:picLocks noChangeAspect="1"/>
        </xdr:cNvPicPr>
      </xdr:nvPicPr>
      <xdr:blipFill>
        <a:blip xmlns:r="http://schemas.openxmlformats.org/officeDocument/2006/relationships" r:embed="rId1" cstate="print"/>
        <a:stretch>
          <a:fillRect/>
        </a:stretch>
      </xdr:blipFill>
      <xdr:spPr>
        <a:xfrm>
          <a:off x="4720167" y="4963583"/>
          <a:ext cx="4562475" cy="3467100"/>
        </a:xfrm>
        <a:prstGeom prst="rect">
          <a:avLst/>
        </a:prstGeom>
      </xdr:spPr>
    </xdr:pic>
    <xdr:clientData/>
  </xdr:twoCellAnchor>
  <xdr:twoCellAnchor>
    <xdr:from>
      <xdr:col>3</xdr:col>
      <xdr:colOff>391583</xdr:colOff>
      <xdr:row>8</xdr:row>
      <xdr:rowOff>148168</xdr:rowOff>
    </xdr:from>
    <xdr:to>
      <xdr:col>3</xdr:col>
      <xdr:colOff>571500</xdr:colOff>
      <xdr:row>11</xdr:row>
      <xdr:rowOff>74083</xdr:rowOff>
    </xdr:to>
    <xdr:cxnSp macro="">
      <xdr:nvCxnSpPr>
        <xdr:cNvPr id="7" name="Connecteur droit avec flèche 6"/>
        <xdr:cNvCxnSpPr/>
      </xdr:nvCxnSpPr>
      <xdr:spPr>
        <a:xfrm flipH="1" flipV="1">
          <a:off x="4931833" y="3037418"/>
          <a:ext cx="179917" cy="497415"/>
        </a:xfrm>
        <a:prstGeom prst="straightConnector1">
          <a:avLst/>
        </a:prstGeom>
        <a:ln w="381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455083</xdr:colOff>
      <xdr:row>3</xdr:row>
      <xdr:rowOff>116417</xdr:rowOff>
    </xdr:from>
    <xdr:to>
      <xdr:col>7</xdr:col>
      <xdr:colOff>1619250</xdr:colOff>
      <xdr:row>11</xdr:row>
      <xdr:rowOff>63500</xdr:rowOff>
    </xdr:to>
    <xdr:cxnSp macro="">
      <xdr:nvCxnSpPr>
        <xdr:cNvPr id="8" name="Connecteur droit avec flèche 7"/>
        <xdr:cNvCxnSpPr/>
      </xdr:nvCxnSpPr>
      <xdr:spPr>
        <a:xfrm flipV="1">
          <a:off x="8392583" y="984250"/>
          <a:ext cx="1164167" cy="2540000"/>
        </a:xfrm>
        <a:prstGeom prst="straightConnector1">
          <a:avLst/>
        </a:prstGeom>
        <a:ln w="38100">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Feuil3"/>
  <dimension ref="B1:L66"/>
  <sheetViews>
    <sheetView zoomScaleNormal="100" workbookViewId="0">
      <selection activeCell="L20" sqref="L20"/>
    </sheetView>
  </sheetViews>
  <sheetFormatPr baseColWidth="10" defaultRowHeight="15"/>
  <cols>
    <col min="1" max="2" width="2.140625" customWidth="1"/>
    <col min="3" max="3" width="13" customWidth="1"/>
    <col min="4" max="4" width="41.85546875" customWidth="1"/>
    <col min="6" max="6" width="12" customWidth="1"/>
    <col min="7" max="7" width="14.7109375" customWidth="1"/>
    <col min="8" max="8" width="2.28515625" customWidth="1"/>
  </cols>
  <sheetData>
    <row r="1" spans="2:9" ht="3.75" customHeight="1"/>
    <row r="2" spans="2:9" ht="2.25" customHeight="1"/>
    <row r="3" spans="2:9">
      <c r="B3" s="66"/>
      <c r="C3" s="66"/>
      <c r="D3" s="66"/>
      <c r="E3" s="66"/>
      <c r="F3" s="66"/>
      <c r="G3" s="66"/>
      <c r="H3" s="66"/>
    </row>
    <row r="4" spans="2:9" ht="15.75">
      <c r="C4" s="110" t="s">
        <v>84</v>
      </c>
      <c r="D4" s="110"/>
    </row>
    <row r="5" spans="2:9" ht="15.75" thickBot="1">
      <c r="C5" s="111" t="s">
        <v>91</v>
      </c>
      <c r="D5" s="111"/>
      <c r="E5" s="2"/>
    </row>
    <row r="6" spans="2:9" ht="15.75">
      <c r="C6" s="111" t="s">
        <v>92</v>
      </c>
      <c r="D6" s="111"/>
      <c r="E6" s="112" t="s">
        <v>39</v>
      </c>
      <c r="F6" s="113"/>
      <c r="G6" s="114"/>
    </row>
    <row r="7" spans="2:9">
      <c r="C7" s="111" t="s">
        <v>90</v>
      </c>
      <c r="D7" s="111"/>
      <c r="E7" s="115" t="str">
        <f>IF(E6="","",IF(ISNA(VLOOKUP($E$6,Clients!B:F,2,FALSE)),"",VLOOKUP($E$6,Clients!B:F,2,FALSE)))</f>
        <v>3, Bld Armand Fabre</v>
      </c>
      <c r="F7" s="116"/>
      <c r="G7" s="117"/>
      <c r="H7" s="3"/>
    </row>
    <row r="8" spans="2:9">
      <c r="E8" s="118">
        <f>IF(E6="","",IF(ISNA(VLOOKUP($E$6,Clients!B:F,3,FALSE)),"",VLOOKUP($E$6,Clients!B:F,3,FALSE)))</f>
        <v>0</v>
      </c>
      <c r="F8" s="119"/>
      <c r="G8" s="120"/>
      <c r="H8" s="3"/>
    </row>
    <row r="9" spans="2:9" ht="16.5" thickBot="1">
      <c r="E9" s="54" t="str">
        <f>IF(E6="","",CONCATENATE(IF(ISNA(VLOOKUP($E$6,Clients!B:F,4,FALSE)),"",VLOOKUP($E$6,Clients!B:F,4,FALSE)),"    ",IF(ISNA(VLOOKUP($E$6,Clients!B:F,5,FALSE)),"",VLOOKUP($E$6,Clients!B:F,5,FALSE))))</f>
        <v>11200    Lézignan-Corbières</v>
      </c>
      <c r="F9" s="55"/>
      <c r="G9" s="56"/>
      <c r="H9" s="59"/>
      <c r="I9" s="60"/>
    </row>
    <row r="12" spans="2:9">
      <c r="C12" s="14" t="s">
        <v>33</v>
      </c>
      <c r="D12" s="15">
        <v>5</v>
      </c>
      <c r="E12" s="36" t="s">
        <v>89</v>
      </c>
      <c r="F12" s="57">
        <f ca="1">TODAY()</f>
        <v>42705</v>
      </c>
    </row>
    <row r="13" spans="2:9">
      <c r="C13" s="100">
        <f>COUNTIF(STOCK!$G:$G,"COMMANDE")+COUNTIF(STOCK!$G:$G,"RUPTURE")</f>
        <v>3</v>
      </c>
    </row>
    <row r="14" spans="2:9" ht="15.75" thickBot="1"/>
    <row r="15" spans="2:9" ht="28.5" customHeight="1" thickBot="1">
      <c r="C15" s="31" t="s">
        <v>65</v>
      </c>
      <c r="D15" s="25" t="s">
        <v>16</v>
      </c>
      <c r="E15" s="25" t="s">
        <v>17</v>
      </c>
      <c r="F15" s="24" t="s">
        <v>18</v>
      </c>
      <c r="G15" s="31" t="s">
        <v>66</v>
      </c>
    </row>
    <row r="16" spans="2:9" ht="18.75" customHeight="1">
      <c r="C16" s="16" t="s">
        <v>71</v>
      </c>
      <c r="D16" s="17" t="str">
        <f>IF(C16="","",IF(ISNA(VLOOKUP(C16,STOCK!B:D,2,FALSE)),"Article inexistant !",VLOOKUP(C16,STOCK!B:D,2,FALSE)))</f>
        <v>Lecteur de CD/DVD</v>
      </c>
      <c r="E16" s="16">
        <v>3</v>
      </c>
      <c r="F16" s="18">
        <f>IF(C16="","",IF(ISNA(VLOOKUP(C16,STOCK!B:D,3,FALSE)),"Article inexistant !",VLOOKUP(C16,STOCK!B:D,3,FALSE)))</f>
        <v>147.65</v>
      </c>
      <c r="G16" s="19">
        <f>IF(C16="","",IF(F16="Article inexistant !","",E16*F16))</f>
        <v>442.95000000000005</v>
      </c>
    </row>
    <row r="17" spans="3:7" ht="18.75" customHeight="1">
      <c r="C17" s="30" t="s">
        <v>70</v>
      </c>
      <c r="D17" s="7" t="str">
        <f>IF(C17="","",IF(ISNA(VLOOKUP(C17,STOCK!B:D,2,FALSE)),"Article inexistant !",VLOOKUP(C17,STOCK!B:D,2,FALSE)))</f>
        <v>Disque dur 500 GO</v>
      </c>
      <c r="E17" s="6">
        <v>3</v>
      </c>
      <c r="F17" s="10">
        <f>IF(C17="","",IF(ISNA(VLOOKUP(C17,STOCK!B:D,3,FALSE)),"Article inexistant !",VLOOKUP(C17,STOCK!B:D,3,FALSE)))</f>
        <v>228.99</v>
      </c>
      <c r="G17" s="11">
        <f t="shared" ref="G17:G29" si="0">IF(C17="","",IF(F17="Article inexistant !","",E17*F17))</f>
        <v>686.97</v>
      </c>
    </row>
    <row r="18" spans="3:7" ht="18.75" customHeight="1">
      <c r="C18" s="20" t="s">
        <v>76</v>
      </c>
      <c r="D18" s="21" t="str">
        <f>IF(C18="","",IF(ISNA(VLOOKUP(C18,STOCK!B:D,2,FALSE)),"Article inexistant !",VLOOKUP(C18,STOCK!B:D,2,FALSE)))</f>
        <v>Carte mère ASSUS 6500 PRO</v>
      </c>
      <c r="E18" s="20">
        <f t="shared" ref="E18:E37" si="1">IF(C18="","",1)</f>
        <v>1</v>
      </c>
      <c r="F18" s="22">
        <f>IF(C18="","",IF(ISNA(VLOOKUP(C18,STOCK!B:D,3,FALSE)),"Article inexistant !",VLOOKUP(C18,STOCK!B:D,3,FALSE)))</f>
        <v>376.54</v>
      </c>
      <c r="G18" s="23">
        <f t="shared" si="0"/>
        <v>376.54</v>
      </c>
    </row>
    <row r="19" spans="3:7" ht="18.75" customHeight="1">
      <c r="C19" s="30"/>
      <c r="D19" s="7" t="str">
        <f>IF(C19="","",IF(ISNA(VLOOKUP(C19,STOCK!B:D,2,FALSE)),"Article inexistant !",VLOOKUP(C19,STOCK!B:D,2,FALSE)))</f>
        <v/>
      </c>
      <c r="E19" s="6" t="str">
        <f t="shared" si="1"/>
        <v/>
      </c>
      <c r="F19" s="10" t="str">
        <f>IF(C19="","",IF(ISNA(VLOOKUP(C19,STOCK!B:D,3,FALSE)),"Article inexistant !",VLOOKUP(C19,STOCK!B:D,3,FALSE)))</f>
        <v/>
      </c>
      <c r="G19" s="11" t="str">
        <f t="shared" si="0"/>
        <v/>
      </c>
    </row>
    <row r="20" spans="3:7" ht="18.75" customHeight="1">
      <c r="C20" s="20"/>
      <c r="D20" s="21" t="str">
        <f>IF(C20="","",IF(ISNA(VLOOKUP(C20,STOCK!B:D,2,FALSE)),"Article inexistant !",VLOOKUP(C20,STOCK!B:D,2,FALSE)))</f>
        <v/>
      </c>
      <c r="E20" s="20" t="str">
        <f t="shared" si="1"/>
        <v/>
      </c>
      <c r="F20" s="22" t="str">
        <f>IF(C20="","",IF(ISNA(VLOOKUP(C20,STOCK!B:D,3,FALSE)),"Article inexistant !",VLOOKUP(C20,STOCK!B:D,3,FALSE)))</f>
        <v/>
      </c>
      <c r="G20" s="23" t="str">
        <f t="shared" si="0"/>
        <v/>
      </c>
    </row>
    <row r="21" spans="3:7" ht="18.75" customHeight="1">
      <c r="C21" s="30"/>
      <c r="D21" s="7" t="str">
        <f>IF(C21="","",IF(ISNA(VLOOKUP(C21,STOCK!B:D,2,FALSE)),"Article inexistant !",VLOOKUP(C21,STOCK!B:D,2,FALSE)))</f>
        <v/>
      </c>
      <c r="E21" s="6" t="str">
        <f t="shared" si="1"/>
        <v/>
      </c>
      <c r="F21" s="10" t="str">
        <f>IF(C21="","",IF(ISNA(VLOOKUP(C21,STOCK!B:D,3,FALSE)),"Article inexistant !",VLOOKUP(C21,STOCK!B:D,3,FALSE)))</f>
        <v/>
      </c>
      <c r="G21" s="11" t="str">
        <f t="shared" si="0"/>
        <v/>
      </c>
    </row>
    <row r="22" spans="3:7" ht="18.75" customHeight="1">
      <c r="C22" s="20"/>
      <c r="D22" s="21" t="str">
        <f>IF(C22="","",IF(ISNA(VLOOKUP(C22,STOCK!B:D,2,FALSE)),"Article inexistant !",VLOOKUP(C22,STOCK!B:D,2,FALSE)))</f>
        <v/>
      </c>
      <c r="E22" s="20" t="str">
        <f t="shared" si="1"/>
        <v/>
      </c>
      <c r="F22" s="22" t="str">
        <f>IF(C22="","",IF(ISNA(VLOOKUP(C22,STOCK!B:D,3,FALSE)),"Article inexistant !",VLOOKUP(C22,STOCK!B:D,3,FALSE)))</f>
        <v/>
      </c>
      <c r="G22" s="23" t="str">
        <f t="shared" si="0"/>
        <v/>
      </c>
    </row>
    <row r="23" spans="3:7" ht="18.75" customHeight="1">
      <c r="C23" s="30"/>
      <c r="D23" s="7" t="str">
        <f>IF(C23="","",IF(ISNA(VLOOKUP(C23,STOCK!B:D,2,FALSE)),"Article inexistant !",VLOOKUP(C23,STOCK!B:D,2,FALSE)))</f>
        <v/>
      </c>
      <c r="E23" s="6" t="str">
        <f t="shared" si="1"/>
        <v/>
      </c>
      <c r="F23" s="10" t="str">
        <f>IF(C23="","",IF(ISNA(VLOOKUP(C23,STOCK!B:D,3,FALSE)),"Article inexistant !",VLOOKUP(C23,STOCK!B:D,3,FALSE)))</f>
        <v/>
      </c>
      <c r="G23" s="11" t="str">
        <f t="shared" si="0"/>
        <v/>
      </c>
    </row>
    <row r="24" spans="3:7" ht="18.75" customHeight="1">
      <c r="C24" s="20"/>
      <c r="D24" s="21" t="str">
        <f>IF(C24="","",IF(ISNA(VLOOKUP(C24,STOCK!B:D,2,FALSE)),"Article inexistant !",VLOOKUP(C24,STOCK!B:D,2,FALSE)))</f>
        <v/>
      </c>
      <c r="E24" s="20" t="str">
        <f t="shared" si="1"/>
        <v/>
      </c>
      <c r="F24" s="22" t="str">
        <f>IF(C24="","",IF(ISNA(VLOOKUP(C24,STOCK!B:D,3,FALSE)),"Article inexistant !",VLOOKUP(C24,STOCK!B:D,3,FALSE)))</f>
        <v/>
      </c>
      <c r="G24" s="23" t="str">
        <f t="shared" si="0"/>
        <v/>
      </c>
    </row>
    <row r="25" spans="3:7" ht="18.75" customHeight="1">
      <c r="C25" s="30"/>
      <c r="D25" s="7" t="str">
        <f>IF(C25="","",IF(ISNA(VLOOKUP(C25,STOCK!B:D,2,FALSE)),"Article inexistant !",VLOOKUP(C25,STOCK!B:D,2,FALSE)))</f>
        <v/>
      </c>
      <c r="E25" s="6" t="str">
        <f t="shared" si="1"/>
        <v/>
      </c>
      <c r="F25" s="10" t="str">
        <f>IF(C25="","",IF(ISNA(VLOOKUP(C25,STOCK!B:D,3,FALSE)),"Article inexistant !",VLOOKUP(C25,STOCK!B:D,3,FALSE)))</f>
        <v/>
      </c>
      <c r="G25" s="11" t="str">
        <f t="shared" si="0"/>
        <v/>
      </c>
    </row>
    <row r="26" spans="3:7" ht="18.75" customHeight="1">
      <c r="C26" s="20"/>
      <c r="D26" s="21" t="str">
        <f>IF(C26="","",IF(ISNA(VLOOKUP(C26,STOCK!B:D,2,FALSE)),"Article inexistant !",VLOOKUP(C26,STOCK!B:D,2,FALSE)))</f>
        <v/>
      </c>
      <c r="E26" s="20" t="str">
        <f t="shared" si="1"/>
        <v/>
      </c>
      <c r="F26" s="22" t="str">
        <f>IF(C26="","",IF(ISNA(VLOOKUP(C26,STOCK!B:D,3,FALSE)),"Article inexistant !",VLOOKUP(C26,STOCK!B:D,3,FALSE)))</f>
        <v/>
      </c>
      <c r="G26" s="23" t="str">
        <f t="shared" si="0"/>
        <v/>
      </c>
    </row>
    <row r="27" spans="3:7" ht="18.75" customHeight="1">
      <c r="C27" s="30"/>
      <c r="D27" s="7" t="str">
        <f>IF(C27="","",IF(ISNA(VLOOKUP(C27,STOCK!B:D,2,FALSE)),"Article inexistant !",VLOOKUP(C27,STOCK!B:D,2,FALSE)))</f>
        <v/>
      </c>
      <c r="E27" s="6" t="str">
        <f t="shared" si="1"/>
        <v/>
      </c>
      <c r="F27" s="10" t="str">
        <f>IF(C27="","",IF(ISNA(VLOOKUP(C27,STOCK!B:D,3,FALSE)),"Article inexistant !",VLOOKUP(C27,STOCK!B:D,3,FALSE)))</f>
        <v/>
      </c>
      <c r="G27" s="11" t="str">
        <f t="shared" si="0"/>
        <v/>
      </c>
    </row>
    <row r="28" spans="3:7" ht="18.75" customHeight="1">
      <c r="C28" s="20"/>
      <c r="D28" s="21"/>
      <c r="E28" s="20" t="str">
        <f t="shared" si="1"/>
        <v/>
      </c>
      <c r="F28" s="22"/>
      <c r="G28" s="23"/>
    </row>
    <row r="29" spans="3:7" ht="18.75" customHeight="1">
      <c r="C29" s="30"/>
      <c r="D29" s="7" t="str">
        <f>IF(C29="","",IF(ISNA(VLOOKUP(C29,STOCK!B:D,2,FALSE)),"Article inexistant !",VLOOKUP(C29,STOCK!B:D,2,FALSE)))</f>
        <v/>
      </c>
      <c r="E29" s="6" t="str">
        <f t="shared" si="1"/>
        <v/>
      </c>
      <c r="F29" s="10" t="str">
        <f>IF(C29="","",IF(ISNA(VLOOKUP(C29,STOCK!B:D,3,FALSE)),"Article inexistant !",VLOOKUP(C29,STOCK!B:D,3,FALSE)))</f>
        <v/>
      </c>
      <c r="G29" s="11" t="str">
        <f t="shared" si="0"/>
        <v/>
      </c>
    </row>
    <row r="30" spans="3:7" ht="18.75" customHeight="1">
      <c r="C30" s="20"/>
      <c r="D30" s="21" t="str">
        <f>IF(C30="","",IF(ISNA(VLOOKUP(C30,STOCK!B:D,2,FALSE)),"Article inexistant !",VLOOKUP(C30,STOCK!B:D,2,FALSE)))</f>
        <v/>
      </c>
      <c r="E30" s="20" t="str">
        <f t="shared" si="1"/>
        <v/>
      </c>
      <c r="F30" s="22" t="str">
        <f>IF(C30="","",IF(ISNA(VLOOKUP(C30,STOCK!B:D,3,FALSE)),"Article inexistant !",VLOOKUP(C30,STOCK!B:D,3,FALSE)))</f>
        <v/>
      </c>
      <c r="G30" s="23" t="str">
        <f t="shared" ref="G30:G37" si="2">IF(C30="","",IF(F30="Article inexistant !","",E30*F30))</f>
        <v/>
      </c>
    </row>
    <row r="31" spans="3:7" ht="18.75" customHeight="1">
      <c r="C31" s="30"/>
      <c r="D31" s="7" t="str">
        <f>IF(C31="","",IF(ISNA(VLOOKUP(C31,STOCK!B:D,2,FALSE)),"Article inexistant !",VLOOKUP(C31,STOCK!B:D,2,FALSE)))</f>
        <v/>
      </c>
      <c r="E31" s="6" t="str">
        <f t="shared" si="1"/>
        <v/>
      </c>
      <c r="F31" s="10" t="str">
        <f>IF(C31="","",IF(ISNA(VLOOKUP(C31,STOCK!B:D,3,FALSE)),"Article inexistant !",VLOOKUP(C31,STOCK!B:D,3,FALSE)))</f>
        <v/>
      </c>
      <c r="G31" s="11" t="str">
        <f t="shared" si="2"/>
        <v/>
      </c>
    </row>
    <row r="32" spans="3:7" ht="18.75" customHeight="1">
      <c r="C32" s="20"/>
      <c r="D32" s="21" t="str">
        <f>IF(C32="","",IF(ISNA(VLOOKUP(C32,STOCK!B:D,2,FALSE)),"Article inexistant !",VLOOKUP(C32,STOCK!B:D,2,FALSE)))</f>
        <v/>
      </c>
      <c r="E32" s="20" t="str">
        <f t="shared" si="1"/>
        <v/>
      </c>
      <c r="F32" s="22" t="str">
        <f>IF(C32="","",IF(ISNA(VLOOKUP(C32,STOCK!B:D,3,FALSE)),"Article inexistant !",VLOOKUP(C32,STOCK!B:D,3,FALSE)))</f>
        <v/>
      </c>
      <c r="G32" s="23" t="str">
        <f t="shared" si="2"/>
        <v/>
      </c>
    </row>
    <row r="33" spans="3:7" ht="18.75" customHeight="1">
      <c r="C33" s="30"/>
      <c r="D33" s="7" t="str">
        <f>IF(C33="","",IF(ISNA(VLOOKUP(C33,STOCK!B:D,2,FALSE)),"Article inexistant !",VLOOKUP(C33,STOCK!B:D,2,FALSE)))</f>
        <v/>
      </c>
      <c r="E33" s="6" t="str">
        <f t="shared" si="1"/>
        <v/>
      </c>
      <c r="F33" s="10" t="str">
        <f>IF(C33="","",IF(ISNA(VLOOKUP(C33,STOCK!B:D,3,FALSE)),"Article inexistant !",VLOOKUP(C33,STOCK!B:D,3,FALSE)))</f>
        <v/>
      </c>
      <c r="G33" s="11" t="str">
        <f t="shared" si="2"/>
        <v/>
      </c>
    </row>
    <row r="34" spans="3:7" ht="18.75" customHeight="1">
      <c r="C34" s="20"/>
      <c r="D34" s="21" t="str">
        <f>IF(C34="","",IF(ISNA(VLOOKUP(C34,STOCK!B:D,2,FALSE)),"Article inexistant !",VLOOKUP(C34,STOCK!B:D,2,FALSE)))</f>
        <v/>
      </c>
      <c r="E34" s="20" t="str">
        <f t="shared" si="1"/>
        <v/>
      </c>
      <c r="F34" s="22" t="str">
        <f>IF(C34="","",IF(ISNA(VLOOKUP(C34,STOCK!B:D,3,FALSE)),"Article inexistant !",VLOOKUP(C34,STOCK!B:D,3,FALSE)))</f>
        <v/>
      </c>
      <c r="G34" s="23" t="str">
        <f t="shared" si="2"/>
        <v/>
      </c>
    </row>
    <row r="35" spans="3:7" ht="18.75" customHeight="1">
      <c r="C35" s="30"/>
      <c r="D35" s="7" t="str">
        <f>IF(C35="","",IF(ISNA(VLOOKUP(C35,STOCK!B:D,2,FALSE)),"Article inexistant !",VLOOKUP(C35,STOCK!B:D,2,FALSE)))</f>
        <v/>
      </c>
      <c r="E35" s="6" t="str">
        <f t="shared" si="1"/>
        <v/>
      </c>
      <c r="F35" s="10" t="str">
        <f>IF(C35="","",IF(ISNA(VLOOKUP(C35,STOCK!B:D,3,FALSE)),"Article inexistant !",VLOOKUP(C35,STOCK!B:D,3,FALSE)))</f>
        <v/>
      </c>
      <c r="G35" s="11" t="str">
        <f t="shared" si="2"/>
        <v/>
      </c>
    </row>
    <row r="36" spans="3:7" ht="18.75" customHeight="1">
      <c r="C36" s="20"/>
      <c r="D36" s="21" t="str">
        <f>IF(C36="","",IF(ISNA(VLOOKUP(C36,STOCK!B:D,2,FALSE)),"Article inexistant !",VLOOKUP(C36,STOCK!B:D,2,FALSE)))</f>
        <v/>
      </c>
      <c r="E36" s="20" t="str">
        <f t="shared" si="1"/>
        <v/>
      </c>
      <c r="F36" s="22" t="str">
        <f>IF(C36="","",IF(ISNA(VLOOKUP(C36,STOCK!B:D,3,FALSE)),"Article inexistant !",VLOOKUP(C36,STOCK!B:D,3,FALSE)))</f>
        <v/>
      </c>
      <c r="G36" s="23" t="str">
        <f t="shared" si="2"/>
        <v/>
      </c>
    </row>
    <row r="37" spans="3:7" ht="18.75" customHeight="1" thickBot="1">
      <c r="C37" s="94"/>
      <c r="D37" s="95" t="str">
        <f>IF(C37="","",IF(ISNA(VLOOKUP(C37,STOCK!B:D,2,FALSE)),"Article inexistant !",VLOOKUP(C37,STOCK!B:D,2,FALSE)))</f>
        <v/>
      </c>
      <c r="E37" s="39" t="str">
        <f t="shared" si="1"/>
        <v/>
      </c>
      <c r="F37" s="96" t="str">
        <f>IF(C37="","",IF(ISNA(VLOOKUP(C37,STOCK!B:D,3,FALSE)),"Article inexistant !",VLOOKUP(C37,STOCK!B:D,3,FALSE)))</f>
        <v/>
      </c>
      <c r="G37" s="9" t="str">
        <f t="shared" si="2"/>
        <v/>
      </c>
    </row>
    <row r="38" spans="3:7" ht="18.75" customHeight="1">
      <c r="C38" s="3"/>
      <c r="D38" s="3"/>
      <c r="E38" s="109" t="s">
        <v>19</v>
      </c>
      <c r="F38" s="109"/>
      <c r="G38" s="11">
        <f>SUM(G16:G37)</f>
        <v>1506.46</v>
      </c>
    </row>
    <row r="39" spans="3:7" ht="18.75" customHeight="1" thickBot="1">
      <c r="C39" s="3"/>
      <c r="D39" s="3"/>
      <c r="E39" s="12" t="s">
        <v>20</v>
      </c>
      <c r="F39" s="13" t="str">
        <f>IF(G38&lt;1200,0,IF(G38&lt;2000,"5 %",IF(G38&lt;4000,"7 %",IF(G38&lt;7000,"10 %",IF(G38&lt;10000,"12 %","15 %")))))</f>
        <v>5 %</v>
      </c>
      <c r="G39" s="9">
        <f>IF(G38&lt;1200,0,IF(G38&lt;2000,0.05,IF(G38&lt;4000,0.07,IF(G38&lt;7000,0.1,IF(G38&lt;10000,0.12,0.15)))))*G38</f>
        <v>75.323000000000008</v>
      </c>
    </row>
    <row r="40" spans="3:7" ht="18.75" customHeight="1">
      <c r="C40" s="3"/>
      <c r="D40" s="3"/>
      <c r="E40" s="107" t="s">
        <v>112</v>
      </c>
      <c r="F40" s="107"/>
      <c r="G40" s="26">
        <f>G38-G39</f>
        <v>1431.1369999999999</v>
      </c>
    </row>
    <row r="41" spans="3:7" ht="18.75" customHeight="1" thickBot="1">
      <c r="C41" s="3"/>
      <c r="D41" s="3"/>
      <c r="E41" s="8"/>
      <c r="F41" s="28" t="s">
        <v>64</v>
      </c>
      <c r="G41" s="27">
        <f>ROUND(G40*0.2,2)</f>
        <v>286.23</v>
      </c>
    </row>
    <row r="42" spans="3:7" ht="18.75" customHeight="1" thickBot="1">
      <c r="C42" s="3"/>
      <c r="D42" s="3"/>
      <c r="E42" s="108" t="s">
        <v>21</v>
      </c>
      <c r="F42" s="108"/>
      <c r="G42" s="29">
        <f>IF(C16="","",G40+G41)</f>
        <v>1717.367</v>
      </c>
    </row>
    <row r="52" spans="5:12">
      <c r="E52" t="str">
        <f>IF(C52="","",1)</f>
        <v/>
      </c>
      <c r="L52" t="str">
        <f>IF(J52="","",1)</f>
        <v/>
      </c>
    </row>
    <row r="53" spans="5:12">
      <c r="E53" t="str">
        <f t="shared" ref="E53:E66" si="3">IF(C53="","",1)</f>
        <v/>
      </c>
      <c r="L53" t="str">
        <f t="shared" ref="L53:L66" si="4">IF(J53="","",1)</f>
        <v/>
      </c>
    </row>
    <row r="54" spans="5:12">
      <c r="E54" t="str">
        <f t="shared" si="3"/>
        <v/>
      </c>
      <c r="L54" t="str">
        <f t="shared" si="4"/>
        <v/>
      </c>
    </row>
    <row r="55" spans="5:12">
      <c r="E55" t="str">
        <f t="shared" si="3"/>
        <v/>
      </c>
      <c r="L55" t="str">
        <f t="shared" si="4"/>
        <v/>
      </c>
    </row>
    <row r="56" spans="5:12">
      <c r="E56" t="str">
        <f t="shared" si="3"/>
        <v/>
      </c>
      <c r="L56" t="str">
        <f t="shared" si="4"/>
        <v/>
      </c>
    </row>
    <row r="57" spans="5:12">
      <c r="E57" t="str">
        <f t="shared" si="3"/>
        <v/>
      </c>
      <c r="L57" t="str">
        <f t="shared" si="4"/>
        <v/>
      </c>
    </row>
    <row r="58" spans="5:12">
      <c r="E58" t="str">
        <f t="shared" si="3"/>
        <v/>
      </c>
      <c r="L58" t="str">
        <f t="shared" si="4"/>
        <v/>
      </c>
    </row>
    <row r="59" spans="5:12">
      <c r="E59" t="str">
        <f t="shared" si="3"/>
        <v/>
      </c>
      <c r="L59" t="str">
        <f t="shared" si="4"/>
        <v/>
      </c>
    </row>
    <row r="60" spans="5:12">
      <c r="E60" t="str">
        <f t="shared" si="3"/>
        <v/>
      </c>
      <c r="L60" t="str">
        <f t="shared" si="4"/>
        <v/>
      </c>
    </row>
    <row r="61" spans="5:12">
      <c r="E61" t="str">
        <f t="shared" si="3"/>
        <v/>
      </c>
      <c r="L61" t="str">
        <f t="shared" si="4"/>
        <v/>
      </c>
    </row>
    <row r="62" spans="5:12">
      <c r="E62" t="str">
        <f t="shared" si="3"/>
        <v/>
      </c>
      <c r="L62" t="str">
        <f t="shared" si="4"/>
        <v/>
      </c>
    </row>
    <row r="63" spans="5:12">
      <c r="E63" t="str">
        <f t="shared" si="3"/>
        <v/>
      </c>
      <c r="L63" t="str">
        <f t="shared" si="4"/>
        <v/>
      </c>
    </row>
    <row r="64" spans="5:12">
      <c r="E64" t="str">
        <f t="shared" si="3"/>
        <v/>
      </c>
      <c r="L64" t="str">
        <f t="shared" si="4"/>
        <v/>
      </c>
    </row>
    <row r="65" spans="5:12">
      <c r="E65" t="str">
        <f t="shared" si="3"/>
        <v/>
      </c>
      <c r="L65" t="str">
        <f t="shared" si="4"/>
        <v/>
      </c>
    </row>
    <row r="66" spans="5:12">
      <c r="E66" t="str">
        <f t="shared" si="3"/>
        <v/>
      </c>
      <c r="L66" t="str">
        <f t="shared" si="4"/>
        <v/>
      </c>
    </row>
  </sheetData>
  <mergeCells count="10">
    <mergeCell ref="E40:F40"/>
    <mergeCell ref="E42:F42"/>
    <mergeCell ref="E38:F38"/>
    <mergeCell ref="C4:D4"/>
    <mergeCell ref="C5:D5"/>
    <mergeCell ref="C6:D6"/>
    <mergeCell ref="C7:D7"/>
    <mergeCell ref="E6:G6"/>
    <mergeCell ref="E7:G7"/>
    <mergeCell ref="E8:G8"/>
  </mergeCells>
  <conditionalFormatting sqref="E6:E9 F7:F9 G38:G42 D16:D37 F16:G37">
    <cfRule type="cellIs" dxfId="10" priority="38" operator="equal">
      <formula>0</formula>
    </cfRule>
  </conditionalFormatting>
  <conditionalFormatting sqref="E6">
    <cfRule type="cellIs" dxfId="9" priority="36" operator="equal">
      <formula>"Client inexistant !"</formula>
    </cfRule>
  </conditionalFormatting>
  <conditionalFormatting sqref="D16:D37">
    <cfRule type="cellIs" dxfId="8" priority="34" operator="equal">
      <formula>"Article inexistant !"</formula>
    </cfRule>
  </conditionalFormatting>
  <conditionalFormatting sqref="F16:F37">
    <cfRule type="cellIs" dxfId="7" priority="29" operator="equal">
      <formula>"Article inexistant !"</formula>
    </cfRule>
  </conditionalFormatting>
  <conditionalFormatting sqref="G39">
    <cfRule type="cellIs" dxfId="6" priority="13" operator="greaterThan">
      <formula>0</formula>
    </cfRule>
  </conditionalFormatting>
  <conditionalFormatting sqref="G16:G37">
    <cfRule type="expression" dxfId="5" priority="6">
      <formula>F16="Article inexistant !"</formula>
    </cfRule>
  </conditionalFormatting>
  <conditionalFormatting sqref="E8:G8">
    <cfRule type="cellIs" dxfId="4" priority="2" operator="equal">
      <formula>0</formula>
    </cfRule>
  </conditionalFormatting>
  <conditionalFormatting sqref="C15">
    <cfRule type="expression" dxfId="3" priority="1">
      <formula>$C$13&gt;=1</formula>
    </cfRule>
  </conditionalFormatting>
  <dataValidations count="2">
    <dataValidation type="list" allowBlank="1" showInputMessage="1" showErrorMessage="1" sqref="C16:C37">
      <formula1>CodeArticle</formula1>
    </dataValidation>
    <dataValidation type="list" allowBlank="1" showInputMessage="1" showErrorMessage="1" sqref="E6">
      <formula1>clients</formula1>
    </dataValidation>
  </dataValidations>
  <pageMargins left="0.16666666666666666" right="6.25E-2" top="0.218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O20"/>
  <sheetViews>
    <sheetView workbookViewId="0">
      <selection activeCell="L22" sqref="L22"/>
    </sheetView>
  </sheetViews>
  <sheetFormatPr baseColWidth="10" defaultRowHeight="15"/>
  <cols>
    <col min="1" max="1" width="4" style="36" customWidth="1"/>
    <col min="2" max="2" width="28.140625" customWidth="1"/>
    <col min="3" max="3" width="31.140625" customWidth="1"/>
    <col min="4" max="4" width="36.28515625" customWidth="1"/>
    <col min="5" max="5" width="11.5703125" style="1" customWidth="1"/>
    <col min="6" max="6" width="22.28515625" customWidth="1"/>
    <col min="7" max="7" width="18" style="1" customWidth="1"/>
    <col min="8" max="8" width="18.140625" style="1" customWidth="1"/>
  </cols>
  <sheetData>
    <row r="1" spans="1:15" ht="27.75" customHeight="1" thickBot="1">
      <c r="A1" s="84"/>
      <c r="B1" s="42" t="s">
        <v>10</v>
      </c>
      <c r="C1" s="42" t="s">
        <v>11</v>
      </c>
      <c r="D1" s="42" t="s">
        <v>12</v>
      </c>
      <c r="E1" s="42" t="s">
        <v>13</v>
      </c>
      <c r="F1" s="42" t="s">
        <v>14</v>
      </c>
      <c r="G1" s="42" t="s">
        <v>103</v>
      </c>
      <c r="H1" s="42" t="s">
        <v>104</v>
      </c>
    </row>
    <row r="2" spans="1:15" ht="15" hidden="1" customHeight="1">
      <c r="A2" s="38"/>
      <c r="B2" s="5" t="s">
        <v>95</v>
      </c>
      <c r="C2" s="5"/>
      <c r="D2" s="5"/>
      <c r="E2" s="43"/>
      <c r="F2" s="5"/>
      <c r="G2" s="43"/>
      <c r="H2" s="43"/>
    </row>
    <row r="3" spans="1:15" ht="15" customHeight="1">
      <c r="A3" s="38"/>
      <c r="B3" s="5" t="s">
        <v>42</v>
      </c>
      <c r="C3" s="5" t="s">
        <v>63</v>
      </c>
      <c r="D3" s="5"/>
      <c r="E3" s="43">
        <v>48100</v>
      </c>
      <c r="F3" s="5" t="s">
        <v>51</v>
      </c>
      <c r="G3" s="43"/>
      <c r="H3" s="43"/>
    </row>
    <row r="4" spans="1:15" ht="15" customHeight="1">
      <c r="A4" s="38"/>
      <c r="B4" s="5" t="s">
        <v>2</v>
      </c>
      <c r="C4" s="5" t="s">
        <v>6</v>
      </c>
      <c r="D4" s="5"/>
      <c r="E4" s="43">
        <v>34350</v>
      </c>
      <c r="F4" s="5" t="s">
        <v>32</v>
      </c>
      <c r="G4" s="43"/>
      <c r="H4" s="43"/>
      <c r="J4" s="104"/>
      <c r="K4" s="104"/>
      <c r="L4" s="104"/>
      <c r="M4" s="104"/>
      <c r="N4" s="104"/>
      <c r="O4" s="102">
        <f>COUNTIF(STOCK!$G:$G,"COMMANDE")</f>
        <v>2</v>
      </c>
    </row>
    <row r="5" spans="1:15" ht="15" customHeight="1">
      <c r="A5" s="38"/>
      <c r="B5" s="5" t="s">
        <v>100</v>
      </c>
      <c r="C5" s="5" t="s">
        <v>101</v>
      </c>
      <c r="D5" s="5"/>
      <c r="E5" s="43">
        <v>30900</v>
      </c>
      <c r="F5" s="5" t="s">
        <v>102</v>
      </c>
      <c r="G5" s="43"/>
      <c r="H5" s="43"/>
      <c r="J5" s="104"/>
      <c r="K5" s="104"/>
      <c r="L5" s="104"/>
      <c r="M5" s="104"/>
      <c r="N5" s="104"/>
      <c r="O5" s="102"/>
    </row>
    <row r="6" spans="1:15" ht="15" customHeight="1">
      <c r="A6" s="38"/>
      <c r="B6" s="7" t="s">
        <v>80</v>
      </c>
      <c r="C6" s="7" t="s">
        <v>81</v>
      </c>
      <c r="D6" s="7" t="s">
        <v>82</v>
      </c>
      <c r="E6" s="6">
        <v>34047</v>
      </c>
      <c r="F6" s="7" t="s">
        <v>83</v>
      </c>
      <c r="G6" s="6"/>
      <c r="H6" s="6"/>
      <c r="J6" s="104"/>
      <c r="K6" s="104"/>
      <c r="L6" s="104"/>
      <c r="M6" s="104"/>
      <c r="N6" s="104"/>
      <c r="O6" s="102"/>
    </row>
    <row r="7" spans="1:15">
      <c r="A7" s="38"/>
      <c r="B7" s="5" t="s">
        <v>1</v>
      </c>
      <c r="C7" s="5" t="s">
        <v>5</v>
      </c>
      <c r="D7" s="5" t="s">
        <v>8</v>
      </c>
      <c r="E7" s="43">
        <v>34000</v>
      </c>
      <c r="F7" s="5" t="s">
        <v>30</v>
      </c>
      <c r="G7" s="43"/>
      <c r="H7" s="43"/>
      <c r="J7" s="60"/>
      <c r="K7" s="60"/>
      <c r="L7" s="60"/>
      <c r="M7" s="60"/>
      <c r="N7" s="60"/>
    </row>
    <row r="8" spans="1:15" ht="15" customHeight="1">
      <c r="A8" s="38"/>
      <c r="B8" s="5" t="s">
        <v>34</v>
      </c>
      <c r="C8" s="5" t="s">
        <v>52</v>
      </c>
      <c r="D8" s="5"/>
      <c r="E8" s="43">
        <v>34500</v>
      </c>
      <c r="F8" s="5" t="s">
        <v>43</v>
      </c>
      <c r="G8" s="43"/>
      <c r="H8" s="43"/>
      <c r="J8" s="101"/>
      <c r="K8" s="101"/>
      <c r="L8" s="101"/>
      <c r="M8" s="101"/>
      <c r="N8" s="101"/>
      <c r="O8" s="103">
        <f>COUNTIF(STOCK!$G:$G,"RUPTURE")</f>
        <v>1</v>
      </c>
    </row>
    <row r="9" spans="1:15" ht="15" customHeight="1">
      <c r="A9" s="38"/>
      <c r="B9" s="5" t="s">
        <v>37</v>
      </c>
      <c r="C9" s="5" t="s">
        <v>56</v>
      </c>
      <c r="D9" s="5" t="s">
        <v>57</v>
      </c>
      <c r="E9" s="43">
        <v>30124</v>
      </c>
      <c r="F9" s="5" t="s">
        <v>46</v>
      </c>
      <c r="G9" s="43"/>
      <c r="H9" s="43"/>
      <c r="J9" s="101"/>
      <c r="K9" s="101"/>
      <c r="L9" s="101"/>
      <c r="M9" s="101"/>
      <c r="N9" s="101"/>
      <c r="O9" s="103"/>
    </row>
    <row r="10" spans="1:15" ht="15" customHeight="1">
      <c r="A10" s="40"/>
      <c r="B10" s="5" t="s">
        <v>38</v>
      </c>
      <c r="C10" s="5" t="s">
        <v>58</v>
      </c>
      <c r="D10" s="5" t="s">
        <v>59</v>
      </c>
      <c r="E10" s="43">
        <v>11000</v>
      </c>
      <c r="F10" s="5" t="s">
        <v>47</v>
      </c>
      <c r="G10" s="43"/>
      <c r="H10" s="43"/>
      <c r="J10" s="101"/>
      <c r="K10" s="101"/>
      <c r="L10" s="101"/>
      <c r="M10" s="101"/>
      <c r="N10" s="101"/>
      <c r="O10" s="103"/>
    </row>
    <row r="11" spans="1:15">
      <c r="A11" s="38"/>
      <c r="B11" s="5" t="s">
        <v>3</v>
      </c>
      <c r="C11" s="5" t="s">
        <v>7</v>
      </c>
      <c r="D11" s="5" t="s">
        <v>9</v>
      </c>
      <c r="E11" s="43">
        <v>34300</v>
      </c>
      <c r="F11" s="5" t="s">
        <v>31</v>
      </c>
      <c r="G11" s="43"/>
      <c r="H11" s="43"/>
    </row>
    <row r="12" spans="1:15">
      <c r="A12" s="38"/>
      <c r="B12" s="5" t="s">
        <v>40</v>
      </c>
      <c r="C12" s="5" t="s">
        <v>61</v>
      </c>
      <c r="D12" s="5"/>
      <c r="E12" s="43">
        <v>11210</v>
      </c>
      <c r="F12" s="5" t="s">
        <v>49</v>
      </c>
      <c r="G12" s="43"/>
      <c r="H12" s="43"/>
      <c r="J12" t="s">
        <v>117</v>
      </c>
    </row>
    <row r="13" spans="1:15">
      <c r="A13" s="38"/>
      <c r="B13" s="5" t="s">
        <v>36</v>
      </c>
      <c r="C13" s="5" t="s">
        <v>55</v>
      </c>
      <c r="D13" s="5"/>
      <c r="E13" s="43">
        <v>30128</v>
      </c>
      <c r="F13" s="5" t="s">
        <v>45</v>
      </c>
      <c r="G13" s="43"/>
      <c r="H13" s="43"/>
      <c r="J13" t="s">
        <v>118</v>
      </c>
    </row>
    <row r="14" spans="1:15">
      <c r="A14" s="38"/>
      <c r="B14" s="5" t="s">
        <v>39</v>
      </c>
      <c r="C14" s="5" t="s">
        <v>60</v>
      </c>
      <c r="D14" s="5"/>
      <c r="E14" s="43">
        <v>11200</v>
      </c>
      <c r="F14" s="5" t="s">
        <v>48</v>
      </c>
      <c r="G14" s="43"/>
      <c r="H14" s="43"/>
    </row>
    <row r="15" spans="1:15">
      <c r="A15" s="38"/>
      <c r="B15" s="5" t="s">
        <v>105</v>
      </c>
      <c r="C15" s="5" t="s">
        <v>106</v>
      </c>
      <c r="D15" s="5" t="s">
        <v>107</v>
      </c>
      <c r="E15" s="43">
        <v>30045</v>
      </c>
      <c r="F15" s="5" t="s">
        <v>108</v>
      </c>
      <c r="G15" s="43" t="s">
        <v>109</v>
      </c>
      <c r="H15" s="43" t="s">
        <v>110</v>
      </c>
    </row>
    <row r="16" spans="1:15">
      <c r="A16" s="38"/>
      <c r="B16" s="5" t="s">
        <v>41</v>
      </c>
      <c r="C16" s="5" t="s">
        <v>62</v>
      </c>
      <c r="D16" s="5" t="s">
        <v>9</v>
      </c>
      <c r="E16" s="43">
        <v>48000</v>
      </c>
      <c r="F16" s="5" t="s">
        <v>50</v>
      </c>
      <c r="G16" s="43"/>
      <c r="H16" s="43"/>
    </row>
    <row r="17" spans="1:8">
      <c r="A17" s="38"/>
      <c r="B17" s="5" t="s">
        <v>35</v>
      </c>
      <c r="C17" s="5" t="s">
        <v>53</v>
      </c>
      <c r="D17" s="5" t="s">
        <v>54</v>
      </c>
      <c r="E17" s="43">
        <v>30220</v>
      </c>
      <c r="F17" s="5" t="s">
        <v>44</v>
      </c>
      <c r="G17" s="43"/>
      <c r="H17" s="43"/>
    </row>
    <row r="18" spans="1:8">
      <c r="A18" s="38"/>
      <c r="B18" s="5" t="s">
        <v>0</v>
      </c>
      <c r="C18" s="5" t="s">
        <v>4</v>
      </c>
      <c r="D18" s="5"/>
      <c r="E18" s="43">
        <v>34300</v>
      </c>
      <c r="F18" s="5" t="s">
        <v>31</v>
      </c>
      <c r="G18" s="43"/>
      <c r="H18" s="43"/>
    </row>
    <row r="19" spans="1:8">
      <c r="A19" s="38"/>
      <c r="B19" s="5" t="s">
        <v>96</v>
      </c>
      <c r="C19" s="5" t="s">
        <v>97</v>
      </c>
      <c r="D19" s="5" t="s">
        <v>98</v>
      </c>
      <c r="E19" s="43">
        <v>11170</v>
      </c>
      <c r="F19" s="5" t="s">
        <v>99</v>
      </c>
      <c r="G19" s="43"/>
      <c r="H19" s="43"/>
    </row>
    <row r="20" spans="1:8" ht="15.75" thickBot="1">
      <c r="A20" s="85"/>
      <c r="B20" s="82"/>
      <c r="C20" s="82"/>
      <c r="D20" s="82"/>
      <c r="E20" s="83"/>
      <c r="F20" s="82"/>
      <c r="G20" s="83"/>
      <c r="H20" s="83"/>
    </row>
  </sheetData>
  <sortState ref="B3:H20">
    <sortCondition ref="B1"/>
  </sortState>
  <conditionalFormatting sqref="B2:B6">
    <cfRule type="cellIs" dxfId="2" priority="3" operator="equal">
      <formula>"A"</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5"/>
  <dimension ref="B2:G288"/>
  <sheetViews>
    <sheetView workbookViewId="0">
      <selection activeCell="M15" sqref="M15"/>
    </sheetView>
  </sheetViews>
  <sheetFormatPr baseColWidth="10" defaultRowHeight="15.75"/>
  <cols>
    <col min="2" max="2" width="11.42578125" style="98"/>
    <col min="3" max="3" width="45.28515625" style="13" customWidth="1"/>
    <col min="4" max="7" width="11.42578125" style="37"/>
  </cols>
  <sheetData>
    <row r="2" spans="2:7" ht="30.75" customHeight="1" thickBot="1"/>
    <row r="3" spans="2:7" ht="33.75" customHeight="1" thickBot="1">
      <c r="B3" s="99" t="s">
        <v>23</v>
      </c>
      <c r="C3" s="106" t="s">
        <v>16</v>
      </c>
      <c r="D3" s="35" t="s">
        <v>22</v>
      </c>
      <c r="E3" s="42" t="s">
        <v>17</v>
      </c>
      <c r="F3" s="35" t="s">
        <v>75</v>
      </c>
      <c r="G3" s="35" t="s">
        <v>111</v>
      </c>
    </row>
    <row r="4" spans="2:7" ht="20.25" customHeight="1">
      <c r="B4" s="44">
        <v>0</v>
      </c>
      <c r="C4" s="48"/>
      <c r="D4" s="46"/>
      <c r="E4" s="6"/>
      <c r="F4" s="6"/>
      <c r="G4" s="6"/>
    </row>
    <row r="5" spans="2:7" ht="20.25" customHeight="1">
      <c r="B5" s="45" t="s">
        <v>70</v>
      </c>
      <c r="C5" s="49" t="s">
        <v>113</v>
      </c>
      <c r="D5" s="47">
        <v>228.99</v>
      </c>
      <c r="E5" s="6">
        <v>5</v>
      </c>
      <c r="F5" s="51">
        <v>4</v>
      </c>
      <c r="G5" s="40" t="str">
        <f>IF(B5="","",IF(E5=0,"RUPTURE",IF(E5&lt;=F5,"COMMANDE","")))</f>
        <v/>
      </c>
    </row>
    <row r="6" spans="2:7" ht="20.25" customHeight="1">
      <c r="B6" s="45" t="s">
        <v>71</v>
      </c>
      <c r="C6" s="49" t="s">
        <v>24</v>
      </c>
      <c r="D6" s="47">
        <v>147.65</v>
      </c>
      <c r="E6" s="6">
        <v>5</v>
      </c>
      <c r="F6" s="51">
        <v>5</v>
      </c>
      <c r="G6" s="40" t="str">
        <f t="shared" ref="G6:G69" si="0">IF(B6="","",IF(E6=0,"RUPTURE",IF(E6&lt;=F6,"COMMANDE","")))</f>
        <v>COMMANDE</v>
      </c>
    </row>
    <row r="7" spans="2:7" ht="20.25" customHeight="1">
      <c r="B7" s="45" t="s">
        <v>67</v>
      </c>
      <c r="C7" s="49" t="s">
        <v>25</v>
      </c>
      <c r="D7" s="47">
        <v>18.32</v>
      </c>
      <c r="E7" s="6">
        <v>32</v>
      </c>
      <c r="F7" s="51">
        <v>5</v>
      </c>
      <c r="G7" s="40" t="str">
        <f t="shared" si="0"/>
        <v/>
      </c>
    </row>
    <row r="8" spans="2:7" ht="20.25" customHeight="1">
      <c r="B8" s="45" t="s">
        <v>68</v>
      </c>
      <c r="C8" s="49" t="s">
        <v>26</v>
      </c>
      <c r="D8" s="47">
        <v>39.42</v>
      </c>
      <c r="E8" s="6">
        <v>28</v>
      </c>
      <c r="F8" s="51">
        <v>5</v>
      </c>
      <c r="G8" s="40" t="str">
        <f t="shared" si="0"/>
        <v/>
      </c>
    </row>
    <row r="9" spans="2:7" ht="20.25" customHeight="1">
      <c r="B9" s="45" t="s">
        <v>69</v>
      </c>
      <c r="C9" s="49" t="s">
        <v>27</v>
      </c>
      <c r="D9" s="47">
        <v>98.86</v>
      </c>
      <c r="E9" s="6">
        <v>7</v>
      </c>
      <c r="F9" s="51">
        <v>2</v>
      </c>
      <c r="G9" s="40" t="str">
        <f t="shared" si="0"/>
        <v/>
      </c>
    </row>
    <row r="10" spans="2:7" ht="20.25" customHeight="1">
      <c r="B10" s="45" t="s">
        <v>72</v>
      </c>
      <c r="C10" s="49" t="s">
        <v>28</v>
      </c>
      <c r="D10" s="47">
        <v>204.99</v>
      </c>
      <c r="E10" s="6">
        <v>6</v>
      </c>
      <c r="F10" s="51">
        <v>3</v>
      </c>
      <c r="G10" s="40" t="str">
        <f t="shared" si="0"/>
        <v/>
      </c>
    </row>
    <row r="11" spans="2:7">
      <c r="B11" s="45" t="s">
        <v>73</v>
      </c>
      <c r="C11" s="49" t="s">
        <v>116</v>
      </c>
      <c r="D11" s="47">
        <v>199.24</v>
      </c>
      <c r="E11" s="6">
        <v>16</v>
      </c>
      <c r="F11" s="51">
        <v>5</v>
      </c>
      <c r="G11" s="40" t="str">
        <f t="shared" si="0"/>
        <v/>
      </c>
    </row>
    <row r="12" spans="2:7">
      <c r="B12" s="45" t="s">
        <v>74</v>
      </c>
      <c r="C12" s="49" t="s">
        <v>29</v>
      </c>
      <c r="D12" s="47">
        <v>71.59</v>
      </c>
      <c r="E12" s="6">
        <v>2</v>
      </c>
      <c r="F12" s="51">
        <v>3</v>
      </c>
      <c r="G12" s="40" t="str">
        <f t="shared" si="0"/>
        <v>COMMANDE</v>
      </c>
    </row>
    <row r="13" spans="2:7" ht="15.75" customHeight="1">
      <c r="B13" s="45" t="s">
        <v>76</v>
      </c>
      <c r="C13" s="49" t="s">
        <v>77</v>
      </c>
      <c r="D13" s="6">
        <v>376.54</v>
      </c>
      <c r="E13" s="6">
        <v>0</v>
      </c>
      <c r="F13" s="51">
        <v>2</v>
      </c>
      <c r="G13" s="40" t="str">
        <f t="shared" si="0"/>
        <v>RUPTURE</v>
      </c>
    </row>
    <row r="14" spans="2:7" ht="15.75" customHeight="1" thickBot="1">
      <c r="B14" s="97" t="s">
        <v>78</v>
      </c>
      <c r="C14" s="50" t="s">
        <v>79</v>
      </c>
      <c r="D14" s="39">
        <v>12.56</v>
      </c>
      <c r="E14" s="39">
        <v>20</v>
      </c>
      <c r="F14" s="52">
        <v>5</v>
      </c>
      <c r="G14" s="41" t="str">
        <f t="shared" si="0"/>
        <v/>
      </c>
    </row>
    <row r="15" spans="2:7" ht="15.75" customHeight="1">
      <c r="G15" s="53" t="str">
        <f t="shared" si="0"/>
        <v/>
      </c>
    </row>
    <row r="16" spans="2:7" ht="15.75" customHeight="1">
      <c r="G16" s="53" t="str">
        <f t="shared" si="0"/>
        <v/>
      </c>
    </row>
    <row r="17" spans="7:7" ht="15.75" customHeight="1">
      <c r="G17" s="53" t="str">
        <f t="shared" si="0"/>
        <v/>
      </c>
    </row>
    <row r="18" spans="7:7" ht="15.75" customHeight="1">
      <c r="G18" s="53" t="str">
        <f t="shared" si="0"/>
        <v/>
      </c>
    </row>
    <row r="19" spans="7:7" ht="15.75" customHeight="1">
      <c r="G19" s="53" t="str">
        <f t="shared" si="0"/>
        <v/>
      </c>
    </row>
    <row r="20" spans="7:7" ht="15.75" customHeight="1">
      <c r="G20" s="53" t="str">
        <f t="shared" si="0"/>
        <v/>
      </c>
    </row>
    <row r="21" spans="7:7" ht="15.75" customHeight="1">
      <c r="G21" s="53" t="str">
        <f t="shared" si="0"/>
        <v/>
      </c>
    </row>
    <row r="22" spans="7:7" ht="15.75" customHeight="1">
      <c r="G22" s="53" t="str">
        <f t="shared" si="0"/>
        <v/>
      </c>
    </row>
    <row r="23" spans="7:7" ht="15.75" customHeight="1">
      <c r="G23" s="53" t="str">
        <f t="shared" si="0"/>
        <v/>
      </c>
    </row>
    <row r="24" spans="7:7" ht="15.75" customHeight="1">
      <c r="G24" s="53" t="str">
        <f t="shared" si="0"/>
        <v/>
      </c>
    </row>
    <row r="25" spans="7:7" ht="15.75" customHeight="1">
      <c r="G25" s="53" t="str">
        <f t="shared" si="0"/>
        <v/>
      </c>
    </row>
    <row r="26" spans="7:7" ht="15.75" customHeight="1">
      <c r="G26" s="53" t="str">
        <f t="shared" si="0"/>
        <v/>
      </c>
    </row>
    <row r="27" spans="7:7" ht="15.75" customHeight="1">
      <c r="G27" s="53" t="str">
        <f t="shared" si="0"/>
        <v/>
      </c>
    </row>
    <row r="28" spans="7:7" ht="15.75" customHeight="1">
      <c r="G28" s="53" t="str">
        <f t="shared" si="0"/>
        <v/>
      </c>
    </row>
    <row r="29" spans="7:7" ht="15.75" customHeight="1">
      <c r="G29" s="53" t="str">
        <f t="shared" si="0"/>
        <v/>
      </c>
    </row>
    <row r="30" spans="7:7" ht="15.75" customHeight="1">
      <c r="G30" s="53" t="str">
        <f t="shared" si="0"/>
        <v/>
      </c>
    </row>
    <row r="31" spans="7:7" ht="15.75" customHeight="1">
      <c r="G31" s="53" t="str">
        <f t="shared" si="0"/>
        <v/>
      </c>
    </row>
    <row r="32" spans="7:7" ht="15.75" customHeight="1">
      <c r="G32" s="53" t="str">
        <f t="shared" si="0"/>
        <v/>
      </c>
    </row>
    <row r="33" spans="7:7" ht="15.75" customHeight="1">
      <c r="G33" s="53" t="str">
        <f t="shared" si="0"/>
        <v/>
      </c>
    </row>
    <row r="34" spans="7:7" ht="15.75" customHeight="1">
      <c r="G34" s="53" t="str">
        <f t="shared" si="0"/>
        <v/>
      </c>
    </row>
    <row r="35" spans="7:7" ht="15.75" customHeight="1">
      <c r="G35" s="53" t="str">
        <f t="shared" si="0"/>
        <v/>
      </c>
    </row>
    <row r="36" spans="7:7">
      <c r="G36" s="53" t="str">
        <f t="shared" si="0"/>
        <v/>
      </c>
    </row>
    <row r="37" spans="7:7">
      <c r="G37" s="53" t="str">
        <f t="shared" si="0"/>
        <v/>
      </c>
    </row>
    <row r="38" spans="7:7">
      <c r="G38" s="53" t="str">
        <f t="shared" si="0"/>
        <v/>
      </c>
    </row>
    <row r="39" spans="7:7">
      <c r="G39" s="53" t="str">
        <f t="shared" si="0"/>
        <v/>
      </c>
    </row>
    <row r="40" spans="7:7">
      <c r="G40" s="53" t="str">
        <f t="shared" si="0"/>
        <v/>
      </c>
    </row>
    <row r="41" spans="7:7">
      <c r="G41" s="53" t="str">
        <f t="shared" si="0"/>
        <v/>
      </c>
    </row>
    <row r="42" spans="7:7">
      <c r="G42" s="53" t="str">
        <f t="shared" si="0"/>
        <v/>
      </c>
    </row>
    <row r="43" spans="7:7">
      <c r="G43" s="53" t="str">
        <f t="shared" si="0"/>
        <v/>
      </c>
    </row>
    <row r="44" spans="7:7">
      <c r="G44" s="53" t="str">
        <f t="shared" si="0"/>
        <v/>
      </c>
    </row>
    <row r="45" spans="7:7">
      <c r="G45" s="53" t="str">
        <f t="shared" si="0"/>
        <v/>
      </c>
    </row>
    <row r="46" spans="7:7">
      <c r="G46" s="53" t="str">
        <f t="shared" si="0"/>
        <v/>
      </c>
    </row>
    <row r="47" spans="7:7">
      <c r="G47" s="53" t="str">
        <f t="shared" si="0"/>
        <v/>
      </c>
    </row>
    <row r="48" spans="7:7">
      <c r="G48" s="53" t="str">
        <f t="shared" si="0"/>
        <v/>
      </c>
    </row>
    <row r="49" spans="7:7">
      <c r="G49" s="53" t="str">
        <f t="shared" si="0"/>
        <v/>
      </c>
    </row>
    <row r="50" spans="7:7">
      <c r="G50" s="53" t="str">
        <f t="shared" si="0"/>
        <v/>
      </c>
    </row>
    <row r="51" spans="7:7">
      <c r="G51" s="53" t="str">
        <f t="shared" si="0"/>
        <v/>
      </c>
    </row>
    <row r="52" spans="7:7">
      <c r="G52" s="53" t="str">
        <f t="shared" si="0"/>
        <v/>
      </c>
    </row>
    <row r="53" spans="7:7">
      <c r="G53" s="53" t="str">
        <f t="shared" si="0"/>
        <v/>
      </c>
    </row>
    <row r="54" spans="7:7">
      <c r="G54" s="53" t="str">
        <f t="shared" si="0"/>
        <v/>
      </c>
    </row>
    <row r="55" spans="7:7">
      <c r="G55" s="53" t="str">
        <f t="shared" si="0"/>
        <v/>
      </c>
    </row>
    <row r="56" spans="7:7">
      <c r="G56" s="53" t="str">
        <f t="shared" si="0"/>
        <v/>
      </c>
    </row>
    <row r="57" spans="7:7">
      <c r="G57" s="53" t="str">
        <f t="shared" si="0"/>
        <v/>
      </c>
    </row>
    <row r="58" spans="7:7">
      <c r="G58" s="53" t="str">
        <f t="shared" si="0"/>
        <v/>
      </c>
    </row>
    <row r="59" spans="7:7">
      <c r="G59" s="53" t="str">
        <f t="shared" si="0"/>
        <v/>
      </c>
    </row>
    <row r="60" spans="7:7">
      <c r="G60" s="53" t="str">
        <f t="shared" si="0"/>
        <v/>
      </c>
    </row>
    <row r="61" spans="7:7">
      <c r="G61" s="53" t="str">
        <f t="shared" si="0"/>
        <v/>
      </c>
    </row>
    <row r="62" spans="7:7">
      <c r="G62" s="53" t="str">
        <f t="shared" si="0"/>
        <v/>
      </c>
    </row>
    <row r="63" spans="7:7">
      <c r="G63" s="53" t="str">
        <f t="shared" si="0"/>
        <v/>
      </c>
    </row>
    <row r="64" spans="7:7">
      <c r="G64" s="53" t="str">
        <f t="shared" si="0"/>
        <v/>
      </c>
    </row>
    <row r="65" spans="7:7">
      <c r="G65" s="53" t="str">
        <f t="shared" si="0"/>
        <v/>
      </c>
    </row>
    <row r="66" spans="7:7">
      <c r="G66" s="53" t="str">
        <f t="shared" si="0"/>
        <v/>
      </c>
    </row>
    <row r="67" spans="7:7">
      <c r="G67" s="53" t="str">
        <f t="shared" si="0"/>
        <v/>
      </c>
    </row>
    <row r="68" spans="7:7">
      <c r="G68" s="53" t="str">
        <f t="shared" si="0"/>
        <v/>
      </c>
    </row>
    <row r="69" spans="7:7">
      <c r="G69" s="53" t="str">
        <f t="shared" si="0"/>
        <v/>
      </c>
    </row>
    <row r="70" spans="7:7">
      <c r="G70" s="53" t="str">
        <f t="shared" ref="G70:G133" si="1">IF(B70="","",IF(E70=0,"RUPTURE",IF(E70&lt;=F70,"COMMANDE","")))</f>
        <v/>
      </c>
    </row>
    <row r="71" spans="7:7">
      <c r="G71" s="53" t="str">
        <f t="shared" si="1"/>
        <v/>
      </c>
    </row>
    <row r="72" spans="7:7">
      <c r="G72" s="53" t="str">
        <f t="shared" si="1"/>
        <v/>
      </c>
    </row>
    <row r="73" spans="7:7">
      <c r="G73" s="53" t="str">
        <f t="shared" si="1"/>
        <v/>
      </c>
    </row>
    <row r="74" spans="7:7">
      <c r="G74" s="53" t="str">
        <f t="shared" si="1"/>
        <v/>
      </c>
    </row>
    <row r="75" spans="7:7">
      <c r="G75" s="53" t="str">
        <f t="shared" si="1"/>
        <v/>
      </c>
    </row>
    <row r="76" spans="7:7">
      <c r="G76" s="53" t="str">
        <f t="shared" si="1"/>
        <v/>
      </c>
    </row>
    <row r="77" spans="7:7">
      <c r="G77" s="53" t="str">
        <f t="shared" si="1"/>
        <v/>
      </c>
    </row>
    <row r="78" spans="7:7">
      <c r="G78" s="53" t="str">
        <f t="shared" si="1"/>
        <v/>
      </c>
    </row>
    <row r="79" spans="7:7">
      <c r="G79" s="53" t="str">
        <f t="shared" si="1"/>
        <v/>
      </c>
    </row>
    <row r="80" spans="7:7">
      <c r="G80" s="53" t="str">
        <f t="shared" si="1"/>
        <v/>
      </c>
    </row>
    <row r="81" spans="7:7">
      <c r="G81" s="53" t="str">
        <f t="shared" si="1"/>
        <v/>
      </c>
    </row>
    <row r="82" spans="7:7">
      <c r="G82" s="53" t="str">
        <f t="shared" si="1"/>
        <v/>
      </c>
    </row>
    <row r="83" spans="7:7">
      <c r="G83" s="53" t="str">
        <f t="shared" si="1"/>
        <v/>
      </c>
    </row>
    <row r="84" spans="7:7">
      <c r="G84" s="53" t="str">
        <f t="shared" si="1"/>
        <v/>
      </c>
    </row>
    <row r="85" spans="7:7">
      <c r="G85" s="53" t="str">
        <f t="shared" si="1"/>
        <v/>
      </c>
    </row>
    <row r="86" spans="7:7">
      <c r="G86" s="53" t="str">
        <f t="shared" si="1"/>
        <v/>
      </c>
    </row>
    <row r="87" spans="7:7">
      <c r="G87" s="53" t="str">
        <f t="shared" si="1"/>
        <v/>
      </c>
    </row>
    <row r="88" spans="7:7">
      <c r="G88" s="53" t="str">
        <f t="shared" si="1"/>
        <v/>
      </c>
    </row>
    <row r="89" spans="7:7">
      <c r="G89" s="53" t="str">
        <f t="shared" si="1"/>
        <v/>
      </c>
    </row>
    <row r="90" spans="7:7">
      <c r="G90" s="53" t="str">
        <f t="shared" si="1"/>
        <v/>
      </c>
    </row>
    <row r="91" spans="7:7">
      <c r="G91" s="53" t="str">
        <f t="shared" si="1"/>
        <v/>
      </c>
    </row>
    <row r="92" spans="7:7">
      <c r="G92" s="53" t="str">
        <f t="shared" si="1"/>
        <v/>
      </c>
    </row>
    <row r="93" spans="7:7">
      <c r="G93" s="53" t="str">
        <f t="shared" si="1"/>
        <v/>
      </c>
    </row>
    <row r="94" spans="7:7">
      <c r="G94" s="53" t="str">
        <f t="shared" si="1"/>
        <v/>
      </c>
    </row>
    <row r="95" spans="7:7">
      <c r="G95" s="53" t="str">
        <f t="shared" si="1"/>
        <v/>
      </c>
    </row>
    <row r="96" spans="7:7">
      <c r="G96" s="53" t="str">
        <f t="shared" si="1"/>
        <v/>
      </c>
    </row>
    <row r="97" spans="7:7">
      <c r="G97" s="53" t="str">
        <f t="shared" si="1"/>
        <v/>
      </c>
    </row>
    <row r="98" spans="7:7">
      <c r="G98" s="53" t="str">
        <f t="shared" si="1"/>
        <v/>
      </c>
    </row>
    <row r="99" spans="7:7">
      <c r="G99" s="53" t="str">
        <f t="shared" si="1"/>
        <v/>
      </c>
    </row>
    <row r="100" spans="7:7">
      <c r="G100" s="53" t="str">
        <f t="shared" si="1"/>
        <v/>
      </c>
    </row>
    <row r="101" spans="7:7">
      <c r="G101" s="53" t="str">
        <f t="shared" si="1"/>
        <v/>
      </c>
    </row>
    <row r="102" spans="7:7">
      <c r="G102" s="53" t="str">
        <f t="shared" si="1"/>
        <v/>
      </c>
    </row>
    <row r="103" spans="7:7">
      <c r="G103" s="53" t="str">
        <f t="shared" si="1"/>
        <v/>
      </c>
    </row>
    <row r="104" spans="7:7">
      <c r="G104" s="53" t="str">
        <f t="shared" si="1"/>
        <v/>
      </c>
    </row>
    <row r="105" spans="7:7">
      <c r="G105" s="53" t="str">
        <f t="shared" si="1"/>
        <v/>
      </c>
    </row>
    <row r="106" spans="7:7">
      <c r="G106" s="53" t="str">
        <f t="shared" si="1"/>
        <v/>
      </c>
    </row>
    <row r="107" spans="7:7">
      <c r="G107" s="53" t="str">
        <f t="shared" si="1"/>
        <v/>
      </c>
    </row>
    <row r="108" spans="7:7">
      <c r="G108" s="53" t="str">
        <f t="shared" si="1"/>
        <v/>
      </c>
    </row>
    <row r="109" spans="7:7">
      <c r="G109" s="53" t="str">
        <f t="shared" si="1"/>
        <v/>
      </c>
    </row>
    <row r="110" spans="7:7">
      <c r="G110" s="53" t="str">
        <f t="shared" si="1"/>
        <v/>
      </c>
    </row>
    <row r="111" spans="7:7">
      <c r="G111" s="53" t="str">
        <f t="shared" si="1"/>
        <v/>
      </c>
    </row>
    <row r="112" spans="7:7">
      <c r="G112" s="53" t="str">
        <f t="shared" si="1"/>
        <v/>
      </c>
    </row>
    <row r="113" spans="7:7">
      <c r="G113" s="53" t="str">
        <f t="shared" si="1"/>
        <v/>
      </c>
    </row>
    <row r="114" spans="7:7">
      <c r="G114" s="53" t="str">
        <f t="shared" si="1"/>
        <v/>
      </c>
    </row>
    <row r="115" spans="7:7">
      <c r="G115" s="53" t="str">
        <f t="shared" si="1"/>
        <v/>
      </c>
    </row>
    <row r="116" spans="7:7">
      <c r="G116" s="53" t="str">
        <f t="shared" si="1"/>
        <v/>
      </c>
    </row>
    <row r="117" spans="7:7">
      <c r="G117" s="53" t="str">
        <f t="shared" si="1"/>
        <v/>
      </c>
    </row>
    <row r="118" spans="7:7">
      <c r="G118" s="53" t="str">
        <f t="shared" si="1"/>
        <v/>
      </c>
    </row>
    <row r="119" spans="7:7">
      <c r="G119" s="53" t="str">
        <f t="shared" si="1"/>
        <v/>
      </c>
    </row>
    <row r="120" spans="7:7">
      <c r="G120" s="53" t="str">
        <f t="shared" si="1"/>
        <v/>
      </c>
    </row>
    <row r="121" spans="7:7">
      <c r="G121" s="53" t="str">
        <f t="shared" si="1"/>
        <v/>
      </c>
    </row>
    <row r="122" spans="7:7">
      <c r="G122" s="53" t="str">
        <f t="shared" si="1"/>
        <v/>
      </c>
    </row>
    <row r="123" spans="7:7">
      <c r="G123" s="53" t="str">
        <f t="shared" si="1"/>
        <v/>
      </c>
    </row>
    <row r="124" spans="7:7">
      <c r="G124" s="53" t="str">
        <f t="shared" si="1"/>
        <v/>
      </c>
    </row>
    <row r="125" spans="7:7">
      <c r="G125" s="53" t="str">
        <f t="shared" si="1"/>
        <v/>
      </c>
    </row>
    <row r="126" spans="7:7">
      <c r="G126" s="53" t="str">
        <f t="shared" si="1"/>
        <v/>
      </c>
    </row>
    <row r="127" spans="7:7">
      <c r="G127" s="53" t="str">
        <f t="shared" si="1"/>
        <v/>
      </c>
    </row>
    <row r="128" spans="7:7">
      <c r="G128" s="53" t="str">
        <f t="shared" si="1"/>
        <v/>
      </c>
    </row>
    <row r="129" spans="7:7">
      <c r="G129" s="53" t="str">
        <f t="shared" si="1"/>
        <v/>
      </c>
    </row>
    <row r="130" spans="7:7">
      <c r="G130" s="53" t="str">
        <f t="shared" si="1"/>
        <v/>
      </c>
    </row>
    <row r="131" spans="7:7">
      <c r="G131" s="53" t="str">
        <f t="shared" si="1"/>
        <v/>
      </c>
    </row>
    <row r="132" spans="7:7">
      <c r="G132" s="53" t="str">
        <f t="shared" si="1"/>
        <v/>
      </c>
    </row>
    <row r="133" spans="7:7">
      <c r="G133" s="53" t="str">
        <f t="shared" si="1"/>
        <v/>
      </c>
    </row>
    <row r="134" spans="7:7">
      <c r="G134" s="53" t="str">
        <f t="shared" ref="G134:G197" si="2">IF(B134="","",IF(E134=0,"RUPTURE",IF(E134&lt;=F134,"COMMANDE","")))</f>
        <v/>
      </c>
    </row>
    <row r="135" spans="7:7">
      <c r="G135" s="53" t="str">
        <f t="shared" si="2"/>
        <v/>
      </c>
    </row>
    <row r="136" spans="7:7">
      <c r="G136" s="53" t="str">
        <f t="shared" si="2"/>
        <v/>
      </c>
    </row>
    <row r="137" spans="7:7">
      <c r="G137" s="53" t="str">
        <f t="shared" si="2"/>
        <v/>
      </c>
    </row>
    <row r="138" spans="7:7">
      <c r="G138" s="53" t="str">
        <f t="shared" si="2"/>
        <v/>
      </c>
    </row>
    <row r="139" spans="7:7">
      <c r="G139" s="53" t="str">
        <f t="shared" si="2"/>
        <v/>
      </c>
    </row>
    <row r="140" spans="7:7">
      <c r="G140" s="53" t="str">
        <f t="shared" si="2"/>
        <v/>
      </c>
    </row>
    <row r="141" spans="7:7">
      <c r="G141" s="53" t="str">
        <f t="shared" si="2"/>
        <v/>
      </c>
    </row>
    <row r="142" spans="7:7">
      <c r="G142" s="53" t="str">
        <f t="shared" si="2"/>
        <v/>
      </c>
    </row>
    <row r="143" spans="7:7">
      <c r="G143" s="53" t="str">
        <f t="shared" si="2"/>
        <v/>
      </c>
    </row>
    <row r="144" spans="7:7">
      <c r="G144" s="53" t="str">
        <f t="shared" si="2"/>
        <v/>
      </c>
    </row>
    <row r="145" spans="7:7">
      <c r="G145" s="53" t="str">
        <f t="shared" si="2"/>
        <v/>
      </c>
    </row>
    <row r="146" spans="7:7">
      <c r="G146" s="53" t="str">
        <f t="shared" si="2"/>
        <v/>
      </c>
    </row>
    <row r="147" spans="7:7">
      <c r="G147" s="53" t="str">
        <f t="shared" si="2"/>
        <v/>
      </c>
    </row>
    <row r="148" spans="7:7">
      <c r="G148" s="53" t="str">
        <f t="shared" si="2"/>
        <v/>
      </c>
    </row>
    <row r="149" spans="7:7">
      <c r="G149" s="53" t="str">
        <f t="shared" si="2"/>
        <v/>
      </c>
    </row>
    <row r="150" spans="7:7">
      <c r="G150" s="53" t="str">
        <f t="shared" si="2"/>
        <v/>
      </c>
    </row>
    <row r="151" spans="7:7">
      <c r="G151" s="53" t="str">
        <f t="shared" si="2"/>
        <v/>
      </c>
    </row>
    <row r="152" spans="7:7">
      <c r="G152" s="53" t="str">
        <f t="shared" si="2"/>
        <v/>
      </c>
    </row>
    <row r="153" spans="7:7">
      <c r="G153" s="53" t="str">
        <f t="shared" si="2"/>
        <v/>
      </c>
    </row>
    <row r="154" spans="7:7">
      <c r="G154" s="53" t="str">
        <f t="shared" si="2"/>
        <v/>
      </c>
    </row>
    <row r="155" spans="7:7">
      <c r="G155" s="53" t="str">
        <f t="shared" si="2"/>
        <v/>
      </c>
    </row>
    <row r="156" spans="7:7">
      <c r="G156" s="53" t="str">
        <f t="shared" si="2"/>
        <v/>
      </c>
    </row>
    <row r="157" spans="7:7">
      <c r="G157" s="53" t="str">
        <f t="shared" si="2"/>
        <v/>
      </c>
    </row>
    <row r="158" spans="7:7">
      <c r="G158" s="53" t="str">
        <f t="shared" si="2"/>
        <v/>
      </c>
    </row>
    <row r="159" spans="7:7">
      <c r="G159" s="53" t="str">
        <f t="shared" si="2"/>
        <v/>
      </c>
    </row>
    <row r="160" spans="7:7">
      <c r="G160" s="53" t="str">
        <f t="shared" si="2"/>
        <v/>
      </c>
    </row>
    <row r="161" spans="7:7">
      <c r="G161" s="53" t="str">
        <f t="shared" si="2"/>
        <v/>
      </c>
    </row>
    <row r="162" spans="7:7">
      <c r="G162" s="53" t="str">
        <f t="shared" si="2"/>
        <v/>
      </c>
    </row>
    <row r="163" spans="7:7">
      <c r="G163" s="53" t="str">
        <f t="shared" si="2"/>
        <v/>
      </c>
    </row>
    <row r="164" spans="7:7">
      <c r="G164" s="53" t="str">
        <f t="shared" si="2"/>
        <v/>
      </c>
    </row>
    <row r="165" spans="7:7">
      <c r="G165" s="53" t="str">
        <f t="shared" si="2"/>
        <v/>
      </c>
    </row>
    <row r="166" spans="7:7">
      <c r="G166" s="53" t="str">
        <f t="shared" si="2"/>
        <v/>
      </c>
    </row>
    <row r="167" spans="7:7">
      <c r="G167" s="53" t="str">
        <f t="shared" si="2"/>
        <v/>
      </c>
    </row>
    <row r="168" spans="7:7">
      <c r="G168" s="53" t="str">
        <f t="shared" si="2"/>
        <v/>
      </c>
    </row>
    <row r="169" spans="7:7">
      <c r="G169" s="53" t="str">
        <f t="shared" si="2"/>
        <v/>
      </c>
    </row>
    <row r="170" spans="7:7">
      <c r="G170" s="53" t="str">
        <f t="shared" si="2"/>
        <v/>
      </c>
    </row>
    <row r="171" spans="7:7">
      <c r="G171" s="53" t="str">
        <f t="shared" si="2"/>
        <v/>
      </c>
    </row>
    <row r="172" spans="7:7">
      <c r="G172" s="53" t="str">
        <f t="shared" si="2"/>
        <v/>
      </c>
    </row>
    <row r="173" spans="7:7">
      <c r="G173" s="53" t="str">
        <f t="shared" si="2"/>
        <v/>
      </c>
    </row>
    <row r="174" spans="7:7">
      <c r="G174" s="53" t="str">
        <f t="shared" si="2"/>
        <v/>
      </c>
    </row>
    <row r="175" spans="7:7">
      <c r="G175" s="53" t="str">
        <f t="shared" si="2"/>
        <v/>
      </c>
    </row>
    <row r="176" spans="7:7">
      <c r="G176" s="53" t="str">
        <f t="shared" si="2"/>
        <v/>
      </c>
    </row>
    <row r="177" spans="7:7">
      <c r="G177" s="53" t="str">
        <f t="shared" si="2"/>
        <v/>
      </c>
    </row>
    <row r="178" spans="7:7">
      <c r="G178" s="53" t="str">
        <f t="shared" si="2"/>
        <v/>
      </c>
    </row>
    <row r="179" spans="7:7">
      <c r="G179" s="53" t="str">
        <f t="shared" si="2"/>
        <v/>
      </c>
    </row>
    <row r="180" spans="7:7">
      <c r="G180" s="53" t="str">
        <f t="shared" si="2"/>
        <v/>
      </c>
    </row>
    <row r="181" spans="7:7">
      <c r="G181" s="53" t="str">
        <f t="shared" si="2"/>
        <v/>
      </c>
    </row>
    <row r="182" spans="7:7">
      <c r="G182" s="53" t="str">
        <f t="shared" si="2"/>
        <v/>
      </c>
    </row>
    <row r="183" spans="7:7">
      <c r="G183" s="53" t="str">
        <f t="shared" si="2"/>
        <v/>
      </c>
    </row>
    <row r="184" spans="7:7">
      <c r="G184" s="53" t="str">
        <f t="shared" si="2"/>
        <v/>
      </c>
    </row>
    <row r="185" spans="7:7">
      <c r="G185" s="53" t="str">
        <f t="shared" si="2"/>
        <v/>
      </c>
    </row>
    <row r="186" spans="7:7">
      <c r="G186" s="53" t="str">
        <f t="shared" si="2"/>
        <v/>
      </c>
    </row>
    <row r="187" spans="7:7">
      <c r="G187" s="53" t="str">
        <f t="shared" si="2"/>
        <v/>
      </c>
    </row>
    <row r="188" spans="7:7">
      <c r="G188" s="53" t="str">
        <f t="shared" si="2"/>
        <v/>
      </c>
    </row>
    <row r="189" spans="7:7">
      <c r="G189" s="53" t="str">
        <f t="shared" si="2"/>
        <v/>
      </c>
    </row>
    <row r="190" spans="7:7">
      <c r="G190" s="53" t="str">
        <f t="shared" si="2"/>
        <v/>
      </c>
    </row>
    <row r="191" spans="7:7">
      <c r="G191" s="53" t="str">
        <f t="shared" si="2"/>
        <v/>
      </c>
    </row>
    <row r="192" spans="7:7">
      <c r="G192" s="53" t="str">
        <f t="shared" si="2"/>
        <v/>
      </c>
    </row>
    <row r="193" spans="7:7">
      <c r="G193" s="53" t="str">
        <f t="shared" si="2"/>
        <v/>
      </c>
    </row>
    <row r="194" spans="7:7">
      <c r="G194" s="53" t="str">
        <f t="shared" si="2"/>
        <v/>
      </c>
    </row>
    <row r="195" spans="7:7">
      <c r="G195" s="53" t="str">
        <f t="shared" si="2"/>
        <v/>
      </c>
    </row>
    <row r="196" spans="7:7">
      <c r="G196" s="53" t="str">
        <f t="shared" si="2"/>
        <v/>
      </c>
    </row>
    <row r="197" spans="7:7">
      <c r="G197" s="53" t="str">
        <f t="shared" si="2"/>
        <v/>
      </c>
    </row>
    <row r="198" spans="7:7">
      <c r="G198" s="53" t="str">
        <f t="shared" ref="G198:G261" si="3">IF(B198="","",IF(E198=0,"RUPTURE",IF(E198&lt;=F198,"COMMANDE","")))</f>
        <v/>
      </c>
    </row>
    <row r="199" spans="7:7">
      <c r="G199" s="53" t="str">
        <f t="shared" si="3"/>
        <v/>
      </c>
    </row>
    <row r="200" spans="7:7">
      <c r="G200" s="53" t="str">
        <f t="shared" si="3"/>
        <v/>
      </c>
    </row>
    <row r="201" spans="7:7">
      <c r="G201" s="53" t="str">
        <f t="shared" si="3"/>
        <v/>
      </c>
    </row>
    <row r="202" spans="7:7">
      <c r="G202" s="53" t="str">
        <f t="shared" si="3"/>
        <v/>
      </c>
    </row>
    <row r="203" spans="7:7">
      <c r="G203" s="53" t="str">
        <f t="shared" si="3"/>
        <v/>
      </c>
    </row>
    <row r="204" spans="7:7">
      <c r="G204" s="53" t="str">
        <f t="shared" si="3"/>
        <v/>
      </c>
    </row>
    <row r="205" spans="7:7">
      <c r="G205" s="53" t="str">
        <f t="shared" si="3"/>
        <v/>
      </c>
    </row>
    <row r="206" spans="7:7">
      <c r="G206" s="53" t="str">
        <f t="shared" si="3"/>
        <v/>
      </c>
    </row>
    <row r="207" spans="7:7">
      <c r="G207" s="53" t="str">
        <f t="shared" si="3"/>
        <v/>
      </c>
    </row>
    <row r="208" spans="7:7">
      <c r="G208" s="53" t="str">
        <f t="shared" si="3"/>
        <v/>
      </c>
    </row>
    <row r="209" spans="7:7">
      <c r="G209" s="53" t="str">
        <f t="shared" si="3"/>
        <v/>
      </c>
    </row>
    <row r="210" spans="7:7">
      <c r="G210" s="53" t="str">
        <f t="shared" si="3"/>
        <v/>
      </c>
    </row>
    <row r="211" spans="7:7">
      <c r="G211" s="53" t="str">
        <f t="shared" si="3"/>
        <v/>
      </c>
    </row>
    <row r="212" spans="7:7">
      <c r="G212" s="53" t="str">
        <f t="shared" si="3"/>
        <v/>
      </c>
    </row>
    <row r="213" spans="7:7">
      <c r="G213" s="53" t="str">
        <f t="shared" si="3"/>
        <v/>
      </c>
    </row>
    <row r="214" spans="7:7">
      <c r="G214" s="53" t="str">
        <f t="shared" si="3"/>
        <v/>
      </c>
    </row>
    <row r="215" spans="7:7">
      <c r="G215" s="53" t="str">
        <f t="shared" si="3"/>
        <v/>
      </c>
    </row>
    <row r="216" spans="7:7">
      <c r="G216" s="53" t="str">
        <f t="shared" si="3"/>
        <v/>
      </c>
    </row>
    <row r="217" spans="7:7">
      <c r="G217" s="53" t="str">
        <f t="shared" si="3"/>
        <v/>
      </c>
    </row>
    <row r="218" spans="7:7">
      <c r="G218" s="53" t="str">
        <f t="shared" si="3"/>
        <v/>
      </c>
    </row>
    <row r="219" spans="7:7">
      <c r="G219" s="53" t="str">
        <f t="shared" si="3"/>
        <v/>
      </c>
    </row>
    <row r="220" spans="7:7">
      <c r="G220" s="53" t="str">
        <f t="shared" si="3"/>
        <v/>
      </c>
    </row>
    <row r="221" spans="7:7">
      <c r="G221" s="53" t="str">
        <f t="shared" si="3"/>
        <v/>
      </c>
    </row>
    <row r="222" spans="7:7">
      <c r="G222" s="53" t="str">
        <f t="shared" si="3"/>
        <v/>
      </c>
    </row>
    <row r="223" spans="7:7">
      <c r="G223" s="53" t="str">
        <f t="shared" si="3"/>
        <v/>
      </c>
    </row>
    <row r="224" spans="7:7">
      <c r="G224" s="53" t="str">
        <f t="shared" si="3"/>
        <v/>
      </c>
    </row>
    <row r="225" spans="7:7">
      <c r="G225" s="53" t="str">
        <f t="shared" si="3"/>
        <v/>
      </c>
    </row>
    <row r="226" spans="7:7">
      <c r="G226" s="53" t="str">
        <f t="shared" si="3"/>
        <v/>
      </c>
    </row>
    <row r="227" spans="7:7">
      <c r="G227" s="53" t="str">
        <f t="shared" si="3"/>
        <v/>
      </c>
    </row>
    <row r="228" spans="7:7">
      <c r="G228" s="53" t="str">
        <f t="shared" si="3"/>
        <v/>
      </c>
    </row>
    <row r="229" spans="7:7">
      <c r="G229" s="53" t="str">
        <f t="shared" si="3"/>
        <v/>
      </c>
    </row>
    <row r="230" spans="7:7">
      <c r="G230" s="53" t="str">
        <f t="shared" si="3"/>
        <v/>
      </c>
    </row>
    <row r="231" spans="7:7">
      <c r="G231" s="53" t="str">
        <f t="shared" si="3"/>
        <v/>
      </c>
    </row>
    <row r="232" spans="7:7">
      <c r="G232" s="53" t="str">
        <f t="shared" si="3"/>
        <v/>
      </c>
    </row>
    <row r="233" spans="7:7">
      <c r="G233" s="53" t="str">
        <f t="shared" si="3"/>
        <v/>
      </c>
    </row>
    <row r="234" spans="7:7">
      <c r="G234" s="53" t="str">
        <f t="shared" si="3"/>
        <v/>
      </c>
    </row>
    <row r="235" spans="7:7">
      <c r="G235" s="53" t="str">
        <f t="shared" si="3"/>
        <v/>
      </c>
    </row>
    <row r="236" spans="7:7">
      <c r="G236" s="53" t="str">
        <f t="shared" si="3"/>
        <v/>
      </c>
    </row>
    <row r="237" spans="7:7">
      <c r="G237" s="53" t="str">
        <f t="shared" si="3"/>
        <v/>
      </c>
    </row>
    <row r="238" spans="7:7">
      <c r="G238" s="53" t="str">
        <f t="shared" si="3"/>
        <v/>
      </c>
    </row>
    <row r="239" spans="7:7">
      <c r="G239" s="53" t="str">
        <f t="shared" si="3"/>
        <v/>
      </c>
    </row>
    <row r="240" spans="7:7">
      <c r="G240" s="53" t="str">
        <f t="shared" si="3"/>
        <v/>
      </c>
    </row>
    <row r="241" spans="7:7">
      <c r="G241" s="53" t="str">
        <f t="shared" si="3"/>
        <v/>
      </c>
    </row>
    <row r="242" spans="7:7">
      <c r="G242" s="53" t="str">
        <f t="shared" si="3"/>
        <v/>
      </c>
    </row>
    <row r="243" spans="7:7">
      <c r="G243" s="53" t="str">
        <f t="shared" si="3"/>
        <v/>
      </c>
    </row>
    <row r="244" spans="7:7">
      <c r="G244" s="53" t="str">
        <f t="shared" si="3"/>
        <v/>
      </c>
    </row>
    <row r="245" spans="7:7">
      <c r="G245" s="53" t="str">
        <f t="shared" si="3"/>
        <v/>
      </c>
    </row>
    <row r="246" spans="7:7">
      <c r="G246" s="53" t="str">
        <f t="shared" si="3"/>
        <v/>
      </c>
    </row>
    <row r="247" spans="7:7">
      <c r="G247" s="53" t="str">
        <f t="shared" si="3"/>
        <v/>
      </c>
    </row>
    <row r="248" spans="7:7">
      <c r="G248" s="53" t="str">
        <f t="shared" si="3"/>
        <v/>
      </c>
    </row>
    <row r="249" spans="7:7">
      <c r="G249" s="53" t="str">
        <f t="shared" si="3"/>
        <v/>
      </c>
    </row>
    <row r="250" spans="7:7">
      <c r="G250" s="53" t="str">
        <f t="shared" si="3"/>
        <v/>
      </c>
    </row>
    <row r="251" spans="7:7">
      <c r="G251" s="53" t="str">
        <f t="shared" si="3"/>
        <v/>
      </c>
    </row>
    <row r="252" spans="7:7">
      <c r="G252" s="53" t="str">
        <f t="shared" si="3"/>
        <v/>
      </c>
    </row>
    <row r="253" spans="7:7">
      <c r="G253" s="53" t="str">
        <f t="shared" si="3"/>
        <v/>
      </c>
    </row>
    <row r="254" spans="7:7">
      <c r="G254" s="53" t="str">
        <f t="shared" si="3"/>
        <v/>
      </c>
    </row>
    <row r="255" spans="7:7">
      <c r="G255" s="53" t="str">
        <f t="shared" si="3"/>
        <v/>
      </c>
    </row>
    <row r="256" spans="7:7">
      <c r="G256" s="53" t="str">
        <f t="shared" si="3"/>
        <v/>
      </c>
    </row>
    <row r="257" spans="7:7">
      <c r="G257" s="53" t="str">
        <f t="shared" si="3"/>
        <v/>
      </c>
    </row>
    <row r="258" spans="7:7">
      <c r="G258" s="53" t="str">
        <f t="shared" si="3"/>
        <v/>
      </c>
    </row>
    <row r="259" spans="7:7">
      <c r="G259" s="53" t="str">
        <f t="shared" si="3"/>
        <v/>
      </c>
    </row>
    <row r="260" spans="7:7">
      <c r="G260" s="53" t="str">
        <f t="shared" si="3"/>
        <v/>
      </c>
    </row>
    <row r="261" spans="7:7">
      <c r="G261" s="53" t="str">
        <f t="shared" si="3"/>
        <v/>
      </c>
    </row>
    <row r="262" spans="7:7">
      <c r="G262" s="53" t="str">
        <f t="shared" ref="G262:G288" si="4">IF(B262="","",IF(E262=0,"RUPTURE",IF(E262&lt;=F262,"COMMANDE","")))</f>
        <v/>
      </c>
    </row>
    <row r="263" spans="7:7">
      <c r="G263" s="53" t="str">
        <f t="shared" si="4"/>
        <v/>
      </c>
    </row>
    <row r="264" spans="7:7">
      <c r="G264" s="53" t="str">
        <f t="shared" si="4"/>
        <v/>
      </c>
    </row>
    <row r="265" spans="7:7">
      <c r="G265" s="53" t="str">
        <f t="shared" si="4"/>
        <v/>
      </c>
    </row>
    <row r="266" spans="7:7">
      <c r="G266" s="53" t="str">
        <f t="shared" si="4"/>
        <v/>
      </c>
    </row>
    <row r="267" spans="7:7">
      <c r="G267" s="53" t="str">
        <f t="shared" si="4"/>
        <v/>
      </c>
    </row>
    <row r="268" spans="7:7">
      <c r="G268" s="53" t="str">
        <f t="shared" si="4"/>
        <v/>
      </c>
    </row>
    <row r="269" spans="7:7">
      <c r="G269" s="53" t="str">
        <f t="shared" si="4"/>
        <v/>
      </c>
    </row>
    <row r="270" spans="7:7">
      <c r="G270" s="53" t="str">
        <f t="shared" si="4"/>
        <v/>
      </c>
    </row>
    <row r="271" spans="7:7">
      <c r="G271" s="53" t="str">
        <f t="shared" si="4"/>
        <v/>
      </c>
    </row>
    <row r="272" spans="7:7">
      <c r="G272" s="53" t="str">
        <f t="shared" si="4"/>
        <v/>
      </c>
    </row>
    <row r="273" spans="7:7">
      <c r="G273" s="53" t="str">
        <f t="shared" si="4"/>
        <v/>
      </c>
    </row>
    <row r="274" spans="7:7">
      <c r="G274" s="53" t="str">
        <f t="shared" si="4"/>
        <v/>
      </c>
    </row>
    <row r="275" spans="7:7">
      <c r="G275" s="53" t="str">
        <f t="shared" si="4"/>
        <v/>
      </c>
    </row>
    <row r="276" spans="7:7">
      <c r="G276" s="53" t="str">
        <f t="shared" si="4"/>
        <v/>
      </c>
    </row>
    <row r="277" spans="7:7">
      <c r="G277" s="53" t="str">
        <f t="shared" si="4"/>
        <v/>
      </c>
    </row>
    <row r="278" spans="7:7">
      <c r="G278" s="53" t="str">
        <f t="shared" si="4"/>
        <v/>
      </c>
    </row>
    <row r="279" spans="7:7">
      <c r="G279" s="53" t="str">
        <f t="shared" si="4"/>
        <v/>
      </c>
    </row>
    <row r="280" spans="7:7">
      <c r="G280" s="53" t="str">
        <f t="shared" si="4"/>
        <v/>
      </c>
    </row>
    <row r="281" spans="7:7">
      <c r="G281" s="53" t="str">
        <f t="shared" si="4"/>
        <v/>
      </c>
    </row>
    <row r="282" spans="7:7">
      <c r="G282" s="53" t="str">
        <f t="shared" si="4"/>
        <v/>
      </c>
    </row>
    <row r="283" spans="7:7">
      <c r="G283" s="53" t="str">
        <f t="shared" si="4"/>
        <v/>
      </c>
    </row>
    <row r="284" spans="7:7">
      <c r="G284" s="53" t="str">
        <f t="shared" si="4"/>
        <v/>
      </c>
    </row>
    <row r="285" spans="7:7">
      <c r="G285" s="53" t="str">
        <f t="shared" si="4"/>
        <v/>
      </c>
    </row>
    <row r="286" spans="7:7">
      <c r="G286" s="53" t="str">
        <f t="shared" si="4"/>
        <v/>
      </c>
    </row>
    <row r="287" spans="7:7">
      <c r="G287" s="53" t="str">
        <f t="shared" si="4"/>
        <v/>
      </c>
    </row>
    <row r="288" spans="7:7">
      <c r="G288" s="53" t="str">
        <f t="shared" si="4"/>
        <v/>
      </c>
    </row>
  </sheetData>
  <conditionalFormatting sqref="G5:G288">
    <cfRule type="cellIs" dxfId="1" priority="1" operator="equal">
      <formula>"COMMANDE"</formula>
    </cfRule>
    <cfRule type="cellIs" dxfId="0" priority="3" operator="equal">
      <formula>"RUPTURE"</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Feuil7"/>
  <dimension ref="B1:G20"/>
  <sheetViews>
    <sheetView workbookViewId="0">
      <selection activeCell="H21" sqref="H21"/>
    </sheetView>
  </sheetViews>
  <sheetFormatPr baseColWidth="10" defaultRowHeight="15"/>
  <cols>
    <col min="2" max="2" width="11.42578125" style="58"/>
    <col min="3" max="3" width="11.7109375" style="37" customWidth="1"/>
    <col min="4" max="4" width="28.28515625" style="37" customWidth="1"/>
    <col min="5" max="7" width="16.140625" style="68" customWidth="1"/>
  </cols>
  <sheetData>
    <row r="1" spans="2:7" ht="15.75" thickBot="1"/>
    <row r="2" spans="2:7" ht="15.75" customHeight="1">
      <c r="B2" s="62" t="s">
        <v>85</v>
      </c>
      <c r="C2" s="63" t="s">
        <v>88</v>
      </c>
      <c r="D2" s="63" t="s">
        <v>15</v>
      </c>
      <c r="E2" s="72" t="s">
        <v>86</v>
      </c>
      <c r="F2" s="72" t="s">
        <v>93</v>
      </c>
      <c r="G2" s="73" t="s">
        <v>87</v>
      </c>
    </row>
    <row r="3" spans="2:7" ht="15.75" customHeight="1">
      <c r="B3" s="76"/>
      <c r="C3" s="81"/>
      <c r="D3" s="81" t="s">
        <v>94</v>
      </c>
      <c r="E3" s="77">
        <f>SUMIFS(E:E,$C:$C,"&gt;0")</f>
        <v>5605.0987999999998</v>
      </c>
      <c r="F3" s="77">
        <f>SUMIFS(F:F,$C:$C,"&gt;0")</f>
        <v>1121.02</v>
      </c>
      <c r="G3" s="78">
        <f>SUMIFS(G:G,$C:$C,"&gt;0")</f>
        <v>6726.1188000000002</v>
      </c>
    </row>
    <row r="4" spans="2:7" ht="15.75" customHeight="1">
      <c r="B4" s="64">
        <v>42690</v>
      </c>
      <c r="C4" s="80">
        <v>4</v>
      </c>
      <c r="D4" s="80" t="s">
        <v>1</v>
      </c>
      <c r="E4" s="74">
        <v>831.02</v>
      </c>
      <c r="F4" s="79">
        <v>166.2</v>
      </c>
      <c r="G4" s="75">
        <v>997.22</v>
      </c>
    </row>
    <row r="5" spans="2:7" ht="15.75" customHeight="1">
      <c r="B5" s="64">
        <v>42690</v>
      </c>
      <c r="C5" s="80">
        <v>3</v>
      </c>
      <c r="D5" s="80" t="s">
        <v>3</v>
      </c>
      <c r="E5" s="74">
        <v>476.5</v>
      </c>
      <c r="F5" s="79">
        <v>95.3</v>
      </c>
      <c r="G5" s="75">
        <v>571.79999999999995</v>
      </c>
    </row>
    <row r="6" spans="2:7" ht="15.75" customHeight="1">
      <c r="B6" s="64">
        <v>42690</v>
      </c>
      <c r="C6" s="65">
        <v>2</v>
      </c>
      <c r="D6" s="65" t="s">
        <v>37</v>
      </c>
      <c r="E6" s="69">
        <v>943.85</v>
      </c>
      <c r="F6" s="70">
        <v>188.77</v>
      </c>
      <c r="G6" s="71">
        <v>1132.6200000000001</v>
      </c>
    </row>
    <row r="7" spans="2:7" ht="15.75" customHeight="1" thickBot="1">
      <c r="B7" s="89">
        <v>42690</v>
      </c>
      <c r="C7" s="90">
        <v>1</v>
      </c>
      <c r="D7" s="90" t="s">
        <v>36</v>
      </c>
      <c r="E7" s="91">
        <v>3353.7288000000003</v>
      </c>
      <c r="F7" s="92">
        <v>670.75</v>
      </c>
      <c r="G7" s="93">
        <v>4024.4788000000003</v>
      </c>
    </row>
    <row r="8" spans="2:7" ht="15.75" customHeight="1">
      <c r="B8" s="86"/>
      <c r="C8" s="87"/>
      <c r="D8" s="87"/>
      <c r="E8" s="88"/>
      <c r="F8" s="88"/>
      <c r="G8" s="88"/>
    </row>
    <row r="20" spans="6:6">
      <c r="F20" s="6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6"/>
  <dimension ref="B1:N8"/>
  <sheetViews>
    <sheetView tabSelected="1" zoomScale="90" zoomScaleNormal="90" workbookViewId="0">
      <selection activeCell="J11" sqref="J11"/>
    </sheetView>
  </sheetViews>
  <sheetFormatPr baseColWidth="10" defaultRowHeight="15"/>
  <cols>
    <col min="3" max="3" width="45.28515625" customWidth="1"/>
    <col min="7" max="7" width="16.7109375" customWidth="1"/>
    <col min="8" max="8" width="28.140625" customWidth="1"/>
    <col min="9" max="9" width="31.140625" customWidth="1"/>
    <col min="10" max="10" width="36.28515625" customWidth="1"/>
    <col min="11" max="11" width="11.5703125" customWidth="1"/>
    <col min="12" max="12" width="22.28515625" customWidth="1"/>
    <col min="13" max="13" width="14.7109375" customWidth="1"/>
    <col min="14" max="14" width="17.28515625" customWidth="1"/>
  </cols>
  <sheetData>
    <row r="1" spans="2:14" ht="15.75" thickBot="1"/>
    <row r="2" spans="2:14" ht="30.75" thickBot="1">
      <c r="B2" s="32" t="s">
        <v>23</v>
      </c>
      <c r="C2" s="33" t="s">
        <v>16</v>
      </c>
      <c r="D2" s="32" t="s">
        <v>22</v>
      </c>
      <c r="E2" s="32" t="s">
        <v>17</v>
      </c>
      <c r="F2" s="35" t="s">
        <v>75</v>
      </c>
      <c r="H2" s="42" t="s">
        <v>10</v>
      </c>
      <c r="I2" s="42" t="s">
        <v>11</v>
      </c>
      <c r="J2" s="42" t="s">
        <v>12</v>
      </c>
      <c r="K2" s="42" t="s">
        <v>13</v>
      </c>
      <c r="L2" s="42" t="s">
        <v>14</v>
      </c>
      <c r="M2" s="42" t="s">
        <v>103</v>
      </c>
      <c r="N2" s="42" t="s">
        <v>104</v>
      </c>
    </row>
    <row r="3" spans="2:14" ht="21.75" customHeight="1" thickBot="1">
      <c r="B3" s="42"/>
      <c r="C3" s="34"/>
      <c r="D3" s="4"/>
      <c r="E3" s="4"/>
      <c r="F3" s="61"/>
      <c r="H3" s="34"/>
      <c r="I3" s="34"/>
      <c r="J3" s="34"/>
      <c r="K3" s="4"/>
      <c r="L3" s="34"/>
      <c r="M3" s="34"/>
      <c r="N3" s="34"/>
    </row>
    <row r="6" spans="2:14" ht="15" customHeight="1"/>
    <row r="8" spans="2:14" ht="99" customHeight="1">
      <c r="C8" s="121" t="s">
        <v>115</v>
      </c>
      <c r="D8" s="121"/>
      <c r="E8" s="121"/>
      <c r="F8" s="121"/>
      <c r="J8" s="105" t="s">
        <v>114</v>
      </c>
    </row>
  </sheetData>
  <mergeCells count="1">
    <mergeCell ref="C8:F8"/>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6</vt:i4>
      </vt:variant>
    </vt:vector>
  </HeadingPairs>
  <TitlesOfParts>
    <vt:vector size="11" baseType="lpstr">
      <vt:lpstr>Facture</vt:lpstr>
      <vt:lpstr>Clients</vt:lpstr>
      <vt:lpstr>STOCK</vt:lpstr>
      <vt:lpstr>Récapitulatif factures</vt:lpstr>
      <vt:lpstr>Tableau de bord</vt:lpstr>
      <vt:lpstr>Articles</vt:lpstr>
      <vt:lpstr>clients</vt:lpstr>
      <vt:lpstr>CodeArticle</vt:lpstr>
      <vt:lpstr>CodeClient</vt:lpstr>
      <vt:lpstr>codeclients</vt:lpstr>
      <vt:lpstr>TableClients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dc:creator>
  <cp:lastModifiedBy>Bernard</cp:lastModifiedBy>
  <dcterms:created xsi:type="dcterms:W3CDTF">2015-10-30T22:00:46Z</dcterms:created>
  <dcterms:modified xsi:type="dcterms:W3CDTF">2016-12-01T22:50:23Z</dcterms:modified>
</cp:coreProperties>
</file>