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360" yWindow="480" windowWidth="10680" windowHeight="5820" tabRatio="642" activeTab="1"/>
  </bookViews>
  <sheets>
    <sheet name="Balance" sheetId="4" r:id="rId1"/>
    <sheet name="Masse étalon" sheetId="5" r:id="rId2"/>
    <sheet name="Référencement balance" sheetId="6" r:id="rId3"/>
  </sheets>
  <definedNames>
    <definedName name="Classe">#REF!</definedName>
    <definedName name="Gamme">#REF!</definedName>
    <definedName name="Type">#REF!</definedName>
    <definedName name="_xlnm.Print_Area" localSheetId="0">Balance!$A$1:$H$60</definedName>
  </definedNames>
  <calcPr calcId="145621"/>
</workbook>
</file>

<file path=xl/calcChain.xml><?xml version="1.0" encoding="utf-8"?>
<calcChain xmlns="http://schemas.openxmlformats.org/spreadsheetml/2006/main">
  <c r="G57" i="4" l="1"/>
  <c r="G49" i="4" l="1"/>
  <c r="G48" i="4"/>
  <c r="G50" i="4"/>
  <c r="G51" i="4"/>
  <c r="G47" i="4"/>
  <c r="P48" i="4" l="1"/>
  <c r="R46" i="4" s="1"/>
  <c r="R48" i="4"/>
  <c r="F11" i="4" l="1"/>
  <c r="C27" i="4" l="1"/>
  <c r="P46" i="4"/>
  <c r="O46" i="4" l="1"/>
  <c r="N47" i="4"/>
  <c r="Q46" i="4" l="1"/>
  <c r="F9" i="4" l="1"/>
  <c r="F27" i="4" l="1"/>
  <c r="F41" i="4"/>
  <c r="H9" i="4"/>
  <c r="F12" i="4" l="1"/>
  <c r="F8" i="4"/>
  <c r="J29" i="4" l="1"/>
  <c r="K29" i="4" s="1"/>
  <c r="C41" i="4"/>
  <c r="J30" i="4" s="1"/>
  <c r="K30" i="4" s="1"/>
  <c r="J36" i="4"/>
  <c r="K36" i="4" s="1"/>
  <c r="J35" i="4"/>
  <c r="K35" i="4" s="1"/>
  <c r="J34" i="4"/>
  <c r="K34" i="4" s="1"/>
  <c r="J33" i="4"/>
  <c r="K33" i="4" s="1"/>
  <c r="E23" i="4"/>
  <c r="F23" i="4"/>
  <c r="G23" i="4"/>
  <c r="L30" i="4" l="1"/>
  <c r="O30" i="4"/>
  <c r="N30" i="4"/>
  <c r="M30" i="4"/>
  <c r="O36" i="4"/>
  <c r="N36" i="4"/>
  <c r="M36" i="4"/>
  <c r="L36" i="4"/>
  <c r="N33" i="4"/>
  <c r="L33" i="4"/>
  <c r="O33" i="4"/>
  <c r="M33" i="4"/>
  <c r="L34" i="4"/>
  <c r="O34" i="4"/>
  <c r="N34" i="4"/>
  <c r="M34" i="4"/>
  <c r="L35" i="4"/>
  <c r="M35" i="4"/>
  <c r="O35" i="4"/>
  <c r="N35" i="4"/>
  <c r="O29" i="4"/>
  <c r="N29" i="4"/>
  <c r="M29" i="4"/>
  <c r="L29" i="4"/>
  <c r="J32" i="4"/>
  <c r="K32" i="4" s="1"/>
  <c r="F28" i="4" l="1"/>
  <c r="G28" i="4" s="1"/>
  <c r="F42" i="4"/>
  <c r="G42" i="4" s="1"/>
  <c r="L32" i="4"/>
  <c r="O32" i="4"/>
  <c r="N32" i="4"/>
  <c r="M32" i="4"/>
  <c r="F50" i="4" l="1"/>
  <c r="F48" i="4"/>
  <c r="F49" i="4"/>
  <c r="F51" i="4"/>
  <c r="J31" i="4"/>
  <c r="K31" i="4" s="1"/>
  <c r="L31" i="4" l="1"/>
  <c r="O31" i="4"/>
  <c r="M31" i="4"/>
  <c r="F47" i="4" s="1"/>
  <c r="C53" i="4" s="1"/>
  <c r="N31" i="4"/>
  <c r="G54" i="4" l="1"/>
</calcChain>
</file>

<file path=xl/comments1.xml><?xml version="1.0" encoding="utf-8"?>
<comments xmlns="http://schemas.openxmlformats.org/spreadsheetml/2006/main">
  <authors>
    <author>Robichon, Damien</author>
  </authors>
  <commentList>
    <comment ref="B21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NF EN 45501  §A.4.10</t>
        </r>
      </text>
    </comment>
    <comment ref="B31" authorId="0">
      <text>
        <r>
          <rPr>
            <sz val="12"/>
            <color indexed="81"/>
            <rFont val="Tahoma"/>
            <family val="2"/>
          </rPr>
          <t>NF EN 45501  §3.6.2.1
NF EN 45501  §A.4.7.1</t>
        </r>
      </text>
    </comment>
    <comment ref="B44" authorId="0">
      <text>
        <r>
          <rPr>
            <sz val="12"/>
            <color indexed="81"/>
            <rFont val="Tahoma"/>
            <family val="2"/>
          </rPr>
          <t>NF EN 45501  §A.4.4.1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<sst xmlns="http://schemas.openxmlformats.org/spreadsheetml/2006/main" count="307" uniqueCount="217">
  <si>
    <t>INSTRUMENT  VERIFIE</t>
  </si>
  <si>
    <t xml:space="preserve">Moyen de vérification utilisé </t>
  </si>
  <si>
    <t xml:space="preserve">Désignation </t>
  </si>
  <si>
    <t xml:space="preserve">N° d'identification : </t>
  </si>
  <si>
    <t>Observations :</t>
  </si>
  <si>
    <t xml:space="preserve">Date de vérification     </t>
  </si>
  <si>
    <t xml:space="preserve">Technicien Métrologie   </t>
  </si>
  <si>
    <t xml:space="preserve">Marque : </t>
  </si>
  <si>
    <t xml:space="preserve">Type : </t>
  </si>
  <si>
    <t>Capacité :</t>
  </si>
  <si>
    <t>Moyenne</t>
  </si>
  <si>
    <t xml:space="preserve">N° série : </t>
  </si>
  <si>
    <t>Classe :</t>
  </si>
  <si>
    <t>n°PV Cofrac</t>
  </si>
  <si>
    <t>essai n°1</t>
  </si>
  <si>
    <t>essai n°2</t>
  </si>
  <si>
    <t>essai n°3</t>
  </si>
  <si>
    <t>Ecart</t>
  </si>
  <si>
    <t>centre arrière gauche</t>
  </si>
  <si>
    <t>centre arrière droit</t>
  </si>
  <si>
    <t>centre avant gauche</t>
  </si>
  <si>
    <t>centre avant droit</t>
  </si>
  <si>
    <t>A) Essai de fidélité (en g)</t>
  </si>
  <si>
    <t>C) Essai de justesse (en g)</t>
  </si>
  <si>
    <t>II</t>
  </si>
  <si>
    <t>Mode Opératoire n°  LA/39/048</t>
  </si>
  <si>
    <t>I</t>
  </si>
  <si>
    <t>III</t>
  </si>
  <si>
    <t>E.M.T (g)</t>
  </si>
  <si>
    <t>IV</t>
  </si>
  <si>
    <t>Classe I</t>
  </si>
  <si>
    <t>Classe II</t>
  </si>
  <si>
    <t>Classe III</t>
  </si>
  <si>
    <t>Classe IV</t>
  </si>
  <si>
    <t>200 000 e &lt; m</t>
  </si>
  <si>
    <t>50 000 e &lt; m ≤ 200 000 e</t>
  </si>
  <si>
    <t>0 ≤ m ≤ 5 000 e</t>
  </si>
  <si>
    <t>0 ≤ m ≤ 50 000 e</t>
  </si>
  <si>
    <t>0 ≤ m ≤ 500 e</t>
  </si>
  <si>
    <t>0 ≤ m ≤ 50 e</t>
  </si>
  <si>
    <t>5 000 e &lt; m ≤ 20 000 e</t>
  </si>
  <si>
    <t>20 000 e &lt; m ≤ 100 000 e</t>
  </si>
  <si>
    <t>500 e &lt; m ≤ 2 000 e</t>
  </si>
  <si>
    <t>2 000 e &lt; m ≤ 10 000 e</t>
  </si>
  <si>
    <t>50 e &lt; m ≤ 200 e</t>
  </si>
  <si>
    <t>200 e &lt; m ≤ 1 000 e</t>
  </si>
  <si>
    <t>masse (m)</t>
  </si>
  <si>
    <t>m/e</t>
  </si>
  <si>
    <t>Spéciale</t>
  </si>
  <si>
    <t>Fine</t>
  </si>
  <si>
    <t>Ordinaire</t>
  </si>
  <si>
    <t>EMT (classe I)</t>
  </si>
  <si>
    <t>EMT (classe II)</t>
  </si>
  <si>
    <t>EMT (classe III)</t>
  </si>
  <si>
    <t>EMT (classe IV)</t>
  </si>
  <si>
    <t>Partie à renseigner :</t>
  </si>
  <si>
    <t>Calcul :</t>
  </si>
  <si>
    <t>Champs a renseigner informatiquement</t>
  </si>
  <si>
    <t>Charge maxi (en g):</t>
  </si>
  <si>
    <t>Charge couramment utilisée:</t>
  </si>
  <si>
    <t xml:space="preserve">Précision: </t>
  </si>
  <si>
    <t>± 1 * e</t>
  </si>
  <si>
    <t xml:space="preserve">Soit ici : </t>
  </si>
  <si>
    <t>g</t>
  </si>
  <si>
    <t xml:space="preserve">B) Essai d'excentration (en g)     </t>
  </si>
  <si>
    <t>EMT : Erreur Maximale Tolérée</t>
  </si>
  <si>
    <t>Moyen</t>
  </si>
  <si>
    <t>Minimum</t>
  </si>
  <si>
    <t>Charge 2</t>
  </si>
  <si>
    <t>Charge 3</t>
  </si>
  <si>
    <t>Charge 1</t>
  </si>
  <si>
    <t>Charge 4</t>
  </si>
  <si>
    <t>Maximum</t>
  </si>
  <si>
    <t>Essai de fidélité</t>
  </si>
  <si>
    <t>Essai d'excentration</t>
  </si>
  <si>
    <t>Soit ici :</t>
  </si>
  <si>
    <t>E.M.T (Erreur Maximale Tolérée)</t>
  </si>
  <si>
    <t>OU réalisez l'essai avec une charge couramment utilisée</t>
  </si>
  <si>
    <t>Réalisez l'essai avec une charge correspondant à 1/3 de la charge maximale</t>
  </si>
  <si>
    <t>*mettre un "X"</t>
  </si>
  <si>
    <t>X</t>
  </si>
  <si>
    <t>e (en g) :</t>
  </si>
  <si>
    <t>d (en g) :</t>
  </si>
  <si>
    <t>Charge couramment utilisée lors des essais (besoin production)</t>
  </si>
  <si>
    <t>Charge maximale de la balance</t>
  </si>
  <si>
    <t>k :</t>
  </si>
  <si>
    <t>Taux de confiance</t>
  </si>
  <si>
    <t>d (en g):</t>
  </si>
  <si>
    <t>EMT en service</t>
  </si>
  <si>
    <t>± 2 * e</t>
  </si>
  <si>
    <t>± 3 * e</t>
  </si>
  <si>
    <t xml:space="preserve">Valeur </t>
  </si>
  <si>
    <t>Les différentes données et essais présents sur ce fichier sont</t>
  </si>
  <si>
    <t>d =</t>
  </si>
  <si>
    <t xml:space="preserve">EMT = </t>
  </si>
  <si>
    <t xml:space="preserve">Charge maxi = </t>
  </si>
  <si>
    <t>d</t>
  </si>
  <si>
    <t>k</t>
  </si>
  <si>
    <t>Vérification</t>
  </si>
  <si>
    <t>k =</t>
  </si>
  <si>
    <t>EMT (±g)</t>
  </si>
  <si>
    <t>(NF EN 45501 §3.5.1 et §3.5.2) :</t>
  </si>
  <si>
    <t>e =</t>
  </si>
  <si>
    <t>m / e =</t>
  </si>
  <si>
    <t>Résolution de l'affichage numérique de la balance (dernier digit)</t>
  </si>
  <si>
    <t>k = 1   =&gt;   68.3% soit un risque de non qualité de 31.7 %</t>
  </si>
  <si>
    <t>k = 2   =&gt;   95.5% soit un risque de non qualité de 4.5%</t>
  </si>
  <si>
    <t>k = 3   =&gt;   99.7% soit un risque de non qualité de 0.3%</t>
  </si>
  <si>
    <t xml:space="preserve">Le taux de confiance est déterminé en fonction du besoin. Il est souvent égal à 10, mais pour rappel : </t>
  </si>
  <si>
    <t>Le taux de confiance peut être pris à partir de k = 4 pour un risque de non qualité inférieur à 0,3%</t>
  </si>
  <si>
    <t>rentrés par l'utilisateur qui sont : l'EMT souhaité et la charge maxiamale de la balance</t>
  </si>
  <si>
    <t xml:space="preserve">et la résolution numérique de l'affichage de la balance (d) en fonction des critères </t>
  </si>
  <si>
    <t xml:space="preserve">La tableau et les boutons nommés : Classe I, Classe II, Classe III et Classe IV, </t>
  </si>
  <si>
    <t xml:space="preserve">ci-dessous pemet de calculer le taux de confiance (k) </t>
  </si>
  <si>
    <t>La tableau ci-dessous permet de vérifier les résultats obtenus de 'k" et de "d" en fonction de la classe</t>
  </si>
  <si>
    <t>Ce tableau utilise les mêmes trames que la norme, il permet donc de vérifier si le "k" et le "d" trouvés donnent</t>
  </si>
  <si>
    <t>les bons résultats.</t>
  </si>
  <si>
    <t>rattachés aux normes inscrites dans les commentaires de chaque essai</t>
  </si>
  <si>
    <t>Réalisez l'essai avec une charge égale à 50% de la charge maximale</t>
  </si>
  <si>
    <t>N° Identification</t>
  </si>
  <si>
    <t>000005881</t>
  </si>
  <si>
    <t>000005882</t>
  </si>
  <si>
    <t>000005945</t>
  </si>
  <si>
    <t>000005946</t>
  </si>
  <si>
    <t>000005947</t>
  </si>
  <si>
    <t>000017651</t>
  </si>
  <si>
    <t>000017652</t>
  </si>
  <si>
    <t>000006757</t>
  </si>
  <si>
    <t>000002109</t>
  </si>
  <si>
    <t>000002111</t>
  </si>
  <si>
    <t>000002129</t>
  </si>
  <si>
    <t>000002110</t>
  </si>
  <si>
    <t>Valeur nominale (g)</t>
  </si>
  <si>
    <t>Valeur réelle (g)</t>
  </si>
  <si>
    <t>Incertitude élargie (mg)</t>
  </si>
  <si>
    <t>0,002056,9</t>
  </si>
  <si>
    <t>Plage minimale (g)</t>
  </si>
  <si>
    <t>Plage maximale (g)</t>
  </si>
  <si>
    <t>Mesure 1 (g)</t>
  </si>
  <si>
    <t>Mesure 2 (g)</t>
  </si>
  <si>
    <t>Mesure 3 (g)</t>
  </si>
  <si>
    <t>Mesure 4 (g)</t>
  </si>
  <si>
    <t>Mesure 5 (g)</t>
  </si>
  <si>
    <t>Mesure 1</t>
  </si>
  <si>
    <t>Mesure 2</t>
  </si>
  <si>
    <t>Mesure 3</t>
  </si>
  <si>
    <t>Mesure 4</t>
  </si>
  <si>
    <t>Mesure 5</t>
  </si>
  <si>
    <t>Charge croissante (g)</t>
  </si>
  <si>
    <t>Max (kg)</t>
  </si>
  <si>
    <t>M4534</t>
  </si>
  <si>
    <t>STOCK METROLOGIE</t>
  </si>
  <si>
    <t>M5489</t>
  </si>
  <si>
    <t>M6316</t>
  </si>
  <si>
    <t>PTS000137</t>
  </si>
  <si>
    <t>PTS000175</t>
  </si>
  <si>
    <t>PTS000193</t>
  </si>
  <si>
    <t>PTS000261</t>
  </si>
  <si>
    <t>PTS000331</t>
  </si>
  <si>
    <t>PTS000382</t>
  </si>
  <si>
    <t>PTS000420</t>
  </si>
  <si>
    <t>PTS000506</t>
  </si>
  <si>
    <t>PTS001136</t>
  </si>
  <si>
    <t>PTS001214</t>
  </si>
  <si>
    <t>000003261</t>
  </si>
  <si>
    <t>000004372</t>
  </si>
  <si>
    <t>000004399</t>
  </si>
  <si>
    <t>000004447</t>
  </si>
  <si>
    <t>000004619</t>
  </si>
  <si>
    <t>000004704</t>
  </si>
  <si>
    <t>000004718</t>
  </si>
  <si>
    <t>000004932</t>
  </si>
  <si>
    <t>000004990</t>
  </si>
  <si>
    <t>000004996</t>
  </si>
  <si>
    <t>Mauvais CV (*22218)</t>
  </si>
  <si>
    <t>000005484</t>
  </si>
  <si>
    <t>?</t>
  </si>
  <si>
    <t>Pas de CV</t>
  </si>
  <si>
    <t>000005488</t>
  </si>
  <si>
    <t>000005639</t>
  </si>
  <si>
    <t>000010345</t>
  </si>
  <si>
    <t>000011226</t>
  </si>
  <si>
    <t>000012761</t>
  </si>
  <si>
    <t>000013176</t>
  </si>
  <si>
    <t>000013290</t>
  </si>
  <si>
    <t>000013645</t>
  </si>
  <si>
    <t>000015193</t>
  </si>
  <si>
    <t>000016158</t>
  </si>
  <si>
    <t>000016161</t>
  </si>
  <si>
    <t>000016184</t>
  </si>
  <si>
    <t>Pesée max 500g</t>
  </si>
  <si>
    <t>000016406</t>
  </si>
  <si>
    <t>000016494</t>
  </si>
  <si>
    <t>000017448</t>
  </si>
  <si>
    <t>000018013</t>
  </si>
  <si>
    <t>000018141</t>
  </si>
  <si>
    <t>000018276</t>
  </si>
  <si>
    <t>000018478</t>
  </si>
  <si>
    <t>000018617</t>
  </si>
  <si>
    <t>000018693</t>
  </si>
  <si>
    <t>000018955</t>
  </si>
  <si>
    <t>000018963</t>
  </si>
  <si>
    <t>000020000</t>
  </si>
  <si>
    <t>Pas fait en interne</t>
  </si>
  <si>
    <t>000022084</t>
  </si>
  <si>
    <t>000022218</t>
  </si>
  <si>
    <t>000022233</t>
  </si>
  <si>
    <t>000022304</t>
  </si>
  <si>
    <t>000022529</t>
  </si>
  <si>
    <t>000022530</t>
  </si>
  <si>
    <t>000022804</t>
  </si>
  <si>
    <t>000022933</t>
  </si>
  <si>
    <t>000023144</t>
  </si>
  <si>
    <t>000023379</t>
  </si>
  <si>
    <t>000273101</t>
  </si>
  <si>
    <t>009810109</t>
  </si>
  <si>
    <t>527190100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</si>
</sst>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00"/>
    <numFmt numFmtId="166" formatCode="0.000000"/>
  </numFmts>
  <fonts count="31" x14ac:knownFonts="1">
    <font>
      <sz val="12"/>
      <name val="Times New Roman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4"/>
      <name val="Arial"/>
      <family val="2"/>
    </font>
    <font>
      <sz val="10"/>
      <color indexed="57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4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2"/>
      <color theme="1"/>
      <name val="Times New Roman"/>
      <family val="1"/>
    </font>
    <font>
      <sz val="9"/>
      <color indexed="81"/>
      <name val="Tahoma"/>
      <family val="2"/>
    </font>
    <font>
      <sz val="12"/>
      <color indexed="81"/>
      <name val="Tahoma"/>
      <family val="2"/>
    </font>
    <font>
      <sz val="12"/>
      <color rgb="FF000000"/>
      <name val="Times New Roman"/>
      <family val="1"/>
    </font>
    <font>
      <sz val="12"/>
      <name val="Arial"/>
      <family val="2"/>
    </font>
    <font>
      <sz val="11"/>
      <name val="Times New Roman"/>
      <family val="1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2" fillId="0" borderId="0"/>
    <xf numFmtId="0" fontId="6" fillId="0" borderId="0"/>
    <xf numFmtId="0" fontId="6" fillId="0" borderId="0"/>
    <xf numFmtId="0" fontId="5" fillId="0" borderId="0"/>
    <xf numFmtId="0" fontId="1" fillId="0" borderId="0"/>
  </cellStyleXfs>
  <cellXfs count="133">
    <xf numFmtId="0" fontId="0" fillId="0" borderId="0" xfId="0"/>
    <xf numFmtId="0" fontId="7" fillId="0" borderId="0" xfId="2" applyFont="1" applyAlignment="1">
      <alignment horizontal="centerContinuous"/>
    </xf>
    <xf numFmtId="0" fontId="12" fillId="0" borderId="0" xfId="1"/>
    <xf numFmtId="0" fontId="6" fillId="0" borderId="0" xfId="2" applyAlignment="1">
      <alignment vertical="center"/>
    </xf>
    <xf numFmtId="0" fontId="6" fillId="0" borderId="0" xfId="2" applyFont="1" applyAlignment="1"/>
    <xf numFmtId="0" fontId="6" fillId="0" borderId="0" xfId="2"/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6" fillId="0" borderId="0" xfId="2" applyFont="1"/>
    <xf numFmtId="0" fontId="10" fillId="0" borderId="0" xfId="2" applyFont="1" applyFill="1" applyAlignment="1">
      <alignment horizontal="center"/>
    </xf>
    <xf numFmtId="0" fontId="6" fillId="0" borderId="0" xfId="2" applyAlignment="1">
      <alignment horizontal="center" vertical="center"/>
    </xf>
    <xf numFmtId="0" fontId="12" fillId="0" borderId="0" xfId="1" applyAlignment="1">
      <alignment horizontal="center"/>
    </xf>
    <xf numFmtId="0" fontId="13" fillId="0" borderId="0" xfId="1" applyFont="1"/>
    <xf numFmtId="0" fontId="14" fillId="0" borderId="0" xfId="1" applyFont="1"/>
    <xf numFmtId="0" fontId="12" fillId="0" borderId="5" xfId="1" applyBorder="1" applyAlignment="1">
      <alignment horizontal="center"/>
    </xf>
    <xf numFmtId="0" fontId="12" fillId="0" borderId="0" xfId="1" applyBorder="1"/>
    <xf numFmtId="0" fontId="12" fillId="0" borderId="1" xfId="1" applyBorder="1" applyAlignment="1">
      <alignment horizontal="center"/>
    </xf>
    <xf numFmtId="0" fontId="12" fillId="0" borderId="0" xfId="1" applyBorder="1" applyAlignment="1"/>
    <xf numFmtId="0" fontId="9" fillId="0" borderId="0" xfId="2" applyFont="1" applyBorder="1" applyAlignment="1">
      <alignment horizontal="center"/>
    </xf>
    <xf numFmtId="0" fontId="12" fillId="0" borderId="0" xfId="1" applyFont="1"/>
    <xf numFmtId="0" fontId="12" fillId="0" borderId="1" xfId="1" applyBorder="1" applyAlignment="1">
      <alignment horizontal="center" vertical="center"/>
    </xf>
    <xf numFmtId="0" fontId="12" fillId="0" borderId="1" xfId="1" applyBorder="1" applyAlignment="1">
      <alignment horizontal="center" vertical="center" wrapText="1"/>
    </xf>
    <xf numFmtId="0" fontId="17" fillId="0" borderId="0" xfId="1" applyFont="1"/>
    <xf numFmtId="0" fontId="16" fillId="0" borderId="1" xfId="1" applyFont="1" applyBorder="1" applyAlignment="1">
      <alignment horizontal="center"/>
    </xf>
    <xf numFmtId="0" fontId="18" fillId="0" borderId="0" xfId="1" applyFont="1"/>
    <xf numFmtId="0" fontId="12" fillId="0" borderId="0" xfId="1" applyAlignment="1">
      <alignment horizontal="center"/>
    </xf>
    <xf numFmtId="0" fontId="15" fillId="0" borderId="0" xfId="1" applyFont="1" applyAlignment="1">
      <alignment horizontal="left"/>
    </xf>
    <xf numFmtId="0" fontId="12" fillId="0" borderId="4" xfId="1" applyBorder="1" applyAlignment="1">
      <alignment horizontal="center" vertical="center"/>
    </xf>
    <xf numFmtId="0" fontId="12" fillId="2" borderId="5" xfId="1" applyFill="1" applyBorder="1" applyAlignment="1">
      <alignment horizontal="center"/>
    </xf>
    <xf numFmtId="0" fontId="20" fillId="2" borderId="5" xfId="1" applyFont="1" applyFill="1" applyBorder="1" applyAlignment="1">
      <alignment horizontal="center"/>
    </xf>
    <xf numFmtId="0" fontId="15" fillId="0" borderId="0" xfId="1" applyFont="1" applyFill="1" applyBorder="1" applyAlignment="1">
      <alignment horizontal="center"/>
    </xf>
    <xf numFmtId="0" fontId="11" fillId="0" borderId="0" xfId="2" applyFont="1" applyBorder="1" applyAlignment="1"/>
    <xf numFmtId="0" fontId="6" fillId="0" borderId="0" xfId="2" applyFont="1" applyAlignment="1">
      <alignment horizontal="right"/>
    </xf>
    <xf numFmtId="0" fontId="6" fillId="0" borderId="0" xfId="2" applyAlignment="1">
      <alignment horizontal="right" vertical="center"/>
    </xf>
    <xf numFmtId="0" fontId="11" fillId="0" borderId="0" xfId="2" applyFont="1" applyAlignment="1">
      <alignment horizontal="right"/>
    </xf>
    <xf numFmtId="0" fontId="15" fillId="0" borderId="0" xfId="1" applyFont="1"/>
    <xf numFmtId="0" fontId="12" fillId="0" borderId="12" xfId="1" applyFill="1" applyBorder="1" applyAlignment="1">
      <alignment horizontal="center" vertical="center"/>
    </xf>
    <xf numFmtId="0" fontId="21" fillId="0" borderId="8" xfId="1" applyFont="1" applyBorder="1" applyAlignment="1">
      <alignment horizontal="center" vertical="center" wrapText="1"/>
    </xf>
    <xf numFmtId="0" fontId="12" fillId="0" borderId="0" xfId="1" applyFill="1" applyBorder="1" applyAlignment="1"/>
    <xf numFmtId="0" fontId="12" fillId="0" borderId="0" xfId="1" applyBorder="1" applyAlignment="1">
      <alignment horizontal="center"/>
    </xf>
    <xf numFmtId="0" fontId="12" fillId="0" borderId="0" xfId="1" applyAlignment="1">
      <alignment horizontal="center"/>
    </xf>
    <xf numFmtId="0" fontId="12" fillId="0" borderId="15" xfId="1" applyBorder="1"/>
    <xf numFmtId="0" fontId="12" fillId="0" borderId="14" xfId="1" applyBorder="1"/>
    <xf numFmtId="0" fontId="12" fillId="0" borderId="3" xfId="1" applyBorder="1"/>
    <xf numFmtId="0" fontId="12" fillId="0" borderId="2" xfId="1" applyBorder="1"/>
    <xf numFmtId="0" fontId="6" fillId="0" borderId="0" xfId="2" applyAlignment="1">
      <alignment horizontal="center"/>
    </xf>
    <xf numFmtId="0" fontId="7" fillId="0" borderId="0" xfId="2" applyFont="1" applyAlignment="1"/>
    <xf numFmtId="164" fontId="12" fillId="0" borderId="0" xfId="1" applyNumberFormat="1"/>
    <xf numFmtId="0" fontId="12" fillId="0" borderId="1" xfId="1" applyFill="1" applyBorder="1" applyAlignment="1">
      <alignment horizontal="center"/>
    </xf>
    <xf numFmtId="0" fontId="12" fillId="0" borderId="0" xfId="1"/>
    <xf numFmtId="0" fontId="22" fillId="0" borderId="0" xfId="1" applyFont="1"/>
    <xf numFmtId="0" fontId="15" fillId="0" borderId="1" xfId="1" applyFont="1" applyFill="1" applyBorder="1" applyAlignment="1">
      <alignment horizontal="center"/>
    </xf>
    <xf numFmtId="0" fontId="15" fillId="0" borderId="0" xfId="1" applyFont="1" applyAlignment="1">
      <alignment horizontal="right"/>
    </xf>
    <xf numFmtId="0" fontId="12" fillId="0" borderId="0" xfId="1" applyAlignment="1">
      <alignment horizontal="right"/>
    </xf>
    <xf numFmtId="0" fontId="19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164" fontId="12" fillId="0" borderId="1" xfId="1" applyNumberFormat="1" applyBorder="1" applyAlignment="1">
      <alignment horizontal="center"/>
    </xf>
    <xf numFmtId="0" fontId="4" fillId="0" borderId="0" xfId="1" applyFont="1"/>
    <xf numFmtId="0" fontId="12" fillId="0" borderId="0" xfId="1" applyAlignment="1"/>
    <xf numFmtId="0" fontId="3" fillId="0" borderId="0" xfId="1" applyFont="1"/>
    <xf numFmtId="0" fontId="6" fillId="0" borderId="0" xfId="2" applyAlignment="1">
      <alignment horizontal="left"/>
    </xf>
    <xf numFmtId="0" fontId="12" fillId="0" borderId="0" xfId="1" applyFont="1" applyFill="1" applyBorder="1" applyAlignment="1"/>
    <xf numFmtId="0" fontId="6" fillId="0" borderId="0" xfId="0" applyFont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12" fillId="2" borderId="6" xfId="1" applyFont="1" applyFill="1" applyBorder="1" applyAlignment="1">
      <alignment horizontal="center"/>
    </xf>
    <xf numFmtId="0" fontId="12" fillId="2" borderId="5" xfId="1" applyFont="1" applyFill="1" applyBorder="1" applyAlignment="1">
      <alignment horizontal="center"/>
    </xf>
    <xf numFmtId="0" fontId="29" fillId="0" borderId="4" xfId="2" applyFont="1" applyBorder="1" applyAlignment="1">
      <alignment horizontal="center"/>
    </xf>
    <xf numFmtId="0" fontId="23" fillId="3" borderId="1" xfId="1" applyFont="1" applyFill="1" applyBorder="1" applyAlignment="1">
      <alignment horizontal="center"/>
    </xf>
    <xf numFmtId="1" fontId="12" fillId="3" borderId="1" xfId="1" applyNumberFormat="1" applyFill="1" applyBorder="1" applyAlignment="1">
      <alignment horizontal="center"/>
    </xf>
    <xf numFmtId="0" fontId="12" fillId="3" borderId="1" xfId="1" applyFill="1" applyBorder="1" applyAlignment="1">
      <alignment horizontal="center"/>
    </xf>
    <xf numFmtId="0" fontId="15" fillId="3" borderId="1" xfId="1" applyFont="1" applyFill="1" applyBorder="1" applyAlignment="1">
      <alignment horizontal="center"/>
    </xf>
    <xf numFmtId="0" fontId="15" fillId="2" borderId="1" xfId="1" applyFont="1" applyFill="1" applyBorder="1" applyAlignment="1">
      <alignment horizontal="center"/>
    </xf>
    <xf numFmtId="0" fontId="15" fillId="2" borderId="3" xfId="1" applyFont="1" applyFill="1" applyBorder="1" applyAlignment="1">
      <alignment horizontal="center"/>
    </xf>
    <xf numFmtId="0" fontId="12" fillId="2" borderId="1" xfId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2" fillId="0" borderId="0" xfId="1" applyFont="1" applyAlignment="1">
      <alignment horizontal="center"/>
    </xf>
    <xf numFmtId="0" fontId="12" fillId="2" borderId="0" xfId="1" applyFill="1"/>
    <xf numFmtId="0" fontId="12" fillId="2" borderId="0" xfId="1" applyFont="1" applyFill="1"/>
    <xf numFmtId="0" fontId="12" fillId="2" borderId="1" xfId="1" applyFill="1" applyBorder="1" applyAlignment="1">
      <alignment horizontal="center" vertical="center"/>
    </xf>
    <xf numFmtId="165" fontId="12" fillId="2" borderId="1" xfId="1" applyNumberForma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12" fillId="4" borderId="1" xfId="1" applyFill="1" applyBorder="1" applyAlignment="1">
      <alignment horizontal="center" vertical="center"/>
    </xf>
    <xf numFmtId="0" fontId="12" fillId="4" borderId="1" xfId="1" applyFill="1" applyBorder="1" applyAlignment="1">
      <alignment horizontal="center"/>
    </xf>
    <xf numFmtId="49" fontId="12" fillId="0" borderId="1" xfId="1" applyNumberFormat="1" applyBorder="1" applyAlignment="1">
      <alignment horizontal="center" vertical="center"/>
    </xf>
    <xf numFmtId="0" fontId="12" fillId="0" borderId="1" xfId="1" applyFill="1" applyBorder="1" applyAlignment="1">
      <alignment horizontal="center" vertical="center"/>
    </xf>
    <xf numFmtId="0" fontId="1" fillId="0" borderId="1" xfId="5" applyBorder="1" applyAlignment="1">
      <alignment horizontal="center"/>
    </xf>
    <xf numFmtId="0" fontId="1" fillId="0" borderId="1" xfId="5" applyFill="1" applyBorder="1" applyAlignment="1">
      <alignment horizontal="center"/>
    </xf>
    <xf numFmtId="0" fontId="1" fillId="5" borderId="1" xfId="5" applyFill="1" applyBorder="1" applyAlignment="1">
      <alignment horizontal="center"/>
    </xf>
    <xf numFmtId="0" fontId="1" fillId="6" borderId="1" xfId="5" applyFill="1" applyBorder="1" applyAlignment="1">
      <alignment horizontal="center"/>
    </xf>
    <xf numFmtId="166" fontId="15" fillId="3" borderId="1" xfId="1" applyNumberFormat="1" applyFont="1" applyFill="1" applyBorder="1" applyAlignment="1">
      <alignment horizontal="center" vertical="center"/>
    </xf>
    <xf numFmtId="0" fontId="29" fillId="0" borderId="1" xfId="2" applyFont="1" applyBorder="1" applyAlignment="1">
      <alignment horizontal="center"/>
    </xf>
    <xf numFmtId="0" fontId="12" fillId="0" borderId="0" xfId="1" applyAlignment="1">
      <alignment horizontal="center"/>
    </xf>
    <xf numFmtId="0" fontId="15" fillId="0" borderId="0" xfId="1" applyFont="1" applyAlignment="1">
      <alignment horizontal="center"/>
    </xf>
    <xf numFmtId="0" fontId="12" fillId="0" borderId="7" xfId="1" applyBorder="1" applyAlignment="1">
      <alignment horizontal="center"/>
    </xf>
    <xf numFmtId="0" fontId="8" fillId="0" borderId="0" xfId="2" applyFont="1" applyAlignment="1">
      <alignment horizontal="left" vertical="center"/>
    </xf>
    <xf numFmtId="0" fontId="12" fillId="0" borderId="8" xfId="1" applyBorder="1" applyAlignment="1">
      <alignment horizontal="center" vertical="top"/>
    </xf>
    <xf numFmtId="0" fontId="12" fillId="0" borderId="10" xfId="1" applyBorder="1" applyAlignment="1">
      <alignment horizontal="center" vertical="top"/>
    </xf>
    <xf numFmtId="0" fontId="12" fillId="0" borderId="16" xfId="1" applyBorder="1" applyAlignment="1">
      <alignment horizontal="center" vertical="top"/>
    </xf>
    <xf numFmtId="1" fontId="12" fillId="3" borderId="4" xfId="1" applyNumberFormat="1" applyFill="1" applyBorder="1" applyAlignment="1">
      <alignment horizontal="center"/>
    </xf>
    <xf numFmtId="1" fontId="12" fillId="3" borderId="12" xfId="1" applyNumberFormat="1" applyFill="1" applyBorder="1" applyAlignment="1">
      <alignment horizontal="center"/>
    </xf>
    <xf numFmtId="0" fontId="12" fillId="3" borderId="4" xfId="1" applyFill="1" applyBorder="1" applyAlignment="1">
      <alignment horizontal="center"/>
    </xf>
    <xf numFmtId="0" fontId="12" fillId="3" borderId="12" xfId="1" applyFill="1" applyBorder="1" applyAlignment="1">
      <alignment horizontal="center"/>
    </xf>
    <xf numFmtId="0" fontId="12" fillId="0" borderId="0" xfId="1" applyBorder="1" applyAlignment="1">
      <alignment horizontal="center"/>
    </xf>
    <xf numFmtId="0" fontId="15" fillId="0" borderId="1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2" fillId="0" borderId="11" xfId="1" applyBorder="1" applyAlignment="1">
      <alignment horizontal="center"/>
    </xf>
    <xf numFmtId="0" fontId="12" fillId="0" borderId="13" xfId="1" applyBorder="1" applyAlignment="1">
      <alignment horizontal="center"/>
    </xf>
    <xf numFmtId="0" fontId="12" fillId="0" borderId="9" xfId="1" applyBorder="1" applyAlignment="1">
      <alignment horizontal="center"/>
    </xf>
    <xf numFmtId="0" fontId="12" fillId="3" borderId="8" xfId="1" applyFill="1" applyBorder="1" applyAlignment="1">
      <alignment horizontal="center" vertical="center" wrapText="1"/>
    </xf>
    <xf numFmtId="0" fontId="12" fillId="3" borderId="16" xfId="1" applyFill="1" applyBorder="1" applyAlignment="1">
      <alignment horizontal="center" vertical="center" wrapText="1"/>
    </xf>
    <xf numFmtId="0" fontId="12" fillId="3" borderId="15" xfId="1" applyFill="1" applyBorder="1" applyAlignment="1">
      <alignment horizontal="center" vertical="center" wrapText="1"/>
    </xf>
    <xf numFmtId="0" fontId="12" fillId="3" borderId="14" xfId="1" applyFill="1" applyBorder="1" applyAlignment="1">
      <alignment horizontal="center" vertical="center" wrapText="1"/>
    </xf>
    <xf numFmtId="0" fontId="12" fillId="3" borderId="9" xfId="1" applyFill="1" applyBorder="1" applyAlignment="1">
      <alignment horizontal="center" vertical="center" wrapText="1"/>
    </xf>
    <xf numFmtId="0" fontId="12" fillId="3" borderId="13" xfId="1" applyFill="1" applyBorder="1" applyAlignment="1">
      <alignment horizontal="center" vertical="center" wrapText="1"/>
    </xf>
    <xf numFmtId="0" fontId="24" fillId="0" borderId="11" xfId="0" applyFont="1" applyBorder="1" applyAlignment="1">
      <alignment vertical="center"/>
    </xf>
    <xf numFmtId="0" fontId="17" fillId="0" borderId="0" xfId="1" applyFont="1" applyAlignment="1">
      <alignment horizontal="center" vertical="center"/>
    </xf>
    <xf numFmtId="0" fontId="15" fillId="2" borderId="3" xfId="1" applyFont="1" applyFill="1" applyBorder="1" applyAlignment="1">
      <alignment horizontal="center" vertical="center"/>
    </xf>
    <xf numFmtId="0" fontId="15" fillId="2" borderId="17" xfId="1" applyFont="1" applyFill="1" applyBorder="1" applyAlignment="1">
      <alignment horizontal="center" vertical="center"/>
    </xf>
    <xf numFmtId="0" fontId="28" fillId="2" borderId="8" xfId="1" applyFont="1" applyFill="1" applyBorder="1" applyAlignment="1">
      <alignment horizontal="center"/>
    </xf>
    <xf numFmtId="0" fontId="28" fillId="2" borderId="16" xfId="1" applyFont="1" applyFill="1" applyBorder="1" applyAlignment="1">
      <alignment horizontal="center"/>
    </xf>
    <xf numFmtId="0" fontId="12" fillId="2" borderId="1" xfId="1" applyFill="1" applyBorder="1" applyAlignment="1">
      <alignment horizontal="center" vertical="center"/>
    </xf>
    <xf numFmtId="0" fontId="28" fillId="2" borderId="3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30" fillId="0" borderId="18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left"/>
    </xf>
    <xf numFmtId="49" fontId="0" fillId="0" borderId="0" xfId="0" applyNumberFormat="1" applyAlignment="1">
      <alignment horizontal="center"/>
    </xf>
    <xf numFmtId="49" fontId="6" fillId="0" borderId="1" xfId="0" applyNumberFormat="1" applyFont="1" applyBorder="1" applyAlignment="1">
      <alignment horizontal="center"/>
    </xf>
  </cellXfs>
  <cellStyles count="6">
    <cellStyle name="Normal" xfId="0" builtinId="0"/>
    <cellStyle name="Normal 2" xfId="3"/>
    <cellStyle name="Normal 3" xfId="4"/>
    <cellStyle name="Normal 4" xfId="5"/>
    <cellStyle name="Normal_ERQ 756" xfId="1"/>
    <cellStyle name="Normal_Feuil1" xfId="2"/>
  </cellStyles>
  <dxfs count="43">
    <dxf>
      <font>
        <b/>
        <i val="0"/>
      </font>
      <fill>
        <patternFill>
          <bgColor rgb="FFFFFF00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33"/>
      <color rgb="FFCC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0</xdr:row>
      <xdr:rowOff>28575</xdr:rowOff>
    </xdr:from>
    <xdr:to>
      <xdr:col>6</xdr:col>
      <xdr:colOff>47625</xdr:colOff>
      <xdr:row>4</xdr:row>
      <xdr:rowOff>95250</xdr:rowOff>
    </xdr:to>
    <xdr:sp macro="" textlink="">
      <xdr:nvSpPr>
        <xdr:cNvPr id="4097" name="Texte 5"/>
        <xdr:cNvSpPr txBox="1">
          <a:spLocks noChangeArrowheads="1"/>
        </xdr:cNvSpPr>
      </xdr:nvSpPr>
      <xdr:spPr bwMode="auto">
        <a:xfrm>
          <a:off x="828675" y="28575"/>
          <a:ext cx="3381375" cy="714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CONSTAT DE VERIFICATION INTERNE BALANCE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n° 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581025</xdr:colOff>
          <xdr:row>48</xdr:row>
          <xdr:rowOff>66675</xdr:rowOff>
        </xdr:from>
        <xdr:to>
          <xdr:col>10</xdr:col>
          <xdr:colOff>647700</xdr:colOff>
          <xdr:row>51</xdr:row>
          <xdr:rowOff>95250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Classe 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400050</xdr:colOff>
          <xdr:row>48</xdr:row>
          <xdr:rowOff>66675</xdr:rowOff>
        </xdr:from>
        <xdr:to>
          <xdr:col>13</xdr:col>
          <xdr:colOff>657225</xdr:colOff>
          <xdr:row>51</xdr:row>
          <xdr:rowOff>95250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Classe II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381000</xdr:colOff>
          <xdr:row>48</xdr:row>
          <xdr:rowOff>57150</xdr:rowOff>
        </xdr:from>
        <xdr:to>
          <xdr:col>16</xdr:col>
          <xdr:colOff>666750</xdr:colOff>
          <xdr:row>51</xdr:row>
          <xdr:rowOff>85725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Classe III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400050</xdr:colOff>
          <xdr:row>48</xdr:row>
          <xdr:rowOff>47625</xdr:rowOff>
        </xdr:from>
        <xdr:to>
          <xdr:col>19</xdr:col>
          <xdr:colOff>638175</xdr:colOff>
          <xdr:row>51</xdr:row>
          <xdr:rowOff>76200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Classe IV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533400</xdr:colOff>
          <xdr:row>52</xdr:row>
          <xdr:rowOff>38100</xdr:rowOff>
        </xdr:from>
        <xdr:to>
          <xdr:col>8</xdr:col>
          <xdr:colOff>1047750</xdr:colOff>
          <xdr:row>54</xdr:row>
          <xdr:rowOff>142875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RAZ Tableaux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5</xdr:row>
          <xdr:rowOff>47625</xdr:rowOff>
        </xdr:from>
        <xdr:to>
          <xdr:col>9</xdr:col>
          <xdr:colOff>676275</xdr:colOff>
          <xdr:row>8</xdr:row>
          <xdr:rowOff>142875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Macro balance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B1:AP122"/>
  <sheetViews>
    <sheetView topLeftCell="A4" zoomScaleNormal="100" workbookViewId="0">
      <selection activeCell="E53" sqref="E53"/>
    </sheetView>
  </sheetViews>
  <sheetFormatPr baseColWidth="10" defaultColWidth="11.25" defaultRowHeight="12.75" x14ac:dyDescent="0.2"/>
  <cols>
    <col min="1" max="1" width="4.625" style="2" customWidth="1"/>
    <col min="2" max="2" width="10.375" style="2" customWidth="1"/>
    <col min="3" max="4" width="10.25" style="2" customWidth="1"/>
    <col min="5" max="8" width="10" style="2"/>
    <col min="9" max="9" width="17.375" style="2" customWidth="1"/>
    <col min="10" max="10" width="16.25" style="2" bestFit="1" customWidth="1"/>
    <col min="11" max="11" width="14.625" style="2" customWidth="1"/>
    <col min="12" max="12" width="14.125" style="2" customWidth="1"/>
    <col min="13" max="14" width="13.875" style="2" customWidth="1"/>
    <col min="15" max="15" width="13.125" style="2" customWidth="1"/>
    <col min="16" max="16" width="13.5" style="2" customWidth="1"/>
    <col min="17" max="18" width="13.875" style="2" customWidth="1"/>
    <col min="19" max="19" width="14" style="2" customWidth="1"/>
    <col min="20" max="20" width="14.875" style="2" bestFit="1" customWidth="1"/>
    <col min="21" max="21" width="13.875" style="2" customWidth="1"/>
    <col min="22" max="22" width="17.5" style="2" bestFit="1" customWidth="1"/>
    <col min="23" max="23" width="14.875" style="2" bestFit="1" customWidth="1"/>
    <col min="24" max="24" width="12.25" style="2" bestFit="1" customWidth="1"/>
    <col min="25" max="25" width="17.5" style="2" bestFit="1" customWidth="1"/>
    <col min="26" max="26" width="12.75" style="2" bestFit="1" customWidth="1"/>
    <col min="27" max="27" width="15.375" style="2" bestFit="1" customWidth="1"/>
    <col min="28" max="28" width="15.625" style="2" bestFit="1" customWidth="1"/>
    <col min="29" max="33" width="10.5" style="2" bestFit="1" customWidth="1"/>
    <col min="34" max="16384" width="11.25" style="2"/>
  </cols>
  <sheetData>
    <row r="1" spans="2:33" ht="15" x14ac:dyDescent="0.25">
      <c r="AA1" s="87" t="s">
        <v>136</v>
      </c>
      <c r="AB1" s="87" t="s">
        <v>137</v>
      </c>
      <c r="AC1" s="89" t="s">
        <v>138</v>
      </c>
      <c r="AD1" s="89" t="s">
        <v>139</v>
      </c>
      <c r="AE1" s="87" t="s">
        <v>140</v>
      </c>
      <c r="AF1" s="87" t="s">
        <v>141</v>
      </c>
      <c r="AG1" s="87" t="s">
        <v>142</v>
      </c>
    </row>
    <row r="2" spans="2:33" ht="15" x14ac:dyDescent="0.25">
      <c r="AA2" s="87">
        <v>1</v>
      </c>
      <c r="AB2" s="87">
        <v>60</v>
      </c>
      <c r="AC2" s="89">
        <v>1</v>
      </c>
      <c r="AD2" s="89">
        <v>5</v>
      </c>
      <c r="AE2" s="87">
        <v>20</v>
      </c>
      <c r="AF2" s="87">
        <v>49</v>
      </c>
      <c r="AG2" s="87">
        <v>59</v>
      </c>
    </row>
    <row r="3" spans="2:33" ht="15" x14ac:dyDescent="0.25">
      <c r="J3" s="26"/>
      <c r="AA3" s="90">
        <v>0</v>
      </c>
      <c r="AB3" s="90">
        <v>100</v>
      </c>
      <c r="AC3" s="89">
        <v>0.01</v>
      </c>
      <c r="AD3" s="89">
        <v>0.02</v>
      </c>
      <c r="AE3" s="90">
        <v>0.05</v>
      </c>
      <c r="AF3" s="90">
        <v>0.1</v>
      </c>
      <c r="AG3" s="90">
        <v>0.2</v>
      </c>
    </row>
    <row r="4" spans="2:33" ht="15" x14ac:dyDescent="0.25">
      <c r="AA4" s="87">
        <v>5</v>
      </c>
      <c r="AB4" s="87">
        <v>150</v>
      </c>
      <c r="AC4" s="89">
        <v>1</v>
      </c>
      <c r="AD4" s="89">
        <v>49</v>
      </c>
      <c r="AE4" s="87">
        <v>74.900000000000006</v>
      </c>
      <c r="AF4" s="87">
        <v>100</v>
      </c>
      <c r="AG4" s="87">
        <v>149</v>
      </c>
    </row>
    <row r="5" spans="2:33" ht="12.75" customHeight="1" x14ac:dyDescent="0.25">
      <c r="K5" s="110" t="s">
        <v>57</v>
      </c>
      <c r="L5" s="111"/>
      <c r="AA5" s="87">
        <v>1</v>
      </c>
      <c r="AB5" s="87">
        <v>200</v>
      </c>
      <c r="AC5" s="89">
        <v>1</v>
      </c>
      <c r="AD5" s="89">
        <v>49.9</v>
      </c>
      <c r="AE5" s="87">
        <v>100</v>
      </c>
      <c r="AF5" s="87">
        <v>149.9</v>
      </c>
      <c r="AG5" s="87">
        <v>199.9</v>
      </c>
    </row>
    <row r="6" spans="2:33" ht="15.75" x14ac:dyDescent="0.25">
      <c r="B6" s="46" t="s">
        <v>0</v>
      </c>
      <c r="C6" s="46"/>
      <c r="D6" s="1"/>
      <c r="E6" s="1"/>
      <c r="K6" s="112"/>
      <c r="L6" s="113"/>
      <c r="AA6" s="87">
        <v>1</v>
      </c>
      <c r="AB6" s="87">
        <v>220</v>
      </c>
      <c r="AC6" s="89">
        <v>1</v>
      </c>
      <c r="AD6" s="89">
        <v>49.9</v>
      </c>
      <c r="AE6" s="87">
        <v>100</v>
      </c>
      <c r="AF6" s="87">
        <v>149.9</v>
      </c>
      <c r="AG6" s="87">
        <v>219.9</v>
      </c>
    </row>
    <row r="7" spans="2:33" ht="15.75" x14ac:dyDescent="0.25">
      <c r="B7" s="3" t="s">
        <v>3</v>
      </c>
      <c r="C7" s="3"/>
      <c r="D7" s="4"/>
      <c r="E7" s="33" t="s">
        <v>9</v>
      </c>
      <c r="K7" s="114"/>
      <c r="L7" s="115"/>
      <c r="AA7" s="87">
        <v>0.5</v>
      </c>
      <c r="AB7" s="87">
        <v>250</v>
      </c>
      <c r="AC7" s="89">
        <v>1</v>
      </c>
      <c r="AD7" s="89">
        <v>50</v>
      </c>
      <c r="AE7" s="87">
        <v>49.9</v>
      </c>
      <c r="AF7" s="87">
        <v>100</v>
      </c>
      <c r="AG7" s="87">
        <v>249.9</v>
      </c>
    </row>
    <row r="8" spans="2:33" ht="15.75" x14ac:dyDescent="0.25">
      <c r="B8" s="6" t="s">
        <v>11</v>
      </c>
      <c r="C8" s="3"/>
      <c r="D8" s="7"/>
      <c r="E8" s="32" t="s">
        <v>12</v>
      </c>
      <c r="F8" s="76" t="str">
        <f>M23</f>
        <v>II</v>
      </c>
      <c r="AA8" s="87">
        <v>0.5</v>
      </c>
      <c r="AB8" s="87">
        <v>320</v>
      </c>
      <c r="AC8" s="89">
        <v>0.5</v>
      </c>
      <c r="AD8" s="89">
        <v>2</v>
      </c>
      <c r="AE8" s="87">
        <v>50</v>
      </c>
      <c r="AF8" s="87">
        <v>200</v>
      </c>
      <c r="AG8" s="87">
        <v>320</v>
      </c>
    </row>
    <row r="9" spans="2:33" ht="15.75" x14ac:dyDescent="0.25">
      <c r="B9" s="3" t="s">
        <v>7</v>
      </c>
      <c r="C9" s="3"/>
      <c r="D9" s="6"/>
      <c r="E9" s="32" t="s">
        <v>81</v>
      </c>
      <c r="F9" s="77">
        <f>M22*M21</f>
        <v>1</v>
      </c>
      <c r="G9" s="8" t="s">
        <v>82</v>
      </c>
      <c r="H9" s="77">
        <f>M21</f>
        <v>0.1</v>
      </c>
      <c r="K9" s="24"/>
      <c r="L9" s="24"/>
      <c r="AA9" s="87">
        <v>0.2</v>
      </c>
      <c r="AB9" s="87">
        <v>500</v>
      </c>
      <c r="AC9" s="89">
        <v>0.2</v>
      </c>
      <c r="AD9" s="89">
        <v>49.9</v>
      </c>
      <c r="AE9" s="87">
        <v>199.9</v>
      </c>
      <c r="AF9" s="87">
        <v>300</v>
      </c>
      <c r="AG9" s="87">
        <v>499.9</v>
      </c>
    </row>
    <row r="10" spans="2:33" ht="15.75" x14ac:dyDescent="0.25">
      <c r="B10" s="3" t="s">
        <v>8</v>
      </c>
      <c r="C10" s="3"/>
      <c r="D10" s="6"/>
      <c r="E10" s="32" t="s">
        <v>60</v>
      </c>
      <c r="F10" s="35"/>
      <c r="L10" s="49"/>
      <c r="M10" s="49"/>
      <c r="N10" s="49"/>
      <c r="O10" s="49"/>
      <c r="P10" s="49"/>
      <c r="Q10" s="49"/>
      <c r="AA10" s="87">
        <v>5</v>
      </c>
      <c r="AB10" s="87">
        <v>610</v>
      </c>
      <c r="AC10" s="89">
        <v>5</v>
      </c>
      <c r="AD10" s="89">
        <v>100</v>
      </c>
      <c r="AE10" s="87">
        <v>300</v>
      </c>
      <c r="AF10" s="87">
        <v>499.9</v>
      </c>
      <c r="AG10" s="87">
        <v>610</v>
      </c>
    </row>
    <row r="11" spans="2:33" ht="15.75" x14ac:dyDescent="0.25">
      <c r="D11" s="17"/>
      <c r="E11" s="32" t="s">
        <v>58</v>
      </c>
      <c r="F11" s="51">
        <f>M24</f>
        <v>5500</v>
      </c>
      <c r="G11" s="69" t="s">
        <v>80</v>
      </c>
      <c r="J11" s="49" t="s">
        <v>92</v>
      </c>
      <c r="L11" s="49"/>
      <c r="M11" s="49"/>
      <c r="N11" s="49"/>
      <c r="O11" s="49"/>
      <c r="P11" s="49"/>
      <c r="Q11" s="49"/>
      <c r="AA11" s="87">
        <v>0.5</v>
      </c>
      <c r="AB11" s="87">
        <v>1200</v>
      </c>
      <c r="AC11" s="89">
        <v>1</v>
      </c>
      <c r="AD11" s="89">
        <v>200</v>
      </c>
      <c r="AE11" s="87">
        <v>499.9</v>
      </c>
      <c r="AF11" s="87">
        <v>1000</v>
      </c>
      <c r="AG11" s="87">
        <v>1199.9000000000001</v>
      </c>
    </row>
    <row r="12" spans="2:33" ht="15.75" x14ac:dyDescent="0.25">
      <c r="D12" s="31"/>
      <c r="E12" s="32" t="s">
        <v>59</v>
      </c>
      <c r="F12" s="51">
        <f>M25</f>
        <v>1000</v>
      </c>
      <c r="G12" s="69"/>
      <c r="J12" s="49" t="s">
        <v>117</v>
      </c>
      <c r="L12" s="49"/>
      <c r="M12" s="49"/>
      <c r="N12" s="49"/>
      <c r="O12" s="49"/>
      <c r="P12" s="49"/>
      <c r="Q12" s="49"/>
      <c r="AA12" s="87">
        <v>1</v>
      </c>
      <c r="AB12" s="87">
        <v>1210</v>
      </c>
      <c r="AC12" s="89">
        <v>1</v>
      </c>
      <c r="AD12" s="89">
        <v>100</v>
      </c>
      <c r="AE12" s="87">
        <v>500</v>
      </c>
      <c r="AF12" s="87">
        <v>700</v>
      </c>
      <c r="AG12" s="87">
        <v>1210</v>
      </c>
    </row>
    <row r="13" spans="2:33" ht="15.75" x14ac:dyDescent="0.25">
      <c r="D13" s="31"/>
      <c r="E13" s="32"/>
      <c r="F13" s="30"/>
      <c r="G13" s="50" t="s">
        <v>79</v>
      </c>
      <c r="L13" s="49"/>
      <c r="M13" s="15"/>
      <c r="N13" s="49"/>
      <c r="O13" s="49"/>
      <c r="P13" s="49"/>
      <c r="Q13" s="49"/>
      <c r="AA13" s="87">
        <v>1</v>
      </c>
      <c r="AB13" s="87">
        <v>1500</v>
      </c>
      <c r="AC13" s="89">
        <v>1</v>
      </c>
      <c r="AD13" s="89">
        <v>100</v>
      </c>
      <c r="AE13" s="87">
        <v>499.9</v>
      </c>
      <c r="AF13" s="87">
        <v>1000</v>
      </c>
      <c r="AG13" s="87">
        <v>1500</v>
      </c>
    </row>
    <row r="14" spans="2:33" ht="15.75" x14ac:dyDescent="0.25">
      <c r="B14" s="96" t="s">
        <v>1</v>
      </c>
      <c r="C14" s="96"/>
      <c r="D14" s="96"/>
      <c r="E14" s="96"/>
      <c r="I14" s="116" t="s">
        <v>101</v>
      </c>
      <c r="J14" s="116"/>
      <c r="L14" s="49"/>
      <c r="M14" s="56" t="s">
        <v>65</v>
      </c>
      <c r="N14" s="15"/>
      <c r="O14" s="15"/>
      <c r="P14" s="15"/>
      <c r="Q14" s="15"/>
      <c r="AA14" s="87">
        <v>5</v>
      </c>
      <c r="AB14" s="87">
        <v>1600</v>
      </c>
      <c r="AC14" s="89">
        <v>5</v>
      </c>
      <c r="AD14" s="89">
        <v>199.9</v>
      </c>
      <c r="AE14" s="87">
        <v>499.9</v>
      </c>
      <c r="AF14" s="87">
        <v>1000</v>
      </c>
      <c r="AG14" s="87">
        <v>1600</v>
      </c>
    </row>
    <row r="15" spans="2:33" ht="15.75" x14ac:dyDescent="0.25">
      <c r="B15" s="3" t="s">
        <v>2</v>
      </c>
      <c r="C15" s="9"/>
      <c r="D15" s="10"/>
      <c r="E15" s="11" t="s">
        <v>13</v>
      </c>
      <c r="F15" s="11"/>
      <c r="I15" s="16" t="s">
        <v>30</v>
      </c>
      <c r="J15" s="16" t="s">
        <v>31</v>
      </c>
      <c r="K15" s="16" t="s">
        <v>32</v>
      </c>
      <c r="L15" s="16" t="s">
        <v>33</v>
      </c>
      <c r="M15" s="54" t="s">
        <v>88</v>
      </c>
      <c r="N15" s="16" t="s">
        <v>91</v>
      </c>
      <c r="O15" s="15"/>
      <c r="P15" s="15"/>
      <c r="Q15" s="15"/>
      <c r="AA15" s="87">
        <v>1</v>
      </c>
      <c r="AB15" s="87">
        <v>2000</v>
      </c>
      <c r="AC15" s="89">
        <v>1</v>
      </c>
      <c r="AD15" s="89">
        <v>50</v>
      </c>
      <c r="AE15" s="87">
        <v>200</v>
      </c>
      <c r="AF15" s="87">
        <v>1000</v>
      </c>
      <c r="AG15" s="87">
        <v>2000</v>
      </c>
    </row>
    <row r="16" spans="2:33" ht="15.75" x14ac:dyDescent="0.25">
      <c r="B16" s="3" t="s">
        <v>2</v>
      </c>
      <c r="C16" s="9"/>
      <c r="D16" s="10"/>
      <c r="E16" s="11" t="s">
        <v>13</v>
      </c>
      <c r="F16" s="11"/>
      <c r="I16" s="23" t="s">
        <v>37</v>
      </c>
      <c r="J16" s="23" t="s">
        <v>36</v>
      </c>
      <c r="K16" s="23" t="s">
        <v>38</v>
      </c>
      <c r="L16" s="23" t="s">
        <v>39</v>
      </c>
      <c r="M16" s="54" t="s">
        <v>61</v>
      </c>
      <c r="N16" s="55">
        <v>1</v>
      </c>
      <c r="O16" s="15"/>
      <c r="P16" s="15"/>
      <c r="Q16" s="15"/>
      <c r="AA16" s="87">
        <v>2</v>
      </c>
      <c r="AB16" s="87">
        <v>2200</v>
      </c>
      <c r="AC16" s="89">
        <v>5</v>
      </c>
      <c r="AD16" s="89">
        <v>499.9</v>
      </c>
      <c r="AE16" s="87">
        <v>1000</v>
      </c>
      <c r="AF16" s="87">
        <v>1500</v>
      </c>
      <c r="AG16" s="87">
        <v>2200</v>
      </c>
    </row>
    <row r="17" spans="2:33" ht="15.75" x14ac:dyDescent="0.25">
      <c r="B17" s="3" t="s">
        <v>2</v>
      </c>
      <c r="C17" s="9"/>
      <c r="D17" s="10"/>
      <c r="E17" s="25" t="s">
        <v>13</v>
      </c>
      <c r="I17" s="23" t="s">
        <v>35</v>
      </c>
      <c r="J17" s="23" t="s">
        <v>40</v>
      </c>
      <c r="K17" s="23" t="s">
        <v>42</v>
      </c>
      <c r="L17" s="23" t="s">
        <v>44</v>
      </c>
      <c r="M17" s="54" t="s">
        <v>89</v>
      </c>
      <c r="N17" s="55">
        <v>2</v>
      </c>
      <c r="O17" s="15"/>
      <c r="P17" s="15"/>
      <c r="Q17" s="15"/>
      <c r="AA17" s="87">
        <v>2</v>
      </c>
      <c r="AB17" s="87">
        <v>2500</v>
      </c>
      <c r="AC17" s="89">
        <v>2</v>
      </c>
      <c r="AD17" s="89">
        <v>500</v>
      </c>
      <c r="AE17" s="87">
        <v>1000</v>
      </c>
      <c r="AF17" s="87">
        <v>2000</v>
      </c>
      <c r="AG17" s="87">
        <v>2500</v>
      </c>
    </row>
    <row r="18" spans="2:33" ht="15" x14ac:dyDescent="0.25">
      <c r="B18" s="19"/>
      <c r="I18" s="23" t="s">
        <v>34</v>
      </c>
      <c r="J18" s="23" t="s">
        <v>41</v>
      </c>
      <c r="K18" s="23" t="s">
        <v>43</v>
      </c>
      <c r="L18" s="23" t="s">
        <v>45</v>
      </c>
      <c r="M18" s="54" t="s">
        <v>90</v>
      </c>
      <c r="N18" s="55">
        <v>3</v>
      </c>
      <c r="O18" s="15"/>
      <c r="P18" s="15"/>
      <c r="Q18" s="15"/>
      <c r="AA18" s="87">
        <v>1</v>
      </c>
      <c r="AB18" s="87">
        <v>3000</v>
      </c>
      <c r="AC18" s="89">
        <v>1</v>
      </c>
      <c r="AD18" s="89">
        <v>500</v>
      </c>
      <c r="AE18" s="87">
        <v>1000</v>
      </c>
      <c r="AF18" s="87">
        <v>2000</v>
      </c>
      <c r="AG18" s="87">
        <v>3000</v>
      </c>
    </row>
    <row r="19" spans="2:33" ht="15" x14ac:dyDescent="0.25">
      <c r="B19" s="19" t="s">
        <v>25</v>
      </c>
      <c r="AA19" s="87">
        <v>5</v>
      </c>
      <c r="AB19" s="87">
        <v>4000</v>
      </c>
      <c r="AC19" s="89">
        <v>5</v>
      </c>
      <c r="AD19" s="89">
        <v>1000</v>
      </c>
      <c r="AE19" s="87">
        <v>2000</v>
      </c>
      <c r="AF19" s="87">
        <v>3000</v>
      </c>
      <c r="AG19" s="87">
        <v>4000</v>
      </c>
    </row>
    <row r="20" spans="2:33" ht="15" x14ac:dyDescent="0.25">
      <c r="B20" s="19"/>
      <c r="AA20" s="88">
        <v>5</v>
      </c>
      <c r="AB20" s="88">
        <v>4400</v>
      </c>
      <c r="AC20" s="89">
        <v>5</v>
      </c>
      <c r="AD20" s="89">
        <v>100</v>
      </c>
      <c r="AE20" s="88">
        <v>200</v>
      </c>
      <c r="AF20" s="88">
        <v>300</v>
      </c>
      <c r="AG20" s="88">
        <v>500</v>
      </c>
    </row>
    <row r="21" spans="2:33" ht="18" x14ac:dyDescent="0.25">
      <c r="B21" s="12" t="s">
        <v>22</v>
      </c>
      <c r="C21" s="13"/>
      <c r="D21" s="13"/>
      <c r="I21" s="22" t="s">
        <v>55</v>
      </c>
      <c r="L21" s="34" t="s">
        <v>87</v>
      </c>
      <c r="M21" s="72">
        <v>0.1</v>
      </c>
      <c r="N21" s="2" t="s">
        <v>104</v>
      </c>
      <c r="AA21" s="87">
        <v>5</v>
      </c>
      <c r="AB21" s="87">
        <v>5500</v>
      </c>
      <c r="AC21" s="89">
        <v>5</v>
      </c>
      <c r="AD21" s="89">
        <v>2000</v>
      </c>
      <c r="AE21" s="87">
        <v>3000</v>
      </c>
      <c r="AF21" s="87">
        <v>5000</v>
      </c>
      <c r="AG21" s="87">
        <v>5500</v>
      </c>
    </row>
    <row r="22" spans="2:33" ht="15.75" customHeight="1" x14ac:dyDescent="0.25">
      <c r="L22" s="53" t="s">
        <v>85</v>
      </c>
      <c r="M22" s="72">
        <v>10</v>
      </c>
      <c r="N22" s="47" t="s">
        <v>86</v>
      </c>
      <c r="AA22" s="87">
        <v>5</v>
      </c>
      <c r="AB22" s="87">
        <v>6100</v>
      </c>
      <c r="AC22" s="89">
        <v>199.9</v>
      </c>
      <c r="AD22" s="89">
        <v>1000</v>
      </c>
      <c r="AE22" s="87">
        <v>3000</v>
      </c>
      <c r="AF22" s="87">
        <v>5000</v>
      </c>
      <c r="AG22" s="87">
        <v>6100</v>
      </c>
    </row>
    <row r="23" spans="2:33" ht="15" x14ac:dyDescent="0.25">
      <c r="B23" s="11" t="s">
        <v>14</v>
      </c>
      <c r="C23" s="11" t="s">
        <v>15</v>
      </c>
      <c r="D23" s="11" t="s">
        <v>16</v>
      </c>
      <c r="E23" s="11" t="str">
        <f>IF(OR(F8="I",F8="II"),"essai n°4","")</f>
        <v>essai n°4</v>
      </c>
      <c r="F23" s="11" t="str">
        <f>IF(OR(F8="I",F8="II"),"essai n°5","")</f>
        <v>essai n°5</v>
      </c>
      <c r="G23" s="40" t="str">
        <f>IF(OR(F8="I",F8="II"),"essai n°6","")</f>
        <v>essai n°6</v>
      </c>
      <c r="L23" s="34" t="s">
        <v>12</v>
      </c>
      <c r="M23" s="72" t="s">
        <v>24</v>
      </c>
      <c r="AA23" s="87">
        <v>50</v>
      </c>
      <c r="AB23" s="87">
        <v>7200</v>
      </c>
      <c r="AC23" s="89">
        <v>49</v>
      </c>
      <c r="AD23" s="89">
        <v>1000</v>
      </c>
      <c r="AE23" s="87">
        <v>3000</v>
      </c>
      <c r="AF23" s="87">
        <v>5000</v>
      </c>
      <c r="AG23" s="87">
        <v>7200</v>
      </c>
    </row>
    <row r="24" spans="2:33" ht="15" x14ac:dyDescent="0.25">
      <c r="B24" s="70"/>
      <c r="C24" s="70"/>
      <c r="D24" s="70"/>
      <c r="E24" s="70"/>
      <c r="F24" s="70"/>
      <c r="G24" s="70"/>
      <c r="L24" s="34" t="s">
        <v>58</v>
      </c>
      <c r="M24" s="72">
        <v>5500</v>
      </c>
      <c r="N24" s="2" t="s">
        <v>84</v>
      </c>
      <c r="AA24" s="87">
        <v>50</v>
      </c>
      <c r="AB24" s="87">
        <v>7500</v>
      </c>
      <c r="AC24" s="89">
        <v>49</v>
      </c>
      <c r="AD24" s="89">
        <v>1000</v>
      </c>
      <c r="AE24" s="87">
        <v>3000</v>
      </c>
      <c r="AF24" s="87">
        <v>5000</v>
      </c>
      <c r="AG24" s="87">
        <v>7500</v>
      </c>
    </row>
    <row r="25" spans="2:33" ht="15" x14ac:dyDescent="0.25">
      <c r="B25" s="19" t="s">
        <v>118</v>
      </c>
      <c r="I25" s="117" t="s">
        <v>56</v>
      </c>
      <c r="L25" s="34" t="s">
        <v>59</v>
      </c>
      <c r="M25" s="72">
        <v>1000</v>
      </c>
      <c r="N25" s="2" t="s">
        <v>83</v>
      </c>
      <c r="AA25" s="87">
        <v>10</v>
      </c>
      <c r="AB25" s="87">
        <v>8100</v>
      </c>
      <c r="AC25" s="89">
        <v>0</v>
      </c>
      <c r="AD25" s="89">
        <v>1000</v>
      </c>
      <c r="AE25" s="87">
        <v>3000</v>
      </c>
      <c r="AF25" s="87">
        <v>5000</v>
      </c>
      <c r="AG25" s="87">
        <v>8100</v>
      </c>
    </row>
    <row r="26" spans="2:33" s="49" customFormat="1" ht="15.75" thickBot="1" x14ac:dyDescent="0.3">
      <c r="B26" s="19" t="s">
        <v>77</v>
      </c>
      <c r="I26" s="117"/>
      <c r="AA26" s="87">
        <v>5</v>
      </c>
      <c r="AB26" s="87">
        <v>12000</v>
      </c>
      <c r="AC26" s="89">
        <v>5</v>
      </c>
      <c r="AD26" s="89">
        <v>2000</v>
      </c>
      <c r="AE26" s="87">
        <v>6000</v>
      </c>
      <c r="AF26" s="87">
        <v>8000</v>
      </c>
      <c r="AG26" s="87">
        <v>12000</v>
      </c>
    </row>
    <row r="27" spans="2:33" ht="15.75" thickBot="1" x14ac:dyDescent="0.3">
      <c r="B27" s="2" t="s">
        <v>75</v>
      </c>
      <c r="C27" s="52">
        <f>IF(AND(G11="X",G12="X"),"ERREUR",IF(G11="X",F11*0.5,IF(G12="X",F12,"0")))</f>
        <v>2750</v>
      </c>
      <c r="D27" s="35" t="s">
        <v>63</v>
      </c>
      <c r="E27" s="66" t="s">
        <v>17</v>
      </c>
      <c r="F27" s="67">
        <f>MAX(B24:G24)-MIN(B24:G24)</f>
        <v>0</v>
      </c>
      <c r="I27" s="104"/>
      <c r="J27" s="105" t="s">
        <v>46</v>
      </c>
      <c r="K27" s="118" t="s">
        <v>47</v>
      </c>
      <c r="L27" s="73" t="s">
        <v>48</v>
      </c>
      <c r="M27" s="73" t="s">
        <v>49</v>
      </c>
      <c r="N27" s="73" t="s">
        <v>10</v>
      </c>
      <c r="O27" s="73" t="s">
        <v>50</v>
      </c>
      <c r="P27" s="49"/>
      <c r="AA27" s="87">
        <v>1000</v>
      </c>
      <c r="AB27" s="87">
        <v>15000</v>
      </c>
      <c r="AC27" s="89">
        <v>1000</v>
      </c>
      <c r="AD27" s="89">
        <v>3000</v>
      </c>
      <c r="AE27" s="87">
        <v>7000</v>
      </c>
      <c r="AF27" s="87">
        <v>10000</v>
      </c>
      <c r="AG27" s="87">
        <v>15000</v>
      </c>
    </row>
    <row r="28" spans="2:33" ht="15.75" thickBot="1" x14ac:dyDescent="0.3">
      <c r="E28" s="14" t="s">
        <v>28</v>
      </c>
      <c r="F28" s="28">
        <f>IF($F$8="I",L29,IF($F$8="II",M29,IF($F$8="III",N29,IF($F$8="IV",O29,"FAUX"))))</f>
        <v>1</v>
      </c>
      <c r="G28" s="95" t="str">
        <f>IF(F28="FAUX","ERREUR DE CLASSE","")</f>
        <v/>
      </c>
      <c r="H28" s="93"/>
      <c r="I28" s="104"/>
      <c r="J28" s="106"/>
      <c r="K28" s="119"/>
      <c r="L28" s="74" t="s">
        <v>51</v>
      </c>
      <c r="M28" s="74" t="s">
        <v>52</v>
      </c>
      <c r="N28" s="74" t="s">
        <v>53</v>
      </c>
      <c r="O28" s="74" t="s">
        <v>54</v>
      </c>
      <c r="P28" s="49"/>
      <c r="AA28" s="87">
        <v>100</v>
      </c>
      <c r="AB28" s="87">
        <v>36000</v>
      </c>
      <c r="AC28" s="89">
        <v>100</v>
      </c>
      <c r="AD28" s="89">
        <v>7000</v>
      </c>
      <c r="AE28" s="87">
        <v>16776</v>
      </c>
      <c r="AF28" s="87">
        <v>23777</v>
      </c>
      <c r="AG28" s="87">
        <v>33985</v>
      </c>
    </row>
    <row r="29" spans="2:33" ht="15.75" customHeight="1" x14ac:dyDescent="0.25">
      <c r="D29" s="93" t="s">
        <v>76</v>
      </c>
      <c r="E29" s="93"/>
      <c r="F29" s="93"/>
      <c r="G29" s="93"/>
      <c r="I29" s="16" t="s">
        <v>73</v>
      </c>
      <c r="J29" s="57">
        <f>C27</f>
        <v>2750</v>
      </c>
      <c r="K29" s="57">
        <f>J29/$F$9</f>
        <v>2750</v>
      </c>
      <c r="L29" s="75">
        <f>IF(K29&lt;=50000,$N$16*$F$9,IF(AND(50000&lt;K29,K29&lt;=200000),$N$17*$F$9,IF(K29&gt;200000,$N$18*$F$9,"FAUX")))</f>
        <v>1</v>
      </c>
      <c r="M29" s="75">
        <f>IF(K29&lt;=5000,$N$16*$F$9,IF(AND(5000&lt;K29,K29&lt;=20000),$N$17*$F$9,IF(AND(20000&lt;K29,K29&lt;=100000),$N$18*$F$9,"FAUX")))</f>
        <v>1</v>
      </c>
      <c r="N29" s="75">
        <f>IF(K29&lt;=500,$N$16*$F$9,IF(AND(500&lt;K29,K29&lt;=2000),$N$17*$F$9,IF(AND(2000&lt;K29,K29&lt;=10000),$N$18*$F$9,"FAUX")))</f>
        <v>3</v>
      </c>
      <c r="O29" s="75" t="str">
        <f>IF(K29&lt;=50,$N$16*$F$9,IF(AND(50&lt;K29,K29&lt;=200),$N$17*$F$9,IF(AND(200&lt;K29,K29&lt;=1000),$N$18*$F$9,"FAUX")))</f>
        <v>FAUX</v>
      </c>
      <c r="P29" s="49"/>
      <c r="AA29" s="87">
        <v>100</v>
      </c>
      <c r="AB29" s="87">
        <v>35000</v>
      </c>
      <c r="AC29" s="89">
        <v>100</v>
      </c>
      <c r="AD29" s="89">
        <v>700</v>
      </c>
      <c r="AE29" s="87">
        <v>16776</v>
      </c>
      <c r="AF29" s="87">
        <v>24777</v>
      </c>
      <c r="AG29" s="87">
        <v>34985</v>
      </c>
    </row>
    <row r="30" spans="2:33" ht="12.75" customHeight="1" x14ac:dyDescent="0.25">
      <c r="I30" s="48" t="s">
        <v>74</v>
      </c>
      <c r="J30" s="57">
        <f>C41</f>
        <v>1833.3333333333333</v>
      </c>
      <c r="K30" s="57">
        <f t="shared" ref="K30:K36" si="0">J30/$F$9</f>
        <v>1833.3333333333333</v>
      </c>
      <c r="L30" s="75">
        <f t="shared" ref="L30:L36" si="1">IF(K30&lt;=50000,$N$16*$F$9,IF(AND(50000&lt;K30,K30&lt;=200000),$N$17*$F$9,IF(K30&gt;200000,$N$18*$F$9,"FAUX")))</f>
        <v>1</v>
      </c>
      <c r="M30" s="75">
        <f t="shared" ref="M30:M36" si="2">IF(K30&lt;=5000,$N$16*$F$9,IF(AND(5000&lt;K30,K30&lt;=20000),$N$17*$F$9,IF(AND(20000&lt;K30,K30&lt;=100000),$N$18*$F$9,"FAUX")))</f>
        <v>1</v>
      </c>
      <c r="N30" s="75">
        <f t="shared" ref="N30:N36" si="3">IF(K30&lt;=500,$N$16*$F$9,IF(AND(500&lt;K30,K30&lt;=2000),$N$17*$F$9,IF(AND(2000&lt;K30,K30&lt;=10000),$N$18*$F$9,"FAUX")))</f>
        <v>2</v>
      </c>
      <c r="O30" s="75" t="str">
        <f t="shared" ref="O30:O36" si="4">IF(K30&lt;=50,$N$16*$F$9,IF(AND(50&lt;K30,K30&lt;=200),$N$17*$F$9,IF(AND(200&lt;K30,K30&lt;=1000),$N$18*$F$9,"FAUX")))</f>
        <v>FAUX</v>
      </c>
      <c r="P30" s="49"/>
      <c r="AA30" s="87">
        <v>1000</v>
      </c>
      <c r="AB30" s="87">
        <v>60000</v>
      </c>
      <c r="AC30" s="89">
        <v>5000</v>
      </c>
      <c r="AD30" s="89">
        <v>16776</v>
      </c>
      <c r="AE30" s="87">
        <v>33985</v>
      </c>
      <c r="AF30" s="87">
        <v>50762</v>
      </c>
      <c r="AG30" s="87">
        <v>59762</v>
      </c>
    </row>
    <row r="31" spans="2:33" ht="18" customHeight="1" x14ac:dyDescent="0.25">
      <c r="B31" s="12" t="s">
        <v>64</v>
      </c>
      <c r="I31" s="20" t="s">
        <v>67</v>
      </c>
      <c r="J31" s="57">
        <f t="shared" ref="J31:J36" si="5">C47</f>
        <v>5</v>
      </c>
      <c r="K31" s="57">
        <f t="shared" si="0"/>
        <v>5</v>
      </c>
      <c r="L31" s="75">
        <f t="shared" si="1"/>
        <v>1</v>
      </c>
      <c r="M31" s="75">
        <f t="shared" si="2"/>
        <v>1</v>
      </c>
      <c r="N31" s="75">
        <f t="shared" si="3"/>
        <v>1</v>
      </c>
      <c r="O31" s="75">
        <f t="shared" si="4"/>
        <v>1</v>
      </c>
      <c r="P31" s="49"/>
      <c r="AA31" s="87">
        <v>1000</v>
      </c>
      <c r="AB31" s="87">
        <v>200000</v>
      </c>
      <c r="AC31" s="89">
        <v>5000</v>
      </c>
      <c r="AD31" s="89">
        <v>16776</v>
      </c>
      <c r="AE31" s="87">
        <v>33895</v>
      </c>
      <c r="AF31" s="87">
        <v>50762</v>
      </c>
      <c r="AG31" s="87">
        <v>60762</v>
      </c>
    </row>
    <row r="32" spans="2:33" ht="12.75" customHeight="1" x14ac:dyDescent="0.2">
      <c r="I32" s="20" t="s">
        <v>70</v>
      </c>
      <c r="J32" s="57">
        <f t="shared" si="5"/>
        <v>2000</v>
      </c>
      <c r="K32" s="57">
        <f t="shared" si="0"/>
        <v>2000</v>
      </c>
      <c r="L32" s="75">
        <f t="shared" si="1"/>
        <v>1</v>
      </c>
      <c r="M32" s="75">
        <f t="shared" si="2"/>
        <v>1</v>
      </c>
      <c r="N32" s="75">
        <f t="shared" si="3"/>
        <v>2</v>
      </c>
      <c r="O32" s="75" t="str">
        <f t="shared" si="4"/>
        <v>FAUX</v>
      </c>
      <c r="P32" s="49"/>
    </row>
    <row r="33" spans="2:42" ht="12.75" customHeight="1" x14ac:dyDescent="0.2">
      <c r="B33" s="100"/>
      <c r="C33" s="101"/>
      <c r="D33" s="43"/>
      <c r="E33" s="100"/>
      <c r="F33" s="101"/>
      <c r="I33" s="20" t="s">
        <v>68</v>
      </c>
      <c r="J33" s="57">
        <f t="shared" si="5"/>
        <v>3000</v>
      </c>
      <c r="K33" s="57">
        <f>J33/$F$9</f>
        <v>3000</v>
      </c>
      <c r="L33" s="75">
        <f t="shared" si="1"/>
        <v>1</v>
      </c>
      <c r="M33" s="75">
        <f t="shared" si="2"/>
        <v>1</v>
      </c>
      <c r="N33" s="75">
        <f t="shared" si="3"/>
        <v>3</v>
      </c>
      <c r="O33" s="75" t="str">
        <f t="shared" si="4"/>
        <v>FAUX</v>
      </c>
      <c r="P33" s="49"/>
    </row>
    <row r="34" spans="2:42" ht="12.75" customHeight="1" x14ac:dyDescent="0.2">
      <c r="B34" s="97" t="s">
        <v>18</v>
      </c>
      <c r="C34" s="98"/>
      <c r="D34" s="15"/>
      <c r="E34" s="98" t="s">
        <v>19</v>
      </c>
      <c r="F34" s="99"/>
      <c r="I34" s="20" t="s">
        <v>69</v>
      </c>
      <c r="J34" s="57">
        <f t="shared" si="5"/>
        <v>5000</v>
      </c>
      <c r="K34" s="57">
        <f t="shared" si="0"/>
        <v>5000</v>
      </c>
      <c r="L34" s="75">
        <f t="shared" si="1"/>
        <v>1</v>
      </c>
      <c r="M34" s="75">
        <f t="shared" si="2"/>
        <v>1</v>
      </c>
      <c r="N34" s="75">
        <f t="shared" si="3"/>
        <v>3</v>
      </c>
      <c r="O34" s="75" t="str">
        <f t="shared" si="4"/>
        <v>FAUX</v>
      </c>
      <c r="P34" s="49"/>
      <c r="AP34" s="2" t="s">
        <v>26</v>
      </c>
    </row>
    <row r="35" spans="2:42" ht="12.75" customHeight="1" x14ac:dyDescent="0.2">
      <c r="B35" s="41"/>
      <c r="C35" s="39"/>
      <c r="D35" s="39"/>
      <c r="E35" s="39"/>
      <c r="F35" s="42"/>
      <c r="I35" s="20" t="s">
        <v>71</v>
      </c>
      <c r="J35" s="57">
        <f t="shared" si="5"/>
        <v>5500</v>
      </c>
      <c r="K35" s="57">
        <f t="shared" si="0"/>
        <v>5500</v>
      </c>
      <c r="L35" s="75">
        <f t="shared" si="1"/>
        <v>1</v>
      </c>
      <c r="M35" s="75">
        <f t="shared" si="2"/>
        <v>2</v>
      </c>
      <c r="N35" s="75">
        <f t="shared" si="3"/>
        <v>3</v>
      </c>
      <c r="O35" s="75" t="str">
        <f t="shared" si="4"/>
        <v>FAUX</v>
      </c>
      <c r="P35" s="49"/>
      <c r="AP35" s="2" t="s">
        <v>24</v>
      </c>
    </row>
    <row r="36" spans="2:42" ht="12.75" customHeight="1" x14ac:dyDescent="0.2">
      <c r="B36" s="41"/>
      <c r="C36" s="15"/>
      <c r="D36" s="15"/>
      <c r="E36" s="15"/>
      <c r="F36" s="42"/>
      <c r="I36" s="21" t="s">
        <v>72</v>
      </c>
      <c r="J36" s="57">
        <f t="shared" si="5"/>
        <v>0</v>
      </c>
      <c r="K36" s="57">
        <f t="shared" si="0"/>
        <v>0</v>
      </c>
      <c r="L36" s="75">
        <f t="shared" si="1"/>
        <v>1</v>
      </c>
      <c r="M36" s="75">
        <f t="shared" si="2"/>
        <v>1</v>
      </c>
      <c r="N36" s="75">
        <f t="shared" si="3"/>
        <v>1</v>
      </c>
      <c r="O36" s="75">
        <f t="shared" si="4"/>
        <v>1</v>
      </c>
      <c r="P36" s="49"/>
      <c r="Q36" s="38"/>
      <c r="R36" s="38"/>
      <c r="AP36" s="2" t="s">
        <v>27</v>
      </c>
    </row>
    <row r="37" spans="2:42" x14ac:dyDescent="0.2">
      <c r="B37" s="109" t="s">
        <v>20</v>
      </c>
      <c r="C37" s="107"/>
      <c r="D37" s="15"/>
      <c r="E37" s="107" t="s">
        <v>21</v>
      </c>
      <c r="F37" s="108"/>
      <c r="I37" s="38"/>
      <c r="J37" s="38"/>
      <c r="K37" s="38"/>
      <c r="M37" s="38"/>
      <c r="N37" s="38"/>
      <c r="O37" s="38"/>
      <c r="P37" s="38"/>
      <c r="AP37" s="2" t="s">
        <v>29</v>
      </c>
    </row>
    <row r="38" spans="2:42" x14ac:dyDescent="0.2">
      <c r="B38" s="102"/>
      <c r="C38" s="103"/>
      <c r="D38" s="44"/>
      <c r="E38" s="102"/>
      <c r="F38" s="103"/>
      <c r="K38" s="19"/>
      <c r="L38" s="19"/>
      <c r="M38" s="19"/>
      <c r="N38" s="19"/>
      <c r="O38" s="19"/>
      <c r="P38" s="62"/>
      <c r="Q38" s="38"/>
      <c r="R38" s="38"/>
    </row>
    <row r="39" spans="2:42" x14ac:dyDescent="0.2">
      <c r="B39" s="19" t="s">
        <v>78</v>
      </c>
      <c r="K39" s="19"/>
      <c r="R39" s="38"/>
    </row>
    <row r="40" spans="2:42" s="49" customFormat="1" ht="16.5" customHeight="1" thickBot="1" x14ac:dyDescent="0.25">
      <c r="B40" s="19" t="s">
        <v>77</v>
      </c>
      <c r="I40" s="2"/>
      <c r="R40" s="2"/>
    </row>
    <row r="41" spans="2:42" ht="13.5" thickBot="1" x14ac:dyDescent="0.25">
      <c r="B41" s="19" t="s">
        <v>62</v>
      </c>
      <c r="C41" s="52">
        <f>IF(AND(G11="X",G12="X"),"ERREUR",IF(G11="X",F11/3,IF(G12="X",F12,"0")))</f>
        <v>1833.3333333333333</v>
      </c>
      <c r="D41" s="35" t="s">
        <v>63</v>
      </c>
      <c r="E41" s="66" t="s">
        <v>17</v>
      </c>
      <c r="F41" s="67">
        <f>MAX(B33,E33,E38,B38)-MIN(B33,E33,E38,B38)</f>
        <v>0</v>
      </c>
      <c r="J41" s="78"/>
      <c r="K41" s="79"/>
      <c r="L41" s="78"/>
      <c r="M41" s="78"/>
      <c r="N41" s="78"/>
      <c r="O41" s="78"/>
      <c r="P41" s="78"/>
      <c r="Q41" s="78"/>
      <c r="R41" s="78"/>
      <c r="S41" s="78"/>
      <c r="T41" s="78"/>
    </row>
    <row r="42" spans="2:42" ht="15" thickBot="1" x14ac:dyDescent="0.25">
      <c r="E42" s="14" t="s">
        <v>28</v>
      </c>
      <c r="F42" s="29">
        <f>IF($F$8="I",L30,IF($F$8="II",M30,IF($F$8="III",N30,IF($F$8="IV",O30,"FAUX"))))</f>
        <v>1</v>
      </c>
      <c r="G42" s="95" t="str">
        <f>IF(F42="FAUX","ERREUR DE CLASSE","")</f>
        <v/>
      </c>
      <c r="H42" s="93"/>
      <c r="I42" s="49" t="s">
        <v>112</v>
      </c>
      <c r="J42" s="78"/>
      <c r="K42" s="79"/>
      <c r="L42" s="78"/>
      <c r="M42" s="78"/>
      <c r="N42" s="78" t="s">
        <v>114</v>
      </c>
      <c r="O42" s="78"/>
      <c r="P42" s="78"/>
      <c r="Q42" s="78"/>
      <c r="R42" s="78"/>
      <c r="S42" s="78"/>
      <c r="T42" s="78"/>
      <c r="U42" s="38"/>
    </row>
    <row r="43" spans="2:42" x14ac:dyDescent="0.2">
      <c r="I43" s="49" t="s">
        <v>113</v>
      </c>
      <c r="J43" s="78"/>
      <c r="K43" s="78"/>
      <c r="L43" s="78"/>
      <c r="M43" s="78"/>
      <c r="N43" s="78" t="s">
        <v>115</v>
      </c>
      <c r="O43" s="78"/>
      <c r="P43" s="78"/>
      <c r="Q43" s="78"/>
      <c r="R43" s="78"/>
      <c r="S43" s="78"/>
      <c r="T43" s="78"/>
      <c r="U43" s="38"/>
    </row>
    <row r="44" spans="2:42" ht="18" x14ac:dyDescent="0.25">
      <c r="B44" s="12" t="s">
        <v>23</v>
      </c>
      <c r="I44" s="19" t="s">
        <v>111</v>
      </c>
      <c r="J44" s="78"/>
      <c r="K44" s="78"/>
      <c r="L44" s="78"/>
      <c r="M44" s="78"/>
      <c r="N44" s="78" t="s">
        <v>116</v>
      </c>
      <c r="O44" s="78"/>
      <c r="P44" s="78"/>
      <c r="Q44" s="78"/>
      <c r="R44" s="78"/>
      <c r="S44" s="78"/>
      <c r="T44" s="78"/>
      <c r="U44" s="38"/>
    </row>
    <row r="45" spans="2:42" ht="18" x14ac:dyDescent="0.25">
      <c r="B45" s="12"/>
      <c r="I45" s="2" t="s">
        <v>110</v>
      </c>
      <c r="J45" s="78"/>
      <c r="K45" s="78"/>
      <c r="L45" s="78"/>
      <c r="M45" s="78"/>
      <c r="N45" s="122" t="s">
        <v>98</v>
      </c>
      <c r="O45" s="80" t="s">
        <v>30</v>
      </c>
      <c r="P45" s="80" t="s">
        <v>31</v>
      </c>
      <c r="Q45" s="80" t="s">
        <v>32</v>
      </c>
      <c r="R45" s="80" t="s">
        <v>33</v>
      </c>
      <c r="S45" s="78"/>
      <c r="T45" s="78"/>
      <c r="U45" s="38"/>
    </row>
    <row r="46" spans="2:42" ht="36" x14ac:dyDescent="0.2">
      <c r="C46" s="21" t="s">
        <v>132</v>
      </c>
      <c r="D46" s="21" t="s">
        <v>133</v>
      </c>
      <c r="E46" s="37" t="s">
        <v>148</v>
      </c>
      <c r="F46" s="27" t="s">
        <v>100</v>
      </c>
      <c r="G46" s="65" t="s">
        <v>17</v>
      </c>
      <c r="H46" s="17"/>
      <c r="I46" s="58"/>
      <c r="J46" s="80" t="s">
        <v>94</v>
      </c>
      <c r="K46" s="83">
        <v>3</v>
      </c>
      <c r="L46" s="80" t="s">
        <v>63</v>
      </c>
      <c r="M46" s="78"/>
      <c r="N46" s="122"/>
      <c r="O46" s="81">
        <f>IF(P48&lt;=50000,$N$16*($P$47*$R$47),IF(AND(50000&lt;P48,P48&lt;=200000),$N$17*($P$47*$R$47),IF(P48&gt;200000,$N$18*($P$47*$R$47),"FAUX")))</f>
        <v>1.5</v>
      </c>
      <c r="P46" s="81">
        <f>IF(P48&lt;=5000,$N$16*($P$47*$R$47),IF(AND(5000&lt;P48,P48&lt;=20000),$N$17*($P$47*$R$47),IF(AND(20000&lt;P48,P48&lt;=100000),$N$18*($P$47*$R$47),"FAUX")))</f>
        <v>1.5</v>
      </c>
      <c r="Q46" s="81">
        <f>IF(P48&lt;=500,$N$16*($P$47*$R$47),IF(AND(500&lt;P48,P48&lt;=2000),$N$17*($P$47*$R$47),IF(P48&lt;=10000,$N$18*($P$47*$R$47),"FAUX")))</f>
        <v>3</v>
      </c>
      <c r="R46" s="81" t="str">
        <f>IF(P48&lt;=50,$N$16*($P$47*$R$47),IF(AND(50&lt;P48,P48&lt;=200),$N$17*($P$47*$R$47),IF(P48&lt;=1000,$N$18*($P$47*$R$47),"FAUX")))</f>
        <v>FAUX</v>
      </c>
      <c r="S46" s="78"/>
      <c r="T46" s="78"/>
      <c r="U46" s="38"/>
    </row>
    <row r="47" spans="2:42" x14ac:dyDescent="0.2">
      <c r="B47" s="20" t="s">
        <v>143</v>
      </c>
      <c r="C47" s="64">
        <v>5</v>
      </c>
      <c r="D47" s="71"/>
      <c r="E47" s="71"/>
      <c r="F47" s="36">
        <f t="shared" ref="F47:F51" si="6">IF($F$8="I",L31,IF($F$8="II",M31,IF($F$8="III",N31,IF($F$8="IV",O31,"FAUX"))))</f>
        <v>1</v>
      </c>
      <c r="G47" s="91" t="str">
        <f>IF(D47="","",ABS(E47-D47))</f>
        <v/>
      </c>
      <c r="H47" s="17"/>
      <c r="I47" s="58"/>
      <c r="J47" s="75" t="s">
        <v>95</v>
      </c>
      <c r="K47" s="84">
        <v>3000</v>
      </c>
      <c r="L47" s="75" t="s">
        <v>63</v>
      </c>
      <c r="M47" s="78"/>
      <c r="N47" s="80">
        <f>K47</f>
        <v>3000</v>
      </c>
      <c r="O47" s="75" t="s">
        <v>99</v>
      </c>
      <c r="P47" s="84">
        <v>8</v>
      </c>
      <c r="Q47" s="75" t="s">
        <v>93</v>
      </c>
      <c r="R47" s="84">
        <v>0.1875</v>
      </c>
      <c r="S47" s="78"/>
      <c r="T47" s="78"/>
      <c r="U47" s="38"/>
    </row>
    <row r="48" spans="2:42" x14ac:dyDescent="0.2">
      <c r="B48" s="20" t="s">
        <v>144</v>
      </c>
      <c r="C48" s="64">
        <v>2000</v>
      </c>
      <c r="D48" s="71"/>
      <c r="E48" s="71"/>
      <c r="F48" s="36">
        <f t="shared" si="6"/>
        <v>1</v>
      </c>
      <c r="G48" s="91" t="str">
        <f t="shared" ref="G48:G51" si="7">IF(D48="","",ABS(E48-D48))</f>
        <v/>
      </c>
      <c r="H48" s="17"/>
      <c r="I48" s="58"/>
      <c r="J48" s="78"/>
      <c r="K48" s="78"/>
      <c r="L48" s="78"/>
      <c r="M48" s="78"/>
      <c r="N48" s="78"/>
      <c r="O48" s="75" t="s">
        <v>103</v>
      </c>
      <c r="P48" s="75">
        <f>K47/(P47*R47)</f>
        <v>2000</v>
      </c>
      <c r="Q48" s="75" t="s">
        <v>102</v>
      </c>
      <c r="R48" s="75">
        <f>P47*R47</f>
        <v>1.5</v>
      </c>
      <c r="S48" s="78"/>
      <c r="T48" s="78"/>
    </row>
    <row r="49" spans="2:20" x14ac:dyDescent="0.2">
      <c r="B49" s="20" t="s">
        <v>145</v>
      </c>
      <c r="C49" s="64">
        <v>3000</v>
      </c>
      <c r="D49" s="71"/>
      <c r="E49" s="71"/>
      <c r="F49" s="36">
        <f t="shared" si="6"/>
        <v>1</v>
      </c>
      <c r="G49" s="91" t="str">
        <f t="shared" si="7"/>
        <v/>
      </c>
      <c r="H49" s="17"/>
      <c r="I49" s="5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</row>
    <row r="50" spans="2:20" x14ac:dyDescent="0.2">
      <c r="B50" s="20" t="s">
        <v>146</v>
      </c>
      <c r="C50" s="64">
        <v>5000</v>
      </c>
      <c r="D50" s="71"/>
      <c r="E50" s="71"/>
      <c r="F50" s="36">
        <f t="shared" si="6"/>
        <v>1</v>
      </c>
      <c r="G50" s="91" t="str">
        <f t="shared" si="7"/>
        <v/>
      </c>
      <c r="H50" s="17"/>
      <c r="I50" s="49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</row>
    <row r="51" spans="2:20" x14ac:dyDescent="0.2">
      <c r="B51" s="20" t="s">
        <v>147</v>
      </c>
      <c r="C51" s="64">
        <v>5500</v>
      </c>
      <c r="D51" s="71"/>
      <c r="E51" s="71"/>
      <c r="F51" s="36">
        <f t="shared" si="6"/>
        <v>2</v>
      </c>
      <c r="G51" s="91" t="str">
        <f t="shared" si="7"/>
        <v/>
      </c>
      <c r="H51" s="17"/>
      <c r="I51" s="5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</row>
    <row r="52" spans="2:20" x14ac:dyDescent="0.2">
      <c r="B52" s="49"/>
      <c r="C52" s="49"/>
      <c r="D52" s="49"/>
      <c r="E52" s="49"/>
      <c r="F52" s="49"/>
      <c r="G52" s="49"/>
      <c r="I52" s="5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</row>
    <row r="53" spans="2:20" ht="15.75" x14ac:dyDescent="0.25">
      <c r="B53" s="68" t="s">
        <v>66</v>
      </c>
      <c r="C53" s="92" t="str">
        <f>IF(AND(F27&lt;=F28,F41&lt;=F42,G47&lt;=F47,G48&lt;=F48,G49&lt;=F49,G50&lt;=F50,G51&lt;=F51,F28&lt;&gt;"FAUX",F42&lt;&gt;"FAUX",F47&lt;&gt;"FAUX",F48&lt;&gt;"FAUX",F49&lt;&gt;"FAUX",F50&lt;&gt;"FAUX",F51&lt;&gt;"FAUX"),"Conforme","Non Conforme")</f>
        <v>Non Conforme</v>
      </c>
      <c r="D53" s="92"/>
      <c r="I53" s="58"/>
      <c r="J53" s="123" t="s">
        <v>30</v>
      </c>
      <c r="K53" s="123"/>
      <c r="L53" s="78"/>
      <c r="M53" s="123" t="s">
        <v>31</v>
      </c>
      <c r="N53" s="123"/>
      <c r="O53" s="78"/>
      <c r="P53" s="123" t="s">
        <v>32</v>
      </c>
      <c r="Q53" s="123"/>
      <c r="R53" s="78"/>
      <c r="S53" s="120" t="s">
        <v>33</v>
      </c>
      <c r="T53" s="121"/>
    </row>
    <row r="54" spans="2:20" ht="15.75" x14ac:dyDescent="0.25">
      <c r="G54" s="94" t="str">
        <f>IF(OR(F47="FAUX",F48="FAUX",F49="FAUX",F50="FAUX",F51="FAUX",F52="FAUX"),"ERREUR DE CLASSE","")</f>
        <v/>
      </c>
      <c r="H54" s="94"/>
      <c r="I54" s="58"/>
      <c r="J54" s="82" t="s">
        <v>97</v>
      </c>
      <c r="K54" s="82" t="s">
        <v>96</v>
      </c>
      <c r="L54" s="78"/>
      <c r="M54" s="82" t="s">
        <v>97</v>
      </c>
      <c r="N54" s="82" t="s">
        <v>96</v>
      </c>
      <c r="O54" s="78"/>
      <c r="P54" s="82" t="s">
        <v>97</v>
      </c>
      <c r="Q54" s="82" t="s">
        <v>96</v>
      </c>
      <c r="R54" s="78"/>
      <c r="S54" s="82" t="s">
        <v>97</v>
      </c>
      <c r="T54" s="82" t="s">
        <v>96</v>
      </c>
    </row>
    <row r="55" spans="2:20" ht="15.75" x14ac:dyDescent="0.25">
      <c r="B55" s="5" t="s">
        <v>4</v>
      </c>
      <c r="C55" s="17"/>
      <c r="D55" s="17"/>
      <c r="E55" s="61" t="s">
        <v>6</v>
      </c>
      <c r="I55" s="58"/>
      <c r="J55"/>
      <c r="K55"/>
      <c r="M55"/>
      <c r="N55"/>
      <c r="P55"/>
      <c r="Q55"/>
      <c r="S55"/>
      <c r="T55"/>
    </row>
    <row r="56" spans="2:20" ht="15.75" x14ac:dyDescent="0.25">
      <c r="I56" s="58"/>
      <c r="J56"/>
      <c r="K56"/>
      <c r="M56"/>
      <c r="N56"/>
      <c r="P56"/>
      <c r="Q56"/>
      <c r="S56"/>
      <c r="T56"/>
    </row>
    <row r="57" spans="2:20" ht="15.75" x14ac:dyDescent="0.25">
      <c r="B57" s="61" t="s">
        <v>5</v>
      </c>
      <c r="C57" s="18"/>
      <c r="G57" s="5" t="str">
        <f>IF(M24=AB2,AND('Masse étalon'!C13,'Masse étalon'!M1='Masse étalon'!A13),"")</f>
        <v/>
      </c>
      <c r="H57" s="5"/>
      <c r="I57" s="60"/>
      <c r="J57"/>
      <c r="K57"/>
      <c r="M57"/>
      <c r="N57"/>
      <c r="P57"/>
      <c r="Q57"/>
      <c r="S57"/>
      <c r="T57"/>
    </row>
    <row r="58" spans="2:20" ht="15.75" x14ac:dyDescent="0.25">
      <c r="B58" s="5"/>
      <c r="C58" s="5"/>
      <c r="D58" s="5"/>
      <c r="E58" s="5"/>
      <c r="F58" s="5"/>
      <c r="G58" s="45"/>
      <c r="H58" s="5"/>
      <c r="I58" s="58"/>
      <c r="J58"/>
      <c r="K58"/>
      <c r="M58"/>
      <c r="N58"/>
      <c r="P58"/>
      <c r="Q58"/>
      <c r="S58"/>
      <c r="T58"/>
    </row>
    <row r="59" spans="2:20" ht="15.75" x14ac:dyDescent="0.25">
      <c r="D59" s="45"/>
      <c r="H59" s="5"/>
      <c r="J59"/>
      <c r="K59"/>
      <c r="M59"/>
      <c r="N59"/>
      <c r="P59"/>
      <c r="Q59"/>
      <c r="S59"/>
      <c r="T59"/>
    </row>
    <row r="60" spans="2:20" ht="15.75" x14ac:dyDescent="0.25">
      <c r="B60" s="40"/>
      <c r="C60" s="40"/>
      <c r="F60" s="40"/>
      <c r="G60" s="40"/>
      <c r="H60" s="45"/>
      <c r="J60"/>
      <c r="K60"/>
      <c r="M60"/>
      <c r="N60"/>
      <c r="P60"/>
      <c r="Q60"/>
      <c r="S60"/>
      <c r="T60"/>
    </row>
    <row r="61" spans="2:20" ht="15.75" x14ac:dyDescent="0.25">
      <c r="J61"/>
      <c r="K61"/>
      <c r="M61"/>
      <c r="N61"/>
      <c r="P61"/>
      <c r="Q61"/>
      <c r="S61"/>
      <c r="T61"/>
    </row>
    <row r="62" spans="2:20" ht="15.75" x14ac:dyDescent="0.25">
      <c r="J62"/>
      <c r="K62"/>
      <c r="M62"/>
      <c r="N62"/>
      <c r="P62"/>
      <c r="Q62"/>
      <c r="S62"/>
      <c r="T62"/>
    </row>
    <row r="63" spans="2:20" ht="15.75" x14ac:dyDescent="0.25">
      <c r="J63"/>
      <c r="K63"/>
      <c r="M63"/>
      <c r="N63"/>
      <c r="P63"/>
      <c r="Q63"/>
      <c r="S63"/>
      <c r="T63"/>
    </row>
    <row r="64" spans="2:20" ht="15.75" x14ac:dyDescent="0.25">
      <c r="J64"/>
      <c r="K64"/>
      <c r="M64"/>
      <c r="N64"/>
      <c r="P64"/>
      <c r="Q64"/>
      <c r="S64"/>
      <c r="T64"/>
    </row>
    <row r="65" spans="8:21" ht="15.75" x14ac:dyDescent="0.25">
      <c r="J65"/>
      <c r="K65"/>
      <c r="L65" s="19"/>
      <c r="M65"/>
      <c r="N65"/>
      <c r="O65" s="38"/>
      <c r="P65"/>
      <c r="Q65"/>
      <c r="S65"/>
      <c r="T65"/>
    </row>
    <row r="66" spans="8:21" ht="15.75" x14ac:dyDescent="0.25">
      <c r="J66"/>
      <c r="K66"/>
      <c r="L66" s="19"/>
      <c r="M66"/>
      <c r="N66"/>
      <c r="P66"/>
      <c r="Q66"/>
      <c r="S66"/>
      <c r="T66"/>
    </row>
    <row r="67" spans="8:21" ht="15.75" x14ac:dyDescent="0.25">
      <c r="J67"/>
      <c r="K67"/>
      <c r="L67" s="19"/>
      <c r="M67"/>
      <c r="N67"/>
      <c r="O67" s="49"/>
      <c r="P67"/>
      <c r="Q67"/>
      <c r="S67"/>
      <c r="T67"/>
    </row>
    <row r="68" spans="8:21" ht="15.75" x14ac:dyDescent="0.25">
      <c r="J68"/>
      <c r="K68"/>
      <c r="L68" s="19"/>
      <c r="M68"/>
      <c r="N68"/>
      <c r="O68" s="49"/>
      <c r="P68"/>
      <c r="Q68"/>
      <c r="S68"/>
      <c r="T68"/>
    </row>
    <row r="69" spans="8:21" ht="15.75" x14ac:dyDescent="0.25">
      <c r="H69" s="49"/>
      <c r="J69"/>
      <c r="K69"/>
      <c r="M69"/>
      <c r="N69"/>
      <c r="P69"/>
      <c r="Q69"/>
      <c r="S69"/>
      <c r="T69"/>
    </row>
    <row r="70" spans="8:21" ht="15.75" x14ac:dyDescent="0.25">
      <c r="J70"/>
      <c r="K70"/>
      <c r="M70"/>
      <c r="N70"/>
      <c r="P70"/>
      <c r="Q70"/>
      <c r="S70"/>
      <c r="T70"/>
    </row>
    <row r="71" spans="8:21" ht="15.75" x14ac:dyDescent="0.25">
      <c r="J71"/>
      <c r="K71"/>
      <c r="L71" s="63" t="s">
        <v>108</v>
      </c>
      <c r="M71"/>
      <c r="N71"/>
      <c r="P71"/>
      <c r="Q71"/>
      <c r="S71"/>
      <c r="T71"/>
    </row>
    <row r="72" spans="8:21" ht="15.75" x14ac:dyDescent="0.25">
      <c r="J72"/>
      <c r="K72"/>
      <c r="L72" s="63" t="s">
        <v>105</v>
      </c>
      <c r="M72"/>
      <c r="N72"/>
      <c r="P72"/>
      <c r="Q72"/>
      <c r="S72"/>
      <c r="T72"/>
    </row>
    <row r="73" spans="8:21" ht="15.75" x14ac:dyDescent="0.25">
      <c r="J73"/>
      <c r="K73"/>
      <c r="L73" s="63" t="s">
        <v>106</v>
      </c>
      <c r="M73"/>
      <c r="N73"/>
      <c r="P73"/>
      <c r="Q73"/>
      <c r="S73"/>
      <c r="T73"/>
    </row>
    <row r="74" spans="8:21" ht="15.75" x14ac:dyDescent="0.25">
      <c r="J74"/>
      <c r="K74"/>
      <c r="L74" s="63" t="s">
        <v>107</v>
      </c>
      <c r="M74"/>
      <c r="N74"/>
      <c r="P74"/>
      <c r="Q74"/>
      <c r="S74"/>
      <c r="T74"/>
    </row>
    <row r="75" spans="8:21" ht="15.75" x14ac:dyDescent="0.25">
      <c r="J75"/>
      <c r="K75"/>
      <c r="L75" s="63" t="s">
        <v>109</v>
      </c>
      <c r="M75"/>
      <c r="N75"/>
      <c r="P75"/>
      <c r="Q75"/>
      <c r="S75"/>
      <c r="T75"/>
    </row>
    <row r="76" spans="8:21" ht="15.75" x14ac:dyDescent="0.25">
      <c r="J76"/>
      <c r="K76"/>
      <c r="M76"/>
      <c r="N76"/>
      <c r="P76"/>
      <c r="Q76"/>
      <c r="S76"/>
      <c r="T76"/>
    </row>
    <row r="77" spans="8:21" ht="15.75" x14ac:dyDescent="0.25">
      <c r="J77"/>
      <c r="K77"/>
      <c r="M77"/>
      <c r="N77"/>
      <c r="P77"/>
      <c r="Q77"/>
      <c r="S77"/>
      <c r="T77"/>
    </row>
    <row r="78" spans="8:21" ht="15.75" x14ac:dyDescent="0.25">
      <c r="I78" s="58"/>
      <c r="J78"/>
      <c r="K78"/>
      <c r="M78"/>
      <c r="N78"/>
      <c r="P78"/>
      <c r="Q78"/>
      <c r="S78"/>
      <c r="T78"/>
    </row>
    <row r="79" spans="8:21" ht="15.75" x14ac:dyDescent="0.25">
      <c r="J79"/>
      <c r="K79"/>
      <c r="M79"/>
      <c r="N79"/>
      <c r="P79"/>
      <c r="Q79"/>
      <c r="S79"/>
      <c r="T79"/>
    </row>
    <row r="80" spans="8:21" ht="15.75" x14ac:dyDescent="0.25">
      <c r="I80" s="59"/>
      <c r="J80"/>
      <c r="K80"/>
      <c r="L80"/>
      <c r="M80"/>
      <c r="N80"/>
      <c r="O80"/>
      <c r="P80"/>
      <c r="Q80"/>
      <c r="R80"/>
      <c r="S80"/>
      <c r="T80"/>
      <c r="U80"/>
    </row>
    <row r="81" spans="6:24" ht="15.75" x14ac:dyDescent="0.25">
      <c r="J81"/>
      <c r="K81"/>
      <c r="M81"/>
      <c r="N81"/>
      <c r="P81"/>
      <c r="Q81"/>
      <c r="S81"/>
      <c r="T81"/>
    </row>
    <row r="82" spans="6:24" ht="15.75" x14ac:dyDescent="0.25">
      <c r="J82"/>
      <c r="K82"/>
      <c r="M82"/>
      <c r="N82"/>
      <c r="P82"/>
      <c r="Q82"/>
      <c r="S82"/>
      <c r="T82"/>
    </row>
    <row r="83" spans="6:24" ht="15.75" x14ac:dyDescent="0.25">
      <c r="F83" s="49"/>
      <c r="G83" s="49"/>
      <c r="H83" s="49"/>
      <c r="I83" s="49"/>
      <c r="J83"/>
      <c r="K83"/>
      <c r="L83" s="49"/>
      <c r="M83"/>
      <c r="N83"/>
      <c r="O83" s="49"/>
      <c r="P83"/>
      <c r="Q83"/>
      <c r="R83" s="49"/>
      <c r="S83"/>
      <c r="T83"/>
      <c r="U83" s="49"/>
      <c r="V83" s="49"/>
      <c r="W83" s="49"/>
      <c r="X83" s="49"/>
    </row>
    <row r="84" spans="6:24" ht="15.75" x14ac:dyDescent="0.25">
      <c r="F84"/>
      <c r="G84"/>
      <c r="H84" s="49"/>
      <c r="I84" s="49"/>
      <c r="J84"/>
      <c r="K84"/>
      <c r="L84" s="49"/>
      <c r="M84"/>
      <c r="N84"/>
      <c r="O84" s="49"/>
      <c r="P84"/>
      <c r="Q84"/>
      <c r="R84" s="49"/>
      <c r="S84"/>
      <c r="T84"/>
      <c r="U84" s="49"/>
      <c r="V84" s="49"/>
      <c r="W84" s="49"/>
      <c r="X84" s="49"/>
    </row>
    <row r="85" spans="6:24" ht="15.75" x14ac:dyDescent="0.25">
      <c r="F85"/>
      <c r="G85"/>
      <c r="H85" s="49"/>
      <c r="I85" s="49"/>
      <c r="J85"/>
      <c r="K85"/>
      <c r="L85" s="49"/>
      <c r="M85"/>
      <c r="N85"/>
      <c r="O85" s="49"/>
      <c r="P85"/>
      <c r="Q85"/>
      <c r="R85" s="49"/>
      <c r="S85"/>
      <c r="T85"/>
      <c r="U85" s="49"/>
      <c r="V85" s="49"/>
      <c r="W85" s="49"/>
      <c r="X85" s="49"/>
    </row>
    <row r="86" spans="6:24" ht="15.75" x14ac:dyDescent="0.25">
      <c r="F86"/>
      <c r="G86"/>
      <c r="H86" s="49"/>
      <c r="I86" s="49"/>
      <c r="J86"/>
      <c r="K86"/>
      <c r="L86" s="49"/>
      <c r="M86"/>
      <c r="N86"/>
      <c r="O86" s="49"/>
      <c r="P86"/>
      <c r="Q86"/>
      <c r="R86" s="49"/>
      <c r="S86"/>
      <c r="T86"/>
      <c r="U86" s="49"/>
      <c r="V86" s="49"/>
      <c r="W86" s="49"/>
      <c r="X86" s="49"/>
    </row>
    <row r="87" spans="6:24" ht="15.75" x14ac:dyDescent="0.25">
      <c r="F87"/>
      <c r="G87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</row>
    <row r="88" spans="6:24" ht="15.75" x14ac:dyDescent="0.25">
      <c r="F88"/>
      <c r="G88"/>
      <c r="H88" s="49"/>
      <c r="I88"/>
      <c r="J88"/>
      <c r="K88"/>
      <c r="L88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</row>
    <row r="89" spans="6:24" ht="15.75" x14ac:dyDescent="0.25">
      <c r="F89"/>
      <c r="G89"/>
      <c r="H89" s="49"/>
      <c r="I89"/>
      <c r="J89"/>
      <c r="K89"/>
      <c r="L8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</row>
    <row r="90" spans="6:24" ht="15.75" x14ac:dyDescent="0.25">
      <c r="F90" s="49"/>
      <c r="G90" s="49"/>
      <c r="H90" s="49"/>
      <c r="I90"/>
      <c r="J90"/>
      <c r="K90"/>
      <c r="L90"/>
      <c r="M90"/>
      <c r="N90"/>
      <c r="O90"/>
      <c r="P90"/>
      <c r="Q90"/>
      <c r="R90"/>
      <c r="S90" s="49"/>
      <c r="T90" s="49"/>
      <c r="U90" s="49"/>
      <c r="V90" s="49"/>
      <c r="W90" s="49"/>
      <c r="X90" s="49"/>
    </row>
    <row r="91" spans="6:24" ht="15.75" x14ac:dyDescent="0.25">
      <c r="F91" s="49"/>
      <c r="G91" s="49"/>
      <c r="H91" s="49"/>
      <c r="I91"/>
      <c r="J91"/>
      <c r="K91"/>
      <c r="L91"/>
      <c r="M91"/>
      <c r="N91"/>
      <c r="O91"/>
      <c r="P91"/>
      <c r="Q91"/>
      <c r="R91"/>
      <c r="S91" s="49"/>
      <c r="T91" s="49"/>
      <c r="U91" s="49"/>
      <c r="V91" s="49"/>
      <c r="W91" s="49"/>
      <c r="X91" s="49"/>
    </row>
    <row r="92" spans="6:24" ht="15.75" x14ac:dyDescent="0.25">
      <c r="F92" s="49"/>
      <c r="G92" s="49"/>
      <c r="H92" s="49"/>
      <c r="I92"/>
      <c r="J92"/>
      <c r="K92"/>
      <c r="L92"/>
      <c r="M92"/>
      <c r="N92"/>
      <c r="O92"/>
      <c r="P92"/>
      <c r="Q92"/>
      <c r="R92"/>
      <c r="S92" s="49"/>
      <c r="T92" s="49"/>
      <c r="U92" s="49"/>
      <c r="V92" s="49"/>
      <c r="W92" s="49"/>
      <c r="X92" s="49"/>
    </row>
    <row r="93" spans="6:24" ht="15.75" x14ac:dyDescent="0.25">
      <c r="F93" s="49"/>
      <c r="G93" s="49"/>
      <c r="H93" s="49"/>
      <c r="I93"/>
      <c r="J93"/>
      <c r="K93"/>
      <c r="L93"/>
      <c r="M93"/>
      <c r="N93"/>
      <c r="O93"/>
      <c r="P93"/>
      <c r="Q93"/>
      <c r="R93"/>
      <c r="S93" s="49"/>
      <c r="T93" s="49"/>
      <c r="U93" s="49"/>
      <c r="V93" s="49"/>
      <c r="W93" s="49"/>
      <c r="X93" s="49"/>
    </row>
    <row r="94" spans="6:24" ht="15.75" x14ac:dyDescent="0.25">
      <c r="F94" s="49"/>
      <c r="G94" s="49"/>
      <c r="H94" s="49"/>
      <c r="I94"/>
      <c r="J94"/>
      <c r="K94"/>
      <c r="L94"/>
      <c r="M94"/>
      <c r="N94"/>
      <c r="O94"/>
      <c r="P94"/>
      <c r="Q94"/>
      <c r="R94"/>
      <c r="S94" s="49"/>
      <c r="T94" s="49"/>
      <c r="U94" s="49"/>
      <c r="V94" s="49"/>
      <c r="W94" s="49"/>
      <c r="X94" s="49"/>
    </row>
    <row r="95" spans="6:24" ht="15.75" x14ac:dyDescent="0.25">
      <c r="F95" s="49"/>
      <c r="G95" s="49"/>
      <c r="H95" s="49"/>
      <c r="I95"/>
      <c r="J95"/>
      <c r="K95"/>
      <c r="L95"/>
      <c r="M95"/>
      <c r="N95"/>
      <c r="O95"/>
      <c r="P95"/>
      <c r="Q95"/>
      <c r="R95"/>
      <c r="S95" s="49"/>
      <c r="T95" s="49"/>
      <c r="U95" s="49"/>
      <c r="V95" s="49"/>
      <c r="W95" s="49"/>
      <c r="X95" s="49"/>
    </row>
    <row r="96" spans="6:24" ht="15.75" x14ac:dyDescent="0.25">
      <c r="F96" s="49"/>
      <c r="G96" s="49"/>
      <c r="H96" s="49"/>
      <c r="I96"/>
      <c r="J96"/>
      <c r="K96"/>
      <c r="L96"/>
      <c r="M96"/>
      <c r="N96"/>
      <c r="O96"/>
      <c r="P96"/>
      <c r="Q96"/>
      <c r="R96"/>
      <c r="S96" s="49"/>
      <c r="T96" s="49"/>
      <c r="U96" s="49"/>
      <c r="V96" s="49"/>
      <c r="W96" s="49"/>
      <c r="X96" s="49"/>
    </row>
    <row r="97" spans="6:24" ht="15.75" x14ac:dyDescent="0.25">
      <c r="F97" s="49"/>
      <c r="G97" s="49"/>
      <c r="H97" s="49"/>
      <c r="I97"/>
      <c r="J97"/>
      <c r="K97"/>
      <c r="L97"/>
      <c r="M97"/>
      <c r="N97"/>
      <c r="O97"/>
      <c r="P97"/>
      <c r="Q97"/>
      <c r="R97"/>
      <c r="S97" s="49"/>
      <c r="T97" s="49"/>
      <c r="U97" s="49"/>
      <c r="V97" s="49"/>
      <c r="W97" s="49"/>
      <c r="X97" s="49"/>
    </row>
    <row r="98" spans="6:24" ht="15.75" x14ac:dyDescent="0.25">
      <c r="F98" s="49"/>
      <c r="G98" s="49"/>
      <c r="H98" s="49"/>
      <c r="I98"/>
      <c r="J98"/>
      <c r="K98"/>
      <c r="L98"/>
      <c r="M98"/>
      <c r="N98"/>
      <c r="O98"/>
      <c r="P98"/>
      <c r="Q98"/>
      <c r="R98"/>
      <c r="S98" s="49"/>
      <c r="T98" s="49"/>
      <c r="U98" s="49"/>
      <c r="V98" s="49"/>
      <c r="W98" s="49"/>
      <c r="X98" s="49"/>
    </row>
    <row r="99" spans="6:24" ht="15.75" x14ac:dyDescent="0.25">
      <c r="F99" s="49"/>
      <c r="G99" s="49"/>
      <c r="H99" s="49"/>
      <c r="I99"/>
      <c r="J99"/>
      <c r="K99"/>
      <c r="L99"/>
      <c r="M99"/>
      <c r="N99"/>
      <c r="O99"/>
      <c r="P99"/>
      <c r="Q99"/>
      <c r="R99"/>
      <c r="S99" s="49"/>
      <c r="T99" s="49"/>
      <c r="U99" s="49"/>
      <c r="V99" s="49"/>
      <c r="W99" s="49"/>
      <c r="X99" s="49"/>
    </row>
    <row r="100" spans="6:24" ht="15.75" x14ac:dyDescent="0.25">
      <c r="F100" s="49"/>
      <c r="G100" s="49"/>
      <c r="H100" s="49"/>
      <c r="I100"/>
      <c r="J100"/>
      <c r="K100"/>
      <c r="L100"/>
      <c r="M100"/>
      <c r="N100"/>
      <c r="O100"/>
      <c r="P100"/>
      <c r="Q100"/>
      <c r="R100"/>
      <c r="S100" s="49"/>
      <c r="T100" s="49"/>
      <c r="U100" s="49"/>
      <c r="V100" s="49"/>
      <c r="W100" s="49"/>
      <c r="X100" s="49"/>
    </row>
    <row r="101" spans="6:24" ht="15.75" x14ac:dyDescent="0.25">
      <c r="G101" s="59"/>
      <c r="H101" s="49"/>
      <c r="I101" s="49"/>
      <c r="J101"/>
      <c r="K101"/>
      <c r="L101" s="49"/>
      <c r="M101"/>
      <c r="N101"/>
      <c r="O101" s="49"/>
      <c r="P101"/>
      <c r="Q101"/>
      <c r="R101" s="49"/>
      <c r="S101"/>
      <c r="T101"/>
    </row>
    <row r="102" spans="6:24" ht="15.75" x14ac:dyDescent="0.25">
      <c r="G102" s="59"/>
      <c r="H102" s="59"/>
      <c r="I102" s="59"/>
      <c r="J102"/>
      <c r="K102"/>
    </row>
    <row r="103" spans="6:24" x14ac:dyDescent="0.2">
      <c r="G103" s="59"/>
      <c r="H103" s="59"/>
      <c r="I103" s="59"/>
    </row>
    <row r="104" spans="6:24" x14ac:dyDescent="0.2">
      <c r="G104" s="59"/>
      <c r="H104" s="59"/>
      <c r="I104" s="59"/>
    </row>
    <row r="105" spans="6:24" x14ac:dyDescent="0.2">
      <c r="G105" s="59"/>
      <c r="H105" s="59"/>
      <c r="I105" s="59"/>
    </row>
    <row r="106" spans="6:24" x14ac:dyDescent="0.2">
      <c r="G106" s="59"/>
      <c r="H106" s="59"/>
      <c r="I106" s="59"/>
    </row>
    <row r="107" spans="6:24" x14ac:dyDescent="0.2">
      <c r="G107" s="59"/>
      <c r="H107" s="59"/>
      <c r="I107" s="59"/>
    </row>
    <row r="108" spans="6:24" x14ac:dyDescent="0.2">
      <c r="G108" s="59"/>
      <c r="H108" s="59"/>
      <c r="I108" s="59"/>
    </row>
    <row r="109" spans="6:24" x14ac:dyDescent="0.2">
      <c r="G109" s="59"/>
      <c r="H109" s="59"/>
      <c r="I109" s="59"/>
    </row>
    <row r="110" spans="6:24" x14ac:dyDescent="0.2">
      <c r="G110" s="59"/>
      <c r="H110" s="59"/>
      <c r="I110" s="59"/>
    </row>
    <row r="111" spans="6:24" x14ac:dyDescent="0.2">
      <c r="G111" s="59"/>
      <c r="H111" s="59"/>
      <c r="I111" s="59"/>
    </row>
    <row r="112" spans="6:24" x14ac:dyDescent="0.2">
      <c r="G112" s="59"/>
      <c r="H112" s="59"/>
      <c r="I112" s="59"/>
    </row>
    <row r="113" spans="7:11" x14ac:dyDescent="0.2">
      <c r="G113" s="59"/>
      <c r="H113" s="59"/>
      <c r="I113" s="59"/>
      <c r="K113" s="59"/>
    </row>
    <row r="114" spans="7:11" x14ac:dyDescent="0.2">
      <c r="G114" s="59"/>
      <c r="H114" s="59"/>
      <c r="I114" s="59"/>
      <c r="K114" s="59"/>
    </row>
    <row r="115" spans="7:11" x14ac:dyDescent="0.2">
      <c r="G115" s="59"/>
      <c r="H115" s="59"/>
      <c r="I115" s="59"/>
    </row>
    <row r="116" spans="7:11" x14ac:dyDescent="0.2">
      <c r="G116" s="59"/>
      <c r="H116" s="59"/>
      <c r="I116" s="59"/>
    </row>
    <row r="117" spans="7:11" x14ac:dyDescent="0.2">
      <c r="G117" s="59"/>
      <c r="H117" s="59"/>
      <c r="I117" s="59"/>
    </row>
    <row r="118" spans="7:11" x14ac:dyDescent="0.2">
      <c r="G118" s="59"/>
      <c r="H118" s="59"/>
      <c r="I118" s="59"/>
    </row>
    <row r="119" spans="7:11" x14ac:dyDescent="0.2">
      <c r="G119" s="59"/>
      <c r="H119" s="59"/>
      <c r="I119" s="59"/>
    </row>
    <row r="120" spans="7:11" x14ac:dyDescent="0.2">
      <c r="G120" s="59"/>
      <c r="H120" s="59"/>
      <c r="I120" s="59"/>
    </row>
    <row r="121" spans="7:11" x14ac:dyDescent="0.2">
      <c r="G121" s="59"/>
      <c r="H121" s="59"/>
      <c r="I121" s="59"/>
    </row>
    <row r="122" spans="7:11" x14ac:dyDescent="0.2">
      <c r="G122" s="59"/>
      <c r="H122" s="59"/>
      <c r="I122" s="59"/>
    </row>
  </sheetData>
  <mergeCells count="25">
    <mergeCell ref="S53:T53"/>
    <mergeCell ref="N45:N46"/>
    <mergeCell ref="J53:K53"/>
    <mergeCell ref="M53:N53"/>
    <mergeCell ref="P53:Q53"/>
    <mergeCell ref="I27:I28"/>
    <mergeCell ref="J27:J28"/>
    <mergeCell ref="E37:F37"/>
    <mergeCell ref="B37:C37"/>
    <mergeCell ref="K5:L7"/>
    <mergeCell ref="I14:J14"/>
    <mergeCell ref="I25:I26"/>
    <mergeCell ref="K27:K28"/>
    <mergeCell ref="C53:D53"/>
    <mergeCell ref="D29:G29"/>
    <mergeCell ref="G54:H54"/>
    <mergeCell ref="G42:H42"/>
    <mergeCell ref="B14:E14"/>
    <mergeCell ref="B34:C34"/>
    <mergeCell ref="E34:F34"/>
    <mergeCell ref="B33:C33"/>
    <mergeCell ref="E33:F33"/>
    <mergeCell ref="G28:H28"/>
    <mergeCell ref="E38:F38"/>
    <mergeCell ref="B38:C38"/>
  </mergeCells>
  <phoneticPr fontId="12" type="noConversion"/>
  <conditionalFormatting sqref="F27">
    <cfRule type="cellIs" dxfId="42" priority="89" stopIfTrue="1" operator="greaterThan">
      <formula>$F$28</formula>
    </cfRule>
  </conditionalFormatting>
  <conditionalFormatting sqref="G47:G51">
    <cfRule type="expression" dxfId="41" priority="18">
      <formula>($G$47="")</formula>
    </cfRule>
    <cfRule type="expression" dxfId="40" priority="62">
      <formula>(F47="FAUX")</formula>
    </cfRule>
    <cfRule type="cellIs" dxfId="39" priority="90" stopIfTrue="1" operator="greaterThan">
      <formula>$F$47</formula>
    </cfRule>
  </conditionalFormatting>
  <conditionalFormatting sqref="F41">
    <cfRule type="cellIs" dxfId="38" priority="64" operator="greaterThan">
      <formula>$F$42</formula>
    </cfRule>
  </conditionalFormatting>
  <conditionalFormatting sqref="G54">
    <cfRule type="expression" dxfId="37" priority="56">
      <formula>(G54="ERREUR DE CLASSE")</formula>
    </cfRule>
  </conditionalFormatting>
  <conditionalFormatting sqref="G28">
    <cfRule type="expression" dxfId="36" priority="55">
      <formula>(G28="ERREUR DE CLASSE")</formula>
    </cfRule>
  </conditionalFormatting>
  <conditionalFormatting sqref="G42">
    <cfRule type="expression" dxfId="35" priority="54">
      <formula>(G42="ERREUR DE CLASSE")</formula>
    </cfRule>
  </conditionalFormatting>
  <conditionalFormatting sqref="C27">
    <cfRule type="expression" dxfId="34" priority="52">
      <formula>(C27="ERREUR")</formula>
    </cfRule>
  </conditionalFormatting>
  <conditionalFormatting sqref="C41">
    <cfRule type="expression" dxfId="33" priority="51">
      <formula>(C41="ERREUR")</formula>
    </cfRule>
  </conditionalFormatting>
  <conditionalFormatting sqref="C55">
    <cfRule type="expression" dxfId="32" priority="48">
      <formula>(C55="Conforme pour l'EMT de MH")</formula>
    </cfRule>
  </conditionalFormatting>
  <conditionalFormatting sqref="E54:F54">
    <cfRule type="expression" dxfId="31" priority="47">
      <formula>($E$54:$F$54="Selon la norme")</formula>
    </cfRule>
  </conditionalFormatting>
  <conditionalFormatting sqref="E24">
    <cfRule type="expression" dxfId="30" priority="5">
      <formula>$F$27&gt;$F$28</formula>
    </cfRule>
    <cfRule type="expression" dxfId="29" priority="46">
      <formula>($E$23="")</formula>
    </cfRule>
  </conditionalFormatting>
  <conditionalFormatting sqref="F24">
    <cfRule type="expression" dxfId="28" priority="4">
      <formula>$F$27&gt;$F$28</formula>
    </cfRule>
    <cfRule type="expression" dxfId="27" priority="44">
      <formula>($F$23="")</formula>
    </cfRule>
  </conditionalFormatting>
  <conditionalFormatting sqref="G24">
    <cfRule type="expression" dxfId="26" priority="3">
      <formula>$F$27&gt;$F$28</formula>
    </cfRule>
    <cfRule type="expression" dxfId="25" priority="43">
      <formula>($G$23="")</formula>
    </cfRule>
  </conditionalFormatting>
  <conditionalFormatting sqref="D47">
    <cfRule type="expression" dxfId="24" priority="20">
      <formula>($D$47="")</formula>
    </cfRule>
    <cfRule type="expression" dxfId="23" priority="42">
      <formula>$G$47&gt;$F$47</formula>
    </cfRule>
  </conditionalFormatting>
  <conditionalFormatting sqref="D48">
    <cfRule type="expression" dxfId="22" priority="30">
      <formula>($D$48="")</formula>
    </cfRule>
    <cfRule type="expression" dxfId="21" priority="41">
      <formula>$G$48&gt;$F$48</formula>
    </cfRule>
  </conditionalFormatting>
  <conditionalFormatting sqref="D49">
    <cfRule type="expression" dxfId="20" priority="29">
      <formula>($D$49="")</formula>
    </cfRule>
    <cfRule type="expression" dxfId="19" priority="40">
      <formula>$G$49&gt;$F$49</formula>
    </cfRule>
  </conditionalFormatting>
  <conditionalFormatting sqref="D50">
    <cfRule type="expression" dxfId="18" priority="28">
      <formula>($D$50="")</formula>
    </cfRule>
    <cfRule type="expression" dxfId="17" priority="39">
      <formula>$G$50&gt;$F$50</formula>
    </cfRule>
  </conditionalFormatting>
  <conditionalFormatting sqref="D51">
    <cfRule type="expression" dxfId="16" priority="27">
      <formula>($D$51="")</formula>
    </cfRule>
    <cfRule type="expression" dxfId="15" priority="38">
      <formula>$G$51&gt;$F$51</formula>
    </cfRule>
  </conditionalFormatting>
  <conditionalFormatting sqref="E47">
    <cfRule type="expression" dxfId="14" priority="19">
      <formula>($E$47="")</formula>
    </cfRule>
    <cfRule type="expression" dxfId="13" priority="36">
      <formula>$G$47&gt;$F$47</formula>
    </cfRule>
  </conditionalFormatting>
  <conditionalFormatting sqref="E48">
    <cfRule type="expression" dxfId="12" priority="25">
      <formula>($E$48="")</formula>
    </cfRule>
    <cfRule type="expression" dxfId="11" priority="35">
      <formula>$G$48&gt;$F$48</formula>
    </cfRule>
  </conditionalFormatting>
  <conditionalFormatting sqref="E49">
    <cfRule type="expression" dxfId="10" priority="24">
      <formula>($E$49="")</formula>
    </cfRule>
    <cfRule type="expression" dxfId="9" priority="34">
      <formula>$G$49&gt;$F$49</formula>
    </cfRule>
  </conditionalFormatting>
  <conditionalFormatting sqref="E50">
    <cfRule type="expression" dxfId="8" priority="23">
      <formula>($E$50="")</formula>
    </cfRule>
    <cfRule type="expression" dxfId="7" priority="33">
      <formula>$G$50&gt;$F$50</formula>
    </cfRule>
  </conditionalFormatting>
  <conditionalFormatting sqref="E51">
    <cfRule type="expression" dxfId="6" priority="22">
      <formula>($E$51="")</formula>
    </cfRule>
    <cfRule type="expression" dxfId="5" priority="32">
      <formula>$G$51&gt;$F$51</formula>
    </cfRule>
  </conditionalFormatting>
  <conditionalFormatting sqref="B33:C33 E33:F33 B38:C38 E38:F38">
    <cfRule type="expression" dxfId="4" priority="12">
      <formula>$F$41&gt;$F$42</formula>
    </cfRule>
  </conditionalFormatting>
  <conditionalFormatting sqref="B24:C24">
    <cfRule type="expression" dxfId="3" priority="8">
      <formula>$F$27&gt;$F$28</formula>
    </cfRule>
  </conditionalFormatting>
  <conditionalFormatting sqref="D24">
    <cfRule type="expression" dxfId="2" priority="1">
      <formula>($M$23="IV")</formula>
    </cfRule>
    <cfRule type="expression" dxfId="1" priority="2">
      <formula>($M$23="III")</formula>
    </cfRule>
    <cfRule type="expression" dxfId="0" priority="6">
      <formula>$F$27&gt;$F$28</formula>
    </cfRule>
  </conditionalFormatting>
  <dataValidations disablePrompts="1" count="2">
    <dataValidation type="list" allowBlank="1" showInputMessage="1" showErrorMessage="1" sqref="M23">
      <formula1>$AP$34:$AP$37</formula1>
    </dataValidation>
    <dataValidation type="list" allowBlank="1" showInputMessage="1" showErrorMessage="1" sqref="AB2:AB31 M24">
      <formula1>$AB$2:$AB$31</formula1>
    </dataValidation>
  </dataValidations>
  <printOptions horizontalCentered="1"/>
  <pageMargins left="0.23622047244094491" right="0.23622047244094491" top="0.59055118110236227" bottom="0.47244094488188981" header="0.31496062992125984" footer="0.51181102362204722"/>
  <pageSetup paperSize="9" scale="87" orientation="portrait" r:id="rId1"/>
  <headerFooter alignWithMargins="0">
    <oddHeader>&amp;L&amp;"Times New Roman,Gras"Mann+Hummel France&amp;R&amp;"Times New Roman,Gras"LAV-DE-F-0756</oddHeader>
    <oddFooter>&amp;L&amp;"Times New Roman,Gras"&amp;9&amp;UEmetteur&amp;U : Qualité Validation&amp;Cpage: &amp;P/&amp;N&amp;R&amp;9&amp;F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Button 9">
              <controlPr defaultSize="0" print="0" autoFill="0" autoPict="0" macro="[0]!Recherche_e_k_Classe1">
                <anchor moveWithCells="1" sizeWithCells="1">
                  <from>
                    <xdr:col>9</xdr:col>
                    <xdr:colOff>581025</xdr:colOff>
                    <xdr:row>48</xdr:row>
                    <xdr:rowOff>66675</xdr:rowOff>
                  </from>
                  <to>
                    <xdr:col>10</xdr:col>
                    <xdr:colOff>647700</xdr:colOff>
                    <xdr:row>51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Button 10">
              <controlPr defaultSize="0" print="0" autoFill="0" autoPict="0" macro="[0]!Recherche_e_k_Classe2">
                <anchor moveWithCells="1" sizeWithCells="1">
                  <from>
                    <xdr:col>12</xdr:col>
                    <xdr:colOff>400050</xdr:colOff>
                    <xdr:row>48</xdr:row>
                    <xdr:rowOff>66675</xdr:rowOff>
                  </from>
                  <to>
                    <xdr:col>13</xdr:col>
                    <xdr:colOff>657225</xdr:colOff>
                    <xdr:row>51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6" name="Button 11">
              <controlPr defaultSize="0" print="0" autoFill="0" autoPict="0" macro="[0]!Recherche_e_k_Classe3">
                <anchor moveWithCells="1" sizeWithCells="1">
                  <from>
                    <xdr:col>15</xdr:col>
                    <xdr:colOff>381000</xdr:colOff>
                    <xdr:row>48</xdr:row>
                    <xdr:rowOff>57150</xdr:rowOff>
                  </from>
                  <to>
                    <xdr:col>16</xdr:col>
                    <xdr:colOff>666750</xdr:colOff>
                    <xdr:row>51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7" name="Button 12">
              <controlPr defaultSize="0" print="0" autoFill="0" autoPict="0" macro="[0]!Recherche_e_k_Classe4">
                <anchor moveWithCells="1" sizeWithCells="1">
                  <from>
                    <xdr:col>18</xdr:col>
                    <xdr:colOff>400050</xdr:colOff>
                    <xdr:row>48</xdr:row>
                    <xdr:rowOff>47625</xdr:rowOff>
                  </from>
                  <to>
                    <xdr:col>19</xdr:col>
                    <xdr:colOff>638175</xdr:colOff>
                    <xdr:row>51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8" name="Button 14">
              <controlPr defaultSize="0" print="0" autoFill="0" autoPict="0" macro="[0]!RAZ_Tableaux_sans_autre_données">
                <anchor moveWithCells="1" sizeWithCells="1">
                  <from>
                    <xdr:col>7</xdr:col>
                    <xdr:colOff>533400</xdr:colOff>
                    <xdr:row>52</xdr:row>
                    <xdr:rowOff>38100</xdr:rowOff>
                  </from>
                  <to>
                    <xdr:col>8</xdr:col>
                    <xdr:colOff>1047750</xdr:colOff>
                    <xdr:row>54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9" name="Button 15">
              <controlPr defaultSize="0" print="0" autoFill="0" autoPict="0" macro="[0]!Mesure_Verification_Balance">
                <anchor moveWithCells="1" sizeWithCells="1">
                  <from>
                    <xdr:col>8</xdr:col>
                    <xdr:colOff>447675</xdr:colOff>
                    <xdr:row>5</xdr:row>
                    <xdr:rowOff>47625</xdr:rowOff>
                  </from>
                  <to>
                    <xdr:col>9</xdr:col>
                    <xdr:colOff>676275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2"/>
  <sheetViews>
    <sheetView tabSelected="1" workbookViewId="0">
      <selection activeCell="F3" sqref="F3"/>
    </sheetView>
  </sheetViews>
  <sheetFormatPr baseColWidth="10" defaultRowHeight="15.75" x14ac:dyDescent="0.25"/>
  <cols>
    <col min="1" max="1" width="12.125" bestFit="1" customWidth="1"/>
    <col min="2" max="2" width="14.875" bestFit="1" customWidth="1"/>
    <col min="3" max="3" width="12.25" bestFit="1" customWidth="1"/>
    <col min="4" max="4" width="17.5" bestFit="1" customWidth="1"/>
  </cols>
  <sheetData>
    <row r="1" spans="1:10" x14ac:dyDescent="0.25">
      <c r="A1" s="20" t="s">
        <v>119</v>
      </c>
      <c r="B1" s="20" t="s">
        <v>132</v>
      </c>
      <c r="C1" s="20" t="s">
        <v>133</v>
      </c>
      <c r="D1" s="20" t="s">
        <v>134</v>
      </c>
    </row>
    <row r="2" spans="1:10" x14ac:dyDescent="0.25">
      <c r="A2" s="85" t="s">
        <v>127</v>
      </c>
      <c r="B2" s="20">
        <v>2E-3</v>
      </c>
      <c r="C2" s="20" t="s">
        <v>135</v>
      </c>
      <c r="D2" s="20">
        <v>6.0000000000000001E-3</v>
      </c>
    </row>
    <row r="3" spans="1:10" x14ac:dyDescent="0.25">
      <c r="A3" s="85" t="s">
        <v>127</v>
      </c>
      <c r="B3" s="20">
        <v>2E-3</v>
      </c>
      <c r="C3" s="20">
        <v>1.8672000000000001E-3</v>
      </c>
      <c r="D3" s="20">
        <v>6.0000000000000001E-3</v>
      </c>
    </row>
    <row r="4" spans="1:10" x14ac:dyDescent="0.25">
      <c r="A4" s="85" t="s">
        <v>127</v>
      </c>
      <c r="B4" s="20">
        <v>5.0000000000000001E-3</v>
      </c>
      <c r="C4" s="20">
        <v>4.9322000000000003E-3</v>
      </c>
      <c r="D4" s="20">
        <v>6.0000000000000001E-3</v>
      </c>
      <c r="G4" s="85" t="s">
        <v>128</v>
      </c>
      <c r="H4" s="20">
        <v>0.1</v>
      </c>
      <c r="I4" s="20">
        <v>9.9169999999999994E-2</v>
      </c>
      <c r="J4" s="20">
        <v>0.16</v>
      </c>
    </row>
    <row r="5" spans="1:10" x14ac:dyDescent="0.25">
      <c r="A5" s="85" t="s">
        <v>127</v>
      </c>
      <c r="B5" s="20">
        <v>0.01</v>
      </c>
      <c r="C5" s="20">
        <v>9.9795000000000005E-3</v>
      </c>
      <c r="D5" s="20">
        <v>7.0000000000000001E-3</v>
      </c>
      <c r="G5" s="85" t="s">
        <v>128</v>
      </c>
      <c r="H5" s="20">
        <v>0.1</v>
      </c>
      <c r="I5" s="20">
        <v>0.10012</v>
      </c>
      <c r="J5" s="20">
        <v>0.16</v>
      </c>
    </row>
    <row r="6" spans="1:10" x14ac:dyDescent="0.25">
      <c r="A6" s="85" t="s">
        <v>127</v>
      </c>
      <c r="B6" s="20">
        <v>0.01</v>
      </c>
      <c r="C6" s="20">
        <v>1.00468E-2</v>
      </c>
      <c r="D6" s="20">
        <v>7.0000000000000001E-3</v>
      </c>
      <c r="G6" s="85" t="s">
        <v>128</v>
      </c>
      <c r="H6" s="20">
        <v>0.2</v>
      </c>
      <c r="I6" s="20">
        <v>0.20077999999999999</v>
      </c>
      <c r="J6" s="20">
        <v>0.2</v>
      </c>
    </row>
    <row r="7" spans="1:10" x14ac:dyDescent="0.25">
      <c r="A7" s="20" t="s">
        <v>127</v>
      </c>
      <c r="B7" s="20">
        <v>0.02</v>
      </c>
      <c r="C7" s="20">
        <v>1.9956600000000001E-2</v>
      </c>
      <c r="D7" s="20">
        <v>8.0000000000000002E-3</v>
      </c>
      <c r="G7" s="85" t="s">
        <v>128</v>
      </c>
      <c r="H7" s="20">
        <v>0.5</v>
      </c>
      <c r="I7" s="20">
        <v>0.50017999999999996</v>
      </c>
      <c r="J7" s="20">
        <v>0.25</v>
      </c>
    </row>
    <row r="8" spans="1:10" x14ac:dyDescent="0.25">
      <c r="A8" s="85" t="s">
        <v>127</v>
      </c>
      <c r="B8" s="20">
        <v>0.05</v>
      </c>
      <c r="C8" s="20">
        <v>4.9903999999999997E-2</v>
      </c>
      <c r="D8" s="20">
        <v>0.01</v>
      </c>
      <c r="G8" s="85" t="s">
        <v>128</v>
      </c>
      <c r="H8" s="20">
        <v>1</v>
      </c>
      <c r="I8" s="20">
        <v>1.0016099999999999</v>
      </c>
      <c r="J8" s="20">
        <v>0.3</v>
      </c>
    </row>
    <row r="9" spans="1:10" x14ac:dyDescent="0.25">
      <c r="A9" s="85" t="s">
        <v>127</v>
      </c>
      <c r="B9" s="20">
        <v>0.1</v>
      </c>
      <c r="C9" s="20">
        <v>9.9898000000000001E-2</v>
      </c>
      <c r="D9" s="20">
        <v>1.4999999999999999E-2</v>
      </c>
      <c r="G9" s="85" t="s">
        <v>128</v>
      </c>
      <c r="H9" s="20">
        <v>2</v>
      </c>
      <c r="I9" s="20">
        <v>2.0002399999999998</v>
      </c>
      <c r="J9" s="20">
        <v>0.4</v>
      </c>
    </row>
    <row r="10" spans="1:10" x14ac:dyDescent="0.25">
      <c r="A10" s="85" t="s">
        <v>127</v>
      </c>
      <c r="B10" s="20">
        <v>0.1</v>
      </c>
      <c r="C10" s="20">
        <v>0.101025</v>
      </c>
      <c r="D10" s="20">
        <v>1.4999999999999999E-2</v>
      </c>
      <c r="G10" s="85" t="s">
        <v>128</v>
      </c>
      <c r="H10" s="20">
        <v>2</v>
      </c>
      <c r="I10" s="20">
        <v>2.00116</v>
      </c>
      <c r="J10" s="20">
        <v>0.4</v>
      </c>
    </row>
    <row r="11" spans="1:10" x14ac:dyDescent="0.25">
      <c r="A11" s="85" t="s">
        <v>127</v>
      </c>
      <c r="B11" s="20">
        <v>0.2</v>
      </c>
      <c r="C11" s="20">
        <v>0.21343599999999999</v>
      </c>
      <c r="D11" s="20">
        <v>0.18</v>
      </c>
      <c r="G11" s="85" t="s">
        <v>128</v>
      </c>
      <c r="H11" s="20">
        <v>5</v>
      </c>
      <c r="I11" s="20">
        <v>5.0026999999999999</v>
      </c>
      <c r="J11" s="20">
        <v>0.5</v>
      </c>
    </row>
    <row r="12" spans="1:10" x14ac:dyDescent="0.25">
      <c r="A12" s="85" t="s">
        <v>127</v>
      </c>
      <c r="B12" s="20">
        <v>0.5</v>
      </c>
      <c r="C12" s="20">
        <v>0.49979400000000002</v>
      </c>
      <c r="D12" s="20">
        <v>2.5000000000000001E-2</v>
      </c>
      <c r="G12" s="85" t="s">
        <v>128</v>
      </c>
      <c r="H12" s="20">
        <v>10</v>
      </c>
      <c r="I12" s="20">
        <v>10.00183</v>
      </c>
      <c r="J12" s="20">
        <v>0.6</v>
      </c>
    </row>
    <row r="13" spans="1:10" x14ac:dyDescent="0.25">
      <c r="A13" s="85" t="s">
        <v>127</v>
      </c>
      <c r="B13" s="20">
        <v>1</v>
      </c>
      <c r="C13" s="20">
        <v>1.0000910000000001</v>
      </c>
      <c r="D13" s="20">
        <v>2.5000000000000001E-2</v>
      </c>
      <c r="G13" s="85" t="s">
        <v>128</v>
      </c>
      <c r="H13" s="20">
        <v>10</v>
      </c>
      <c r="I13" s="20">
        <v>10.00168</v>
      </c>
      <c r="J13" s="20">
        <v>0.6</v>
      </c>
    </row>
    <row r="14" spans="1:10" x14ac:dyDescent="0.25">
      <c r="A14" s="85" t="s">
        <v>127</v>
      </c>
      <c r="B14" s="20">
        <v>2</v>
      </c>
      <c r="C14" s="20">
        <v>2.000016</v>
      </c>
      <c r="D14" s="20">
        <v>0.03</v>
      </c>
      <c r="G14" s="85" t="s">
        <v>128</v>
      </c>
      <c r="H14" s="20">
        <v>20</v>
      </c>
      <c r="I14" s="20">
        <v>20.002400000000002</v>
      </c>
      <c r="J14" s="20">
        <v>0.8</v>
      </c>
    </row>
    <row r="15" spans="1:10" x14ac:dyDescent="0.25">
      <c r="A15" s="85" t="s">
        <v>127</v>
      </c>
      <c r="B15" s="20">
        <v>2</v>
      </c>
      <c r="C15" s="20">
        <v>2.0000520000000002</v>
      </c>
      <c r="D15" s="20">
        <v>0.03</v>
      </c>
      <c r="G15" s="85" t="s">
        <v>128</v>
      </c>
      <c r="H15" s="20">
        <v>50</v>
      </c>
      <c r="I15" s="20">
        <v>50.002600000000001</v>
      </c>
      <c r="J15" s="20">
        <v>1</v>
      </c>
    </row>
    <row r="16" spans="1:10" x14ac:dyDescent="0.25">
      <c r="A16" s="85" t="s">
        <v>127</v>
      </c>
      <c r="B16" s="20">
        <v>5</v>
      </c>
      <c r="C16" s="20">
        <v>5.0000090000000004</v>
      </c>
      <c r="D16" s="20">
        <v>0.05</v>
      </c>
      <c r="G16" s="85" t="s">
        <v>128</v>
      </c>
      <c r="H16" s="20">
        <v>100</v>
      </c>
      <c r="I16" s="20">
        <v>100.0099</v>
      </c>
      <c r="J16" s="20">
        <v>1.6</v>
      </c>
    </row>
    <row r="17" spans="1:10" x14ac:dyDescent="0.25">
      <c r="A17" s="85" t="s">
        <v>127</v>
      </c>
      <c r="B17" s="20">
        <v>10</v>
      </c>
      <c r="C17" s="20">
        <v>9.9999439999999993</v>
      </c>
      <c r="D17" s="20">
        <v>0.06</v>
      </c>
      <c r="G17" s="85" t="s">
        <v>128</v>
      </c>
      <c r="H17" s="86">
        <v>100</v>
      </c>
      <c r="I17" s="86">
        <v>100.03789999999999</v>
      </c>
      <c r="J17" s="86">
        <v>1.6</v>
      </c>
    </row>
    <row r="18" spans="1:10" x14ac:dyDescent="0.25">
      <c r="A18" s="85" t="s">
        <v>127</v>
      </c>
      <c r="B18" s="20">
        <v>10</v>
      </c>
      <c r="C18" s="20">
        <v>10.000144000000001</v>
      </c>
      <c r="D18" s="20">
        <v>0.06</v>
      </c>
      <c r="G18" s="85" t="s">
        <v>128</v>
      </c>
      <c r="H18" s="86">
        <v>200</v>
      </c>
      <c r="I18" s="86">
        <v>200.02209999999999</v>
      </c>
      <c r="J18" s="86">
        <v>3</v>
      </c>
    </row>
    <row r="19" spans="1:10" x14ac:dyDescent="0.25">
      <c r="A19" s="85" t="s">
        <v>127</v>
      </c>
      <c r="B19" s="20">
        <v>20</v>
      </c>
      <c r="C19" s="20">
        <v>20.000143000000001</v>
      </c>
      <c r="D19" s="20">
        <v>0.08</v>
      </c>
      <c r="G19" s="85" t="s">
        <v>128</v>
      </c>
      <c r="H19" s="86">
        <v>500</v>
      </c>
      <c r="I19" s="86">
        <v>500.00709999999998</v>
      </c>
      <c r="J19" s="86">
        <v>8</v>
      </c>
    </row>
    <row r="20" spans="1:10" x14ac:dyDescent="0.25">
      <c r="A20" s="85" t="s">
        <v>127</v>
      </c>
      <c r="B20" s="20">
        <v>50</v>
      </c>
      <c r="C20" s="20">
        <v>49.962617000000002</v>
      </c>
      <c r="D20" s="20">
        <v>0.08</v>
      </c>
      <c r="G20" s="85" t="s">
        <v>128</v>
      </c>
      <c r="H20" s="20">
        <v>1000</v>
      </c>
      <c r="I20" s="20">
        <v>1000.052</v>
      </c>
      <c r="J20" s="20">
        <v>16</v>
      </c>
    </row>
    <row r="21" spans="1:10" x14ac:dyDescent="0.25">
      <c r="A21" s="85" t="s">
        <v>127</v>
      </c>
      <c r="B21" s="20">
        <v>100</v>
      </c>
      <c r="C21" s="20">
        <v>100.00086</v>
      </c>
      <c r="D21" s="20">
        <v>0.15</v>
      </c>
      <c r="G21" s="85" t="s">
        <v>130</v>
      </c>
      <c r="H21" s="20">
        <v>1000</v>
      </c>
      <c r="I21" s="20">
        <v>1000.029</v>
      </c>
      <c r="J21" s="20">
        <v>16</v>
      </c>
    </row>
    <row r="24" spans="1:10" x14ac:dyDescent="0.25">
      <c r="A24" s="85" t="s">
        <v>122</v>
      </c>
      <c r="B24" s="20">
        <v>200</v>
      </c>
      <c r="C24" s="20">
        <v>199.99929</v>
      </c>
      <c r="D24" s="20">
        <v>0.3</v>
      </c>
      <c r="G24" s="85" t="s">
        <v>129</v>
      </c>
      <c r="H24" s="20">
        <v>5000</v>
      </c>
      <c r="I24" s="20">
        <v>5000.1949999999997</v>
      </c>
      <c r="J24" s="20">
        <v>80</v>
      </c>
    </row>
    <row r="26" spans="1:10" x14ac:dyDescent="0.25">
      <c r="A26" s="85" t="s">
        <v>120</v>
      </c>
      <c r="B26" s="20">
        <v>500</v>
      </c>
      <c r="C26" s="20">
        <v>499.99986999999999</v>
      </c>
      <c r="D26" s="20">
        <v>0.8</v>
      </c>
      <c r="G26" s="85" t="s">
        <v>121</v>
      </c>
      <c r="H26" s="20">
        <v>5000</v>
      </c>
      <c r="I26" s="20">
        <v>5000.0168000000003</v>
      </c>
      <c r="J26" s="20">
        <v>8</v>
      </c>
    </row>
    <row r="28" spans="1:10" x14ac:dyDescent="0.25">
      <c r="A28" s="85" t="s">
        <v>123</v>
      </c>
      <c r="B28" s="20">
        <v>1000</v>
      </c>
      <c r="C28" s="20">
        <v>1000.0015</v>
      </c>
      <c r="D28" s="20">
        <v>1.5</v>
      </c>
      <c r="G28" s="85" t="s">
        <v>125</v>
      </c>
      <c r="H28" s="20">
        <v>17000</v>
      </c>
      <c r="I28" s="20">
        <v>16776.810000000001</v>
      </c>
      <c r="J28" s="20">
        <v>500</v>
      </c>
    </row>
    <row r="30" spans="1:10" x14ac:dyDescent="0.25">
      <c r="A30" s="85" t="s">
        <v>131</v>
      </c>
      <c r="B30" s="20">
        <v>2000</v>
      </c>
      <c r="C30" s="20">
        <v>2000.0360000000001</v>
      </c>
      <c r="D30" s="20">
        <v>30</v>
      </c>
      <c r="G30" s="85" t="s">
        <v>126</v>
      </c>
      <c r="H30" s="20">
        <v>34000</v>
      </c>
      <c r="I30" s="20">
        <v>33985.300000000003</v>
      </c>
      <c r="J30" s="20">
        <v>1</v>
      </c>
    </row>
    <row r="32" spans="1:10" x14ac:dyDescent="0.25">
      <c r="A32" s="85" t="s">
        <v>124</v>
      </c>
      <c r="B32" s="20">
        <v>2000</v>
      </c>
      <c r="C32" s="20">
        <v>2000.0054</v>
      </c>
      <c r="D32" s="20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62"/>
  <sheetViews>
    <sheetView zoomScale="85" zoomScaleNormal="85" workbookViewId="0">
      <selection activeCell="M9" sqref="M9"/>
    </sheetView>
  </sheetViews>
  <sheetFormatPr baseColWidth="10" defaultRowHeight="15.75" x14ac:dyDescent="0.25"/>
  <cols>
    <col min="1" max="1" width="14.875" bestFit="1" customWidth="1"/>
    <col min="2" max="2" width="8.75" bestFit="1" customWidth="1"/>
    <col min="3" max="3" width="16.625" bestFit="1" customWidth="1"/>
    <col min="4" max="4" width="17" bestFit="1" customWidth="1"/>
    <col min="5" max="9" width="11.875" bestFit="1" customWidth="1"/>
  </cols>
  <sheetData>
    <row r="1" spans="1:11" x14ac:dyDescent="0.25">
      <c r="A1" s="124" t="s">
        <v>119</v>
      </c>
      <c r="B1" s="124" t="s">
        <v>149</v>
      </c>
      <c r="C1" s="124" t="s">
        <v>136</v>
      </c>
      <c r="D1" s="124" t="s">
        <v>137</v>
      </c>
      <c r="E1" s="124" t="s">
        <v>138</v>
      </c>
      <c r="F1" s="124" t="s">
        <v>139</v>
      </c>
      <c r="G1" s="124" t="s">
        <v>140</v>
      </c>
      <c r="H1" s="124" t="s">
        <v>141</v>
      </c>
      <c r="I1" s="124" t="s">
        <v>142</v>
      </c>
    </row>
    <row r="2" spans="1:11" x14ac:dyDescent="0.25">
      <c r="A2" s="125" t="s">
        <v>150</v>
      </c>
      <c r="B2" s="126" t="s">
        <v>151</v>
      </c>
      <c r="C2" s="127"/>
      <c r="D2" s="127"/>
      <c r="E2" s="127"/>
      <c r="F2" s="127"/>
      <c r="G2" s="127"/>
      <c r="H2" s="127"/>
      <c r="I2" s="128"/>
      <c r="J2" s="129"/>
      <c r="K2" s="129"/>
    </row>
    <row r="3" spans="1:11" x14ac:dyDescent="0.25">
      <c r="A3" s="125" t="s">
        <v>152</v>
      </c>
      <c r="B3" s="126" t="s">
        <v>151</v>
      </c>
      <c r="C3" s="127"/>
      <c r="D3" s="127"/>
      <c r="E3" s="127"/>
      <c r="F3" s="127"/>
      <c r="G3" s="127"/>
      <c r="H3" s="127"/>
      <c r="I3" s="128"/>
      <c r="J3" s="129"/>
      <c r="K3" s="129"/>
    </row>
    <row r="4" spans="1:11" x14ac:dyDescent="0.25">
      <c r="A4" s="132" t="s">
        <v>153</v>
      </c>
      <c r="B4" s="124">
        <v>5.5</v>
      </c>
      <c r="C4" s="124">
        <v>5</v>
      </c>
      <c r="D4" s="124">
        <v>5500</v>
      </c>
      <c r="E4" s="124">
        <v>5</v>
      </c>
      <c r="F4" s="124">
        <v>2000</v>
      </c>
      <c r="G4" s="124">
        <v>3000</v>
      </c>
      <c r="H4" s="124">
        <v>5000</v>
      </c>
      <c r="I4" s="124">
        <v>5500</v>
      </c>
      <c r="J4" s="129"/>
      <c r="K4" s="129"/>
    </row>
    <row r="5" spans="1:11" x14ac:dyDescent="0.25">
      <c r="A5" s="125" t="s">
        <v>154</v>
      </c>
      <c r="B5" s="124">
        <v>34</v>
      </c>
      <c r="C5" s="124">
        <v>100</v>
      </c>
      <c r="D5" s="124">
        <v>36000</v>
      </c>
      <c r="E5" s="124">
        <v>100</v>
      </c>
      <c r="F5" s="124">
        <v>7000</v>
      </c>
      <c r="G5" s="124">
        <v>16776</v>
      </c>
      <c r="H5" s="124">
        <v>23777</v>
      </c>
      <c r="I5" s="124">
        <v>33985</v>
      </c>
      <c r="J5" s="129"/>
      <c r="K5" s="129"/>
    </row>
    <row r="6" spans="1:11" x14ac:dyDescent="0.25">
      <c r="A6" s="125" t="s">
        <v>155</v>
      </c>
      <c r="B6" s="124">
        <v>0.2</v>
      </c>
      <c r="C6" s="124">
        <v>1</v>
      </c>
      <c r="D6" s="124">
        <v>200</v>
      </c>
      <c r="E6" s="124">
        <v>1</v>
      </c>
      <c r="F6" s="124">
        <v>49</v>
      </c>
      <c r="G6" s="124">
        <v>100</v>
      </c>
      <c r="H6" s="124">
        <v>149</v>
      </c>
      <c r="I6" s="124">
        <v>199</v>
      </c>
      <c r="J6" s="129"/>
      <c r="K6" s="129"/>
    </row>
    <row r="7" spans="1:11" x14ac:dyDescent="0.25">
      <c r="A7" s="125" t="s">
        <v>156</v>
      </c>
      <c r="B7" s="124">
        <v>0.06</v>
      </c>
      <c r="C7" s="124">
        <v>1</v>
      </c>
      <c r="D7" s="124">
        <v>60</v>
      </c>
      <c r="E7" s="124">
        <v>1</v>
      </c>
      <c r="F7" s="124">
        <v>5</v>
      </c>
      <c r="G7" s="124">
        <v>20</v>
      </c>
      <c r="H7" s="124">
        <v>49</v>
      </c>
      <c r="I7" s="124">
        <v>59</v>
      </c>
      <c r="J7" s="129"/>
      <c r="K7" s="129"/>
    </row>
    <row r="8" spans="1:11" x14ac:dyDescent="0.25">
      <c r="A8" s="125" t="s">
        <v>157</v>
      </c>
      <c r="B8" s="124">
        <v>0.2</v>
      </c>
      <c r="C8" s="124">
        <v>1</v>
      </c>
      <c r="D8" s="124">
        <v>200</v>
      </c>
      <c r="E8" s="124">
        <v>1</v>
      </c>
      <c r="F8" s="124">
        <v>49</v>
      </c>
      <c r="G8" s="124">
        <v>100</v>
      </c>
      <c r="H8" s="124">
        <v>149</v>
      </c>
      <c r="I8" s="124">
        <v>199</v>
      </c>
      <c r="J8" s="129"/>
      <c r="K8" s="129"/>
    </row>
    <row r="9" spans="1:11" x14ac:dyDescent="0.25">
      <c r="A9" s="125" t="s">
        <v>158</v>
      </c>
      <c r="B9" s="124">
        <v>60</v>
      </c>
      <c r="C9" s="124">
        <v>1000</v>
      </c>
      <c r="D9" s="124">
        <v>60000</v>
      </c>
      <c r="E9" s="124">
        <v>5000</v>
      </c>
      <c r="F9" s="124">
        <v>16776</v>
      </c>
      <c r="G9" s="124">
        <v>33985</v>
      </c>
      <c r="H9" s="124">
        <v>50762</v>
      </c>
      <c r="I9" s="124">
        <v>59762</v>
      </c>
      <c r="J9" s="129"/>
      <c r="K9" s="129"/>
    </row>
    <row r="10" spans="1:11" x14ac:dyDescent="0.25">
      <c r="A10" s="125" t="s">
        <v>159</v>
      </c>
      <c r="B10" s="124">
        <v>2.2000000000000002</v>
      </c>
      <c r="C10" s="124">
        <v>2</v>
      </c>
      <c r="D10" s="124">
        <v>2200</v>
      </c>
      <c r="E10" s="124">
        <v>5</v>
      </c>
      <c r="F10" s="124">
        <v>499</v>
      </c>
      <c r="G10" s="124">
        <v>100</v>
      </c>
      <c r="H10" s="124">
        <v>1500</v>
      </c>
      <c r="I10" s="124">
        <v>2200</v>
      </c>
      <c r="J10" s="129"/>
      <c r="K10" s="129"/>
    </row>
    <row r="11" spans="1:11" x14ac:dyDescent="0.25">
      <c r="A11" s="125" t="s">
        <v>160</v>
      </c>
      <c r="B11" s="124">
        <v>0.5</v>
      </c>
      <c r="C11" s="124">
        <v>0.2</v>
      </c>
      <c r="D11" s="124">
        <v>500</v>
      </c>
      <c r="E11" s="124">
        <v>0.2</v>
      </c>
      <c r="F11" s="124">
        <v>49</v>
      </c>
      <c r="G11" s="124">
        <v>199</v>
      </c>
      <c r="H11" s="124">
        <v>300</v>
      </c>
      <c r="I11" s="124">
        <v>499</v>
      </c>
      <c r="J11" s="129"/>
      <c r="K11" s="129"/>
    </row>
    <row r="12" spans="1:11" x14ac:dyDescent="0.25">
      <c r="A12" s="125" t="s">
        <v>161</v>
      </c>
      <c r="B12" s="124">
        <v>15</v>
      </c>
      <c r="C12" s="124">
        <v>1000</v>
      </c>
      <c r="D12" s="124">
        <v>15000</v>
      </c>
      <c r="E12" s="124">
        <v>1000</v>
      </c>
      <c r="F12" s="124">
        <v>3000</v>
      </c>
      <c r="G12" s="124">
        <v>7000</v>
      </c>
      <c r="H12" s="124">
        <v>10000</v>
      </c>
      <c r="I12" s="124">
        <v>15000</v>
      </c>
      <c r="J12" s="129"/>
      <c r="K12" s="129"/>
    </row>
    <row r="13" spans="1:11" x14ac:dyDescent="0.25">
      <c r="A13" s="125" t="s">
        <v>162</v>
      </c>
      <c r="B13" s="124">
        <v>0.5</v>
      </c>
      <c r="C13" s="124">
        <v>0.2</v>
      </c>
      <c r="D13" s="124">
        <v>500</v>
      </c>
      <c r="E13" s="124">
        <v>0.2</v>
      </c>
      <c r="F13" s="124">
        <v>49.9</v>
      </c>
      <c r="G13" s="124">
        <v>199.9</v>
      </c>
      <c r="H13" s="124">
        <v>300</v>
      </c>
      <c r="I13" s="124">
        <v>499.9</v>
      </c>
      <c r="J13" s="129"/>
      <c r="K13" s="129"/>
    </row>
    <row r="14" spans="1:11" x14ac:dyDescent="0.25">
      <c r="A14" s="125" t="s">
        <v>163</v>
      </c>
      <c r="B14" s="124">
        <v>2.5</v>
      </c>
      <c r="C14" s="124">
        <v>2</v>
      </c>
      <c r="D14" s="124">
        <v>2500</v>
      </c>
      <c r="E14" s="124">
        <v>2</v>
      </c>
      <c r="F14" s="124">
        <v>500</v>
      </c>
      <c r="G14" s="124">
        <v>1000</v>
      </c>
      <c r="H14" s="124">
        <v>2000</v>
      </c>
      <c r="I14" s="124">
        <v>2500</v>
      </c>
      <c r="J14" s="129"/>
      <c r="K14" s="129"/>
    </row>
    <row r="15" spans="1:11" x14ac:dyDescent="0.25">
      <c r="A15" s="125" t="s">
        <v>164</v>
      </c>
      <c r="B15" s="124">
        <v>5.5</v>
      </c>
      <c r="C15" s="124">
        <v>5</v>
      </c>
      <c r="D15" s="124">
        <v>5500</v>
      </c>
      <c r="E15" s="124">
        <v>5</v>
      </c>
      <c r="F15" s="124">
        <v>2000</v>
      </c>
      <c r="G15" s="124">
        <v>3000</v>
      </c>
      <c r="H15" s="124">
        <v>5000</v>
      </c>
      <c r="I15" s="124">
        <v>5500</v>
      </c>
      <c r="J15" s="129"/>
      <c r="K15" s="129"/>
    </row>
    <row r="16" spans="1:11" x14ac:dyDescent="0.25">
      <c r="A16" s="125" t="s">
        <v>165</v>
      </c>
      <c r="B16" s="124">
        <v>1.2</v>
      </c>
      <c r="C16" s="124">
        <v>0.5</v>
      </c>
      <c r="D16" s="124">
        <v>1200</v>
      </c>
      <c r="E16" s="124">
        <v>1</v>
      </c>
      <c r="F16" s="124">
        <v>200</v>
      </c>
      <c r="G16" s="124">
        <v>500</v>
      </c>
      <c r="H16" s="124">
        <v>1000</v>
      </c>
      <c r="I16" s="124">
        <v>1199</v>
      </c>
      <c r="J16" s="129"/>
      <c r="K16" s="129"/>
    </row>
    <row r="17" spans="1:11" x14ac:dyDescent="0.25">
      <c r="A17" s="125" t="s">
        <v>166</v>
      </c>
      <c r="B17" s="124">
        <v>0.61</v>
      </c>
      <c r="C17" s="124">
        <v>5</v>
      </c>
      <c r="D17" s="124">
        <v>610</v>
      </c>
      <c r="E17" s="124">
        <v>5</v>
      </c>
      <c r="F17" s="124">
        <v>100</v>
      </c>
      <c r="G17" s="124">
        <v>300</v>
      </c>
      <c r="H17" s="124">
        <v>499</v>
      </c>
      <c r="I17" s="124">
        <v>610</v>
      </c>
      <c r="J17" s="129"/>
      <c r="K17" s="129"/>
    </row>
    <row r="18" spans="1:11" x14ac:dyDescent="0.25">
      <c r="A18" s="125" t="s">
        <v>167</v>
      </c>
      <c r="B18" s="124">
        <v>2.2000000000000002</v>
      </c>
      <c r="C18" s="124">
        <v>5</v>
      </c>
      <c r="D18" s="124">
        <v>2200</v>
      </c>
      <c r="E18" s="124">
        <v>5</v>
      </c>
      <c r="F18" s="124">
        <v>499</v>
      </c>
      <c r="G18" s="124">
        <v>1000</v>
      </c>
      <c r="H18" s="124">
        <v>1500</v>
      </c>
      <c r="I18" s="124">
        <v>2200</v>
      </c>
      <c r="J18" s="129"/>
      <c r="K18" s="129"/>
    </row>
    <row r="19" spans="1:11" x14ac:dyDescent="0.25">
      <c r="A19" s="125" t="s">
        <v>168</v>
      </c>
      <c r="B19" s="124">
        <v>6.1</v>
      </c>
      <c r="C19" s="124">
        <v>5</v>
      </c>
      <c r="D19" s="124">
        <v>6100</v>
      </c>
      <c r="E19" s="124">
        <v>199</v>
      </c>
      <c r="F19" s="124">
        <v>1000</v>
      </c>
      <c r="G19" s="124">
        <v>3000</v>
      </c>
      <c r="H19" s="124">
        <v>5000</v>
      </c>
      <c r="I19" s="124">
        <v>6100</v>
      </c>
      <c r="J19" s="129"/>
      <c r="K19" s="129"/>
    </row>
    <row r="20" spans="1:11" x14ac:dyDescent="0.25">
      <c r="A20" s="125" t="s">
        <v>169</v>
      </c>
      <c r="B20" s="124">
        <v>0.61</v>
      </c>
      <c r="C20" s="124">
        <v>5</v>
      </c>
      <c r="D20" s="124">
        <v>610</v>
      </c>
      <c r="E20" s="124">
        <v>5</v>
      </c>
      <c r="F20" s="124">
        <v>100</v>
      </c>
      <c r="G20" s="124">
        <v>300</v>
      </c>
      <c r="H20" s="124">
        <v>499</v>
      </c>
      <c r="I20" s="124">
        <v>610</v>
      </c>
      <c r="J20" s="129"/>
      <c r="K20" s="129"/>
    </row>
    <row r="21" spans="1:11" x14ac:dyDescent="0.25">
      <c r="A21" s="125" t="s">
        <v>170</v>
      </c>
      <c r="B21" s="124">
        <v>0.61</v>
      </c>
      <c r="C21" s="124">
        <v>5</v>
      </c>
      <c r="D21" s="124">
        <v>610</v>
      </c>
      <c r="E21" s="124">
        <v>5</v>
      </c>
      <c r="F21" s="124">
        <v>100</v>
      </c>
      <c r="G21" s="124">
        <v>200</v>
      </c>
      <c r="H21" s="124">
        <v>500</v>
      </c>
      <c r="I21" s="124">
        <v>600</v>
      </c>
      <c r="J21" s="129"/>
      <c r="K21" s="129"/>
    </row>
    <row r="22" spans="1:11" x14ac:dyDescent="0.25">
      <c r="A22" s="125" t="s">
        <v>171</v>
      </c>
      <c r="B22" s="124">
        <v>0.61</v>
      </c>
      <c r="C22" s="124">
        <v>5</v>
      </c>
      <c r="D22" s="124">
        <v>610</v>
      </c>
      <c r="E22" s="124">
        <v>5</v>
      </c>
      <c r="F22" s="124">
        <v>100</v>
      </c>
      <c r="G22" s="124">
        <v>199</v>
      </c>
      <c r="H22" s="124">
        <v>499</v>
      </c>
      <c r="I22" s="124">
        <v>610</v>
      </c>
      <c r="J22" s="129"/>
      <c r="K22" s="129"/>
    </row>
    <row r="23" spans="1:11" x14ac:dyDescent="0.25">
      <c r="A23" s="125" t="s">
        <v>172</v>
      </c>
      <c r="B23" s="124">
        <v>2.2000000000000002</v>
      </c>
      <c r="C23" s="124">
        <v>5</v>
      </c>
      <c r="D23" s="124">
        <v>2200</v>
      </c>
      <c r="E23" s="124">
        <v>5</v>
      </c>
      <c r="F23" s="124">
        <v>500</v>
      </c>
      <c r="G23" s="124">
        <v>1000</v>
      </c>
      <c r="H23" s="124">
        <v>1500</v>
      </c>
      <c r="I23" s="124">
        <v>2200</v>
      </c>
      <c r="J23" s="129"/>
      <c r="K23" s="129"/>
    </row>
    <row r="24" spans="1:11" x14ac:dyDescent="0.25">
      <c r="A24" s="125" t="s">
        <v>173</v>
      </c>
      <c r="B24" s="124">
        <v>0.61</v>
      </c>
      <c r="C24" s="124">
        <v>5</v>
      </c>
      <c r="D24" s="124">
        <v>610</v>
      </c>
      <c r="E24" s="124">
        <v>5</v>
      </c>
      <c r="F24" s="124">
        <v>100</v>
      </c>
      <c r="G24" s="124">
        <v>199</v>
      </c>
      <c r="H24" s="124">
        <v>499</v>
      </c>
      <c r="I24" s="124">
        <v>610</v>
      </c>
      <c r="J24" s="130" t="s">
        <v>174</v>
      </c>
      <c r="K24" s="129"/>
    </row>
    <row r="25" spans="1:11" x14ac:dyDescent="0.25">
      <c r="A25" s="125" t="s">
        <v>175</v>
      </c>
      <c r="B25" s="126" t="s">
        <v>176</v>
      </c>
      <c r="C25" s="127"/>
      <c r="D25" s="127"/>
      <c r="E25" s="127"/>
      <c r="F25" s="127"/>
      <c r="G25" s="127"/>
      <c r="H25" s="127"/>
      <c r="I25" s="128"/>
      <c r="J25" s="130" t="s">
        <v>177</v>
      </c>
      <c r="K25" s="129"/>
    </row>
    <row r="26" spans="1:11" x14ac:dyDescent="0.25">
      <c r="A26" s="125" t="s">
        <v>178</v>
      </c>
      <c r="B26" s="126" t="s">
        <v>176</v>
      </c>
      <c r="C26" s="127"/>
      <c r="D26" s="127"/>
      <c r="E26" s="127"/>
      <c r="F26" s="127"/>
      <c r="G26" s="127"/>
      <c r="H26" s="127"/>
      <c r="I26" s="128"/>
      <c r="J26" s="130" t="s">
        <v>177</v>
      </c>
      <c r="K26" s="129"/>
    </row>
    <row r="27" spans="1:11" x14ac:dyDescent="0.25">
      <c r="A27" s="125" t="s">
        <v>179</v>
      </c>
      <c r="B27" s="124">
        <v>5.5</v>
      </c>
      <c r="C27" s="124">
        <v>5</v>
      </c>
      <c r="D27" s="124">
        <v>5550</v>
      </c>
      <c r="E27" s="124">
        <v>5</v>
      </c>
      <c r="F27" s="124">
        <v>2000</v>
      </c>
      <c r="G27" s="124">
        <v>3000</v>
      </c>
      <c r="H27" s="124">
        <v>5000</v>
      </c>
      <c r="I27" s="124">
        <v>5549</v>
      </c>
      <c r="J27" s="129"/>
      <c r="K27" s="129"/>
    </row>
    <row r="28" spans="1:11" x14ac:dyDescent="0.25">
      <c r="A28" s="125" t="s">
        <v>180</v>
      </c>
      <c r="B28" s="124">
        <v>1.6</v>
      </c>
      <c r="C28" s="124">
        <v>5</v>
      </c>
      <c r="D28" s="124">
        <v>1600</v>
      </c>
      <c r="E28" s="124">
        <v>5</v>
      </c>
      <c r="F28" s="124">
        <v>199</v>
      </c>
      <c r="G28" s="124">
        <v>499</v>
      </c>
      <c r="H28" s="124">
        <v>1000</v>
      </c>
      <c r="I28" s="124">
        <v>1600</v>
      </c>
      <c r="J28" s="129"/>
      <c r="K28" s="129"/>
    </row>
    <row r="29" spans="1:11" x14ac:dyDescent="0.25">
      <c r="A29" s="125" t="s">
        <v>181</v>
      </c>
      <c r="B29" s="124">
        <v>7.2</v>
      </c>
      <c r="C29" s="124">
        <v>50</v>
      </c>
      <c r="D29" s="124">
        <v>7200</v>
      </c>
      <c r="E29" s="124">
        <v>49</v>
      </c>
      <c r="F29" s="124">
        <v>1000</v>
      </c>
      <c r="G29" s="124">
        <v>3000</v>
      </c>
      <c r="H29" s="124">
        <v>5000</v>
      </c>
      <c r="I29" s="124">
        <v>7200</v>
      </c>
      <c r="J29" s="129"/>
      <c r="K29" s="129"/>
    </row>
    <row r="30" spans="1:11" x14ac:dyDescent="0.25">
      <c r="A30" s="125" t="s">
        <v>182</v>
      </c>
      <c r="B30" s="124">
        <v>7.5</v>
      </c>
      <c r="C30" s="124">
        <v>50</v>
      </c>
      <c r="D30" s="124">
        <v>7500</v>
      </c>
      <c r="E30" s="124">
        <v>49</v>
      </c>
      <c r="F30" s="124">
        <v>1000</v>
      </c>
      <c r="G30" s="124">
        <v>3000</v>
      </c>
      <c r="H30" s="124">
        <v>5000</v>
      </c>
      <c r="I30" s="124">
        <v>7500</v>
      </c>
      <c r="J30" s="129"/>
      <c r="K30" s="129"/>
    </row>
    <row r="31" spans="1:11" x14ac:dyDescent="0.25">
      <c r="A31" s="125" t="s">
        <v>183</v>
      </c>
      <c r="B31" s="124">
        <v>0.61</v>
      </c>
      <c r="C31" s="124">
        <v>5</v>
      </c>
      <c r="D31" s="124">
        <v>610</v>
      </c>
      <c r="E31" s="124">
        <v>5</v>
      </c>
      <c r="F31" s="124">
        <v>100</v>
      </c>
      <c r="G31" s="124">
        <v>300</v>
      </c>
      <c r="H31" s="124">
        <v>499</v>
      </c>
      <c r="I31" s="124">
        <v>610</v>
      </c>
      <c r="J31" s="129"/>
      <c r="K31" s="129"/>
    </row>
    <row r="32" spans="1:11" x14ac:dyDescent="0.25">
      <c r="A32" s="125" t="s">
        <v>184</v>
      </c>
      <c r="B32" s="124">
        <v>0.15</v>
      </c>
      <c r="C32" s="124">
        <v>5</v>
      </c>
      <c r="D32" s="124">
        <v>150</v>
      </c>
      <c r="E32" s="124">
        <v>1</v>
      </c>
      <c r="F32" s="124">
        <v>49</v>
      </c>
      <c r="G32" s="124">
        <v>74.900000000000006</v>
      </c>
      <c r="H32" s="124">
        <v>100</v>
      </c>
      <c r="I32" s="124">
        <v>149</v>
      </c>
      <c r="J32" s="129"/>
      <c r="K32" s="129"/>
    </row>
    <row r="33" spans="1:11" x14ac:dyDescent="0.25">
      <c r="A33" s="125" t="s">
        <v>185</v>
      </c>
      <c r="B33" s="126" t="s">
        <v>176</v>
      </c>
      <c r="C33" s="127"/>
      <c r="D33" s="127"/>
      <c r="E33" s="127"/>
      <c r="F33" s="127"/>
      <c r="G33" s="127"/>
      <c r="H33" s="127"/>
      <c r="I33" s="128"/>
      <c r="J33" s="130" t="s">
        <v>177</v>
      </c>
      <c r="K33" s="129"/>
    </row>
    <row r="34" spans="1:11" x14ac:dyDescent="0.25">
      <c r="A34" s="125" t="s">
        <v>186</v>
      </c>
      <c r="B34" s="124">
        <v>36</v>
      </c>
      <c r="C34" s="124">
        <v>16</v>
      </c>
      <c r="D34" s="124">
        <v>36</v>
      </c>
      <c r="E34" s="124">
        <v>17</v>
      </c>
      <c r="F34" s="124">
        <v>18</v>
      </c>
      <c r="G34" s="124">
        <v>34</v>
      </c>
      <c r="H34" s="124">
        <v>35</v>
      </c>
      <c r="I34" s="124">
        <v>36</v>
      </c>
      <c r="J34" s="129"/>
      <c r="K34" s="129"/>
    </row>
    <row r="35" spans="1:11" x14ac:dyDescent="0.25">
      <c r="A35" s="125" t="s">
        <v>187</v>
      </c>
      <c r="B35" s="124">
        <v>1.2</v>
      </c>
      <c r="C35" s="124">
        <v>1</v>
      </c>
      <c r="D35" s="124">
        <v>1200</v>
      </c>
      <c r="E35" s="124">
        <v>1</v>
      </c>
      <c r="F35" s="124">
        <v>100</v>
      </c>
      <c r="G35" s="124">
        <v>499.9</v>
      </c>
      <c r="H35" s="124">
        <v>1000</v>
      </c>
      <c r="I35" s="124">
        <v>1199.9000000000001</v>
      </c>
      <c r="J35" s="129"/>
      <c r="K35" s="129"/>
    </row>
    <row r="36" spans="1:11" x14ac:dyDescent="0.25">
      <c r="A36" s="125" t="s">
        <v>188</v>
      </c>
      <c r="B36" s="126" t="s">
        <v>176</v>
      </c>
      <c r="C36" s="127"/>
      <c r="D36" s="127"/>
      <c r="E36" s="127"/>
      <c r="F36" s="127"/>
      <c r="G36" s="127"/>
      <c r="H36" s="127"/>
      <c r="I36" s="128"/>
      <c r="J36" s="130" t="s">
        <v>177</v>
      </c>
      <c r="K36" s="129"/>
    </row>
    <row r="37" spans="1:11" x14ac:dyDescent="0.25">
      <c r="A37" s="125" t="s">
        <v>189</v>
      </c>
      <c r="B37" s="124">
        <v>4.4000000000000004</v>
      </c>
      <c r="C37" s="124">
        <v>5</v>
      </c>
      <c r="D37" s="124">
        <v>4400</v>
      </c>
      <c r="E37" s="124">
        <v>5</v>
      </c>
      <c r="F37" s="124">
        <v>100</v>
      </c>
      <c r="G37" s="124">
        <v>200</v>
      </c>
      <c r="H37" s="124">
        <v>300</v>
      </c>
      <c r="I37" s="124">
        <v>500</v>
      </c>
      <c r="J37" s="130" t="s">
        <v>190</v>
      </c>
      <c r="K37" s="129"/>
    </row>
    <row r="38" spans="1:11" x14ac:dyDescent="0.25">
      <c r="A38" s="125" t="s">
        <v>191</v>
      </c>
      <c r="B38" s="126" t="s">
        <v>176</v>
      </c>
      <c r="C38" s="127"/>
      <c r="D38" s="127"/>
      <c r="E38" s="127"/>
      <c r="F38" s="127"/>
      <c r="G38" s="127"/>
      <c r="H38" s="127"/>
      <c r="I38" s="128"/>
      <c r="J38" s="130" t="s">
        <v>177</v>
      </c>
      <c r="K38" s="129"/>
    </row>
    <row r="39" spans="1:11" x14ac:dyDescent="0.25">
      <c r="A39" s="125" t="s">
        <v>192</v>
      </c>
      <c r="B39" s="126" t="s">
        <v>176</v>
      </c>
      <c r="C39" s="127"/>
      <c r="D39" s="127"/>
      <c r="E39" s="127"/>
      <c r="F39" s="127"/>
      <c r="G39" s="127"/>
      <c r="H39" s="127"/>
      <c r="I39" s="128"/>
      <c r="J39" s="130" t="s">
        <v>177</v>
      </c>
      <c r="K39" s="129"/>
    </row>
    <row r="40" spans="1:11" x14ac:dyDescent="0.25">
      <c r="A40" s="125" t="s">
        <v>193</v>
      </c>
      <c r="B40" s="124">
        <v>1.5</v>
      </c>
      <c r="C40" s="124">
        <v>1</v>
      </c>
      <c r="D40" s="124">
        <v>1500</v>
      </c>
      <c r="E40" s="124">
        <v>1</v>
      </c>
      <c r="F40" s="124">
        <v>100</v>
      </c>
      <c r="G40" s="124">
        <v>499.9</v>
      </c>
      <c r="H40" s="124">
        <v>1000</v>
      </c>
      <c r="I40" s="124">
        <v>1500</v>
      </c>
      <c r="J40" s="129"/>
      <c r="K40" s="129"/>
    </row>
    <row r="41" spans="1:11" x14ac:dyDescent="0.25">
      <c r="A41" s="125" t="s">
        <v>194</v>
      </c>
      <c r="B41" s="124">
        <v>12</v>
      </c>
      <c r="C41" s="124">
        <v>5</v>
      </c>
      <c r="D41" s="124">
        <v>12000</v>
      </c>
      <c r="E41" s="124">
        <v>5</v>
      </c>
      <c r="F41" s="124">
        <v>2000</v>
      </c>
      <c r="G41" s="124">
        <v>6000</v>
      </c>
      <c r="H41" s="124">
        <v>8000</v>
      </c>
      <c r="I41" s="124">
        <v>12000</v>
      </c>
      <c r="J41" s="129"/>
      <c r="K41" s="129"/>
    </row>
    <row r="42" spans="1:11" x14ac:dyDescent="0.25">
      <c r="A42" s="125" t="s">
        <v>195</v>
      </c>
      <c r="B42" s="126" t="s">
        <v>176</v>
      </c>
      <c r="C42" s="127"/>
      <c r="D42" s="127"/>
      <c r="E42" s="127"/>
      <c r="F42" s="127"/>
      <c r="G42" s="127"/>
      <c r="H42" s="127"/>
      <c r="I42" s="128"/>
      <c r="J42" s="130" t="s">
        <v>177</v>
      </c>
      <c r="K42" s="129"/>
    </row>
    <row r="43" spans="1:11" x14ac:dyDescent="0.25">
      <c r="A43" s="125" t="s">
        <v>196</v>
      </c>
      <c r="B43" s="124">
        <v>0.2</v>
      </c>
      <c r="C43" s="124">
        <v>1</v>
      </c>
      <c r="D43" s="124">
        <v>200</v>
      </c>
      <c r="E43" s="124">
        <v>1</v>
      </c>
      <c r="F43" s="124">
        <v>49.9</v>
      </c>
      <c r="G43" s="124">
        <v>100</v>
      </c>
      <c r="H43" s="124">
        <v>149.9</v>
      </c>
      <c r="I43" s="124">
        <v>199.9</v>
      </c>
      <c r="J43" s="129"/>
      <c r="K43" s="129"/>
    </row>
    <row r="44" spans="1:11" x14ac:dyDescent="0.25">
      <c r="A44" s="125" t="s">
        <v>197</v>
      </c>
      <c r="B44" s="124">
        <v>4</v>
      </c>
      <c r="C44" s="124">
        <v>10</v>
      </c>
      <c r="D44" s="124">
        <v>4000</v>
      </c>
      <c r="E44" s="124">
        <v>100</v>
      </c>
      <c r="F44" s="124">
        <v>1000</v>
      </c>
      <c r="G44" s="124">
        <v>2000</v>
      </c>
      <c r="H44" s="124">
        <v>3000</v>
      </c>
      <c r="I44" s="124">
        <v>4000</v>
      </c>
      <c r="J44" s="129"/>
      <c r="K44" s="129"/>
    </row>
    <row r="45" spans="1:11" x14ac:dyDescent="0.25">
      <c r="A45" s="125" t="s">
        <v>198</v>
      </c>
      <c r="B45" s="124">
        <v>2</v>
      </c>
      <c r="C45" s="124">
        <v>1</v>
      </c>
      <c r="D45" s="124">
        <v>2000</v>
      </c>
      <c r="E45" s="124">
        <v>1</v>
      </c>
      <c r="F45" s="124">
        <v>50</v>
      </c>
      <c r="G45" s="124">
        <v>200</v>
      </c>
      <c r="H45" s="124">
        <v>1000</v>
      </c>
      <c r="I45" s="124">
        <v>2000</v>
      </c>
      <c r="J45" s="129"/>
      <c r="K45" s="129"/>
    </row>
    <row r="46" spans="1:11" x14ac:dyDescent="0.25">
      <c r="A46" s="125" t="s">
        <v>199</v>
      </c>
      <c r="B46" s="126" t="s">
        <v>151</v>
      </c>
      <c r="C46" s="127"/>
      <c r="D46" s="127"/>
      <c r="E46" s="127"/>
      <c r="F46" s="127"/>
      <c r="G46" s="127"/>
      <c r="H46" s="127"/>
      <c r="I46" s="128"/>
      <c r="J46" s="129"/>
      <c r="K46" s="129"/>
    </row>
    <row r="47" spans="1:11" x14ac:dyDescent="0.25">
      <c r="A47" s="125" t="s">
        <v>200</v>
      </c>
      <c r="B47" s="124">
        <v>3</v>
      </c>
      <c r="C47" s="124">
        <v>1</v>
      </c>
      <c r="D47" s="124">
        <v>3000</v>
      </c>
      <c r="E47" s="124">
        <v>1</v>
      </c>
      <c r="F47" s="124">
        <v>199.9</v>
      </c>
      <c r="G47" s="124">
        <v>1500</v>
      </c>
      <c r="H47" s="124">
        <v>2000</v>
      </c>
      <c r="I47" s="124">
        <v>3000</v>
      </c>
      <c r="J47" s="129"/>
      <c r="K47" s="129"/>
    </row>
    <row r="48" spans="1:11" x14ac:dyDescent="0.25">
      <c r="A48" s="125" t="s">
        <v>201</v>
      </c>
      <c r="B48" s="124">
        <v>0.32</v>
      </c>
      <c r="C48" s="124">
        <v>0.5</v>
      </c>
      <c r="D48" s="124">
        <v>320</v>
      </c>
      <c r="E48" s="124">
        <v>0.5</v>
      </c>
      <c r="F48" s="124">
        <v>2</v>
      </c>
      <c r="G48" s="124">
        <v>50</v>
      </c>
      <c r="H48" s="124">
        <v>200</v>
      </c>
      <c r="I48" s="124">
        <v>320</v>
      </c>
      <c r="J48" s="129"/>
      <c r="K48" s="129"/>
    </row>
    <row r="49" spans="1:11" x14ac:dyDescent="0.25">
      <c r="A49" s="125" t="s">
        <v>202</v>
      </c>
      <c r="B49" s="126" t="s">
        <v>203</v>
      </c>
      <c r="C49" s="127"/>
      <c r="D49" s="127"/>
      <c r="E49" s="127"/>
      <c r="F49" s="127"/>
      <c r="G49" s="127"/>
      <c r="H49" s="127"/>
      <c r="I49" s="128"/>
      <c r="J49" s="129"/>
      <c r="K49" s="129"/>
    </row>
    <row r="50" spans="1:11" x14ac:dyDescent="0.25">
      <c r="A50" s="125" t="s">
        <v>204</v>
      </c>
      <c r="B50" s="124">
        <v>4</v>
      </c>
      <c r="C50" s="124">
        <v>5</v>
      </c>
      <c r="D50" s="124">
        <v>4000</v>
      </c>
      <c r="E50" s="124">
        <v>5</v>
      </c>
      <c r="F50" s="124">
        <v>1000</v>
      </c>
      <c r="G50" s="124">
        <v>2000</v>
      </c>
      <c r="H50" s="124">
        <v>3000</v>
      </c>
      <c r="I50" s="124">
        <v>4000</v>
      </c>
      <c r="J50" s="129"/>
      <c r="K50" s="129"/>
    </row>
    <row r="51" spans="1:11" x14ac:dyDescent="0.25">
      <c r="A51" s="125" t="s">
        <v>205</v>
      </c>
      <c r="B51" s="124">
        <v>200</v>
      </c>
      <c r="C51" s="124">
        <v>1000</v>
      </c>
      <c r="D51" s="124">
        <v>200000</v>
      </c>
      <c r="E51" s="124">
        <v>5000</v>
      </c>
      <c r="F51" s="124">
        <v>16776</v>
      </c>
      <c r="G51" s="124">
        <v>33985</v>
      </c>
      <c r="H51" s="124">
        <v>50762</v>
      </c>
      <c r="I51" s="124">
        <v>60762</v>
      </c>
      <c r="J51" s="129"/>
      <c r="K51" s="129"/>
    </row>
    <row r="52" spans="1:11" x14ac:dyDescent="0.25">
      <c r="A52" s="125" t="s">
        <v>206</v>
      </c>
      <c r="B52" s="124">
        <v>36</v>
      </c>
      <c r="C52" s="124">
        <v>100</v>
      </c>
      <c r="D52" s="124">
        <v>36000</v>
      </c>
      <c r="E52" s="124">
        <v>100</v>
      </c>
      <c r="F52" s="124">
        <v>7000</v>
      </c>
      <c r="G52" s="124">
        <v>16776</v>
      </c>
      <c r="H52" s="124">
        <v>23777</v>
      </c>
      <c r="I52" s="124">
        <v>35985</v>
      </c>
      <c r="J52" s="129"/>
      <c r="K52" s="129"/>
    </row>
    <row r="53" spans="1:11" x14ac:dyDescent="0.25">
      <c r="A53" s="125" t="s">
        <v>207</v>
      </c>
      <c r="B53" s="124">
        <v>0.2</v>
      </c>
      <c r="C53" s="124">
        <v>1</v>
      </c>
      <c r="D53" s="124">
        <v>200</v>
      </c>
      <c r="E53" s="124">
        <v>1</v>
      </c>
      <c r="F53" s="124">
        <v>49.9</v>
      </c>
      <c r="G53" s="124">
        <v>100</v>
      </c>
      <c r="H53" s="124">
        <v>149.9</v>
      </c>
      <c r="I53" s="124">
        <v>199.9</v>
      </c>
      <c r="J53" s="129"/>
      <c r="K53" s="129"/>
    </row>
    <row r="54" spans="1:11" x14ac:dyDescent="0.25">
      <c r="A54" s="125" t="s">
        <v>208</v>
      </c>
      <c r="B54" s="124">
        <v>1.21</v>
      </c>
      <c r="C54" s="124">
        <v>1</v>
      </c>
      <c r="D54" s="124">
        <v>1210</v>
      </c>
      <c r="E54" s="124">
        <v>1</v>
      </c>
      <c r="F54" s="124">
        <v>100</v>
      </c>
      <c r="G54" s="124">
        <v>500</v>
      </c>
      <c r="H54" s="124">
        <v>700</v>
      </c>
      <c r="I54" s="124">
        <v>1210</v>
      </c>
      <c r="J54" s="129"/>
      <c r="K54" s="129"/>
    </row>
    <row r="55" spans="1:11" x14ac:dyDescent="0.25">
      <c r="A55" s="125" t="s">
        <v>209</v>
      </c>
      <c r="B55" s="124">
        <v>8.1</v>
      </c>
      <c r="C55" s="124">
        <v>10</v>
      </c>
      <c r="D55" s="124">
        <v>8100</v>
      </c>
      <c r="E55" s="124">
        <v>0</v>
      </c>
      <c r="F55" s="124">
        <v>1000</v>
      </c>
      <c r="G55" s="124">
        <v>3000</v>
      </c>
      <c r="H55" s="124">
        <v>5000</v>
      </c>
      <c r="I55" s="124">
        <v>8100</v>
      </c>
      <c r="J55" s="129"/>
      <c r="K55" s="129"/>
    </row>
    <row r="56" spans="1:11" x14ac:dyDescent="0.25">
      <c r="A56" s="131" t="s">
        <v>210</v>
      </c>
      <c r="B56" s="124">
        <v>0.2</v>
      </c>
      <c r="C56" s="124">
        <v>1</v>
      </c>
      <c r="D56" s="124">
        <v>200</v>
      </c>
      <c r="E56" s="124">
        <v>1</v>
      </c>
      <c r="F56" s="124">
        <v>49.9</v>
      </c>
      <c r="G56" s="124">
        <v>100</v>
      </c>
      <c r="H56" s="124">
        <v>149.9</v>
      </c>
      <c r="I56" s="124">
        <v>199.9</v>
      </c>
      <c r="J56" s="129"/>
      <c r="K56" s="129"/>
    </row>
    <row r="57" spans="1:11" x14ac:dyDescent="0.25">
      <c r="A57" s="125" t="s">
        <v>211</v>
      </c>
      <c r="B57" s="124">
        <v>3</v>
      </c>
      <c r="C57" s="124">
        <v>5</v>
      </c>
      <c r="D57" s="124">
        <v>3000</v>
      </c>
      <c r="E57" s="124">
        <v>200</v>
      </c>
      <c r="F57" s="124">
        <v>500</v>
      </c>
      <c r="G57" s="124">
        <v>1000</v>
      </c>
      <c r="H57" s="124">
        <v>2000</v>
      </c>
      <c r="I57" s="124">
        <v>3000</v>
      </c>
      <c r="J57" s="129"/>
      <c r="K57" s="129"/>
    </row>
    <row r="58" spans="1:11" x14ac:dyDescent="0.25">
      <c r="A58" s="125" t="s">
        <v>212</v>
      </c>
      <c r="B58" s="124">
        <v>0.22</v>
      </c>
      <c r="C58" s="124">
        <v>1</v>
      </c>
      <c r="D58" s="124">
        <v>220</v>
      </c>
      <c r="E58" s="124">
        <v>1</v>
      </c>
      <c r="F58" s="124">
        <v>49.9</v>
      </c>
      <c r="G58" s="124">
        <v>100</v>
      </c>
      <c r="H58" s="124">
        <v>149.9</v>
      </c>
      <c r="I58" s="124">
        <v>219.9</v>
      </c>
      <c r="J58" s="129"/>
      <c r="K58" s="129"/>
    </row>
    <row r="59" spans="1:11" x14ac:dyDescent="0.25">
      <c r="A59" s="125" t="s">
        <v>213</v>
      </c>
      <c r="B59" s="124">
        <v>0.25</v>
      </c>
      <c r="C59" s="124">
        <v>0.5</v>
      </c>
      <c r="D59" s="124">
        <v>250</v>
      </c>
      <c r="E59" s="124">
        <v>1</v>
      </c>
      <c r="F59" s="124">
        <v>20</v>
      </c>
      <c r="G59" s="124">
        <v>49.9</v>
      </c>
      <c r="H59" s="124">
        <v>100</v>
      </c>
      <c r="I59" s="124">
        <v>249.9</v>
      </c>
      <c r="J59" s="129"/>
      <c r="K59" s="129"/>
    </row>
    <row r="60" spans="1:11" x14ac:dyDescent="0.25">
      <c r="A60" s="125" t="s">
        <v>214</v>
      </c>
      <c r="B60" s="124">
        <v>0.1</v>
      </c>
      <c r="C60" s="124">
        <v>0</v>
      </c>
      <c r="D60" s="124">
        <v>100</v>
      </c>
      <c r="E60" s="124">
        <v>0.01</v>
      </c>
      <c r="F60" s="124">
        <v>0.02</v>
      </c>
      <c r="G60" s="124">
        <v>0.05</v>
      </c>
      <c r="H60" s="124">
        <v>0.1</v>
      </c>
      <c r="I60" s="124">
        <v>0.2</v>
      </c>
      <c r="J60" s="129"/>
      <c r="K60" s="129"/>
    </row>
    <row r="61" spans="1:11" x14ac:dyDescent="0.25">
      <c r="A61" s="125" t="s">
        <v>215</v>
      </c>
      <c r="B61" s="124">
        <v>35</v>
      </c>
      <c r="C61" s="124">
        <v>100</v>
      </c>
      <c r="D61" s="124">
        <v>35000</v>
      </c>
      <c r="E61" s="124">
        <v>100</v>
      </c>
      <c r="F61" s="124">
        <v>7000</v>
      </c>
      <c r="G61" s="124">
        <v>16776</v>
      </c>
      <c r="H61" s="124">
        <v>24777</v>
      </c>
      <c r="I61" s="124">
        <v>34985</v>
      </c>
      <c r="J61" s="129"/>
      <c r="K61" s="129"/>
    </row>
    <row r="62" spans="1:11" x14ac:dyDescent="0.25">
      <c r="A62" s="125" t="s">
        <v>216</v>
      </c>
      <c r="B62" s="126" t="s">
        <v>176</v>
      </c>
      <c r="C62" s="127"/>
      <c r="D62" s="127"/>
      <c r="E62" s="127"/>
      <c r="F62" s="127"/>
      <c r="G62" s="127"/>
      <c r="H62" s="127"/>
      <c r="I62" s="128"/>
      <c r="J62" s="130" t="s">
        <v>177</v>
      </c>
      <c r="K62" s="129"/>
    </row>
  </sheetData>
  <mergeCells count="12">
    <mergeCell ref="B38:I38"/>
    <mergeCell ref="B39:I39"/>
    <mergeCell ref="B42:I42"/>
    <mergeCell ref="B46:I46"/>
    <mergeCell ref="B49:I49"/>
    <mergeCell ref="B62:I62"/>
    <mergeCell ref="B2:I2"/>
    <mergeCell ref="B3:I3"/>
    <mergeCell ref="B25:I25"/>
    <mergeCell ref="B26:I26"/>
    <mergeCell ref="B33:I33"/>
    <mergeCell ref="B36:I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Balance</vt:lpstr>
      <vt:lpstr>Masse étalon</vt:lpstr>
      <vt:lpstr>Référencement balance</vt:lpstr>
      <vt:lpstr>Balance!Zone_d_impression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Joëlle FRETARD</dc:creator>
  <cp:lastModifiedBy>ROBICHON Damien (SAFRAN ELECTRONICS &amp; DEFENSE)</cp:lastModifiedBy>
  <cp:lastPrinted>2016-09-28T09:52:13Z</cp:lastPrinted>
  <dcterms:created xsi:type="dcterms:W3CDTF">1999-05-20T13:41:24Z</dcterms:created>
  <dcterms:modified xsi:type="dcterms:W3CDTF">2016-09-29T09:24:06Z</dcterms:modified>
</cp:coreProperties>
</file>