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360" yWindow="300" windowWidth="10680" windowHeight="6000" tabRatio="642" activeTab="1"/>
  </bookViews>
  <sheets>
    <sheet name="ERQ-756" sheetId="3" r:id="rId1"/>
    <sheet name="Balance" sheetId="4" r:id="rId2"/>
  </sheets>
  <definedNames>
    <definedName name="Classe">#REF!</definedName>
    <definedName name="Gamme">#REF!</definedName>
    <definedName name="Type">#REF!</definedName>
    <definedName name="_xlnm.Print_Area" localSheetId="1">Balance!$A$1:$H$60</definedName>
    <definedName name="_xlnm.Print_Area" localSheetId="0">'ERQ-756'!$A$1:$L$46</definedName>
  </definedNames>
  <calcPr calcId="145621"/>
</workbook>
</file>

<file path=xl/calcChain.xml><?xml version="1.0" encoding="utf-8"?>
<calcChain xmlns="http://schemas.openxmlformats.org/spreadsheetml/2006/main">
  <c r="O65" i="4" l="1"/>
  <c r="J66" i="4"/>
  <c r="J61" i="4"/>
  <c r="R62" i="4"/>
  <c r="K65" i="4" s="1"/>
  <c r="K61" i="4" l="1"/>
  <c r="M61" i="4" s="1"/>
  <c r="K64" i="4"/>
  <c r="J68" i="4"/>
  <c r="J67" i="4"/>
  <c r="J65" i="4"/>
  <c r="J64" i="4"/>
  <c r="J63" i="4"/>
  <c r="J62" i="4"/>
  <c r="J43" i="4"/>
  <c r="J42" i="4"/>
  <c r="J49" i="4"/>
  <c r="J48" i="4"/>
  <c r="J47" i="4"/>
  <c r="J46" i="4"/>
  <c r="J45" i="4"/>
  <c r="J44" i="4"/>
  <c r="R43" i="4"/>
  <c r="K44" i="4" s="1"/>
  <c r="N44" i="4" s="1"/>
  <c r="N61" i="4" l="1"/>
  <c r="L61" i="4"/>
  <c r="K62" i="4"/>
  <c r="N62" i="4" s="1"/>
  <c r="O64" i="4"/>
  <c r="N64" i="4"/>
  <c r="M64" i="4"/>
  <c r="L64" i="4"/>
  <c r="K67" i="4"/>
  <c r="K63" i="4"/>
  <c r="N63" i="4" s="1"/>
  <c r="K66" i="4"/>
  <c r="K68" i="4"/>
  <c r="O44" i="4"/>
  <c r="L44" i="4"/>
  <c r="M44" i="4"/>
  <c r="K45" i="4"/>
  <c r="K43" i="4"/>
  <c r="K42" i="4"/>
  <c r="K49" i="4"/>
  <c r="K47" i="4"/>
  <c r="K46" i="4"/>
  <c r="K48" i="4"/>
  <c r="F9" i="4"/>
  <c r="N65" i="4" l="1"/>
  <c r="M65" i="4"/>
  <c r="L65" i="4"/>
  <c r="O63" i="4"/>
  <c r="M63" i="4"/>
  <c r="L63" i="4"/>
  <c r="O61" i="4"/>
  <c r="O67" i="4"/>
  <c r="N67" i="4"/>
  <c r="M67" i="4"/>
  <c r="L67" i="4"/>
  <c r="O62" i="4"/>
  <c r="M62" i="4"/>
  <c r="L62" i="4"/>
  <c r="O68" i="4"/>
  <c r="N68" i="4"/>
  <c r="M68" i="4"/>
  <c r="L68" i="4"/>
  <c r="O66" i="4"/>
  <c r="N66" i="4"/>
  <c r="M66" i="4"/>
  <c r="L66" i="4"/>
  <c r="O46" i="4"/>
  <c r="N46" i="4"/>
  <c r="M46" i="4"/>
  <c r="L46" i="4"/>
  <c r="O43" i="4"/>
  <c r="N43" i="4"/>
  <c r="M43" i="4"/>
  <c r="L43" i="4"/>
  <c r="O47" i="4"/>
  <c r="N47" i="4"/>
  <c r="M47" i="4"/>
  <c r="L47" i="4"/>
  <c r="O49" i="4"/>
  <c r="N49" i="4"/>
  <c r="M49" i="4"/>
  <c r="L49" i="4"/>
  <c r="O48" i="4"/>
  <c r="N48" i="4"/>
  <c r="M48" i="4"/>
  <c r="L48" i="4"/>
  <c r="O42" i="4"/>
  <c r="N42" i="4"/>
  <c r="M42" i="4"/>
  <c r="L42" i="4"/>
  <c r="O45" i="4"/>
  <c r="N45" i="4"/>
  <c r="M45" i="4"/>
  <c r="L45" i="4"/>
  <c r="K31" i="4"/>
  <c r="K35" i="4"/>
  <c r="K32" i="4"/>
  <c r="K36" i="4"/>
  <c r="K33" i="4"/>
  <c r="K29" i="4"/>
  <c r="L29" i="4" s="1"/>
  <c r="K30" i="4"/>
  <c r="K34" i="4"/>
  <c r="F27" i="4"/>
  <c r="F41" i="4"/>
  <c r="H9" i="4"/>
  <c r="F12" i="4" l="1"/>
  <c r="F11" i="4"/>
  <c r="F8" i="4"/>
  <c r="C27" i="4" l="1"/>
  <c r="J29" i="4" s="1"/>
  <c r="C41" i="4"/>
  <c r="C52" i="4"/>
  <c r="J36" i="4" s="1"/>
  <c r="C48" i="4"/>
  <c r="G48" i="4" s="1"/>
  <c r="J30" i="4"/>
  <c r="C51" i="4"/>
  <c r="J35" i="4" s="1"/>
  <c r="C47" i="4"/>
  <c r="C50" i="4"/>
  <c r="J34" i="4" s="1"/>
  <c r="C49" i="4"/>
  <c r="J33" i="4" s="1"/>
  <c r="E23" i="4"/>
  <c r="F23" i="4"/>
  <c r="G23" i="4"/>
  <c r="L33" i="4" l="1"/>
  <c r="O33" i="4"/>
  <c r="M33" i="4"/>
  <c r="N33" i="4"/>
  <c r="L30" i="4"/>
  <c r="O30" i="4"/>
  <c r="M30" i="4"/>
  <c r="F42" i="4" s="1"/>
  <c r="N30" i="4"/>
  <c r="O29" i="4"/>
  <c r="M29" i="4"/>
  <c r="F28" i="4" s="1"/>
  <c r="N29" i="4"/>
  <c r="L34" i="4"/>
  <c r="O34" i="4"/>
  <c r="N34" i="4"/>
  <c r="M34" i="4"/>
  <c r="L36" i="4"/>
  <c r="O36" i="4"/>
  <c r="M36" i="4"/>
  <c r="N36" i="4"/>
  <c r="L35" i="4"/>
  <c r="O35" i="4"/>
  <c r="M35" i="4"/>
  <c r="N35" i="4"/>
  <c r="J32" i="4"/>
  <c r="J31" i="4"/>
  <c r="G47" i="4"/>
  <c r="G51" i="4"/>
  <c r="G50" i="4"/>
  <c r="G49" i="4"/>
  <c r="L31" i="4" l="1"/>
  <c r="N31" i="4"/>
  <c r="O31" i="4"/>
  <c r="M31" i="4"/>
  <c r="L32" i="4"/>
  <c r="O32" i="4"/>
  <c r="M32" i="4"/>
  <c r="N32" i="4"/>
  <c r="G28" i="4"/>
  <c r="G42" i="4"/>
  <c r="G52" i="4"/>
  <c r="F47" i="4" l="1"/>
  <c r="F52" i="4"/>
  <c r="F50" i="4" l="1"/>
  <c r="F48" i="4"/>
  <c r="F49" i="4"/>
  <c r="F51" i="4"/>
  <c r="C55" i="4" l="1"/>
  <c r="G54" i="4"/>
</calcChain>
</file>

<file path=xl/comments1.xml><?xml version="1.0" encoding="utf-8"?>
<comments xmlns="http://schemas.openxmlformats.org/spreadsheetml/2006/main">
  <authors>
    <author>Robichon, Damien</author>
  </authors>
  <commentList>
    <comment ref="B21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NF EN 45501  £A.4.10</t>
        </r>
      </text>
    </comment>
    <comment ref="B31" authorId="0">
      <text>
        <r>
          <rPr>
            <sz val="12"/>
            <color indexed="81"/>
            <rFont val="Tahoma"/>
            <family val="2"/>
          </rPr>
          <t>NF EN 45501  £3.6.2.1
NF EN 45501  £A.4.7.1</t>
        </r>
      </text>
    </comment>
    <comment ref="B44" authorId="0">
      <text>
        <r>
          <rPr>
            <sz val="12"/>
            <color indexed="81"/>
            <rFont val="Tahoma"/>
            <family val="2"/>
          </rPr>
          <t>NF EN 45501  £A.4.4.1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<sst xmlns="http://schemas.openxmlformats.org/spreadsheetml/2006/main" count="265" uniqueCount="159">
  <si>
    <t>INSTRUMENT  VERIFIE</t>
  </si>
  <si>
    <t xml:space="preserve">Moyen de vérification utilisé </t>
  </si>
  <si>
    <t xml:space="preserve">Désignation </t>
  </si>
  <si>
    <t xml:space="preserve">N° d'identification : </t>
  </si>
  <si>
    <t>Moyen conforme</t>
  </si>
  <si>
    <t>Moyen non conforme</t>
  </si>
  <si>
    <t>Observations :</t>
  </si>
  <si>
    <t xml:space="preserve">Date de vérification     </t>
  </si>
  <si>
    <t xml:space="preserve">Technicien Métrologie   </t>
  </si>
  <si>
    <t xml:space="preserve">Désignation : </t>
  </si>
  <si>
    <t xml:space="preserve">Marque : </t>
  </si>
  <si>
    <t xml:space="preserve">Type : </t>
  </si>
  <si>
    <t>Capacité :</t>
  </si>
  <si>
    <t xml:space="preserve">Précision : </t>
  </si>
  <si>
    <t>RESULTATS DES  MESURES</t>
  </si>
  <si>
    <t xml:space="preserve"> </t>
  </si>
  <si>
    <t>N° PV d'étalonnage COFRAC</t>
  </si>
  <si>
    <t>Critère Mesuré</t>
  </si>
  <si>
    <t>Tolérance Mini</t>
  </si>
  <si>
    <t>Tolérance Maxi</t>
  </si>
  <si>
    <t>Mesure2</t>
  </si>
  <si>
    <t>Moyenne</t>
  </si>
  <si>
    <t>Mesure1</t>
  </si>
  <si>
    <t>Mesure3</t>
  </si>
  <si>
    <t>Mesure4</t>
  </si>
  <si>
    <t>Mesure5</t>
  </si>
  <si>
    <t>Ecart maxi</t>
  </si>
  <si>
    <t>Mode opératoire n° :</t>
  </si>
  <si>
    <t xml:space="preserve">N° série : </t>
  </si>
  <si>
    <t>Classe :</t>
  </si>
  <si>
    <t>n°PV Cofrac</t>
  </si>
  <si>
    <t>essai n°1</t>
  </si>
  <si>
    <t>essai n°2</t>
  </si>
  <si>
    <t>essai n°3</t>
  </si>
  <si>
    <t>Ecart</t>
  </si>
  <si>
    <t>E.M.T</t>
  </si>
  <si>
    <t>centre arrière gauche</t>
  </si>
  <si>
    <t>centre arrière droit</t>
  </si>
  <si>
    <t>centre avant gauche</t>
  </si>
  <si>
    <t>centre avant droit</t>
  </si>
  <si>
    <t>(g)</t>
  </si>
  <si>
    <t>Charge croissante</t>
  </si>
  <si>
    <t>Charge décroissante</t>
  </si>
  <si>
    <t>EMT (g)</t>
  </si>
  <si>
    <t>A) Essai de fidélité (en g)</t>
  </si>
  <si>
    <t>C) Essai de justesse (en g)</t>
  </si>
  <si>
    <t>II</t>
  </si>
  <si>
    <t>0°</t>
  </si>
  <si>
    <t>30°</t>
  </si>
  <si>
    <t>61°</t>
  </si>
  <si>
    <t>119°</t>
  </si>
  <si>
    <t>150°</t>
  </si>
  <si>
    <t>-0°05'</t>
  </si>
  <si>
    <t>0°05'</t>
  </si>
  <si>
    <t>30°05'</t>
  </si>
  <si>
    <t>61°05'</t>
  </si>
  <si>
    <t>119°05'</t>
  </si>
  <si>
    <t>150°05'</t>
  </si>
  <si>
    <t>29°55'</t>
  </si>
  <si>
    <t>60°55'</t>
  </si>
  <si>
    <t>118°55'</t>
  </si>
  <si>
    <t>149°55'</t>
  </si>
  <si>
    <t>M353A0217</t>
  </si>
  <si>
    <t>Mode Opératoire n°  LA/39/048</t>
  </si>
  <si>
    <t>I</t>
  </si>
  <si>
    <t>III</t>
  </si>
  <si>
    <t>E.M.T (g)</t>
  </si>
  <si>
    <t>IV</t>
  </si>
  <si>
    <t>Classe I</t>
  </si>
  <si>
    <t>Classe II</t>
  </si>
  <si>
    <t>Classe III</t>
  </si>
  <si>
    <t>Classe IV</t>
  </si>
  <si>
    <t>200 000 e &lt; m</t>
  </si>
  <si>
    <t>50 000 e &lt; m ≤ 200 000 e</t>
  </si>
  <si>
    <t>0 ≤ m ≤ 5 000 e</t>
  </si>
  <si>
    <t>0 ≤ m ≤ 50 000 e</t>
  </si>
  <si>
    <t>0 ≤ m ≤ 500 e</t>
  </si>
  <si>
    <t>0 ≤ m ≤ 50 e</t>
  </si>
  <si>
    <t>5 000 e &lt; m ≤ 20 000 e</t>
  </si>
  <si>
    <t>20 000 e &lt; m ≤ 100 000 e</t>
  </si>
  <si>
    <t>500 e &lt; m ≤ 2 000 e</t>
  </si>
  <si>
    <t>2 000 e &lt; m ≤ 10 000 e</t>
  </si>
  <si>
    <t>50 e &lt; m ≤ 200 e</t>
  </si>
  <si>
    <t>200 e &lt; m ≤ 1 000 e</t>
  </si>
  <si>
    <t>masse (m)</t>
  </si>
  <si>
    <t>m/e</t>
  </si>
  <si>
    <t>Spéciale</t>
  </si>
  <si>
    <t>Fine</t>
  </si>
  <si>
    <t>Ordinaire</t>
  </si>
  <si>
    <t>EMT (classe I)</t>
  </si>
  <si>
    <t>EMT (classe II)</t>
  </si>
  <si>
    <t>EMT (classe III)</t>
  </si>
  <si>
    <t>EMT (classe IV)</t>
  </si>
  <si>
    <t>Partie à renseigner :</t>
  </si>
  <si>
    <t>Calcul :</t>
  </si>
  <si>
    <t>Champs a renseigner informatiquement</t>
  </si>
  <si>
    <t>valeurs à saisir</t>
  </si>
  <si>
    <t>Mis à jour le 18/06/2014</t>
  </si>
  <si>
    <t>Charge maxi (en g):</t>
  </si>
  <si>
    <t>Charge couramment utilisée:</t>
  </si>
  <si>
    <t xml:space="preserve">Précision: </t>
  </si>
  <si>
    <t>± 1 * e</t>
  </si>
  <si>
    <t xml:space="preserve">Soit ici : </t>
  </si>
  <si>
    <t>g</t>
  </si>
  <si>
    <t xml:space="preserve">B) Essai d'excentration (en g)     </t>
  </si>
  <si>
    <t>EMT : Erreur Maximale Tolérée</t>
  </si>
  <si>
    <t>Moyen</t>
  </si>
  <si>
    <t>Minimum</t>
  </si>
  <si>
    <t>Charge 2</t>
  </si>
  <si>
    <t>Charge 3</t>
  </si>
  <si>
    <t>Charge 1</t>
  </si>
  <si>
    <t>Charge 4</t>
  </si>
  <si>
    <t>Maximum</t>
  </si>
  <si>
    <t>Essai de fidélité</t>
  </si>
  <si>
    <t>Essai d'excentration</t>
  </si>
  <si>
    <t>Soit ici :</t>
  </si>
  <si>
    <t>E.M.T (Erreur Maximale Tolérée)</t>
  </si>
  <si>
    <t>OU réalisez l'essai avec une charge couramment utilisée</t>
  </si>
  <si>
    <t>Réalisez l'essai avec une charge égale à 80% de la charge maximale</t>
  </si>
  <si>
    <t>Réalisez l'essai avec une charge correspondant à 1/3 de la charge maximale</t>
  </si>
  <si>
    <t>*mettre un "X"</t>
  </si>
  <si>
    <t>X</t>
  </si>
  <si>
    <t>e (en g) :</t>
  </si>
  <si>
    <t>d (en g) :</t>
  </si>
  <si>
    <t>e : Résolution de l'affichage numérique de la balance (dernier digit)</t>
  </si>
  <si>
    <t>Charge couramment utilisée lors des essais (besoin production)</t>
  </si>
  <si>
    <t>Charge maximale de la balance</t>
  </si>
  <si>
    <t>k :</t>
  </si>
  <si>
    <t>Taux de confiance</t>
  </si>
  <si>
    <t>d (en g):</t>
  </si>
  <si>
    <t>EMT en service</t>
  </si>
  <si>
    <t>± 2 * e</t>
  </si>
  <si>
    <t>± 3 * e</t>
  </si>
  <si>
    <t xml:space="preserve">Valeur </t>
  </si>
  <si>
    <t>(NF EN 45501 £3.5.1 et £3.5.2) :</t>
  </si>
  <si>
    <t>Les différentes données et essais présents sur ce fichier sont</t>
  </si>
  <si>
    <t>rattachés au Mode Opératoire LA/39/048 et aux normes</t>
  </si>
  <si>
    <t xml:space="preserve">inscrites dans les commentaires des titres </t>
  </si>
  <si>
    <t>MANN HUMMEL</t>
  </si>
  <si>
    <t>d =</t>
  </si>
  <si>
    <t xml:space="preserve">k = </t>
  </si>
  <si>
    <t xml:space="preserve">e = </t>
  </si>
  <si>
    <t>Charge maxi =</t>
  </si>
  <si>
    <t>Pour avoir une EMT à ±3 g voici les solutions :</t>
  </si>
  <si>
    <t>d = 1 et k = 3</t>
  </si>
  <si>
    <t>-</t>
  </si>
  <si>
    <t>d = 0,5 et k = 6</t>
  </si>
  <si>
    <t>POSSIBLE</t>
  </si>
  <si>
    <t>Résolution balance de 0,5 ???</t>
  </si>
  <si>
    <t>CLASSE 1 et 2</t>
  </si>
  <si>
    <t>d = 0,1 et k = 30</t>
  </si>
  <si>
    <t>Taux de confiance = 30 ???</t>
  </si>
  <si>
    <t>Définir les balances avec un d = 1 (Ce qui se fait maintenant) puis un k = 3 (k = 3   =&gt;   99.7% soit un risque de non qualité de 0.3%)</t>
  </si>
  <si>
    <t xml:space="preserve">Ce qui permet d'obtenir un EMT = ±3g  et il suffit de placer les balances de 3kg et 6 kg en classe 1 ou 2 </t>
  </si>
  <si>
    <t xml:space="preserve">EMT = </t>
  </si>
  <si>
    <t xml:space="preserve">Charge maxi = </t>
  </si>
  <si>
    <t xml:space="preserve">k </t>
  </si>
  <si>
    <t>d</t>
  </si>
  <si>
    <t xml:space="preserve">d =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</si>
</sst>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26" x14ac:knownFonts="1">
    <font>
      <sz val="12"/>
      <name val="Times New Roman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2"/>
      <name val="Times New Roman"/>
      <family val="1"/>
    </font>
    <font>
      <b/>
      <u/>
      <sz val="12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sz val="12"/>
      <name val="Times New Roman"/>
      <family val="1"/>
    </font>
    <font>
      <sz val="8"/>
      <name val="Times New Roman"/>
      <family val="1"/>
    </font>
    <font>
      <sz val="10"/>
      <name val="Times New Roman"/>
      <family val="1"/>
    </font>
    <font>
      <sz val="10"/>
      <name val="Arial"/>
      <family val="2"/>
    </font>
    <font>
      <b/>
      <sz val="14"/>
      <name val="Arial"/>
      <family val="2"/>
    </font>
    <font>
      <sz val="10"/>
      <color indexed="57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u/>
      <sz val="14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1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sz val="12"/>
      <color theme="1"/>
      <name val="Times New Roman"/>
      <family val="1"/>
    </font>
    <font>
      <sz val="9"/>
      <color indexed="81"/>
      <name val="Tahoma"/>
      <family val="2"/>
    </font>
    <font>
      <sz val="12"/>
      <color indexed="81"/>
      <name val="Tahoma"/>
      <family val="2"/>
    </font>
    <font>
      <sz val="12"/>
      <color rgb="FF00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66FF33"/>
        <bgColor indexed="64"/>
      </patternFill>
    </fill>
  </fills>
  <borders count="47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0" fillId="0" borderId="0"/>
    <xf numFmtId="0" fontId="3" fillId="0" borderId="0"/>
    <xf numFmtId="0" fontId="3" fillId="0" borderId="0"/>
    <xf numFmtId="0" fontId="2" fillId="0" borderId="0"/>
  </cellStyleXfs>
  <cellXfs count="196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0" fontId="6" fillId="0" borderId="0" xfId="0" applyFont="1" applyAlignment="1">
      <alignment horizontal="center"/>
    </xf>
    <xf numFmtId="0" fontId="0" fillId="0" borderId="0" xfId="0" applyAlignment="1"/>
    <xf numFmtId="0" fontId="6" fillId="0" borderId="0" xfId="0" applyFont="1" applyBorder="1" applyAlignment="1">
      <alignment horizontal="center"/>
    </xf>
    <xf numFmtId="0" fontId="0" fillId="0" borderId="0" xfId="0" applyAlignment="1">
      <alignment horizontal="centerContinuous"/>
    </xf>
    <xf numFmtId="0" fontId="5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/>
    </xf>
    <xf numFmtId="14" fontId="0" fillId="0" borderId="0" xfId="0" applyNumberFormat="1" applyAlignment="1"/>
    <xf numFmtId="14" fontId="0" fillId="0" borderId="0" xfId="0" applyNumberFormat="1"/>
    <xf numFmtId="0" fontId="7" fillId="0" borderId="0" xfId="0" applyFont="1"/>
    <xf numFmtId="0" fontId="7" fillId="0" borderId="0" xfId="0" applyFont="1" applyBorder="1" applyAlignment="1">
      <alignment horizontal="left"/>
    </xf>
    <xf numFmtId="0" fontId="4" fillId="0" borderId="0" xfId="0" applyFont="1" applyAlignment="1">
      <alignment horizontal="centerContinuous" vertical="center"/>
    </xf>
    <xf numFmtId="0" fontId="9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Continuous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Continuous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164" fontId="0" fillId="0" borderId="13" xfId="0" applyNumberFormat="1" applyBorder="1" applyAlignment="1">
      <alignment horizontal="centerContinuous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/>
    <xf numFmtId="0" fontId="6" fillId="0" borderId="0" xfId="0" applyFont="1" applyBorder="1" applyAlignment="1"/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9" xfId="0" applyFont="1" applyBorder="1" applyAlignment="1">
      <alignment vertical="center"/>
    </xf>
    <xf numFmtId="0" fontId="9" fillId="0" borderId="18" xfId="0" applyFont="1" applyBorder="1" applyAlignment="1">
      <alignment horizontal="centerContinuous" vertical="center"/>
    </xf>
    <xf numFmtId="0" fontId="9" fillId="0" borderId="18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vertical="center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9" fillId="0" borderId="25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4" fillId="0" borderId="0" xfId="2" applyFont="1" applyAlignment="1">
      <alignment horizontal="centerContinuous"/>
    </xf>
    <xf numFmtId="0" fontId="10" fillId="0" borderId="0" xfId="1"/>
    <xf numFmtId="0" fontId="3" fillId="0" borderId="0" xfId="2" applyAlignment="1">
      <alignment vertical="center"/>
    </xf>
    <xf numFmtId="0" fontId="3" fillId="0" borderId="0" xfId="2" applyFont="1" applyAlignment="1"/>
    <xf numFmtId="0" fontId="3" fillId="0" borderId="0" xfId="2"/>
    <xf numFmtId="0" fontId="3" fillId="0" borderId="0" xfId="2" applyFont="1" applyAlignment="1">
      <alignment vertical="center"/>
    </xf>
    <xf numFmtId="0" fontId="3" fillId="0" borderId="0" xfId="2" applyFont="1" applyAlignment="1">
      <alignment horizontal="left" vertical="center"/>
    </xf>
    <xf numFmtId="0" fontId="3" fillId="0" borderId="0" xfId="2" applyFont="1"/>
    <xf numFmtId="0" fontId="7" fillId="0" borderId="0" xfId="2" applyFont="1" applyFill="1" applyAlignment="1">
      <alignment horizontal="center"/>
    </xf>
    <xf numFmtId="0" fontId="3" fillId="0" borderId="0" xfId="2" applyAlignment="1">
      <alignment horizontal="center" vertical="center"/>
    </xf>
    <xf numFmtId="0" fontId="10" fillId="0" borderId="0" xfId="1" applyAlignment="1">
      <alignment horizontal="center"/>
    </xf>
    <xf numFmtId="0" fontId="11" fillId="0" borderId="0" xfId="1" applyFont="1"/>
    <xf numFmtId="0" fontId="12" fillId="0" borderId="0" xfId="1" applyFont="1"/>
    <xf numFmtId="0" fontId="10" fillId="2" borderId="27" xfId="1" applyFill="1" applyBorder="1" applyAlignment="1">
      <alignment horizontal="center"/>
    </xf>
    <xf numFmtId="0" fontId="10" fillId="0" borderId="27" xfId="1" applyBorder="1" applyAlignment="1">
      <alignment horizontal="center"/>
    </xf>
    <xf numFmtId="0" fontId="10" fillId="0" borderId="0" xfId="1" applyBorder="1"/>
    <xf numFmtId="0" fontId="10" fillId="0" borderId="16" xfId="1" applyBorder="1" applyAlignment="1">
      <alignment horizontal="center"/>
    </xf>
    <xf numFmtId="0" fontId="10" fillId="0" borderId="0" xfId="1" applyBorder="1" applyAlignment="1"/>
    <xf numFmtId="0" fontId="6" fillId="0" borderId="0" xfId="2" applyFont="1" applyBorder="1" applyAlignment="1">
      <alignment horizontal="center"/>
    </xf>
    <xf numFmtId="14" fontId="3" fillId="0" borderId="0" xfId="2" applyNumberFormat="1" applyAlignment="1"/>
    <xf numFmtId="0" fontId="10" fillId="0" borderId="0" xfId="1" applyFont="1"/>
    <xf numFmtId="0" fontId="0" fillId="0" borderId="3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quotePrefix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10" fillId="0" borderId="16" xfId="1" applyBorder="1" applyAlignment="1">
      <alignment horizontal="center" vertical="center"/>
    </xf>
    <xf numFmtId="0" fontId="10" fillId="0" borderId="16" xfId="1" applyBorder="1" applyAlignment="1">
      <alignment horizontal="center" vertical="center" wrapText="1"/>
    </xf>
    <xf numFmtId="0" fontId="15" fillId="0" borderId="0" xfId="1" applyFont="1"/>
    <xf numFmtId="0" fontId="14" fillId="0" borderId="16" xfId="1" applyFont="1" applyBorder="1" applyAlignment="1">
      <alignment horizontal="center"/>
    </xf>
    <xf numFmtId="0" fontId="16" fillId="0" borderId="0" xfId="1" applyFont="1"/>
    <xf numFmtId="0" fontId="10" fillId="0" borderId="0" xfId="1" applyAlignment="1">
      <alignment horizontal="center"/>
    </xf>
    <xf numFmtId="0" fontId="13" fillId="0" borderId="0" xfId="1" applyFont="1" applyAlignment="1">
      <alignment horizontal="center"/>
    </xf>
    <xf numFmtId="0" fontId="13" fillId="0" borderId="0" xfId="1" applyFont="1" applyAlignment="1">
      <alignment horizontal="left"/>
    </xf>
    <xf numFmtId="0" fontId="10" fillId="0" borderId="26" xfId="1" applyBorder="1" applyAlignment="1">
      <alignment horizontal="center" vertical="center"/>
    </xf>
    <xf numFmtId="0" fontId="10" fillId="3" borderId="27" xfId="1" applyFill="1" applyBorder="1" applyAlignment="1">
      <alignment horizontal="center"/>
    </xf>
    <xf numFmtId="0" fontId="18" fillId="3" borderId="27" xfId="1" applyFont="1" applyFill="1" applyBorder="1" applyAlignment="1">
      <alignment horizontal="center"/>
    </xf>
    <xf numFmtId="0" fontId="13" fillId="0" borderId="0" xfId="1" applyFont="1" applyFill="1" applyBorder="1" applyAlignment="1">
      <alignment horizontal="center"/>
    </xf>
    <xf numFmtId="0" fontId="9" fillId="0" borderId="0" xfId="2" applyFont="1" applyBorder="1" applyAlignment="1"/>
    <xf numFmtId="0" fontId="3" fillId="0" borderId="0" xfId="2" applyFont="1" applyAlignment="1">
      <alignment horizontal="right"/>
    </xf>
    <xf numFmtId="0" fontId="3" fillId="0" borderId="0" xfId="2" applyAlignment="1">
      <alignment horizontal="right" vertical="center"/>
    </xf>
    <xf numFmtId="0" fontId="9" fillId="0" borderId="0" xfId="2" applyFont="1" applyAlignment="1">
      <alignment horizontal="right"/>
    </xf>
    <xf numFmtId="0" fontId="13" fillId="0" borderId="0" xfId="1" applyFont="1"/>
    <xf numFmtId="0" fontId="17" fillId="0" borderId="26" xfId="1" applyFont="1" applyBorder="1" applyAlignment="1">
      <alignment horizontal="center" vertical="center"/>
    </xf>
    <xf numFmtId="0" fontId="10" fillId="0" borderId="37" xfId="1" applyFill="1" applyBorder="1" applyAlignment="1">
      <alignment horizontal="center" vertical="center"/>
    </xf>
    <xf numFmtId="0" fontId="19" fillId="0" borderId="31" xfId="1" applyFont="1" applyBorder="1" applyAlignment="1">
      <alignment horizontal="center" vertical="center" wrapText="1"/>
    </xf>
    <xf numFmtId="0" fontId="19" fillId="0" borderId="25" xfId="1" applyFont="1" applyBorder="1" applyAlignment="1">
      <alignment horizontal="center" vertical="center" wrapText="1"/>
    </xf>
    <xf numFmtId="0" fontId="10" fillId="4" borderId="16" xfId="1" applyFill="1" applyBorder="1" applyAlignment="1">
      <alignment wrapText="1"/>
    </xf>
    <xf numFmtId="0" fontId="10" fillId="0" borderId="0" xfId="1" applyFill="1" applyBorder="1" applyAlignment="1"/>
    <xf numFmtId="0" fontId="10" fillId="0" borderId="0" xfId="1" applyBorder="1" applyAlignment="1">
      <alignment horizontal="center"/>
    </xf>
    <xf numFmtId="0" fontId="10" fillId="0" borderId="0" xfId="1" applyAlignment="1">
      <alignment horizontal="center"/>
    </xf>
    <xf numFmtId="0" fontId="10" fillId="2" borderId="16" xfId="1" applyFill="1" applyBorder="1" applyAlignment="1">
      <alignment horizontal="center"/>
    </xf>
    <xf numFmtId="0" fontId="10" fillId="0" borderId="44" xfId="1" applyBorder="1"/>
    <xf numFmtId="0" fontId="10" fillId="0" borderId="43" xfId="1" applyBorder="1"/>
    <xf numFmtId="0" fontId="10" fillId="0" borderId="25" xfId="1" applyBorder="1"/>
    <xf numFmtId="0" fontId="10" fillId="0" borderId="21" xfId="1" applyBorder="1"/>
    <xf numFmtId="0" fontId="3" fillId="0" borderId="0" xfId="2" applyAlignment="1">
      <alignment horizontal="center"/>
    </xf>
    <xf numFmtId="0" fontId="6" fillId="0" borderId="26" xfId="2" applyFont="1" applyBorder="1" applyAlignment="1">
      <alignment horizontal="center"/>
    </xf>
    <xf numFmtId="0" fontId="13" fillId="3" borderId="28" xfId="1" applyFont="1" applyFill="1" applyBorder="1" applyAlignment="1">
      <alignment horizontal="center"/>
    </xf>
    <xf numFmtId="0" fontId="13" fillId="3" borderId="27" xfId="1" applyFont="1" applyFill="1" applyBorder="1" applyAlignment="1">
      <alignment horizontal="center"/>
    </xf>
    <xf numFmtId="0" fontId="13" fillId="3" borderId="25" xfId="1" applyFont="1" applyFill="1" applyBorder="1" applyAlignment="1">
      <alignment horizontal="center" vertical="center"/>
    </xf>
    <xf numFmtId="0" fontId="13" fillId="3" borderId="16" xfId="1" applyFont="1" applyFill="1" applyBorder="1" applyAlignment="1">
      <alignment horizontal="center" vertical="center"/>
    </xf>
    <xf numFmtId="0" fontId="10" fillId="2" borderId="16" xfId="1" applyFill="1" applyBorder="1" applyAlignment="1">
      <alignment horizontal="center" vertical="center"/>
    </xf>
    <xf numFmtId="0" fontId="4" fillId="0" borderId="0" xfId="2" applyFont="1" applyAlignment="1"/>
    <xf numFmtId="165" fontId="10" fillId="0" borderId="0" xfId="1" applyNumberFormat="1"/>
    <xf numFmtId="0" fontId="10" fillId="0" borderId="16" xfId="1" applyFill="1" applyBorder="1" applyAlignment="1">
      <alignment horizontal="center"/>
    </xf>
    <xf numFmtId="0" fontId="13" fillId="5" borderId="16" xfId="1" applyFont="1" applyFill="1" applyBorder="1" applyAlignment="1">
      <alignment horizontal="center"/>
    </xf>
    <xf numFmtId="0" fontId="13" fillId="0" borderId="0" xfId="1" applyFont="1" applyAlignment="1">
      <alignment horizontal="center"/>
    </xf>
    <xf numFmtId="0" fontId="10" fillId="0" borderId="0" xfId="1"/>
    <xf numFmtId="0" fontId="20" fillId="0" borderId="0" xfId="1" applyFont="1"/>
    <xf numFmtId="0" fontId="13" fillId="0" borderId="16" xfId="1" applyFont="1" applyFill="1" applyBorder="1" applyAlignment="1">
      <alignment horizontal="center"/>
    </xf>
    <xf numFmtId="0" fontId="21" fillId="5" borderId="16" xfId="1" applyFont="1" applyFill="1" applyBorder="1" applyAlignment="1">
      <alignment horizontal="center"/>
    </xf>
    <xf numFmtId="0" fontId="13" fillId="0" borderId="0" xfId="1" applyFont="1" applyAlignment="1">
      <alignment horizontal="right"/>
    </xf>
    <xf numFmtId="0" fontId="13" fillId="6" borderId="16" xfId="1" applyFont="1" applyFill="1" applyBorder="1" applyAlignment="1">
      <alignment horizontal="center"/>
    </xf>
    <xf numFmtId="0" fontId="13" fillId="6" borderId="25" xfId="1" applyFont="1" applyFill="1" applyBorder="1" applyAlignment="1">
      <alignment horizontal="center"/>
    </xf>
    <xf numFmtId="0" fontId="10" fillId="6" borderId="16" xfId="1" applyFill="1" applyBorder="1" applyAlignment="1">
      <alignment horizontal="center"/>
    </xf>
    <xf numFmtId="0" fontId="13" fillId="7" borderId="16" xfId="1" applyFont="1" applyFill="1" applyBorder="1" applyAlignment="1">
      <alignment horizontal="center"/>
    </xf>
    <xf numFmtId="0" fontId="13" fillId="7" borderId="25" xfId="1" applyFont="1" applyFill="1" applyBorder="1" applyAlignment="1">
      <alignment horizontal="center"/>
    </xf>
    <xf numFmtId="0" fontId="10" fillId="7" borderId="16" xfId="1" applyFill="1" applyBorder="1" applyAlignment="1">
      <alignment horizontal="center"/>
    </xf>
    <xf numFmtId="0" fontId="13" fillId="8" borderId="16" xfId="1" applyFont="1" applyFill="1" applyBorder="1" applyAlignment="1">
      <alignment horizontal="center"/>
    </xf>
    <xf numFmtId="0" fontId="13" fillId="8" borderId="25" xfId="1" applyFont="1" applyFill="1" applyBorder="1" applyAlignment="1">
      <alignment horizontal="center"/>
    </xf>
    <xf numFmtId="0" fontId="10" fillId="8" borderId="16" xfId="1" applyFill="1" applyBorder="1" applyAlignment="1">
      <alignment horizontal="center"/>
    </xf>
    <xf numFmtId="0" fontId="13" fillId="9" borderId="16" xfId="1" applyFont="1" applyFill="1" applyBorder="1" applyAlignment="1">
      <alignment horizontal="center"/>
    </xf>
    <xf numFmtId="0" fontId="13" fillId="9" borderId="25" xfId="1" applyFont="1" applyFill="1" applyBorder="1" applyAlignment="1">
      <alignment horizontal="center"/>
    </xf>
    <xf numFmtId="0" fontId="10" fillId="9" borderId="16" xfId="1" applyFill="1" applyBorder="1" applyAlignment="1">
      <alignment horizontal="center"/>
    </xf>
    <xf numFmtId="0" fontId="10" fillId="0" borderId="0" xfId="1" applyAlignment="1">
      <alignment horizontal="right"/>
    </xf>
    <xf numFmtId="0" fontId="17" fillId="0" borderId="16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2" fillId="0" borderId="21" xfId="1" applyFont="1" applyBorder="1" applyAlignment="1">
      <alignment horizontal="center"/>
    </xf>
    <xf numFmtId="0" fontId="10" fillId="0" borderId="0" xfId="1" applyBorder="1" applyAlignment="1">
      <alignment horizontal="center"/>
    </xf>
    <xf numFmtId="0" fontId="10" fillId="0" borderId="16" xfId="1" applyBorder="1"/>
    <xf numFmtId="0" fontId="10" fillId="10" borderId="16" xfId="1" applyFill="1" applyBorder="1" applyAlignment="1">
      <alignment horizontal="center"/>
    </xf>
    <xf numFmtId="0" fontId="13" fillId="10" borderId="25" xfId="1" applyFont="1" applyFill="1" applyBorder="1" applyAlignment="1">
      <alignment horizontal="center"/>
    </xf>
    <xf numFmtId="165" fontId="10" fillId="0" borderId="16" xfId="1" applyNumberFormat="1" applyBorder="1" applyAlignment="1">
      <alignment horizontal="center"/>
    </xf>
    <xf numFmtId="2" fontId="10" fillId="0" borderId="16" xfId="1" applyNumberFormat="1" applyBorder="1" applyAlignment="1">
      <alignment horizontal="center"/>
    </xf>
    <xf numFmtId="2" fontId="17" fillId="0" borderId="26" xfId="1" applyNumberFormat="1" applyFont="1" applyBorder="1" applyAlignment="1">
      <alignment horizontal="center" vertical="center"/>
    </xf>
    <xf numFmtId="1" fontId="10" fillId="2" borderId="16" xfId="1" applyNumberFormat="1" applyFill="1" applyBorder="1" applyAlignment="1">
      <alignment horizontal="center"/>
    </xf>
    <xf numFmtId="0" fontId="13" fillId="0" borderId="16" xfId="1" applyFont="1" applyBorder="1"/>
    <xf numFmtId="0" fontId="10" fillId="0" borderId="16" xfId="1" applyBorder="1" applyAlignment="1">
      <alignment horizontal="center"/>
    </xf>
    <xf numFmtId="0" fontId="10" fillId="0" borderId="25" xfId="1" applyBorder="1" applyAlignment="1">
      <alignment horizontal="center"/>
    </xf>
    <xf numFmtId="0" fontId="10" fillId="0" borderId="21" xfId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38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9" fillId="0" borderId="23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9" fillId="0" borderId="20" xfId="0" applyFont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10" fillId="0" borderId="16" xfId="1" applyBorder="1" applyAlignment="1">
      <alignment horizontal="center"/>
    </xf>
    <xf numFmtId="0" fontId="10" fillId="0" borderId="25" xfId="1" applyBorder="1" applyAlignment="1">
      <alignment horizontal="center"/>
    </xf>
    <xf numFmtId="0" fontId="13" fillId="3" borderId="25" xfId="1" applyFont="1" applyFill="1" applyBorder="1" applyAlignment="1">
      <alignment horizontal="center" vertical="center"/>
    </xf>
    <xf numFmtId="0" fontId="13" fillId="3" borderId="46" xfId="1" applyFont="1" applyFill="1" applyBorder="1" applyAlignment="1">
      <alignment horizontal="center" vertical="center"/>
    </xf>
    <xf numFmtId="0" fontId="10" fillId="0" borderId="0" xfId="1" applyBorder="1" applyAlignment="1">
      <alignment horizontal="center"/>
    </xf>
    <xf numFmtId="0" fontId="13" fillId="0" borderId="16" xfId="1" applyFont="1" applyBorder="1" applyAlignment="1">
      <alignment horizontal="center" vertical="center"/>
    </xf>
    <xf numFmtId="0" fontId="13" fillId="0" borderId="25" xfId="1" applyFont="1" applyBorder="1" applyAlignment="1">
      <alignment horizontal="center" vertical="center"/>
    </xf>
    <xf numFmtId="0" fontId="10" fillId="0" borderId="34" xfId="1" applyBorder="1" applyAlignment="1">
      <alignment horizontal="center"/>
    </xf>
    <xf numFmtId="0" fontId="10" fillId="0" borderId="40" xfId="1" applyBorder="1" applyAlignment="1">
      <alignment horizontal="center"/>
    </xf>
    <xf numFmtId="0" fontId="22" fillId="0" borderId="34" xfId="0" applyFont="1" applyBorder="1" applyAlignment="1">
      <alignment vertical="center"/>
    </xf>
    <xf numFmtId="0" fontId="15" fillId="0" borderId="0" xfId="1" applyFont="1" applyAlignment="1">
      <alignment horizontal="center" vertical="center"/>
    </xf>
    <xf numFmtId="0" fontId="10" fillId="0" borderId="32" xfId="1" applyBorder="1" applyAlignment="1">
      <alignment horizontal="center"/>
    </xf>
    <xf numFmtId="0" fontId="6" fillId="0" borderId="16" xfId="2" applyFont="1" applyBorder="1" applyAlignment="1">
      <alignment horizontal="center"/>
    </xf>
    <xf numFmtId="0" fontId="10" fillId="0" borderId="0" xfId="1" applyAlignment="1">
      <alignment horizontal="center"/>
    </xf>
    <xf numFmtId="0" fontId="5" fillId="0" borderId="0" xfId="2" applyFont="1" applyAlignment="1">
      <alignment horizontal="left" vertical="center"/>
    </xf>
    <xf numFmtId="0" fontId="10" fillId="0" borderId="31" xfId="1" applyBorder="1" applyAlignment="1">
      <alignment horizontal="center" vertical="top"/>
    </xf>
    <xf numFmtId="0" fontId="10" fillId="0" borderId="33" xfId="1" applyBorder="1" applyAlignment="1">
      <alignment horizontal="center" vertical="top"/>
    </xf>
    <xf numFmtId="0" fontId="10" fillId="0" borderId="45" xfId="1" applyBorder="1" applyAlignment="1">
      <alignment horizontal="center" vertical="top"/>
    </xf>
    <xf numFmtId="1" fontId="10" fillId="2" borderId="26" xfId="1" applyNumberFormat="1" applyFill="1" applyBorder="1" applyAlignment="1">
      <alignment horizontal="center"/>
    </xf>
    <xf numFmtId="1" fontId="10" fillId="2" borderId="37" xfId="1" applyNumberFormat="1" applyFill="1" applyBorder="1" applyAlignment="1">
      <alignment horizontal="center"/>
    </xf>
    <xf numFmtId="0" fontId="13" fillId="0" borderId="0" xfId="1" applyFont="1" applyAlignment="1">
      <alignment horizontal="center"/>
    </xf>
    <xf numFmtId="0" fontId="10" fillId="0" borderId="29" xfId="1" applyBorder="1" applyAlignment="1">
      <alignment horizontal="center"/>
    </xf>
    <xf numFmtId="0" fontId="10" fillId="2" borderId="26" xfId="1" applyFill="1" applyBorder="1" applyAlignment="1">
      <alignment horizontal="center"/>
    </xf>
    <xf numFmtId="0" fontId="10" fillId="2" borderId="37" xfId="1" applyFill="1" applyBorder="1" applyAlignment="1">
      <alignment horizontal="center"/>
    </xf>
    <xf numFmtId="0" fontId="13" fillId="10" borderId="26" xfId="1" applyFont="1" applyFill="1" applyBorder="1" applyAlignment="1">
      <alignment horizontal="center"/>
    </xf>
    <xf numFmtId="0" fontId="13" fillId="10" borderId="38" xfId="1" applyFont="1" applyFill="1" applyBorder="1" applyAlignment="1">
      <alignment horizontal="center"/>
    </xf>
    <xf numFmtId="0" fontId="13" fillId="10" borderId="37" xfId="1" applyFont="1" applyFill="1" applyBorder="1" applyAlignment="1">
      <alignment horizontal="center"/>
    </xf>
    <xf numFmtId="0" fontId="13" fillId="0" borderId="21" xfId="1" applyFont="1" applyBorder="1" applyAlignment="1">
      <alignment horizontal="center" vertical="center"/>
    </xf>
    <xf numFmtId="0" fontId="13" fillId="3" borderId="21" xfId="1" applyFont="1" applyFill="1" applyBorder="1" applyAlignment="1">
      <alignment horizontal="center" vertical="center"/>
    </xf>
    <xf numFmtId="0" fontId="1" fillId="0" borderId="0" xfId="1" applyFont="1"/>
  </cellXfs>
  <cellStyles count="5">
    <cellStyle name="Normal" xfId="0" builtinId="0"/>
    <cellStyle name="Normal 2" xfId="3"/>
    <cellStyle name="Normal 3" xfId="4"/>
    <cellStyle name="Normal_ERQ 756" xfId="1"/>
    <cellStyle name="Normal_Feuil1" xfId="2"/>
  </cellStyles>
  <dxfs count="21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</dxf>
    <dxf>
      <font>
        <color rgb="FFFF0000"/>
      </font>
      <fill>
        <patternFill>
          <bgColor rgb="FFFFFF00"/>
        </patternFill>
      </fill>
    </dxf>
    <dxf>
      <font>
        <b/>
        <i val="0"/>
        <condense val="0"/>
        <extend val="0"/>
        <color indexed="1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</dxf>
    <dxf>
      <font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33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1</xdr:row>
      <xdr:rowOff>9525</xdr:rowOff>
    </xdr:from>
    <xdr:to>
      <xdr:col>8</xdr:col>
      <xdr:colOff>561975</xdr:colOff>
      <xdr:row>5</xdr:row>
      <xdr:rowOff>133350</xdr:rowOff>
    </xdr:to>
    <xdr:sp macro="" textlink="">
      <xdr:nvSpPr>
        <xdr:cNvPr id="3073" name="Texte 5"/>
        <xdr:cNvSpPr txBox="1">
          <a:spLocks noChangeArrowheads="1"/>
        </xdr:cNvSpPr>
      </xdr:nvSpPr>
      <xdr:spPr bwMode="auto">
        <a:xfrm>
          <a:off x="2009775" y="209550"/>
          <a:ext cx="2800350" cy="923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CONSTAT DE VERIFICATION  INTERNE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N°</a:t>
          </a: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0</xdr:row>
      <xdr:rowOff>28575</xdr:rowOff>
    </xdr:from>
    <xdr:to>
      <xdr:col>6</xdr:col>
      <xdr:colOff>47625</xdr:colOff>
      <xdr:row>4</xdr:row>
      <xdr:rowOff>95250</xdr:rowOff>
    </xdr:to>
    <xdr:sp macro="" textlink="">
      <xdr:nvSpPr>
        <xdr:cNvPr id="4097" name="Texte 5"/>
        <xdr:cNvSpPr txBox="1">
          <a:spLocks noChangeArrowheads="1"/>
        </xdr:cNvSpPr>
      </xdr:nvSpPr>
      <xdr:spPr bwMode="auto">
        <a:xfrm>
          <a:off x="828675" y="28575"/>
          <a:ext cx="3381375" cy="714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CONSTAT DE VERIFICATION INTERNE BALANCE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n°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6</xdr:col>
      <xdr:colOff>457200</xdr:colOff>
      <xdr:row>0</xdr:row>
      <xdr:rowOff>47625</xdr:rowOff>
    </xdr:from>
    <xdr:to>
      <xdr:col>7</xdr:col>
      <xdr:colOff>266700</xdr:colOff>
      <xdr:row>3</xdr:row>
      <xdr:rowOff>133350</xdr:rowOff>
    </xdr:to>
    <xdr:pic>
      <xdr:nvPicPr>
        <xdr:cNvPr id="4098" name="Picture 2" descr="mh_logo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619625" y="47625"/>
          <a:ext cx="571500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581025</xdr:colOff>
          <xdr:row>82</xdr:row>
          <xdr:rowOff>142875</xdr:rowOff>
        </xdr:from>
        <xdr:to>
          <xdr:col>10</xdr:col>
          <xdr:colOff>647700</xdr:colOff>
          <xdr:row>86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Classe 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400050</xdr:colOff>
          <xdr:row>82</xdr:row>
          <xdr:rowOff>142875</xdr:rowOff>
        </xdr:from>
        <xdr:to>
          <xdr:col>13</xdr:col>
          <xdr:colOff>657225</xdr:colOff>
          <xdr:row>86</xdr:row>
          <xdr:rowOff>9525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Classe II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371475</xdr:colOff>
          <xdr:row>82</xdr:row>
          <xdr:rowOff>142875</xdr:rowOff>
        </xdr:from>
        <xdr:to>
          <xdr:col>16</xdr:col>
          <xdr:colOff>657225</xdr:colOff>
          <xdr:row>86</xdr:row>
          <xdr:rowOff>9525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Classe III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400050</xdr:colOff>
          <xdr:row>82</xdr:row>
          <xdr:rowOff>152400</xdr:rowOff>
        </xdr:from>
        <xdr:to>
          <xdr:col>19</xdr:col>
          <xdr:colOff>638175</xdr:colOff>
          <xdr:row>86</xdr:row>
          <xdr:rowOff>19050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Classe IV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72</xdr:row>
          <xdr:rowOff>114300</xdr:rowOff>
        </xdr:from>
        <xdr:to>
          <xdr:col>8</xdr:col>
          <xdr:colOff>1228725</xdr:colOff>
          <xdr:row>75</xdr:row>
          <xdr:rowOff>123825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Rotation 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7:N47"/>
  <sheetViews>
    <sheetView zoomScaleNormal="100" workbookViewId="0">
      <selection activeCell="K14" sqref="K14"/>
    </sheetView>
  </sheetViews>
  <sheetFormatPr baseColWidth="10" defaultRowHeight="15.75" x14ac:dyDescent="0.25"/>
  <cols>
    <col min="1" max="1" width="4.625" customWidth="1"/>
    <col min="3" max="3" width="8.5" customWidth="1"/>
    <col min="4" max="4" width="4.875" customWidth="1"/>
    <col min="5" max="5" width="3.875" style="4" customWidth="1"/>
    <col min="6" max="10" width="7.625" customWidth="1"/>
    <col min="11" max="11" width="8" bestFit="1" customWidth="1"/>
    <col min="12" max="12" width="7.625" customWidth="1"/>
    <col min="13" max="14" width="7.5" customWidth="1"/>
  </cols>
  <sheetData>
    <row r="7" spans="2:10" x14ac:dyDescent="0.25">
      <c r="B7" s="2"/>
      <c r="J7" t="s">
        <v>15</v>
      </c>
    </row>
    <row r="9" spans="2:10" x14ac:dyDescent="0.25">
      <c r="B9" s="8" t="s">
        <v>0</v>
      </c>
      <c r="C9" s="8"/>
      <c r="D9" s="8"/>
      <c r="E9" s="8"/>
      <c r="G9" s="8"/>
      <c r="H9" s="8"/>
    </row>
    <row r="10" spans="2:10" x14ac:dyDescent="0.25">
      <c r="D10" s="4"/>
      <c r="E10"/>
    </row>
    <row r="11" spans="2:10" x14ac:dyDescent="0.25">
      <c r="B11" s="1" t="s">
        <v>3</v>
      </c>
      <c r="C11" s="1"/>
      <c r="D11" s="4"/>
      <c r="E11"/>
    </row>
    <row r="12" spans="2:10" s="1" customFormat="1" ht="17.25" customHeight="1" x14ac:dyDescent="0.25">
      <c r="B12" s="1" t="s">
        <v>9</v>
      </c>
    </row>
    <row r="13" spans="2:10" s="1" customFormat="1" ht="17.25" customHeight="1" x14ac:dyDescent="0.25">
      <c r="B13" s="1" t="s">
        <v>10</v>
      </c>
    </row>
    <row r="14" spans="2:10" s="1" customFormat="1" ht="17.25" customHeight="1" x14ac:dyDescent="0.25">
      <c r="B14" s="1" t="s">
        <v>11</v>
      </c>
    </row>
    <row r="15" spans="2:10" s="1" customFormat="1" ht="17.25" customHeight="1" x14ac:dyDescent="0.25">
      <c r="B15" s="1" t="s">
        <v>12</v>
      </c>
    </row>
    <row r="16" spans="2:10" s="1" customFormat="1" ht="17.25" customHeight="1" x14ac:dyDescent="0.25">
      <c r="B16" s="1" t="s">
        <v>13</v>
      </c>
    </row>
    <row r="17" spans="2:12" x14ac:dyDescent="0.25">
      <c r="B17" s="1" t="s">
        <v>27</v>
      </c>
      <c r="D17" s="4"/>
      <c r="E17"/>
    </row>
    <row r="18" spans="2:12" x14ac:dyDescent="0.25">
      <c r="D18" s="4"/>
      <c r="E18"/>
    </row>
    <row r="19" spans="2:12" s="1" customFormat="1" ht="23.25" customHeight="1" x14ac:dyDescent="0.25">
      <c r="B19" s="13" t="s">
        <v>1</v>
      </c>
      <c r="C19" s="7"/>
      <c r="D19" s="7"/>
      <c r="E19" s="7"/>
      <c r="G19" s="7"/>
      <c r="H19" s="7"/>
    </row>
    <row r="20" spans="2:12" s="1" customFormat="1" ht="17.25" customHeight="1" x14ac:dyDescent="0.25">
      <c r="B20" s="1" t="s">
        <v>2</v>
      </c>
      <c r="C20" s="11" t="s">
        <v>62</v>
      </c>
      <c r="H20" s="14" t="s">
        <v>16</v>
      </c>
      <c r="I20" s="14"/>
      <c r="J20" s="14"/>
    </row>
    <row r="21" spans="2:12" s="1" customFormat="1" ht="17.25" customHeight="1" x14ac:dyDescent="0.25">
      <c r="B21" s="1" t="s">
        <v>2</v>
      </c>
      <c r="C21" s="11"/>
      <c r="H21" s="14" t="s">
        <v>16</v>
      </c>
    </row>
    <row r="22" spans="2:12" s="1" customFormat="1" ht="17.25" customHeight="1" x14ac:dyDescent="0.25">
      <c r="B22" s="1" t="s">
        <v>2</v>
      </c>
      <c r="C22" s="11"/>
      <c r="G22" s="14"/>
      <c r="H22" s="14" t="s">
        <v>16</v>
      </c>
    </row>
    <row r="23" spans="2:12" s="1" customFormat="1" ht="17.25" customHeight="1" x14ac:dyDescent="0.25">
      <c r="B23" s="1" t="s">
        <v>2</v>
      </c>
      <c r="C23" s="11"/>
      <c r="G23" s="14"/>
      <c r="H23" s="14" t="s">
        <v>16</v>
      </c>
    </row>
    <row r="24" spans="2:12" s="1" customFormat="1" ht="17.25" customHeight="1" x14ac:dyDescent="0.25">
      <c r="B24" s="1" t="s">
        <v>2</v>
      </c>
      <c r="C24" s="11"/>
      <c r="G24" s="14"/>
      <c r="H24" s="14" t="s">
        <v>16</v>
      </c>
    </row>
    <row r="25" spans="2:12" s="1" customFormat="1" ht="17.25" customHeight="1" x14ac:dyDescent="0.25">
      <c r="B25" s="1" t="s">
        <v>2</v>
      </c>
      <c r="C25" s="11"/>
      <c r="G25" s="14"/>
      <c r="H25" s="14" t="s">
        <v>16</v>
      </c>
    </row>
    <row r="26" spans="2:12" s="1" customFormat="1" ht="17.25" customHeight="1" x14ac:dyDescent="0.25"/>
    <row r="27" spans="2:12" ht="17.25" customHeight="1" x14ac:dyDescent="0.25">
      <c r="B27" s="155" t="s">
        <v>14</v>
      </c>
      <c r="C27" s="156"/>
      <c r="D27" s="156"/>
      <c r="E27" s="156"/>
      <c r="F27" s="156"/>
      <c r="G27" s="156"/>
      <c r="H27" s="156"/>
      <c r="I27" s="156"/>
      <c r="J27" s="156"/>
      <c r="K27" s="156"/>
      <c r="L27" s="157"/>
    </row>
    <row r="28" spans="2:12" s="1" customFormat="1" ht="25.5" x14ac:dyDescent="0.25">
      <c r="B28" s="43" t="s">
        <v>17</v>
      </c>
      <c r="C28" s="44" t="s">
        <v>18</v>
      </c>
      <c r="D28" s="153" t="s">
        <v>19</v>
      </c>
      <c r="E28" s="154"/>
      <c r="F28" s="74" t="s">
        <v>22</v>
      </c>
      <c r="G28" s="45" t="s">
        <v>20</v>
      </c>
      <c r="H28" s="45" t="s">
        <v>23</v>
      </c>
      <c r="I28" s="45" t="s">
        <v>24</v>
      </c>
      <c r="J28" s="46" t="s">
        <v>25</v>
      </c>
      <c r="K28" s="48" t="s">
        <v>21</v>
      </c>
      <c r="L28" s="49" t="s">
        <v>26</v>
      </c>
    </row>
    <row r="29" spans="2:12" s="1" customFormat="1" x14ac:dyDescent="0.25">
      <c r="B29" s="36"/>
      <c r="C29" s="37"/>
      <c r="D29" s="160"/>
      <c r="E29" s="161"/>
      <c r="F29" s="38"/>
      <c r="G29" s="39"/>
      <c r="H29" s="40"/>
      <c r="I29" s="40"/>
      <c r="J29" s="41"/>
      <c r="K29" s="42"/>
      <c r="L29" s="47"/>
    </row>
    <row r="30" spans="2:12" s="1" customFormat="1" ht="17.25" customHeight="1" x14ac:dyDescent="0.25">
      <c r="B30" s="71" t="s">
        <v>47</v>
      </c>
      <c r="C30" s="73" t="s">
        <v>52</v>
      </c>
      <c r="D30" s="158" t="s">
        <v>53</v>
      </c>
      <c r="E30" s="159"/>
      <c r="F30" s="16"/>
      <c r="G30" s="31"/>
      <c r="H30" s="31"/>
      <c r="I30" s="30"/>
      <c r="J30" s="32"/>
      <c r="K30" s="33"/>
      <c r="L30" s="27"/>
    </row>
    <row r="31" spans="2:12" s="1" customFormat="1" ht="17.25" customHeight="1" x14ac:dyDescent="0.25">
      <c r="B31" s="72" t="s">
        <v>48</v>
      </c>
      <c r="C31" s="30" t="s">
        <v>58</v>
      </c>
      <c r="D31" s="158" t="s">
        <v>54</v>
      </c>
      <c r="E31" s="159"/>
      <c r="F31" s="15"/>
      <c r="G31" s="21"/>
      <c r="H31" s="21"/>
      <c r="I31" s="20"/>
      <c r="J31" s="25"/>
      <c r="K31" s="28"/>
      <c r="L31" s="28"/>
    </row>
    <row r="32" spans="2:12" s="1" customFormat="1" ht="17.25" customHeight="1" x14ac:dyDescent="0.25">
      <c r="B32" s="72" t="s">
        <v>49</v>
      </c>
      <c r="C32" s="30" t="s">
        <v>59</v>
      </c>
      <c r="D32" s="158" t="s">
        <v>55</v>
      </c>
      <c r="E32" s="159"/>
      <c r="F32" s="15"/>
      <c r="G32" s="21"/>
      <c r="H32" s="21"/>
      <c r="I32" s="20"/>
      <c r="J32" s="25"/>
      <c r="K32" s="28"/>
      <c r="L32" s="28"/>
    </row>
    <row r="33" spans="2:14" s="1" customFormat="1" ht="17.25" customHeight="1" x14ac:dyDescent="0.25">
      <c r="B33" s="72" t="s">
        <v>50</v>
      </c>
      <c r="C33" s="30" t="s">
        <v>60</v>
      </c>
      <c r="D33" s="158" t="s">
        <v>56</v>
      </c>
      <c r="E33" s="159"/>
      <c r="F33" s="15"/>
      <c r="G33" s="21"/>
      <c r="H33" s="21"/>
      <c r="I33" s="20"/>
      <c r="J33" s="25"/>
      <c r="K33" s="28"/>
      <c r="L33" s="28"/>
    </row>
    <row r="34" spans="2:14" s="1" customFormat="1" ht="17.25" customHeight="1" x14ac:dyDescent="0.25">
      <c r="B34" s="72" t="s">
        <v>51</v>
      </c>
      <c r="C34" s="30" t="s">
        <v>61</v>
      </c>
      <c r="D34" s="158" t="s">
        <v>57</v>
      </c>
      <c r="E34" s="159"/>
      <c r="F34" s="15"/>
      <c r="G34" s="21"/>
      <c r="H34" s="21"/>
      <c r="I34" s="20"/>
      <c r="J34" s="25"/>
      <c r="K34" s="28"/>
      <c r="L34" s="28"/>
    </row>
    <row r="35" spans="2:14" s="1" customFormat="1" ht="17.25" customHeight="1" x14ac:dyDescent="0.25">
      <c r="B35" s="19"/>
      <c r="C35" s="20"/>
      <c r="D35" s="162"/>
      <c r="E35" s="163"/>
      <c r="F35" s="15"/>
      <c r="G35" s="21"/>
      <c r="H35" s="21"/>
      <c r="I35" s="20"/>
      <c r="J35" s="25"/>
      <c r="K35" s="28"/>
      <c r="L35" s="28"/>
    </row>
    <row r="36" spans="2:14" s="1" customFormat="1" ht="17.25" customHeight="1" x14ac:dyDescent="0.25">
      <c r="B36" s="19"/>
      <c r="C36" s="20"/>
      <c r="D36" s="162"/>
      <c r="E36" s="163"/>
      <c r="F36" s="15"/>
      <c r="G36" s="21"/>
      <c r="H36" s="21"/>
      <c r="I36" s="20"/>
      <c r="J36" s="25"/>
      <c r="K36" s="28"/>
      <c r="L36" s="28"/>
      <c r="N36" s="18"/>
    </row>
    <row r="37" spans="2:14" s="1" customFormat="1" ht="17.25" customHeight="1" x14ac:dyDescent="0.25">
      <c r="B37" s="19"/>
      <c r="C37" s="20"/>
      <c r="D37" s="162"/>
      <c r="E37" s="163"/>
      <c r="F37" s="15"/>
      <c r="G37" s="21"/>
      <c r="H37" s="21"/>
      <c r="I37" s="20"/>
      <c r="J37" s="25"/>
      <c r="K37" s="28"/>
      <c r="L37" s="28"/>
    </row>
    <row r="38" spans="2:14" s="1" customFormat="1" ht="17.25" customHeight="1" x14ac:dyDescent="0.25">
      <c r="B38" s="19"/>
      <c r="C38" s="20"/>
      <c r="D38" s="162"/>
      <c r="E38" s="163"/>
      <c r="F38" s="15"/>
      <c r="G38" s="21"/>
      <c r="H38" s="21"/>
      <c r="I38" s="20"/>
      <c r="J38" s="25"/>
      <c r="K38" s="28"/>
      <c r="L38" s="28"/>
    </row>
    <row r="39" spans="2:14" s="1" customFormat="1" ht="17.25" customHeight="1" x14ac:dyDescent="0.25">
      <c r="B39" s="22"/>
      <c r="C39" s="23"/>
      <c r="D39" s="164"/>
      <c r="E39" s="165"/>
      <c r="F39" s="17"/>
      <c r="G39" s="24"/>
      <c r="H39" s="24"/>
      <c r="I39" s="23"/>
      <c r="J39" s="26"/>
      <c r="K39" s="29"/>
      <c r="L39" s="29"/>
    </row>
    <row r="40" spans="2:14" s="1" customFormat="1" ht="9.75" customHeight="1" x14ac:dyDescent="0.25"/>
    <row r="41" spans="2:14" ht="9.75" customHeight="1" x14ac:dyDescent="0.25">
      <c r="C41" s="3"/>
      <c r="D41" s="3"/>
      <c r="E41" s="3"/>
      <c r="F41" s="3"/>
      <c r="G41" s="3"/>
      <c r="H41" s="3"/>
    </row>
    <row r="42" spans="2:14" x14ac:dyDescent="0.25">
      <c r="B42" s="150" t="s">
        <v>4</v>
      </c>
      <c r="C42" s="152"/>
      <c r="D42" s="150"/>
      <c r="E42" s="152"/>
      <c r="F42" s="35"/>
      <c r="G42" s="5"/>
      <c r="H42" s="3"/>
      <c r="I42" s="150" t="s">
        <v>5</v>
      </c>
      <c r="J42" s="151"/>
      <c r="K42" s="152"/>
      <c r="L42" s="34"/>
    </row>
    <row r="43" spans="2:14" x14ac:dyDescent="0.25">
      <c r="C43" s="5"/>
      <c r="D43" s="5"/>
      <c r="E43" s="3"/>
      <c r="F43" s="5"/>
      <c r="G43" s="5"/>
      <c r="H43" s="3"/>
    </row>
    <row r="44" spans="2:14" x14ac:dyDescent="0.25">
      <c r="B44" t="s">
        <v>6</v>
      </c>
      <c r="C44" s="12"/>
      <c r="D44" s="5"/>
      <c r="E44" s="3"/>
      <c r="F44" s="5"/>
      <c r="G44" s="5"/>
      <c r="H44" s="3"/>
    </row>
    <row r="45" spans="2:14" x14ac:dyDescent="0.25">
      <c r="C45" s="12"/>
      <c r="D45" s="5"/>
      <c r="E45" s="3"/>
      <c r="F45" s="5"/>
      <c r="G45" s="5"/>
      <c r="H45" s="3"/>
    </row>
    <row r="46" spans="2:14" x14ac:dyDescent="0.25">
      <c r="B46" s="6" t="s">
        <v>7</v>
      </c>
      <c r="C46" s="6"/>
      <c r="D46" s="6"/>
      <c r="E46" s="9"/>
      <c r="H46" s="6"/>
      <c r="I46" s="6"/>
      <c r="J46" s="6" t="s">
        <v>8</v>
      </c>
    </row>
    <row r="47" spans="2:14" ht="22.5" customHeight="1" x14ac:dyDescent="0.25">
      <c r="C47" s="10"/>
    </row>
  </sheetData>
  <mergeCells count="16">
    <mergeCell ref="I42:K42"/>
    <mergeCell ref="D42:E42"/>
    <mergeCell ref="D28:E28"/>
    <mergeCell ref="B27:L27"/>
    <mergeCell ref="D30:E30"/>
    <mergeCell ref="D31:E31"/>
    <mergeCell ref="B42:C42"/>
    <mergeCell ref="D29:E29"/>
    <mergeCell ref="D34:E34"/>
    <mergeCell ref="D36:E36"/>
    <mergeCell ref="D32:E32"/>
    <mergeCell ref="D33:E33"/>
    <mergeCell ref="D39:E39"/>
    <mergeCell ref="D38:E38"/>
    <mergeCell ref="D37:E37"/>
    <mergeCell ref="D35:E35"/>
  </mergeCells>
  <phoneticPr fontId="8" type="noConversion"/>
  <pageMargins left="0.23622047244094491" right="0.23622047244094491" top="0.51181102362204722" bottom="0.47244094488188981" header="0.51181102362204722" footer="0.51181102362204722"/>
  <pageSetup paperSize="9" orientation="portrait" r:id="rId1"/>
  <headerFooter alignWithMargins="0">
    <oddHeader>&amp;L&amp;"Times New Roman,Gras"Mann+Hummel France&amp;R&amp;"Times New Roman,Gras"LAV-DE-F-0756</oddHeader>
    <oddFooter>&amp;L&amp;"Times New Roman,Gras"&amp;9&amp;UEmetteur&amp;U : Qualité Validation&amp;Cpage: &amp;P/&amp;N&amp;R&amp;9&amp;F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B3:AP99"/>
  <sheetViews>
    <sheetView tabSelected="1" topLeftCell="E28" zoomScale="91" zoomScaleNormal="91" workbookViewId="0">
      <selection activeCell="L89" sqref="L89"/>
    </sheetView>
  </sheetViews>
  <sheetFormatPr baseColWidth="10" defaultColWidth="11.25" defaultRowHeight="12.75" x14ac:dyDescent="0.2"/>
  <cols>
    <col min="1" max="1" width="4.625" style="51" customWidth="1"/>
    <col min="2" max="2" width="10.375" style="51" customWidth="1"/>
    <col min="3" max="3" width="10" style="51"/>
    <col min="4" max="4" width="10" style="51" customWidth="1"/>
    <col min="5" max="8" width="10" style="51"/>
    <col min="9" max="9" width="17.375" style="51" customWidth="1"/>
    <col min="10" max="10" width="16.25" style="51" bestFit="1" customWidth="1"/>
    <col min="11" max="11" width="14.625" style="51" customWidth="1"/>
    <col min="12" max="12" width="14.125" style="51" customWidth="1"/>
    <col min="13" max="14" width="13.875" style="51" customWidth="1"/>
    <col min="15" max="15" width="13.125" style="51" customWidth="1"/>
    <col min="16" max="16" width="13.5" style="51" customWidth="1"/>
    <col min="17" max="17" width="13.875" style="51" customWidth="1"/>
    <col min="18" max="18" width="9.375" style="51" customWidth="1"/>
    <col min="19" max="19" width="14" style="51" customWidth="1"/>
    <col min="20" max="20" width="13.75" style="51" customWidth="1"/>
    <col min="21" max="21" width="6.125" style="51" customWidth="1"/>
    <col min="22" max="22" width="12.625" style="51" bestFit="1" customWidth="1"/>
    <col min="23" max="23" width="6.5" style="51" customWidth="1"/>
    <col min="24" max="24" width="7.125" style="51" customWidth="1"/>
    <col min="25" max="25" width="6.125" style="51" customWidth="1"/>
    <col min="26" max="26" width="12.75" style="51" bestFit="1" customWidth="1"/>
    <col min="27" max="27" width="4.75" style="51" customWidth="1"/>
    <col min="28" max="28" width="5" style="51" customWidth="1"/>
    <col min="29" max="29" width="6.125" style="51" customWidth="1"/>
    <col min="30" max="32" width="11.25" style="51" customWidth="1"/>
    <col min="33" max="16384" width="11.25" style="51"/>
  </cols>
  <sheetData>
    <row r="3" spans="2:17" x14ac:dyDescent="0.2">
      <c r="I3" s="82" t="s">
        <v>97</v>
      </c>
    </row>
    <row r="5" spans="2:17" ht="39" thickBot="1" x14ac:dyDescent="0.25">
      <c r="K5" s="96" t="s">
        <v>95</v>
      </c>
    </row>
    <row r="6" spans="2:17" ht="16.5" thickBot="1" x14ac:dyDescent="0.3">
      <c r="B6" s="112" t="s">
        <v>0</v>
      </c>
      <c r="C6" s="112"/>
      <c r="D6" s="50"/>
      <c r="E6" s="50"/>
      <c r="K6" s="63" t="s">
        <v>96</v>
      </c>
    </row>
    <row r="7" spans="2:17" ht="15.75" x14ac:dyDescent="0.25">
      <c r="B7" s="52" t="s">
        <v>3</v>
      </c>
      <c r="C7" s="52"/>
      <c r="D7" s="53"/>
      <c r="E7" s="89" t="s">
        <v>12</v>
      </c>
    </row>
    <row r="8" spans="2:17" ht="15.75" x14ac:dyDescent="0.25">
      <c r="B8" s="55" t="s">
        <v>28</v>
      </c>
      <c r="C8" s="52"/>
      <c r="D8" s="56"/>
      <c r="E8" s="88" t="s">
        <v>29</v>
      </c>
      <c r="F8" s="86" t="str">
        <f>M23</f>
        <v>II</v>
      </c>
      <c r="J8" s="117" t="s">
        <v>135</v>
      </c>
    </row>
    <row r="9" spans="2:17" ht="15.75" x14ac:dyDescent="0.25">
      <c r="B9" s="52" t="s">
        <v>10</v>
      </c>
      <c r="C9" s="52"/>
      <c r="D9" s="55"/>
      <c r="E9" s="88" t="s">
        <v>122</v>
      </c>
      <c r="F9" s="81">
        <f>M22*M21</f>
        <v>10</v>
      </c>
      <c r="G9" s="57" t="s">
        <v>123</v>
      </c>
      <c r="H9" s="116">
        <f>M21</f>
        <v>1</v>
      </c>
      <c r="J9" s="117" t="s">
        <v>136</v>
      </c>
      <c r="K9" s="79"/>
      <c r="L9" s="79"/>
    </row>
    <row r="10" spans="2:17" ht="15.75" x14ac:dyDescent="0.25">
      <c r="B10" s="52" t="s">
        <v>11</v>
      </c>
      <c r="C10" s="52"/>
      <c r="D10" s="55"/>
      <c r="E10" s="88" t="s">
        <v>100</v>
      </c>
      <c r="F10" s="91"/>
      <c r="J10" s="51" t="s">
        <v>137</v>
      </c>
      <c r="L10" s="117"/>
      <c r="M10" s="117"/>
      <c r="N10" s="117"/>
      <c r="O10" s="117"/>
      <c r="P10" s="117"/>
      <c r="Q10" s="117"/>
    </row>
    <row r="11" spans="2:17" ht="15.75" x14ac:dyDescent="0.25">
      <c r="D11" s="67"/>
      <c r="E11" s="88" t="s">
        <v>98</v>
      </c>
      <c r="F11" s="119">
        <f>M24</f>
        <v>6000</v>
      </c>
      <c r="G11" s="120" t="s">
        <v>121</v>
      </c>
      <c r="L11" s="117"/>
      <c r="M11" s="117"/>
      <c r="N11" s="117"/>
      <c r="O11" s="117"/>
      <c r="P11" s="117"/>
      <c r="Q11" s="117"/>
    </row>
    <row r="12" spans="2:17" ht="15.75" x14ac:dyDescent="0.25">
      <c r="D12" s="87"/>
      <c r="E12" s="88" t="s">
        <v>99</v>
      </c>
      <c r="F12" s="119">
        <f>M25</f>
        <v>1000</v>
      </c>
      <c r="G12" s="120"/>
      <c r="L12" s="117"/>
      <c r="M12" s="117"/>
      <c r="N12" s="117"/>
      <c r="O12" s="117"/>
      <c r="P12" s="117"/>
      <c r="Q12" s="117"/>
    </row>
    <row r="13" spans="2:17" ht="15.75" x14ac:dyDescent="0.25">
      <c r="D13" s="87"/>
      <c r="E13" s="88"/>
      <c r="F13" s="86"/>
      <c r="G13" s="118" t="s">
        <v>120</v>
      </c>
      <c r="L13" s="117"/>
      <c r="M13" s="65"/>
      <c r="N13" s="117"/>
      <c r="O13" s="117"/>
      <c r="P13" s="117"/>
      <c r="Q13" s="117"/>
    </row>
    <row r="14" spans="2:17" ht="15.75" x14ac:dyDescent="0.2">
      <c r="B14" s="180" t="s">
        <v>1</v>
      </c>
      <c r="C14" s="180"/>
      <c r="D14" s="180"/>
      <c r="E14" s="180"/>
      <c r="I14" s="175" t="s">
        <v>134</v>
      </c>
      <c r="J14" s="175"/>
      <c r="L14" s="117"/>
      <c r="M14" s="137" t="s">
        <v>105</v>
      </c>
      <c r="N14" s="65"/>
      <c r="O14" s="65"/>
      <c r="P14" s="65"/>
      <c r="Q14" s="65"/>
    </row>
    <row r="15" spans="2:17" ht="15.75" x14ac:dyDescent="0.25">
      <c r="B15" s="52" t="s">
        <v>2</v>
      </c>
      <c r="C15" s="58"/>
      <c r="D15" s="59"/>
      <c r="E15" s="60" t="s">
        <v>30</v>
      </c>
      <c r="F15" s="60"/>
      <c r="I15" s="66" t="s">
        <v>68</v>
      </c>
      <c r="J15" s="66" t="s">
        <v>69</v>
      </c>
      <c r="K15" s="66" t="s">
        <v>70</v>
      </c>
      <c r="L15" s="66" t="s">
        <v>71</v>
      </c>
      <c r="M15" s="135" t="s">
        <v>130</v>
      </c>
      <c r="N15" s="66" t="s">
        <v>133</v>
      </c>
      <c r="O15" s="65"/>
      <c r="P15" s="65"/>
      <c r="Q15" s="65"/>
    </row>
    <row r="16" spans="2:17" ht="15.75" x14ac:dyDescent="0.25">
      <c r="B16" s="52" t="s">
        <v>2</v>
      </c>
      <c r="C16" s="58"/>
      <c r="D16" s="59"/>
      <c r="E16" s="60" t="s">
        <v>30</v>
      </c>
      <c r="F16" s="60"/>
      <c r="I16" s="78" t="s">
        <v>75</v>
      </c>
      <c r="J16" s="78" t="s">
        <v>74</v>
      </c>
      <c r="K16" s="78" t="s">
        <v>76</v>
      </c>
      <c r="L16" s="78" t="s">
        <v>77</v>
      </c>
      <c r="M16" s="135" t="s">
        <v>101</v>
      </c>
      <c r="N16" s="136">
        <v>1</v>
      </c>
      <c r="O16" s="65"/>
      <c r="P16" s="65"/>
      <c r="Q16" s="65"/>
    </row>
    <row r="17" spans="2:27" ht="15.75" x14ac:dyDescent="0.25">
      <c r="B17" s="52" t="s">
        <v>2</v>
      </c>
      <c r="C17" s="58"/>
      <c r="D17" s="59"/>
      <c r="E17" s="80" t="s">
        <v>30</v>
      </c>
      <c r="I17" s="78" t="s">
        <v>73</v>
      </c>
      <c r="J17" s="78" t="s">
        <v>78</v>
      </c>
      <c r="K17" s="78" t="s">
        <v>80</v>
      </c>
      <c r="L17" s="78" t="s">
        <v>82</v>
      </c>
      <c r="M17" s="135" t="s">
        <v>131</v>
      </c>
      <c r="N17" s="136">
        <v>2</v>
      </c>
      <c r="O17" s="65"/>
      <c r="P17" s="65"/>
      <c r="Q17" s="65"/>
    </row>
    <row r="18" spans="2:27" x14ac:dyDescent="0.2">
      <c r="B18" s="70"/>
      <c r="I18" s="78" t="s">
        <v>72</v>
      </c>
      <c r="J18" s="78" t="s">
        <v>79</v>
      </c>
      <c r="K18" s="78" t="s">
        <v>81</v>
      </c>
      <c r="L18" s="78" t="s">
        <v>83</v>
      </c>
      <c r="M18" s="135" t="s">
        <v>132</v>
      </c>
      <c r="N18" s="136">
        <v>3</v>
      </c>
      <c r="O18" s="65"/>
      <c r="P18" s="65"/>
      <c r="Q18" s="65"/>
    </row>
    <row r="19" spans="2:27" x14ac:dyDescent="0.2">
      <c r="B19" s="70" t="s">
        <v>63</v>
      </c>
    </row>
    <row r="20" spans="2:27" x14ac:dyDescent="0.2">
      <c r="B20" s="70"/>
    </row>
    <row r="21" spans="2:27" ht="18" x14ac:dyDescent="0.25">
      <c r="B21" s="61" t="s">
        <v>44</v>
      </c>
      <c r="C21" s="62"/>
      <c r="D21" s="62"/>
      <c r="I21" s="77" t="s">
        <v>93</v>
      </c>
      <c r="L21" s="90" t="s">
        <v>129</v>
      </c>
      <c r="M21" s="115">
        <v>1</v>
      </c>
      <c r="N21" s="51" t="s">
        <v>124</v>
      </c>
    </row>
    <row r="22" spans="2:27" ht="15.75" customHeight="1" x14ac:dyDescent="0.2">
      <c r="L22" s="134" t="s">
        <v>127</v>
      </c>
      <c r="M22" s="115">
        <v>10</v>
      </c>
      <c r="N22" s="113" t="s">
        <v>128</v>
      </c>
      <c r="S22" s="113"/>
      <c r="W22" s="113"/>
      <c r="AA22" s="113"/>
    </row>
    <row r="23" spans="2:27" x14ac:dyDescent="0.2">
      <c r="B23" s="60" t="s">
        <v>31</v>
      </c>
      <c r="C23" s="60" t="s">
        <v>32</v>
      </c>
      <c r="D23" s="60" t="s">
        <v>33</v>
      </c>
      <c r="E23" s="60" t="str">
        <f>IF(OR(F8="I",F8="II"),"essai n°4","")</f>
        <v>essai n°4</v>
      </c>
      <c r="F23" s="60" t="str">
        <f>IF(OR(F8="I",F8="II"),"essai n°5","")</f>
        <v>essai n°5</v>
      </c>
      <c r="G23" s="99" t="str">
        <f>IF(OR(F8="I",F8="II"),"essai n°6","")</f>
        <v>essai n°6</v>
      </c>
      <c r="L23" s="90" t="s">
        <v>29</v>
      </c>
      <c r="M23" s="115" t="s">
        <v>46</v>
      </c>
    </row>
    <row r="24" spans="2:27" x14ac:dyDescent="0.2">
      <c r="B24" s="145"/>
      <c r="C24" s="145"/>
      <c r="D24" s="145"/>
      <c r="E24" s="145"/>
      <c r="F24" s="145"/>
      <c r="G24" s="145"/>
      <c r="L24" s="90" t="s">
        <v>98</v>
      </c>
      <c r="M24" s="115">
        <v>6000</v>
      </c>
      <c r="N24" s="51" t="s">
        <v>126</v>
      </c>
    </row>
    <row r="25" spans="2:27" x14ac:dyDescent="0.2">
      <c r="B25" s="70" t="s">
        <v>118</v>
      </c>
      <c r="I25" s="176" t="s">
        <v>94</v>
      </c>
      <c r="L25" s="90" t="s">
        <v>99</v>
      </c>
      <c r="M25" s="115">
        <v>1000</v>
      </c>
      <c r="N25" s="51" t="s">
        <v>125</v>
      </c>
    </row>
    <row r="26" spans="2:27" s="117" customFormat="1" ht="13.5" thickBot="1" x14ac:dyDescent="0.25">
      <c r="B26" s="70" t="s">
        <v>117</v>
      </c>
      <c r="I26" s="176"/>
    </row>
    <row r="27" spans="2:27" ht="13.5" thickBot="1" x14ac:dyDescent="0.25">
      <c r="B27" s="51" t="s">
        <v>115</v>
      </c>
      <c r="C27" s="121">
        <f>IF(AND(G11="X",G12="X"),"ERREUR",IF(G11="X",F11*0.8,IF(G12="X",F12,"0")))</f>
        <v>4800</v>
      </c>
      <c r="D27" s="91" t="s">
        <v>103</v>
      </c>
      <c r="E27" s="107" t="s">
        <v>34</v>
      </c>
      <c r="F27" s="108">
        <f>MAX(B24:G24)-MIN(B24:G24)</f>
        <v>0</v>
      </c>
      <c r="I27" s="170"/>
      <c r="J27" s="171" t="s">
        <v>84</v>
      </c>
      <c r="K27" s="168" t="s">
        <v>85</v>
      </c>
      <c r="L27" s="122" t="s">
        <v>86</v>
      </c>
      <c r="M27" s="125" t="s">
        <v>87</v>
      </c>
      <c r="N27" s="128" t="s">
        <v>21</v>
      </c>
      <c r="O27" s="131" t="s">
        <v>88</v>
      </c>
    </row>
    <row r="28" spans="2:27" ht="13.5" thickBot="1" x14ac:dyDescent="0.25">
      <c r="E28" s="64" t="s">
        <v>66</v>
      </c>
      <c r="F28" s="84">
        <f>IF($F$8="I",L29,IF($F$8="II",M29,IF($F$8="III",N29,IF($F$8="IV",O29,"FAUX"))))</f>
        <v>10</v>
      </c>
      <c r="G28" s="187" t="str">
        <f>IF(F28="FAUX","ERREUR DE CLASSE","")</f>
        <v/>
      </c>
      <c r="H28" s="179"/>
      <c r="I28" s="170"/>
      <c r="J28" s="172"/>
      <c r="K28" s="169"/>
      <c r="L28" s="123" t="s">
        <v>89</v>
      </c>
      <c r="M28" s="126" t="s">
        <v>90</v>
      </c>
      <c r="N28" s="129" t="s">
        <v>91</v>
      </c>
      <c r="O28" s="132" t="s">
        <v>92</v>
      </c>
    </row>
    <row r="29" spans="2:27" ht="15.75" customHeight="1" x14ac:dyDescent="0.2">
      <c r="D29" s="179" t="s">
        <v>116</v>
      </c>
      <c r="E29" s="179"/>
      <c r="F29" s="179"/>
      <c r="G29" s="179"/>
      <c r="I29" s="66" t="s">
        <v>113</v>
      </c>
      <c r="J29" s="142">
        <f>C27</f>
        <v>4800</v>
      </c>
      <c r="K29" s="142">
        <f>J29/$F$9</f>
        <v>480</v>
      </c>
      <c r="L29" s="124">
        <f>IF(K29&lt;=50000,$N$16*$F$9,IF(K29&lt;=200000,$N$17*$F$9,IF(K29&gt;=J29,$N$18*$F$9,"FAUX")))</f>
        <v>10</v>
      </c>
      <c r="M29" s="127">
        <f>IF(K29&lt;=5000,$N$16*$F$9,IF(K29&lt;=20000,$N$17*$F$9,IF(K29&lt;=100000,$N$18*$F$9,"FAUX")))</f>
        <v>10</v>
      </c>
      <c r="N29" s="130">
        <f>IF(K29&lt;=500,$N$16*$F$9,IF(K29&lt;=2000,$N$17*$F$9,IF(K29&lt;=10000,$N$18*$F$9,"FAUX")))</f>
        <v>10</v>
      </c>
      <c r="O29" s="133">
        <f>IF(K29&lt;=50,$N$16*$F$9,IF(K29&lt;=200,$N$17*$F$9,IF(K29&lt;=1000,$N$18*$F$9,"FAUX")))</f>
        <v>30</v>
      </c>
    </row>
    <row r="30" spans="2:27" x14ac:dyDescent="0.2">
      <c r="I30" s="114" t="s">
        <v>114</v>
      </c>
      <c r="J30" s="142">
        <f>C41</f>
        <v>2000</v>
      </c>
      <c r="K30" s="142">
        <f t="shared" ref="K30:K36" si="0">J30/$F$9</f>
        <v>200</v>
      </c>
      <c r="L30" s="124">
        <f t="shared" ref="L30:L36" si="1">IF(K30&lt;=50000,$N$16*$F$9,IF(K30&lt;=200000,$N$17*$F$9,IF(K30&gt;=J30,$N$18*$F$9,"FAUX")))</f>
        <v>10</v>
      </c>
      <c r="M30" s="127">
        <f t="shared" ref="M30:M36" si="2">IF(K30&lt;=5000,$N$16*$F$9,IF(K30&lt;=20000,$N$17*$F$9,IF(K30&lt;=100000,$N$18*$F$9,"FAUX")))</f>
        <v>10</v>
      </c>
      <c r="N30" s="130">
        <f t="shared" ref="N30:N36" si="3">IF(K30&lt;=500,$N$16*$F$9,IF(K30&lt;=2000,$N$17*$F$9,IF(K30&lt;=10000,$N$18*$F$9,"FAUX")))</f>
        <v>10</v>
      </c>
      <c r="O30" s="133">
        <f t="shared" ref="O30:O36" si="4">IF(K30&lt;=50,$N$16*$F$9,IF(K30&lt;=200,$N$17*$F$9,IF(K30&lt;=1000,$N$18*$F$9,"FAUX")))</f>
        <v>20</v>
      </c>
    </row>
    <row r="31" spans="2:27" ht="18" x14ac:dyDescent="0.25">
      <c r="B31" s="61" t="s">
        <v>104</v>
      </c>
      <c r="I31" s="75" t="s">
        <v>107</v>
      </c>
      <c r="J31" s="142">
        <f t="shared" ref="J31:J36" si="5">C47</f>
        <v>0</v>
      </c>
      <c r="K31" s="142">
        <f t="shared" si="0"/>
        <v>0</v>
      </c>
      <c r="L31" s="124">
        <f t="shared" si="1"/>
        <v>10</v>
      </c>
      <c r="M31" s="127">
        <f t="shared" si="2"/>
        <v>10</v>
      </c>
      <c r="N31" s="130">
        <f t="shared" si="3"/>
        <v>10</v>
      </c>
      <c r="O31" s="133">
        <f t="shared" si="4"/>
        <v>10</v>
      </c>
    </row>
    <row r="32" spans="2:27" x14ac:dyDescent="0.2">
      <c r="I32" s="75" t="s">
        <v>110</v>
      </c>
      <c r="J32" s="142">
        <f t="shared" si="5"/>
        <v>1200</v>
      </c>
      <c r="K32" s="142">
        <f t="shared" si="0"/>
        <v>120</v>
      </c>
      <c r="L32" s="124">
        <f t="shared" si="1"/>
        <v>10</v>
      </c>
      <c r="M32" s="127">
        <f t="shared" si="2"/>
        <v>10</v>
      </c>
      <c r="N32" s="130">
        <f t="shared" si="3"/>
        <v>10</v>
      </c>
      <c r="O32" s="133">
        <f t="shared" si="4"/>
        <v>20</v>
      </c>
    </row>
    <row r="33" spans="2:42" x14ac:dyDescent="0.2">
      <c r="B33" s="184"/>
      <c r="C33" s="185"/>
      <c r="D33" s="103"/>
      <c r="E33" s="184"/>
      <c r="F33" s="185"/>
      <c r="I33" s="75" t="s">
        <v>108</v>
      </c>
      <c r="J33" s="142">
        <f t="shared" si="5"/>
        <v>2400</v>
      </c>
      <c r="K33" s="142">
        <f t="shared" si="0"/>
        <v>240</v>
      </c>
      <c r="L33" s="124">
        <f t="shared" si="1"/>
        <v>10</v>
      </c>
      <c r="M33" s="127">
        <f t="shared" si="2"/>
        <v>10</v>
      </c>
      <c r="N33" s="130">
        <f t="shared" si="3"/>
        <v>10</v>
      </c>
      <c r="O33" s="133">
        <f t="shared" si="4"/>
        <v>30</v>
      </c>
    </row>
    <row r="34" spans="2:42" x14ac:dyDescent="0.2">
      <c r="B34" s="181" t="s">
        <v>36</v>
      </c>
      <c r="C34" s="182"/>
      <c r="D34" s="65"/>
      <c r="E34" s="182" t="s">
        <v>37</v>
      </c>
      <c r="F34" s="183"/>
      <c r="I34" s="75" t="s">
        <v>109</v>
      </c>
      <c r="J34" s="142">
        <f t="shared" si="5"/>
        <v>3600</v>
      </c>
      <c r="K34" s="142">
        <f t="shared" si="0"/>
        <v>360</v>
      </c>
      <c r="L34" s="124">
        <f t="shared" si="1"/>
        <v>10</v>
      </c>
      <c r="M34" s="127">
        <f t="shared" si="2"/>
        <v>10</v>
      </c>
      <c r="N34" s="130">
        <f t="shared" si="3"/>
        <v>10</v>
      </c>
      <c r="O34" s="133">
        <f t="shared" si="4"/>
        <v>30</v>
      </c>
      <c r="AP34" s="51" t="s">
        <v>64</v>
      </c>
    </row>
    <row r="35" spans="2:42" x14ac:dyDescent="0.2">
      <c r="B35" s="101"/>
      <c r="C35" s="98"/>
      <c r="D35" s="98"/>
      <c r="E35" s="98"/>
      <c r="F35" s="102"/>
      <c r="I35" s="75" t="s">
        <v>111</v>
      </c>
      <c r="J35" s="142">
        <f t="shared" si="5"/>
        <v>4800</v>
      </c>
      <c r="K35" s="142">
        <f t="shared" si="0"/>
        <v>480</v>
      </c>
      <c r="L35" s="124">
        <f t="shared" si="1"/>
        <v>10</v>
      </c>
      <c r="M35" s="127">
        <f t="shared" si="2"/>
        <v>10</v>
      </c>
      <c r="N35" s="130">
        <f t="shared" si="3"/>
        <v>10</v>
      </c>
      <c r="O35" s="133">
        <f t="shared" si="4"/>
        <v>30</v>
      </c>
      <c r="AP35" s="51" t="s">
        <v>46</v>
      </c>
    </row>
    <row r="36" spans="2:42" x14ac:dyDescent="0.2">
      <c r="B36" s="101"/>
      <c r="C36" s="65"/>
      <c r="D36" s="65"/>
      <c r="E36" s="65"/>
      <c r="F36" s="102"/>
      <c r="I36" s="76" t="s">
        <v>112</v>
      </c>
      <c r="J36" s="142">
        <f t="shared" si="5"/>
        <v>6000</v>
      </c>
      <c r="K36" s="142">
        <f t="shared" si="0"/>
        <v>600</v>
      </c>
      <c r="L36" s="124">
        <f t="shared" si="1"/>
        <v>10</v>
      </c>
      <c r="M36" s="127">
        <f t="shared" si="2"/>
        <v>10</v>
      </c>
      <c r="N36" s="130">
        <f t="shared" si="3"/>
        <v>20</v>
      </c>
      <c r="O36" s="133">
        <f t="shared" si="4"/>
        <v>30</v>
      </c>
      <c r="Q36" s="97"/>
      <c r="R36" s="97"/>
      <c r="S36" s="97"/>
      <c r="T36" s="97"/>
      <c r="U36" s="97"/>
      <c r="V36" s="97"/>
      <c r="W36" s="97"/>
      <c r="X36" s="97"/>
      <c r="Y36" s="97"/>
      <c r="Z36" s="97"/>
      <c r="AP36" s="51" t="s">
        <v>65</v>
      </c>
    </row>
    <row r="37" spans="2:42" x14ac:dyDescent="0.2">
      <c r="B37" s="177" t="s">
        <v>38</v>
      </c>
      <c r="C37" s="173"/>
      <c r="D37" s="65"/>
      <c r="E37" s="173" t="s">
        <v>39</v>
      </c>
      <c r="F37" s="174"/>
      <c r="I37" s="97"/>
      <c r="J37" s="97"/>
      <c r="K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P37" s="51" t="s">
        <v>67</v>
      </c>
    </row>
    <row r="38" spans="2:42" x14ac:dyDescent="0.2">
      <c r="B38" s="188"/>
      <c r="C38" s="189"/>
      <c r="D38" s="104"/>
      <c r="E38" s="188"/>
      <c r="F38" s="189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97"/>
    </row>
    <row r="39" spans="2:42" x14ac:dyDescent="0.2">
      <c r="B39" s="70" t="s">
        <v>119</v>
      </c>
      <c r="J39" s="117"/>
      <c r="K39" s="117"/>
      <c r="L39" s="117"/>
      <c r="M39" s="117"/>
      <c r="N39" s="117"/>
      <c r="O39" s="11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97"/>
    </row>
    <row r="40" spans="2:42" s="117" customFormat="1" ht="13.5" thickBot="1" x14ac:dyDescent="0.25">
      <c r="B40" s="70" t="s">
        <v>117</v>
      </c>
      <c r="I40" s="138"/>
      <c r="J40" s="172" t="s">
        <v>84</v>
      </c>
      <c r="K40" s="168" t="s">
        <v>85</v>
      </c>
      <c r="L40" s="190" t="s">
        <v>138</v>
      </c>
      <c r="M40" s="191"/>
      <c r="N40" s="191"/>
      <c r="O40" s="192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97"/>
    </row>
    <row r="41" spans="2:42" ht="13.5" thickBot="1" x14ac:dyDescent="0.25">
      <c r="B41" s="70" t="s">
        <v>102</v>
      </c>
      <c r="C41" s="121">
        <f>IF(AND(G11="X",G12="X"),"ERREUR",IF(G11="X",F11/3,IF(G12="X",F12,"0")))</f>
        <v>2000</v>
      </c>
      <c r="D41" s="91" t="s">
        <v>103</v>
      </c>
      <c r="E41" s="107" t="s">
        <v>34</v>
      </c>
      <c r="F41" s="108">
        <f>MAX(B33,E33,E38,B38)-MIN(B33,E33,E38,B38)</f>
        <v>0</v>
      </c>
      <c r="I41" s="138"/>
      <c r="J41" s="193"/>
      <c r="K41" s="194"/>
      <c r="L41" s="141" t="s">
        <v>89</v>
      </c>
      <c r="M41" s="141" t="s">
        <v>90</v>
      </c>
      <c r="N41" s="141" t="s">
        <v>91</v>
      </c>
      <c r="O41" s="141" t="s">
        <v>92</v>
      </c>
      <c r="P41" s="97"/>
      <c r="Q41" s="140" t="s">
        <v>139</v>
      </c>
      <c r="R41" s="140">
        <v>1</v>
      </c>
      <c r="S41" s="140" t="s">
        <v>103</v>
      </c>
      <c r="T41" s="97"/>
      <c r="U41" s="97"/>
      <c r="V41" s="97"/>
      <c r="W41" s="97"/>
      <c r="X41" s="97"/>
      <c r="Y41" s="97"/>
      <c r="Z41" s="97"/>
    </row>
    <row r="42" spans="2:42" ht="15" thickBot="1" x14ac:dyDescent="0.25">
      <c r="E42" s="64" t="s">
        <v>35</v>
      </c>
      <c r="F42" s="85">
        <f>IF($F$8="I",L30,IF($F$8="II",M30,IF($F$8="III",N30,IF($F$8="IV",O30,"FAUX"))))</f>
        <v>10</v>
      </c>
      <c r="G42" s="187" t="str">
        <f>IF(F42="FAUX","ERREUR DE CLASSE","")</f>
        <v/>
      </c>
      <c r="H42" s="179"/>
      <c r="I42" s="66" t="s">
        <v>113</v>
      </c>
      <c r="J42" s="143">
        <f>R44*0.8</f>
        <v>4800</v>
      </c>
      <c r="K42" s="143">
        <f>J42/$R$43</f>
        <v>1600</v>
      </c>
      <c r="L42" s="140">
        <f>IF(K42&lt;=50000,$N$16*$R$43,IF(K42&lt;=200000,$N$17*$F$9,IF(K42&gt;=J42,$N$18*$F$9,"FAUX")))</f>
        <v>3</v>
      </c>
      <c r="M42" s="140">
        <f>IF(K42&lt;=5000,$N$16*$R$43,IF(K42&lt;=20000,$N$17*$F$9,IF(K42&lt;=100000,$N$18*$F$9,"FAUX")))</f>
        <v>3</v>
      </c>
      <c r="N42" s="140">
        <f>IF(K42&lt;=500,$N$16*$R$43,IF(K42&lt;=2000,$N$17*$F$9,IF(K42&lt;=10000,$N$18*$F$9,"FAUX")))</f>
        <v>20</v>
      </c>
      <c r="O42" s="140" t="str">
        <f>IF(K42&lt;=50,$N$16*$R$43,IF(K42&lt;=200,$N$17*$F$9,IF(K42&lt;=1000,$N$18*$F$9,"FAUX")))</f>
        <v>FAUX</v>
      </c>
      <c r="P42" s="97"/>
      <c r="Q42" s="140" t="s">
        <v>140</v>
      </c>
      <c r="R42" s="140">
        <v>3</v>
      </c>
      <c r="S42" s="140"/>
      <c r="T42" s="97"/>
      <c r="U42" s="97"/>
      <c r="V42" s="97"/>
      <c r="W42" s="97"/>
      <c r="X42" s="97"/>
      <c r="Y42" s="97"/>
      <c r="Z42" s="97"/>
    </row>
    <row r="43" spans="2:42" x14ac:dyDescent="0.2">
      <c r="I43" s="114" t="s">
        <v>114</v>
      </c>
      <c r="J43" s="143">
        <f>R44*(1/3)</f>
        <v>2000</v>
      </c>
      <c r="K43" s="143">
        <f t="shared" ref="K43:K49" si="6">J43/$R$43</f>
        <v>666.66666666666663</v>
      </c>
      <c r="L43" s="140">
        <f t="shared" ref="L43:L49" si="7">IF(K43&lt;=50000,$N$16*$R$43,IF(K43&lt;=200000,$N$17*$F$9,IF(K43&gt;=J43,$N$18*$F$9,"FAUX")))</f>
        <v>3</v>
      </c>
      <c r="M43" s="140">
        <f t="shared" ref="M43:M49" si="8">IF(K43&lt;=5000,$N$16*$R$43,IF(K43&lt;=20000,$N$17*$F$9,IF(K43&lt;=100000,$N$18*$F$9,"FAUX")))</f>
        <v>3</v>
      </c>
      <c r="N43" s="140">
        <f t="shared" ref="N43:N49" si="9">IF(K43&lt;=500,$N$16*$R$43,IF(K43&lt;=2000,$N$17*$F$9,IF(K43&lt;=10000,$N$18*$F$9,"FAUX")))</f>
        <v>20</v>
      </c>
      <c r="O43" s="140">
        <f t="shared" ref="O43:O49" si="10">IF(K43&lt;=50,$N$16*$R$43,IF(K43&lt;=200,$N$17*$F$9,IF(K43&lt;=1000,$N$18*$F$9,"FAUX")))</f>
        <v>30</v>
      </c>
      <c r="P43" s="97"/>
      <c r="Q43" s="140" t="s">
        <v>141</v>
      </c>
      <c r="R43" s="140">
        <f>R41*R42</f>
        <v>3</v>
      </c>
      <c r="S43" s="140" t="s">
        <v>103</v>
      </c>
      <c r="T43" s="97"/>
      <c r="U43" s="97"/>
      <c r="V43" s="97"/>
      <c r="W43" s="97"/>
      <c r="X43" s="97"/>
      <c r="Y43" s="97"/>
      <c r="Z43" s="97"/>
    </row>
    <row r="44" spans="2:42" ht="18" x14ac:dyDescent="0.25">
      <c r="B44" s="61" t="s">
        <v>45</v>
      </c>
      <c r="I44" s="75" t="s">
        <v>107</v>
      </c>
      <c r="J44" s="144">
        <f>$R$44/100*0</f>
        <v>0</v>
      </c>
      <c r="K44" s="143">
        <f t="shared" si="6"/>
        <v>0</v>
      </c>
      <c r="L44" s="140">
        <f t="shared" si="7"/>
        <v>3</v>
      </c>
      <c r="M44" s="140">
        <f t="shared" si="8"/>
        <v>3</v>
      </c>
      <c r="N44" s="140">
        <f t="shared" si="9"/>
        <v>3</v>
      </c>
      <c r="O44" s="140">
        <f t="shared" si="10"/>
        <v>3</v>
      </c>
      <c r="P44" s="97"/>
      <c r="Q44" s="140" t="s">
        <v>142</v>
      </c>
      <c r="R44" s="140">
        <v>6000</v>
      </c>
      <c r="S44" s="140" t="s">
        <v>103</v>
      </c>
      <c r="T44" s="97"/>
      <c r="U44" s="97"/>
      <c r="V44" s="97"/>
      <c r="W44" s="97"/>
      <c r="X44" s="97"/>
      <c r="Y44" s="97"/>
      <c r="Z44" s="97"/>
    </row>
    <row r="45" spans="2:42" ht="18" x14ac:dyDescent="0.25">
      <c r="B45" s="61"/>
      <c r="I45" s="75" t="s">
        <v>110</v>
      </c>
      <c r="J45" s="144">
        <f>$R$44/100*20</f>
        <v>1200</v>
      </c>
      <c r="K45" s="143">
        <f t="shared" si="6"/>
        <v>400</v>
      </c>
      <c r="L45" s="140">
        <f t="shared" si="7"/>
        <v>3</v>
      </c>
      <c r="M45" s="140">
        <f t="shared" si="8"/>
        <v>3</v>
      </c>
      <c r="N45" s="140">
        <f t="shared" si="9"/>
        <v>3</v>
      </c>
      <c r="O45" s="140">
        <f t="shared" si="10"/>
        <v>30</v>
      </c>
      <c r="P45" s="97"/>
      <c r="T45" s="97"/>
      <c r="U45" s="97"/>
      <c r="V45" s="97"/>
      <c r="W45" s="97"/>
      <c r="X45" s="97"/>
      <c r="Y45" s="97"/>
      <c r="Z45" s="97"/>
    </row>
    <row r="46" spans="2:42" ht="24" x14ac:dyDescent="0.2">
      <c r="B46" s="75"/>
      <c r="C46" s="75" t="s">
        <v>40</v>
      </c>
      <c r="D46" s="94" t="s">
        <v>41</v>
      </c>
      <c r="E46" s="95" t="s">
        <v>42</v>
      </c>
      <c r="F46" s="83" t="s">
        <v>43</v>
      </c>
      <c r="G46" s="109" t="s">
        <v>34</v>
      </c>
      <c r="H46" s="67"/>
      <c r="I46" s="75" t="s">
        <v>108</v>
      </c>
      <c r="J46" s="144">
        <f>$R$44/100*40</f>
        <v>2400</v>
      </c>
      <c r="K46" s="143">
        <f t="shared" si="6"/>
        <v>800</v>
      </c>
      <c r="L46" s="140">
        <f t="shared" si="7"/>
        <v>3</v>
      </c>
      <c r="M46" s="140">
        <f t="shared" si="8"/>
        <v>3</v>
      </c>
      <c r="N46" s="140">
        <f t="shared" si="9"/>
        <v>20</v>
      </c>
      <c r="O46" s="140">
        <f t="shared" si="10"/>
        <v>30</v>
      </c>
      <c r="P46" s="97"/>
      <c r="Q46" s="97"/>
      <c r="R46" s="117"/>
      <c r="S46" s="97"/>
      <c r="T46" s="97"/>
      <c r="U46" s="97"/>
      <c r="V46" s="97"/>
      <c r="W46" s="97"/>
      <c r="X46" s="97"/>
      <c r="Y46" s="97"/>
      <c r="Z46" s="97"/>
    </row>
    <row r="47" spans="2:42" x14ac:dyDescent="0.2">
      <c r="B47" s="75" t="s">
        <v>107</v>
      </c>
      <c r="C47" s="92">
        <f>$F$11/100*0</f>
        <v>0</v>
      </c>
      <c r="D47" s="100"/>
      <c r="E47" s="100"/>
      <c r="F47" s="93">
        <f t="shared" ref="F47:F52" si="11">IF($F$8="I",L31,IF($F$8="II",M31,IF($F$8="III",N31,IF($F$8="IV",O31,"FAUX"))))</f>
        <v>10</v>
      </c>
      <c r="G47" s="110">
        <f>MAX((ABS(C47-D47)),(ABS(C47-E47)))</f>
        <v>0</v>
      </c>
      <c r="H47" s="67"/>
      <c r="I47" s="75" t="s">
        <v>109</v>
      </c>
      <c r="J47" s="144">
        <f>$R$44/100*60</f>
        <v>3600</v>
      </c>
      <c r="K47" s="143">
        <f t="shared" si="6"/>
        <v>1200</v>
      </c>
      <c r="L47" s="140">
        <f t="shared" si="7"/>
        <v>3</v>
      </c>
      <c r="M47" s="140">
        <f t="shared" si="8"/>
        <v>3</v>
      </c>
      <c r="N47" s="140">
        <f t="shared" si="9"/>
        <v>20</v>
      </c>
      <c r="O47" s="140" t="str">
        <f t="shared" si="10"/>
        <v>FAUX</v>
      </c>
      <c r="P47" s="97"/>
      <c r="Q47" s="97"/>
      <c r="R47" s="117"/>
      <c r="S47" s="97"/>
      <c r="T47" s="97"/>
      <c r="U47" s="97"/>
      <c r="V47" s="97"/>
      <c r="W47" s="97"/>
      <c r="X47" s="97"/>
      <c r="Y47" s="97"/>
      <c r="Z47" s="97"/>
    </row>
    <row r="48" spans="2:42" x14ac:dyDescent="0.2">
      <c r="B48" s="75" t="s">
        <v>110</v>
      </c>
      <c r="C48" s="92">
        <f>$F$11/100*20</f>
        <v>1200</v>
      </c>
      <c r="D48" s="100"/>
      <c r="E48" s="100"/>
      <c r="F48" s="93">
        <f t="shared" si="11"/>
        <v>10</v>
      </c>
      <c r="G48" s="110">
        <f>MAX((ABS(C48-D48)),(ABS(C48-E48)))</f>
        <v>1200</v>
      </c>
      <c r="H48" s="67"/>
      <c r="I48" s="75" t="s">
        <v>111</v>
      </c>
      <c r="J48" s="144">
        <f>$R$44/100*80</f>
        <v>4800</v>
      </c>
      <c r="K48" s="143">
        <f t="shared" si="6"/>
        <v>1600</v>
      </c>
      <c r="L48" s="140">
        <f t="shared" si="7"/>
        <v>3</v>
      </c>
      <c r="M48" s="140">
        <f t="shared" si="8"/>
        <v>3</v>
      </c>
      <c r="N48" s="140">
        <f t="shared" si="9"/>
        <v>20</v>
      </c>
      <c r="O48" s="140" t="str">
        <f t="shared" si="10"/>
        <v>FAUX</v>
      </c>
      <c r="R48" s="117"/>
    </row>
    <row r="49" spans="2:19" x14ac:dyDescent="0.2">
      <c r="B49" s="75" t="s">
        <v>108</v>
      </c>
      <c r="C49" s="92">
        <f>$F$11/100*40</f>
        <v>2400</v>
      </c>
      <c r="D49" s="100"/>
      <c r="E49" s="100"/>
      <c r="F49" s="93">
        <f t="shared" si="11"/>
        <v>10</v>
      </c>
      <c r="G49" s="110">
        <f t="shared" ref="G49:G52" si="12">MAX((ABS(C49-D49)),(ABS(C49-E49)))</f>
        <v>2400</v>
      </c>
      <c r="H49" s="67"/>
      <c r="I49" s="76" t="s">
        <v>112</v>
      </c>
      <c r="J49" s="144">
        <f>$R$44/100*100</f>
        <v>6000</v>
      </c>
      <c r="K49" s="143">
        <f t="shared" si="6"/>
        <v>2000</v>
      </c>
      <c r="L49" s="140">
        <f t="shared" si="7"/>
        <v>3</v>
      </c>
      <c r="M49" s="140">
        <f t="shared" si="8"/>
        <v>3</v>
      </c>
      <c r="N49" s="140">
        <f t="shared" si="9"/>
        <v>20</v>
      </c>
      <c r="O49" s="140" t="str">
        <f t="shared" si="10"/>
        <v>FAUX</v>
      </c>
      <c r="R49" s="117"/>
    </row>
    <row r="50" spans="2:19" x14ac:dyDescent="0.2">
      <c r="B50" s="75" t="s">
        <v>109</v>
      </c>
      <c r="C50" s="92">
        <f>$F$11/100*60</f>
        <v>3600</v>
      </c>
      <c r="D50" s="100"/>
      <c r="E50" s="100"/>
      <c r="F50" s="93">
        <f t="shared" si="11"/>
        <v>10</v>
      </c>
      <c r="G50" s="110">
        <f t="shared" si="12"/>
        <v>3600</v>
      </c>
      <c r="H50" s="67"/>
      <c r="R50" s="117"/>
    </row>
    <row r="51" spans="2:19" x14ac:dyDescent="0.2">
      <c r="B51" s="75" t="s">
        <v>111</v>
      </c>
      <c r="C51" s="92">
        <f>$F$11/100*80</f>
        <v>4800</v>
      </c>
      <c r="D51" s="100"/>
      <c r="E51" s="100"/>
      <c r="F51" s="93">
        <f t="shared" si="11"/>
        <v>10</v>
      </c>
      <c r="G51" s="110">
        <f t="shared" si="12"/>
        <v>4800</v>
      </c>
      <c r="H51" s="67"/>
      <c r="K51" s="51" t="s">
        <v>143</v>
      </c>
      <c r="R51" s="117"/>
    </row>
    <row r="52" spans="2:19" x14ac:dyDescent="0.2">
      <c r="B52" s="76" t="s">
        <v>112</v>
      </c>
      <c r="C52" s="92">
        <f>$F$11/100*100</f>
        <v>6000</v>
      </c>
      <c r="D52" s="111"/>
      <c r="E52" s="111"/>
      <c r="F52" s="93">
        <f t="shared" si="11"/>
        <v>10</v>
      </c>
      <c r="G52" s="110">
        <f t="shared" si="12"/>
        <v>6000</v>
      </c>
      <c r="R52" s="117"/>
    </row>
    <row r="53" spans="2:19" x14ac:dyDescent="0.2">
      <c r="L53" s="134" t="s">
        <v>145</v>
      </c>
      <c r="M53" s="51" t="s">
        <v>144</v>
      </c>
      <c r="N53" s="51" t="s">
        <v>147</v>
      </c>
      <c r="P53" s="117" t="s">
        <v>149</v>
      </c>
      <c r="R53" s="117"/>
    </row>
    <row r="54" spans="2:19" x14ac:dyDescent="0.2">
      <c r="G54" s="186" t="str">
        <f>IF(OR(F47="FAUX",F48="FAUX",F49="FAUX",F50="FAUX",F51="FAUX",F52="FAUX"),"ERREUR DE CLASSE","")</f>
        <v/>
      </c>
      <c r="H54" s="186"/>
      <c r="L54" s="134" t="s">
        <v>145</v>
      </c>
      <c r="M54" s="117" t="s">
        <v>146</v>
      </c>
      <c r="N54" s="51" t="s">
        <v>148</v>
      </c>
      <c r="P54" s="117" t="s">
        <v>149</v>
      </c>
    </row>
    <row r="55" spans="2:19" x14ac:dyDescent="0.2">
      <c r="B55" s="106" t="s">
        <v>106</v>
      </c>
      <c r="C55" s="178" t="str">
        <f>IF(AND(F27&lt;F28,F41&lt;F42,G47&lt;F47,G48&lt;F48,G49&lt;F49,G50&lt;F50,G51&lt;F51,G52&lt;F52,F28&lt;&gt;"FAUX",F42&lt;&gt;"FAUX",F47&lt;&gt;"FAUX",F48&lt;&gt;"FAUX",F49&lt;&gt;"FAUX",F50&lt;&gt;"FAUX",F51&lt;&gt;"FAUX",F52&lt;&gt;"FAUX"),"Conforme","Non Conforme")</f>
        <v>Non Conforme</v>
      </c>
      <c r="D55" s="178"/>
      <c r="L55" s="134" t="s">
        <v>145</v>
      </c>
      <c r="M55" s="117" t="s">
        <v>150</v>
      </c>
      <c r="N55" s="51" t="s">
        <v>151</v>
      </c>
      <c r="P55" s="117" t="s">
        <v>149</v>
      </c>
    </row>
    <row r="56" spans="2:19" ht="15.75" x14ac:dyDescent="0.25">
      <c r="B56" s="54" t="s">
        <v>6</v>
      </c>
      <c r="C56" s="68"/>
    </row>
    <row r="57" spans="2:19" ht="12.75" customHeight="1" x14ac:dyDescent="0.25">
      <c r="B57" s="54"/>
      <c r="C57" s="54"/>
      <c r="D57" s="54"/>
      <c r="E57" s="54"/>
      <c r="F57" s="54"/>
      <c r="G57" s="54"/>
      <c r="H57" s="54"/>
    </row>
    <row r="58" spans="2:19" ht="15.75" x14ac:dyDescent="0.25">
      <c r="B58" s="105" t="s">
        <v>7</v>
      </c>
      <c r="C58" s="105"/>
      <c r="D58" s="105"/>
      <c r="E58" s="69"/>
      <c r="F58" s="105" t="s">
        <v>8</v>
      </c>
      <c r="G58" s="105"/>
      <c r="H58" s="54"/>
    </row>
    <row r="59" spans="2:19" ht="15.75" x14ac:dyDescent="0.25">
      <c r="H59" s="54"/>
      <c r="I59" s="138"/>
      <c r="J59" s="172" t="s">
        <v>84</v>
      </c>
      <c r="K59" s="168" t="s">
        <v>85</v>
      </c>
      <c r="L59" s="190" t="s">
        <v>138</v>
      </c>
      <c r="M59" s="191"/>
      <c r="N59" s="191"/>
      <c r="O59" s="192"/>
      <c r="P59" s="97"/>
      <c r="Q59" s="97"/>
      <c r="R59" s="97"/>
      <c r="S59" s="97"/>
    </row>
    <row r="60" spans="2:19" ht="15.75" x14ac:dyDescent="0.25">
      <c r="B60" s="99"/>
      <c r="C60" s="99"/>
      <c r="F60" s="99"/>
      <c r="G60" s="99"/>
      <c r="H60" s="105"/>
      <c r="I60" s="138"/>
      <c r="J60" s="193"/>
      <c r="K60" s="194"/>
      <c r="L60" s="141" t="s">
        <v>89</v>
      </c>
      <c r="M60" s="141" t="s">
        <v>90</v>
      </c>
      <c r="N60" s="141" t="s">
        <v>91</v>
      </c>
      <c r="O60" s="141" t="s">
        <v>92</v>
      </c>
      <c r="P60" s="97"/>
      <c r="Q60" s="140" t="s">
        <v>140</v>
      </c>
      <c r="R60" s="140">
        <v>10</v>
      </c>
      <c r="S60" s="140" t="s">
        <v>103</v>
      </c>
    </row>
    <row r="61" spans="2:19" x14ac:dyDescent="0.2">
      <c r="I61" s="66" t="s">
        <v>113</v>
      </c>
      <c r="J61" s="143">
        <f>R63*0.8</f>
        <v>2400</v>
      </c>
      <c r="K61" s="143">
        <f>J61/$R$62</f>
        <v>2400</v>
      </c>
      <c r="L61" s="140">
        <f>IF(K61&lt;=50000,$N$16*$R$62,IF(K61&lt;=200000,$N$17*$F$9,IF(K61&gt;=J61,$N$18*$F$9,"FAUX")))</f>
        <v>1</v>
      </c>
      <c r="M61" s="140">
        <f>IF(K61&lt;=5000,$N$16*$R$62,IF(K61&lt;=20000,$N$17*$F$9,IF(K61&lt;=100000,$N$18*$F$9,"FAUX")))</f>
        <v>1</v>
      </c>
      <c r="N61" s="140">
        <f>IF(K61&lt;=500,$N$16*$R$62,IF(K61&lt;=2000,$N$17*$F$9,IF(K61&lt;=10000,$N$18*$F$9,"FAUX")))</f>
        <v>30</v>
      </c>
      <c r="O61" s="140" t="str">
        <f>IF(K61&lt;=50,$N$16*$R$62,IF(K61&lt;=200,$N$17*$F$9,IF(K61&lt;=1000,$N$18*$F$9,"FAUX")))</f>
        <v>FAUX</v>
      </c>
      <c r="P61" s="97"/>
      <c r="Q61" s="140" t="s">
        <v>158</v>
      </c>
      <c r="R61" s="140">
        <v>0.1</v>
      </c>
      <c r="S61" s="140"/>
    </row>
    <row r="62" spans="2:19" x14ac:dyDescent="0.2">
      <c r="I62" s="114" t="s">
        <v>114</v>
      </c>
      <c r="J62" s="143">
        <f>R63*(1/3)</f>
        <v>1000</v>
      </c>
      <c r="K62" s="143">
        <f>J62/$R$62</f>
        <v>1000</v>
      </c>
      <c r="L62" s="140">
        <f t="shared" ref="L62:L68" si="13">IF(K62&lt;=50000,$N$16*$R$62,IF(K62&lt;=200000,$N$17*$F$9,IF(K62&gt;=J62,$N$18*$F$9,"FAUX")))</f>
        <v>1</v>
      </c>
      <c r="M62" s="140">
        <f t="shared" ref="M62:M68" si="14">IF(K62&lt;=5000,$N$16*$R$62,IF(K62&lt;=20000,$N$17*$F$9,IF(K62&lt;=100000,$N$18*$F$9,"FAUX")))</f>
        <v>1</v>
      </c>
      <c r="N62" s="140">
        <f>IF(K62&lt;=500,$N$16*$R$62,IF(K62&lt;=2000,$N$17*$F$9,IF(K62&lt;=10000,$N$18*$F$9,"FAUX")))</f>
        <v>20</v>
      </c>
      <c r="O62" s="140">
        <f t="shared" ref="O62:O68" si="15">IF(K62&lt;=50,$N$16*$R$62,IF(K62&lt;=200,$N$17*$F$9,IF(K62&lt;=1000,$N$18*$F$9,"FAUX")))</f>
        <v>30</v>
      </c>
      <c r="P62" s="97"/>
      <c r="Q62" s="140" t="s">
        <v>141</v>
      </c>
      <c r="R62" s="140">
        <f>R60*R61</f>
        <v>1</v>
      </c>
      <c r="S62" s="140" t="s">
        <v>103</v>
      </c>
    </row>
    <row r="63" spans="2:19" x14ac:dyDescent="0.2">
      <c r="I63" s="75" t="s">
        <v>107</v>
      </c>
      <c r="J63" s="144">
        <f>$R$63/100*0</f>
        <v>0</v>
      </c>
      <c r="K63" s="143">
        <f t="shared" ref="K63:K68" si="16">J63/$R$62</f>
        <v>0</v>
      </c>
      <c r="L63" s="140">
        <f t="shared" si="13"/>
        <v>1</v>
      </c>
      <c r="M63" s="140">
        <f t="shared" si="14"/>
        <v>1</v>
      </c>
      <c r="N63" s="140">
        <f>IF(K63&lt;=500,$N$16*$R$62,IF(K63&lt;=2000,$N$17*$F$9,IF(K63&lt;=10000,$N$18*$F$9,"FAUX")))</f>
        <v>1</v>
      </c>
      <c r="O63" s="140">
        <f t="shared" si="15"/>
        <v>1</v>
      </c>
      <c r="P63" s="97"/>
      <c r="Q63" s="140" t="s">
        <v>142</v>
      </c>
      <c r="R63" s="140">
        <v>3000</v>
      </c>
      <c r="S63" s="140" t="s">
        <v>103</v>
      </c>
    </row>
    <row r="64" spans="2:19" x14ac:dyDescent="0.2">
      <c r="I64" s="75" t="s">
        <v>110</v>
      </c>
      <c r="J64" s="144">
        <f>$R$63/100*20</f>
        <v>600</v>
      </c>
      <c r="K64" s="143">
        <f t="shared" si="16"/>
        <v>600</v>
      </c>
      <c r="L64" s="140">
        <f t="shared" si="13"/>
        <v>1</v>
      </c>
      <c r="M64" s="140">
        <f t="shared" si="14"/>
        <v>1</v>
      </c>
      <c r="N64" s="140">
        <f t="shared" ref="N64:N68" si="17">IF(K64&lt;=500,$N$16*$R$62,IF(K64&lt;=2000,$N$17*$F$9,IF(K64&lt;=10000,$N$18*$F$9,"FAUX")))</f>
        <v>20</v>
      </c>
      <c r="O64" s="140">
        <f t="shared" si="15"/>
        <v>30</v>
      </c>
      <c r="P64" s="97"/>
      <c r="Q64" s="117"/>
      <c r="R64" s="117"/>
      <c r="S64" s="117"/>
    </row>
    <row r="65" spans="9:21" x14ac:dyDescent="0.2">
      <c r="I65" s="75" t="s">
        <v>108</v>
      </c>
      <c r="J65" s="144">
        <f>$R$63/100*40</f>
        <v>1200</v>
      </c>
      <c r="K65" s="143">
        <f>J65/$R$62</f>
        <v>1200</v>
      </c>
      <c r="L65" s="140">
        <f t="shared" si="13"/>
        <v>1</v>
      </c>
      <c r="M65" s="140">
        <f t="shared" si="14"/>
        <v>1</v>
      </c>
      <c r="N65" s="140">
        <f t="shared" si="17"/>
        <v>20</v>
      </c>
      <c r="O65" s="140" t="str">
        <f>IF(K65&lt;=50,$N$16*$R$62,IF(K65&lt;=200,$N$17*$F$9,IF(K65&lt;=1000,$N$18*$F$9,"FAUX")))</f>
        <v>FAUX</v>
      </c>
      <c r="P65" s="97"/>
      <c r="Q65" s="97"/>
      <c r="R65" s="117"/>
      <c r="S65" s="97"/>
    </row>
    <row r="66" spans="9:21" x14ac:dyDescent="0.2">
      <c r="I66" s="75" t="s">
        <v>109</v>
      </c>
      <c r="J66" s="144">
        <f>$R$63/100*60</f>
        <v>1800</v>
      </c>
      <c r="K66" s="143">
        <f t="shared" si="16"/>
        <v>1800</v>
      </c>
      <c r="L66" s="140">
        <f t="shared" si="13"/>
        <v>1</v>
      </c>
      <c r="M66" s="140">
        <f t="shared" si="14"/>
        <v>1</v>
      </c>
      <c r="N66" s="140">
        <f t="shared" si="17"/>
        <v>20</v>
      </c>
      <c r="O66" s="140" t="str">
        <f t="shared" si="15"/>
        <v>FAUX</v>
      </c>
      <c r="P66" s="97"/>
      <c r="Q66" s="97"/>
      <c r="R66" s="117"/>
      <c r="S66" s="97"/>
    </row>
    <row r="67" spans="9:21" x14ac:dyDescent="0.2">
      <c r="I67" s="75" t="s">
        <v>111</v>
      </c>
      <c r="J67" s="144">
        <f>$R$63/100*80</f>
        <v>2400</v>
      </c>
      <c r="K67" s="143">
        <f t="shared" si="16"/>
        <v>2400</v>
      </c>
      <c r="L67" s="140">
        <f t="shared" si="13"/>
        <v>1</v>
      </c>
      <c r="M67" s="140">
        <f t="shared" si="14"/>
        <v>1</v>
      </c>
      <c r="N67" s="140">
        <f t="shared" si="17"/>
        <v>30</v>
      </c>
      <c r="O67" s="140" t="str">
        <f t="shared" si="15"/>
        <v>FAUX</v>
      </c>
      <c r="P67" s="117"/>
      <c r="Q67" s="117"/>
      <c r="R67" s="117"/>
      <c r="S67" s="117"/>
    </row>
    <row r="68" spans="9:21" x14ac:dyDescent="0.2">
      <c r="I68" s="76" t="s">
        <v>112</v>
      </c>
      <c r="J68" s="144">
        <f>$R$63/100*100</f>
        <v>3000</v>
      </c>
      <c r="K68" s="143">
        <f t="shared" si="16"/>
        <v>3000</v>
      </c>
      <c r="L68" s="140">
        <f t="shared" si="13"/>
        <v>1</v>
      </c>
      <c r="M68" s="140">
        <f t="shared" si="14"/>
        <v>1</v>
      </c>
      <c r="N68" s="140">
        <f t="shared" si="17"/>
        <v>30</v>
      </c>
      <c r="O68" s="140" t="str">
        <f t="shared" si="15"/>
        <v>FAUX</v>
      </c>
      <c r="P68" s="117"/>
      <c r="Q68" s="117"/>
      <c r="R68" s="117"/>
      <c r="S68" s="117"/>
    </row>
    <row r="69" spans="9:21" x14ac:dyDescent="0.2">
      <c r="I69" s="117"/>
      <c r="J69" s="117"/>
      <c r="K69" s="117"/>
      <c r="L69" s="117"/>
      <c r="M69" s="117"/>
      <c r="N69" s="117"/>
      <c r="O69" s="117"/>
      <c r="P69" s="117"/>
      <c r="Q69" s="117"/>
      <c r="R69" s="117"/>
      <c r="S69" s="117"/>
    </row>
    <row r="70" spans="9:21" x14ac:dyDescent="0.2">
      <c r="I70" s="117"/>
      <c r="J70" s="117"/>
      <c r="K70" s="117" t="s">
        <v>143</v>
      </c>
      <c r="L70" s="117"/>
      <c r="M70" s="117"/>
      <c r="N70" s="117"/>
      <c r="O70" s="117"/>
      <c r="P70" s="117"/>
      <c r="Q70" s="117"/>
      <c r="R70" s="117"/>
      <c r="S70" s="117"/>
    </row>
    <row r="71" spans="9:21" x14ac:dyDescent="0.2">
      <c r="I71" s="117"/>
      <c r="J71" s="117"/>
      <c r="K71" s="117"/>
      <c r="L71" s="117"/>
      <c r="M71" s="117"/>
      <c r="N71" s="117"/>
      <c r="O71" s="117"/>
      <c r="P71" s="117"/>
      <c r="Q71" s="117"/>
      <c r="R71" s="117"/>
      <c r="S71" s="117"/>
    </row>
    <row r="72" spans="9:21" x14ac:dyDescent="0.2">
      <c r="I72" s="117"/>
      <c r="J72" s="117"/>
      <c r="K72" s="117"/>
      <c r="L72" s="134" t="s">
        <v>145</v>
      </c>
      <c r="M72" s="117" t="s">
        <v>144</v>
      </c>
      <c r="N72" s="117" t="s">
        <v>147</v>
      </c>
      <c r="O72" s="117"/>
      <c r="P72" s="117" t="s">
        <v>149</v>
      </c>
      <c r="Q72" s="117"/>
      <c r="R72" s="117"/>
      <c r="S72" s="117"/>
    </row>
    <row r="73" spans="9:21" x14ac:dyDescent="0.2">
      <c r="I73" s="117"/>
      <c r="J73" s="117"/>
      <c r="K73" s="117"/>
      <c r="L73" s="134" t="s">
        <v>145</v>
      </c>
      <c r="M73" s="117" t="s">
        <v>146</v>
      </c>
      <c r="N73" s="117" t="s">
        <v>148</v>
      </c>
      <c r="O73" s="117"/>
      <c r="P73" s="117" t="s">
        <v>149</v>
      </c>
      <c r="Q73" s="117"/>
      <c r="R73" s="117"/>
      <c r="S73" s="117"/>
    </row>
    <row r="74" spans="9:21" x14ac:dyDescent="0.2">
      <c r="I74" s="117"/>
      <c r="J74" s="117"/>
      <c r="K74" s="117"/>
      <c r="L74" s="134" t="s">
        <v>145</v>
      </c>
      <c r="M74" s="117" t="s">
        <v>150</v>
      </c>
      <c r="N74" s="117" t="s">
        <v>151</v>
      </c>
      <c r="O74" s="117"/>
      <c r="P74" s="117" t="s">
        <v>149</v>
      </c>
      <c r="Q74" s="117"/>
      <c r="R74" s="117"/>
      <c r="S74" s="117"/>
    </row>
    <row r="76" spans="9:21" x14ac:dyDescent="0.2">
      <c r="L76" s="146" t="s">
        <v>152</v>
      </c>
      <c r="M76" s="146"/>
      <c r="N76" s="146"/>
      <c r="O76" s="139"/>
      <c r="P76" s="139"/>
      <c r="Q76" s="139"/>
      <c r="R76" s="139"/>
      <c r="S76" s="139"/>
      <c r="T76" s="139"/>
    </row>
    <row r="77" spans="9:21" x14ac:dyDescent="0.2">
      <c r="L77" s="146" t="s">
        <v>153</v>
      </c>
      <c r="M77" s="146"/>
      <c r="N77" s="146"/>
      <c r="O77" s="139"/>
      <c r="P77" s="139"/>
      <c r="Q77" s="139"/>
      <c r="R77" s="117"/>
      <c r="S77" s="117"/>
      <c r="T77" s="117"/>
      <c r="U77" s="117"/>
    </row>
    <row r="78" spans="9:21" x14ac:dyDescent="0.2">
      <c r="R78" s="117"/>
      <c r="S78" s="117"/>
      <c r="T78" s="117"/>
      <c r="U78" s="117"/>
    </row>
    <row r="79" spans="9:21" x14ac:dyDescent="0.2">
      <c r="I79" s="195"/>
    </row>
    <row r="80" spans="9:21" x14ac:dyDescent="0.2">
      <c r="I80" s="195"/>
    </row>
    <row r="81" spans="9:20" x14ac:dyDescent="0.2">
      <c r="I81" s="195"/>
      <c r="J81" s="66" t="s">
        <v>154</v>
      </c>
      <c r="K81" s="66">
        <v>3</v>
      </c>
      <c r="L81" s="66" t="s">
        <v>103</v>
      </c>
    </row>
    <row r="82" spans="9:20" x14ac:dyDescent="0.2">
      <c r="I82" s="195"/>
      <c r="J82" s="66" t="s">
        <v>155</v>
      </c>
      <c r="K82" s="66">
        <v>3000</v>
      </c>
      <c r="L82" s="66" t="s">
        <v>103</v>
      </c>
    </row>
    <row r="83" spans="9:20" x14ac:dyDescent="0.2">
      <c r="I83" s="195"/>
    </row>
    <row r="84" spans="9:20" x14ac:dyDescent="0.2">
      <c r="I84" s="195"/>
    </row>
    <row r="85" spans="9:20" x14ac:dyDescent="0.2">
      <c r="I85" s="195"/>
    </row>
    <row r="86" spans="9:20" x14ac:dyDescent="0.2">
      <c r="I86" s="195"/>
    </row>
    <row r="87" spans="9:20" x14ac:dyDescent="0.2">
      <c r="I87" s="195"/>
    </row>
    <row r="88" spans="9:20" x14ac:dyDescent="0.2">
      <c r="I88" s="195"/>
      <c r="J88" s="167" t="s">
        <v>68</v>
      </c>
      <c r="K88" s="167"/>
      <c r="M88" s="166" t="s">
        <v>69</v>
      </c>
      <c r="N88" s="166"/>
      <c r="P88" s="167" t="s">
        <v>70</v>
      </c>
      <c r="Q88" s="167"/>
      <c r="S88" s="166" t="s">
        <v>71</v>
      </c>
      <c r="T88" s="166"/>
    </row>
    <row r="89" spans="9:20" x14ac:dyDescent="0.2">
      <c r="I89" s="195"/>
      <c r="J89" s="147" t="s">
        <v>156</v>
      </c>
      <c r="K89" s="147" t="s">
        <v>157</v>
      </c>
      <c r="M89" s="148" t="s">
        <v>156</v>
      </c>
      <c r="N89" s="148" t="s">
        <v>157</v>
      </c>
      <c r="P89" s="147" t="s">
        <v>156</v>
      </c>
      <c r="Q89" s="147" t="s">
        <v>157</v>
      </c>
      <c r="S89" s="148" t="s">
        <v>156</v>
      </c>
      <c r="T89" s="148" t="s">
        <v>157</v>
      </c>
    </row>
    <row r="90" spans="9:20" x14ac:dyDescent="0.2">
      <c r="I90" s="195"/>
      <c r="J90" s="147"/>
      <c r="K90" s="147"/>
      <c r="M90" s="147">
        <v>3</v>
      </c>
      <c r="N90" s="147">
        <v>1.0000000000000007</v>
      </c>
      <c r="P90" s="147">
        <v>1.5</v>
      </c>
      <c r="Q90" s="147">
        <v>1.0000000000000007</v>
      </c>
      <c r="S90" s="147">
        <v>1</v>
      </c>
      <c r="T90" s="147">
        <v>1.0000000000000007</v>
      </c>
    </row>
    <row r="91" spans="9:20" x14ac:dyDescent="0.2">
      <c r="I91" s="195"/>
      <c r="J91" s="117"/>
      <c r="K91" s="117"/>
      <c r="M91" s="147">
        <v>4</v>
      </c>
      <c r="N91" s="147">
        <v>0.75000000000000044</v>
      </c>
      <c r="P91" s="149">
        <v>2.5</v>
      </c>
      <c r="Q91" s="149">
        <v>0.60000000000000031</v>
      </c>
      <c r="S91" s="147">
        <v>2</v>
      </c>
      <c r="T91" s="147">
        <v>0.50000000000000022</v>
      </c>
    </row>
    <row r="92" spans="9:20" x14ac:dyDescent="0.2">
      <c r="I92" s="195"/>
      <c r="J92" s="117"/>
      <c r="K92" s="117"/>
      <c r="M92" s="147">
        <v>5</v>
      </c>
      <c r="N92" s="147">
        <v>0.60000000000000031</v>
      </c>
      <c r="P92" s="66">
        <v>7.5</v>
      </c>
      <c r="Q92" s="66">
        <v>0.20000000000000004</v>
      </c>
      <c r="S92" s="147">
        <v>2</v>
      </c>
      <c r="T92" s="147">
        <v>0.75000000000000044</v>
      </c>
    </row>
    <row r="93" spans="9:20" x14ac:dyDescent="0.2">
      <c r="I93" s="195"/>
      <c r="J93" s="117"/>
      <c r="K93" s="117"/>
      <c r="M93" s="147">
        <v>6</v>
      </c>
      <c r="N93" s="147">
        <v>0.50000000000000022</v>
      </c>
      <c r="P93" s="149">
        <v>6</v>
      </c>
      <c r="Q93" s="149">
        <v>0.25000000000000006</v>
      </c>
      <c r="S93" s="147">
        <v>3</v>
      </c>
      <c r="T93" s="147">
        <v>0.50000000000000022</v>
      </c>
    </row>
    <row r="94" spans="9:20" x14ac:dyDescent="0.2">
      <c r="I94" s="195"/>
      <c r="J94" s="117"/>
      <c r="K94" s="117"/>
      <c r="M94" s="147">
        <v>10</v>
      </c>
      <c r="N94" s="147">
        <v>0.3000000000000001</v>
      </c>
      <c r="P94" s="66">
        <v>10</v>
      </c>
      <c r="Q94" s="66">
        <v>0.15</v>
      </c>
      <c r="S94" s="147">
        <v>4</v>
      </c>
      <c r="T94" s="147">
        <v>0.25000000000000006</v>
      </c>
    </row>
    <row r="95" spans="9:20" x14ac:dyDescent="0.2">
      <c r="I95" s="195"/>
      <c r="J95" s="117"/>
      <c r="K95" s="117"/>
      <c r="S95" s="147">
        <v>5</v>
      </c>
      <c r="T95" s="147">
        <v>0.20000000000000004</v>
      </c>
    </row>
    <row r="96" spans="9:20" x14ac:dyDescent="0.2">
      <c r="I96" s="195"/>
      <c r="J96" s="117"/>
      <c r="K96" s="117"/>
      <c r="S96" s="147">
        <v>5</v>
      </c>
      <c r="T96" s="147">
        <v>0.3000000000000001</v>
      </c>
    </row>
    <row r="97" spans="9:20" x14ac:dyDescent="0.2">
      <c r="I97" s="195"/>
      <c r="J97" s="117"/>
      <c r="K97" s="117"/>
      <c r="S97" s="147">
        <v>6</v>
      </c>
      <c r="T97" s="147">
        <v>0.25000000000000006</v>
      </c>
    </row>
    <row r="98" spans="9:20" x14ac:dyDescent="0.2">
      <c r="I98" s="195"/>
      <c r="J98" s="117"/>
      <c r="K98" s="117"/>
      <c r="S98" s="147">
        <v>10</v>
      </c>
      <c r="T98" s="147">
        <v>9.9999999999999992E-2</v>
      </c>
    </row>
    <row r="99" spans="9:20" x14ac:dyDescent="0.2">
      <c r="J99" s="117"/>
      <c r="K99" s="117"/>
      <c r="S99" s="147">
        <v>10</v>
      </c>
      <c r="T99" s="147">
        <v>0.15</v>
      </c>
    </row>
  </sheetData>
  <mergeCells count="29">
    <mergeCell ref="B37:C37"/>
    <mergeCell ref="C55:D55"/>
    <mergeCell ref="D29:G29"/>
    <mergeCell ref="B14:E14"/>
    <mergeCell ref="B34:C34"/>
    <mergeCell ref="E34:F34"/>
    <mergeCell ref="B33:C33"/>
    <mergeCell ref="E33:F33"/>
    <mergeCell ref="G54:H54"/>
    <mergeCell ref="G42:H42"/>
    <mergeCell ref="G28:H28"/>
    <mergeCell ref="E38:F38"/>
    <mergeCell ref="B38:C38"/>
    <mergeCell ref="I27:I28"/>
    <mergeCell ref="J27:J28"/>
    <mergeCell ref="E37:F37"/>
    <mergeCell ref="I14:J14"/>
    <mergeCell ref="I25:I26"/>
    <mergeCell ref="J88:K88"/>
    <mergeCell ref="M88:N88"/>
    <mergeCell ref="P88:Q88"/>
    <mergeCell ref="S88:T88"/>
    <mergeCell ref="K27:K28"/>
    <mergeCell ref="L40:O40"/>
    <mergeCell ref="J59:J60"/>
    <mergeCell ref="K59:K60"/>
    <mergeCell ref="L59:O59"/>
    <mergeCell ref="J40:J41"/>
    <mergeCell ref="K40:K41"/>
  </mergeCells>
  <phoneticPr fontId="10" type="noConversion"/>
  <conditionalFormatting sqref="F27">
    <cfRule type="cellIs" dxfId="20" priority="13" operator="greaterThan">
      <formula>$F$28</formula>
    </cfRule>
    <cfRule type="cellIs" dxfId="19" priority="39" stopIfTrue="1" operator="greaterThan">
      <formula>$F$28</formula>
    </cfRule>
  </conditionalFormatting>
  <conditionalFormatting sqref="G47">
    <cfRule type="expression" dxfId="18" priority="12">
      <formula>(F47="FAUX")</formula>
    </cfRule>
    <cfRule type="cellIs" dxfId="17" priority="40" stopIfTrue="1" operator="greaterThan">
      <formula>$F$47</formula>
    </cfRule>
  </conditionalFormatting>
  <conditionalFormatting sqref="G48">
    <cfRule type="expression" dxfId="16" priority="11">
      <formula>(F48="FAUX")</formula>
    </cfRule>
    <cfRule type="cellIs" dxfId="15" priority="41" stopIfTrue="1" operator="greaterThan">
      <formula>$F$48</formula>
    </cfRule>
  </conditionalFormatting>
  <conditionalFormatting sqref="G49">
    <cfRule type="expression" dxfId="14" priority="10">
      <formula>(F49="FAUX")</formula>
    </cfRule>
    <cfRule type="cellIs" dxfId="13" priority="42" stopIfTrue="1" operator="greaterThan">
      <formula>$F$49</formula>
    </cfRule>
  </conditionalFormatting>
  <conditionalFormatting sqref="G50">
    <cfRule type="expression" dxfId="12" priority="9">
      <formula>(F50="FAUX")</formula>
    </cfRule>
    <cfRule type="cellIs" dxfId="11" priority="43" stopIfTrue="1" operator="greaterThan">
      <formula>$F$50</formula>
    </cfRule>
  </conditionalFormatting>
  <conditionalFormatting sqref="F41">
    <cfRule type="cellIs" dxfId="10" priority="14" operator="greaterThan">
      <formula>$F$42</formula>
    </cfRule>
    <cfRule type="cellIs" dxfId="9" priority="45" stopIfTrue="1" operator="greaterThan">
      <formula>$F$42</formula>
    </cfRule>
  </conditionalFormatting>
  <conditionalFormatting sqref="G51">
    <cfRule type="expression" dxfId="8" priority="8">
      <formula>(F51="FAUX")</formula>
    </cfRule>
    <cfRule type="cellIs" dxfId="7" priority="35" operator="greaterThanOrEqual">
      <formula>$F$51</formula>
    </cfRule>
  </conditionalFormatting>
  <conditionalFormatting sqref="G52">
    <cfRule type="expression" dxfId="6" priority="7">
      <formula>(F52="FAUX")</formula>
    </cfRule>
    <cfRule type="cellIs" dxfId="5" priority="34" operator="greaterThan">
      <formula>$F$52</formula>
    </cfRule>
  </conditionalFormatting>
  <conditionalFormatting sqref="G54">
    <cfRule type="expression" dxfId="4" priority="6">
      <formula>(G54="ERREUR DE CLASSE")</formula>
    </cfRule>
  </conditionalFormatting>
  <conditionalFormatting sqref="G28">
    <cfRule type="expression" dxfId="3" priority="5">
      <formula>(G28="ERREUR DE CLASSE")</formula>
    </cfRule>
  </conditionalFormatting>
  <conditionalFormatting sqref="G42">
    <cfRule type="expression" dxfId="2" priority="4">
      <formula>(G42="ERREUR DE CLASSE")</formula>
    </cfRule>
  </conditionalFormatting>
  <conditionalFormatting sqref="C27">
    <cfRule type="expression" dxfId="1" priority="2">
      <formula>(C27="ERREUR")</formula>
    </cfRule>
  </conditionalFormatting>
  <conditionalFormatting sqref="C41">
    <cfRule type="expression" dxfId="0" priority="1">
      <formula>(C41="ERREUR")</formula>
    </cfRule>
  </conditionalFormatting>
  <dataValidations count="1">
    <dataValidation type="list" allowBlank="1" showInputMessage="1" showErrorMessage="1" sqref="M23">
      <formula1>$AP$34:$AP$37</formula1>
    </dataValidation>
  </dataValidations>
  <printOptions horizontalCentered="1"/>
  <pageMargins left="0.23622047244094491" right="0.23622047244094491" top="0.59055118110236227" bottom="0.47244094488188981" header="0.31496062992125984" footer="0.51181102362204722"/>
  <pageSetup paperSize="9" scale="89" orientation="portrait" r:id="rId1"/>
  <headerFooter alignWithMargins="0">
    <oddHeader>&amp;L&amp;"Times New Roman,Gras"Mann+Hummel France&amp;R&amp;"Times New Roman,Gras"LAV-DE-F-0756</oddHeader>
    <oddFooter>&amp;L&amp;"Times New Roman,Gras"&amp;9&amp;UEmetteur&amp;U : Qualité Validation&amp;Cpage: &amp;P/&amp;N&amp;R&amp;9&amp;F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print="0" autoFill="0" autoPict="0" macro="[0]!Recherche_e_k_Classe1">
                <anchor moveWithCells="1" sizeWithCells="1">
                  <from>
                    <xdr:col>9</xdr:col>
                    <xdr:colOff>581025</xdr:colOff>
                    <xdr:row>82</xdr:row>
                    <xdr:rowOff>142875</xdr:rowOff>
                  </from>
                  <to>
                    <xdr:col>10</xdr:col>
                    <xdr:colOff>647700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5" name="Button 10">
              <controlPr defaultSize="0" print="0" autoFill="0" autoPict="0" macro="[0]!Recherche_e_k_Classe2">
                <anchor moveWithCells="1" sizeWithCells="1">
                  <from>
                    <xdr:col>12</xdr:col>
                    <xdr:colOff>400050</xdr:colOff>
                    <xdr:row>82</xdr:row>
                    <xdr:rowOff>142875</xdr:rowOff>
                  </from>
                  <to>
                    <xdr:col>13</xdr:col>
                    <xdr:colOff>657225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6" name="Button 11">
              <controlPr defaultSize="0" print="0" autoFill="0" autoPict="0" macro="[0]!Recherche_e_k_Classe3">
                <anchor moveWithCells="1" sizeWithCells="1">
                  <from>
                    <xdr:col>15</xdr:col>
                    <xdr:colOff>371475</xdr:colOff>
                    <xdr:row>82</xdr:row>
                    <xdr:rowOff>142875</xdr:rowOff>
                  </from>
                  <to>
                    <xdr:col>16</xdr:col>
                    <xdr:colOff>657225</xdr:colOff>
                    <xdr:row>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7" name="Button 12">
              <controlPr defaultSize="0" print="0" autoFill="0" autoPict="0" macro="[0]!Recherche_e_k_Classe4">
                <anchor moveWithCells="1" sizeWithCells="1">
                  <from>
                    <xdr:col>18</xdr:col>
                    <xdr:colOff>400050</xdr:colOff>
                    <xdr:row>82</xdr:row>
                    <xdr:rowOff>152400</xdr:rowOff>
                  </from>
                  <to>
                    <xdr:col>19</xdr:col>
                    <xdr:colOff>638175</xdr:colOff>
                    <xdr:row>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8" name="Button 13">
              <controlPr defaultSize="0" print="0" autoFill="0" autoPict="0" macro="[0]!rotation_e">
                <anchor moveWithCells="1" sizeWithCells="1">
                  <from>
                    <xdr:col>7</xdr:col>
                    <xdr:colOff>619125</xdr:colOff>
                    <xdr:row>72</xdr:row>
                    <xdr:rowOff>114300</xdr:rowOff>
                  </from>
                  <to>
                    <xdr:col>8</xdr:col>
                    <xdr:colOff>1228725</xdr:colOff>
                    <xdr:row>75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ERQ-756</vt:lpstr>
      <vt:lpstr>Balance</vt:lpstr>
      <vt:lpstr>Balance!Zone_d_impression</vt:lpstr>
      <vt:lpstr>'ERQ-756'!Zone_d_impression</vt:lpstr>
    </vt:vector>
  </TitlesOfParts>
  <Company>Solvay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Joëlle FRETARD</dc:creator>
  <cp:lastModifiedBy>Robichon, Damien</cp:lastModifiedBy>
  <cp:lastPrinted>2016-04-12T14:26:03Z</cp:lastPrinted>
  <dcterms:created xsi:type="dcterms:W3CDTF">1999-05-20T13:41:24Z</dcterms:created>
  <dcterms:modified xsi:type="dcterms:W3CDTF">2016-04-18T07:53:31Z</dcterms:modified>
</cp:coreProperties>
</file>