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updateLinks="never" codeName="ThisWorkbook"/>
  <bookViews>
    <workbookView xWindow="120" yWindow="4860" windowWidth="15240" windowHeight="1170" tabRatio="867" activeTab="5"/>
  </bookViews>
  <sheets>
    <sheet name="TAB" sheetId="18" r:id="rId1"/>
    <sheet name="DONNEES-GRAPH" sheetId="12" r:id="rId2"/>
    <sheet name="DONNEES-900" sheetId="13" state="hidden" r:id="rId3"/>
    <sheet name="TAIxRend" sheetId="14" state="hidden" r:id="rId4"/>
    <sheet name="1000" sheetId="17" state="hidden" r:id="rId5"/>
    <sheet name="GRAPH" sheetId="19" r:id="rId6"/>
  </sheets>
  <externalReferences>
    <externalReference r:id="rId7"/>
    <externalReference r:id="rId8"/>
  </externalReferences>
  <definedNames>
    <definedName name="_xlnm._FilterDatabase" localSheetId="2" hidden="1">'DONNEES-900'!$A$2:$L$126</definedName>
    <definedName name="_xlnm._FilterDatabase" localSheetId="0" hidden="1">TAB!$B$3:$P$3</definedName>
    <definedName name="_xlnm._FilterDatabase" localSheetId="3" hidden="1">TAIxRend!$A$3:$AP$186</definedName>
  </definedNames>
  <calcPr calcId="145621"/>
</workbook>
</file>

<file path=xl/calcChain.xml><?xml version="1.0" encoding="utf-8"?>
<calcChain xmlns="http://schemas.openxmlformats.org/spreadsheetml/2006/main">
  <c r="G30" i="12" l="1"/>
  <c r="D3" i="12" l="1"/>
  <c r="E3" i="12"/>
  <c r="F3" i="12"/>
  <c r="G3" i="12"/>
  <c r="H3" i="12"/>
  <c r="I3" i="12"/>
  <c r="D4" i="12"/>
  <c r="E4" i="12"/>
  <c r="F4" i="12"/>
  <c r="G4" i="12"/>
  <c r="H4" i="12"/>
  <c r="I4" i="12"/>
  <c r="D5" i="12"/>
  <c r="E5" i="12"/>
  <c r="F5" i="12"/>
  <c r="G5" i="12"/>
  <c r="H5" i="12"/>
  <c r="I5" i="12"/>
  <c r="D6" i="12"/>
  <c r="E6" i="12"/>
  <c r="F6" i="12"/>
  <c r="G6" i="12"/>
  <c r="H6" i="12"/>
  <c r="I6" i="12"/>
  <c r="D7" i="12"/>
  <c r="E7" i="12"/>
  <c r="F7" i="12"/>
  <c r="G7" i="12"/>
  <c r="H7" i="12"/>
  <c r="I7" i="12"/>
  <c r="D8" i="12"/>
  <c r="E8" i="12"/>
  <c r="F8" i="12"/>
  <c r="G8" i="12"/>
  <c r="H8" i="12"/>
  <c r="I8" i="12"/>
  <c r="D9" i="12"/>
  <c r="E9" i="12"/>
  <c r="F9" i="12"/>
  <c r="G9" i="12"/>
  <c r="H9" i="12"/>
  <c r="I9" i="12"/>
  <c r="D10" i="12"/>
  <c r="E10" i="12"/>
  <c r="F10" i="12"/>
  <c r="G10" i="12"/>
  <c r="H10" i="12"/>
  <c r="I10" i="12"/>
  <c r="D11" i="12"/>
  <c r="E11" i="12"/>
  <c r="F11" i="12"/>
  <c r="G11" i="12"/>
  <c r="H11" i="12"/>
  <c r="I11" i="12"/>
  <c r="D12" i="12"/>
  <c r="E12" i="12"/>
  <c r="F12" i="12"/>
  <c r="G12" i="12"/>
  <c r="H12" i="12"/>
  <c r="I12" i="12"/>
  <c r="D13" i="12"/>
  <c r="E13" i="12"/>
  <c r="F13" i="12"/>
  <c r="G13" i="12"/>
  <c r="H13" i="12"/>
  <c r="I13" i="12"/>
  <c r="D14" i="12"/>
  <c r="E14" i="12"/>
  <c r="F14" i="12"/>
  <c r="G14" i="12"/>
  <c r="H14" i="12"/>
  <c r="I14" i="12"/>
  <c r="D15" i="12"/>
  <c r="E15" i="12"/>
  <c r="F15" i="12"/>
  <c r="G15" i="12"/>
  <c r="H15" i="12"/>
  <c r="I15" i="12"/>
  <c r="D16" i="12"/>
  <c r="E16" i="12"/>
  <c r="F16" i="12"/>
  <c r="G16" i="12"/>
  <c r="H16" i="12"/>
  <c r="I16" i="12"/>
  <c r="D17" i="12"/>
  <c r="E17" i="12"/>
  <c r="F17" i="12"/>
  <c r="G17" i="12"/>
  <c r="H17" i="12"/>
  <c r="I17" i="12"/>
  <c r="D18" i="12"/>
  <c r="E18" i="12"/>
  <c r="F18" i="12"/>
  <c r="G18" i="12"/>
  <c r="H18" i="12"/>
  <c r="I18" i="12"/>
  <c r="D19" i="12"/>
  <c r="E19" i="12"/>
  <c r="F19" i="12"/>
  <c r="G19" i="12"/>
  <c r="H19" i="12"/>
  <c r="I19" i="12"/>
  <c r="D20" i="12"/>
  <c r="E20" i="12"/>
  <c r="F20" i="12"/>
  <c r="G20" i="12"/>
  <c r="H20" i="12"/>
  <c r="I20" i="12"/>
  <c r="D21" i="12"/>
  <c r="E21" i="12"/>
  <c r="F21" i="12"/>
  <c r="G21" i="12"/>
  <c r="H21" i="12"/>
  <c r="I21" i="12"/>
  <c r="D22" i="12"/>
  <c r="E22" i="12"/>
  <c r="F22" i="12"/>
  <c r="G22" i="12"/>
  <c r="H22" i="12"/>
  <c r="I22" i="12"/>
  <c r="D23" i="12"/>
  <c r="E23" i="12"/>
  <c r="F23" i="12"/>
  <c r="G23" i="12"/>
  <c r="H23" i="12"/>
  <c r="I23" i="12"/>
  <c r="D24" i="12"/>
  <c r="E24" i="12"/>
  <c r="F24" i="12"/>
  <c r="G24" i="12"/>
  <c r="H24" i="12"/>
  <c r="I24" i="12"/>
  <c r="D25" i="12"/>
  <c r="E25" i="12"/>
  <c r="F25" i="12"/>
  <c r="G25" i="12"/>
  <c r="H25" i="12"/>
  <c r="I25" i="12"/>
  <c r="D26" i="12"/>
  <c r="E26" i="12"/>
  <c r="F26" i="12"/>
  <c r="G26" i="12"/>
  <c r="H26" i="12"/>
  <c r="I26" i="12"/>
  <c r="D27" i="12"/>
  <c r="E27" i="12"/>
  <c r="F27" i="12"/>
  <c r="G27" i="12"/>
  <c r="H27" i="12"/>
  <c r="I27" i="12"/>
  <c r="D28" i="12"/>
  <c r="E28" i="12"/>
  <c r="F28" i="12"/>
  <c r="G28" i="12"/>
  <c r="H28" i="12"/>
  <c r="I28" i="12"/>
  <c r="D29" i="12"/>
  <c r="E29" i="12"/>
  <c r="F29" i="12"/>
  <c r="G29" i="12"/>
  <c r="H29" i="12"/>
  <c r="I29" i="12"/>
  <c r="D30" i="12"/>
  <c r="F30" i="12"/>
  <c r="H30" i="12"/>
  <c r="D31" i="12"/>
  <c r="E31" i="12"/>
  <c r="F31" i="12"/>
  <c r="G31" i="12"/>
  <c r="H31" i="12"/>
  <c r="I31" i="12"/>
  <c r="D32" i="12"/>
  <c r="E32" i="12"/>
  <c r="F32" i="12"/>
  <c r="G32" i="12"/>
  <c r="H32" i="12"/>
  <c r="I32" i="12"/>
  <c r="D33" i="12"/>
  <c r="E33" i="12"/>
  <c r="F33" i="12"/>
  <c r="G33" i="12"/>
  <c r="H33" i="12"/>
  <c r="I33" i="12"/>
  <c r="D34" i="12"/>
  <c r="E34" i="12"/>
  <c r="F34" i="12"/>
  <c r="G34" i="12"/>
  <c r="H34" i="12"/>
  <c r="I34" i="12"/>
  <c r="D35" i="12"/>
  <c r="E35" i="12"/>
  <c r="F35" i="12"/>
  <c r="G35" i="12"/>
  <c r="H35" i="12"/>
  <c r="I35" i="12"/>
  <c r="D36" i="12"/>
  <c r="E36" i="12"/>
  <c r="F36" i="12"/>
  <c r="G36" i="12"/>
  <c r="H36" i="12"/>
  <c r="I36" i="12"/>
  <c r="D37" i="12"/>
  <c r="E37" i="12"/>
  <c r="F37" i="12"/>
  <c r="G37" i="12"/>
  <c r="H37" i="12"/>
  <c r="I37" i="12"/>
  <c r="D38" i="12"/>
  <c r="E38" i="12"/>
  <c r="F38" i="12"/>
  <c r="G38" i="12"/>
  <c r="H38" i="12"/>
  <c r="I38" i="12"/>
  <c r="D39" i="12"/>
  <c r="E39" i="12"/>
  <c r="F39" i="12"/>
  <c r="G39" i="12"/>
  <c r="H39" i="12"/>
  <c r="I39" i="12"/>
  <c r="D40" i="12"/>
  <c r="E40" i="12"/>
  <c r="F40" i="12"/>
  <c r="G40" i="12"/>
  <c r="H40" i="12"/>
  <c r="I40" i="12"/>
  <c r="D41" i="12"/>
  <c r="E41" i="12"/>
  <c r="F41" i="12"/>
  <c r="G41" i="12"/>
  <c r="H41" i="12"/>
  <c r="I41" i="12"/>
  <c r="D42" i="12"/>
  <c r="E42" i="12"/>
  <c r="F42" i="12"/>
  <c r="G42" i="12"/>
  <c r="H42" i="12"/>
  <c r="I42" i="12"/>
  <c r="D43" i="12"/>
  <c r="E43" i="12"/>
  <c r="F43" i="12"/>
  <c r="G43" i="12"/>
  <c r="H43" i="12"/>
  <c r="I43" i="12"/>
  <c r="D44" i="12"/>
  <c r="E44" i="12"/>
  <c r="F44" i="12"/>
  <c r="G44" i="12"/>
  <c r="H44" i="12"/>
  <c r="I44" i="12"/>
  <c r="D45" i="12"/>
  <c r="E45" i="12"/>
  <c r="F45" i="12"/>
  <c r="G45" i="12"/>
  <c r="H45" i="12"/>
  <c r="I45" i="12"/>
  <c r="D46" i="12"/>
  <c r="E46" i="12"/>
  <c r="F46" i="12"/>
  <c r="G46" i="12"/>
  <c r="H46" i="12"/>
  <c r="I46" i="12"/>
  <c r="D47" i="12"/>
  <c r="E47" i="12"/>
  <c r="F47" i="12"/>
  <c r="G47" i="12"/>
  <c r="H47" i="12"/>
  <c r="I47" i="12"/>
  <c r="D48" i="12"/>
  <c r="E48" i="12"/>
  <c r="F48" i="12"/>
  <c r="G48" i="12"/>
  <c r="H48" i="12"/>
  <c r="I48" i="12"/>
  <c r="D49" i="12"/>
  <c r="E49" i="12"/>
  <c r="F49" i="12"/>
  <c r="G49" i="12"/>
  <c r="H49" i="12"/>
  <c r="I49" i="12"/>
  <c r="D50" i="12"/>
  <c r="E50" i="12"/>
  <c r="F50" i="12"/>
  <c r="G50" i="12"/>
  <c r="H50" i="12"/>
  <c r="I50" i="12"/>
  <c r="D51" i="12"/>
  <c r="E51" i="12"/>
  <c r="F51" i="12"/>
  <c r="G51" i="12"/>
  <c r="H51" i="12"/>
  <c r="I51" i="12"/>
  <c r="D52" i="12"/>
  <c r="E52" i="12"/>
  <c r="F52" i="12"/>
  <c r="G52" i="12"/>
  <c r="H52" i="12"/>
  <c r="I52" i="12"/>
  <c r="D53" i="12"/>
  <c r="E53" i="12"/>
  <c r="F53" i="12"/>
  <c r="G53" i="12"/>
  <c r="H53" i="12"/>
  <c r="I53" i="12"/>
  <c r="D54" i="12"/>
  <c r="E54" i="12"/>
  <c r="F54" i="12"/>
  <c r="G54" i="12"/>
  <c r="H54" i="12"/>
  <c r="I54" i="12"/>
  <c r="D55" i="12"/>
  <c r="E55" i="12"/>
  <c r="F55" i="12"/>
  <c r="G55" i="12"/>
  <c r="H55" i="12"/>
  <c r="I55" i="12"/>
  <c r="D56" i="12"/>
  <c r="E56" i="12"/>
  <c r="F56" i="12"/>
  <c r="G56" i="12"/>
  <c r="H56" i="12"/>
  <c r="I56" i="12"/>
  <c r="D57" i="12"/>
  <c r="E57" i="12"/>
  <c r="F57" i="12"/>
  <c r="G57" i="12"/>
  <c r="H57" i="12"/>
  <c r="I57" i="12"/>
  <c r="D58" i="12"/>
  <c r="E58" i="12"/>
  <c r="F58" i="12"/>
  <c r="G58" i="12"/>
  <c r="H58" i="12"/>
  <c r="I58" i="12"/>
  <c r="D59" i="12"/>
  <c r="E59" i="12"/>
  <c r="F59" i="12"/>
  <c r="G59" i="12"/>
  <c r="H59" i="12"/>
  <c r="I59" i="12"/>
  <c r="D60" i="12"/>
  <c r="E60" i="12"/>
  <c r="F60" i="12"/>
  <c r="G60" i="12"/>
  <c r="H60" i="12"/>
  <c r="I60" i="12"/>
  <c r="D61" i="12"/>
  <c r="E61" i="12"/>
  <c r="F61" i="12"/>
  <c r="G61" i="12"/>
  <c r="H61" i="12"/>
  <c r="I61" i="12"/>
  <c r="D62" i="12"/>
  <c r="E62" i="12"/>
  <c r="F62" i="12"/>
  <c r="G62" i="12"/>
  <c r="H62" i="12"/>
  <c r="I62" i="12"/>
  <c r="D63" i="12"/>
  <c r="E63" i="12"/>
  <c r="F63" i="12"/>
  <c r="G63" i="12"/>
  <c r="H63" i="12"/>
  <c r="I63" i="12"/>
  <c r="D64" i="12"/>
  <c r="E64" i="12"/>
  <c r="F64" i="12"/>
  <c r="G64" i="12"/>
  <c r="H64" i="12"/>
  <c r="I64" i="12"/>
  <c r="D65" i="12"/>
  <c r="E65" i="12"/>
  <c r="F65" i="12"/>
  <c r="G65" i="12"/>
  <c r="H65" i="12"/>
  <c r="I65" i="12"/>
  <c r="D66" i="12"/>
  <c r="E66" i="12"/>
  <c r="F66" i="12"/>
  <c r="G66" i="12"/>
  <c r="H66" i="12"/>
  <c r="I66" i="12"/>
  <c r="D67" i="12"/>
  <c r="E67" i="12"/>
  <c r="F67" i="12"/>
  <c r="G67" i="12"/>
  <c r="H67" i="12"/>
  <c r="I67" i="12"/>
  <c r="D68" i="12"/>
  <c r="E68" i="12"/>
  <c r="F68" i="12"/>
  <c r="G68" i="12"/>
  <c r="H68" i="12"/>
  <c r="I68" i="12"/>
  <c r="D69" i="12"/>
  <c r="E69" i="12"/>
  <c r="F69" i="12"/>
  <c r="G69" i="12"/>
  <c r="H69" i="12"/>
  <c r="I69" i="12"/>
  <c r="D70" i="12"/>
  <c r="E70" i="12"/>
  <c r="F70" i="12"/>
  <c r="G70" i="12"/>
  <c r="H70" i="12"/>
  <c r="I70" i="12"/>
  <c r="D71" i="12"/>
  <c r="E71" i="12"/>
  <c r="F71" i="12"/>
  <c r="G71" i="12"/>
  <c r="H71" i="12"/>
  <c r="I71" i="12"/>
  <c r="D72" i="12"/>
  <c r="E72" i="12"/>
  <c r="F72" i="12"/>
  <c r="G72" i="12"/>
  <c r="H72" i="12"/>
  <c r="I72" i="12"/>
  <c r="D73" i="12"/>
  <c r="E73" i="12"/>
  <c r="F73" i="12"/>
  <c r="G73" i="12"/>
  <c r="H73" i="12"/>
  <c r="I73" i="12"/>
  <c r="D74" i="12"/>
  <c r="E74" i="12"/>
  <c r="F74" i="12"/>
  <c r="G74" i="12"/>
  <c r="H74" i="12"/>
  <c r="I74" i="12"/>
  <c r="D75" i="12"/>
  <c r="E75" i="12"/>
  <c r="F75" i="12"/>
  <c r="G75" i="12"/>
  <c r="H75" i="12"/>
  <c r="I75" i="12"/>
  <c r="D76" i="12"/>
  <c r="E76" i="12"/>
  <c r="F76" i="12"/>
  <c r="G76" i="12"/>
  <c r="H76" i="12"/>
  <c r="I76" i="12"/>
  <c r="D77" i="12"/>
  <c r="E77" i="12"/>
  <c r="F77" i="12"/>
  <c r="G77" i="12"/>
  <c r="H77" i="12"/>
  <c r="I77" i="12"/>
  <c r="D78" i="12"/>
  <c r="E78" i="12"/>
  <c r="F78" i="12"/>
  <c r="G78" i="12"/>
  <c r="H78" i="12"/>
  <c r="I78" i="12"/>
  <c r="D79" i="12"/>
  <c r="E79" i="12"/>
  <c r="F79" i="12"/>
  <c r="G79" i="12"/>
  <c r="H79" i="12"/>
  <c r="I79" i="12"/>
  <c r="D80" i="12"/>
  <c r="E80" i="12"/>
  <c r="F80" i="12"/>
  <c r="G80" i="12"/>
  <c r="H80" i="12"/>
  <c r="I80" i="12"/>
  <c r="D81" i="12"/>
  <c r="E81" i="12"/>
  <c r="F81" i="12"/>
  <c r="G81" i="12"/>
  <c r="H81" i="12"/>
  <c r="I81" i="12"/>
  <c r="D82" i="12"/>
  <c r="E82" i="12"/>
  <c r="F82" i="12"/>
  <c r="G82" i="12"/>
  <c r="H82" i="12"/>
  <c r="I82" i="12"/>
  <c r="D83" i="12"/>
  <c r="E83" i="12"/>
  <c r="F83" i="12"/>
  <c r="G83" i="12"/>
  <c r="H83" i="12"/>
  <c r="I83" i="12"/>
  <c r="D84" i="12"/>
  <c r="E84" i="12"/>
  <c r="F84" i="12"/>
  <c r="G84" i="12"/>
  <c r="H84" i="12"/>
  <c r="I84" i="12"/>
  <c r="D85" i="12"/>
  <c r="E85" i="12"/>
  <c r="F85" i="12"/>
  <c r="G85" i="12"/>
  <c r="H85" i="12"/>
  <c r="I85" i="12"/>
  <c r="D86" i="12"/>
  <c r="E86" i="12"/>
  <c r="F86" i="12"/>
  <c r="G86" i="12"/>
  <c r="H86" i="12"/>
  <c r="I86" i="12"/>
  <c r="D87" i="12"/>
  <c r="E87" i="12"/>
  <c r="F87" i="12"/>
  <c r="G87" i="12"/>
  <c r="H87" i="12"/>
  <c r="I87" i="12"/>
  <c r="D88" i="12"/>
  <c r="E88" i="12"/>
  <c r="F88" i="12"/>
  <c r="G88" i="12"/>
  <c r="H88" i="12"/>
  <c r="I88" i="12"/>
  <c r="D89" i="12"/>
  <c r="E89" i="12"/>
  <c r="F89" i="12"/>
  <c r="G89" i="12"/>
  <c r="H89" i="12"/>
  <c r="I89" i="12"/>
  <c r="D90" i="12"/>
  <c r="E90" i="12"/>
  <c r="F90" i="12"/>
  <c r="G90" i="12"/>
  <c r="H90" i="12"/>
  <c r="I90" i="12"/>
  <c r="D91" i="12"/>
  <c r="E91" i="12"/>
  <c r="F91" i="12"/>
  <c r="G91" i="12"/>
  <c r="H91" i="12"/>
  <c r="I91" i="12"/>
  <c r="D92" i="12"/>
  <c r="E92" i="12"/>
  <c r="F92" i="12"/>
  <c r="G92" i="12"/>
  <c r="H92" i="12"/>
  <c r="I92" i="12"/>
  <c r="D93" i="12"/>
  <c r="E93" i="12"/>
  <c r="F93" i="12"/>
  <c r="G93" i="12"/>
  <c r="H93" i="12"/>
  <c r="I93" i="12"/>
  <c r="D94" i="12"/>
  <c r="E94" i="12"/>
  <c r="F94" i="12"/>
  <c r="G94" i="12"/>
  <c r="H94" i="12"/>
  <c r="I94" i="12"/>
  <c r="D95" i="12"/>
  <c r="E95" i="12"/>
  <c r="F95" i="12"/>
  <c r="G95" i="12"/>
  <c r="H95" i="12"/>
  <c r="I95" i="12"/>
  <c r="D96" i="12"/>
  <c r="E96" i="12"/>
  <c r="F96" i="12"/>
  <c r="G96" i="12"/>
  <c r="H96" i="12"/>
  <c r="I96" i="12"/>
  <c r="D97" i="12"/>
  <c r="E97" i="12"/>
  <c r="F97" i="12"/>
  <c r="G97" i="12"/>
  <c r="H97" i="12"/>
  <c r="I97" i="12"/>
  <c r="D98" i="12"/>
  <c r="E98" i="12"/>
  <c r="F98" i="12"/>
  <c r="G98" i="12"/>
  <c r="H98" i="12"/>
  <c r="I98" i="12"/>
  <c r="D99" i="12"/>
  <c r="E99" i="12"/>
  <c r="F99" i="12"/>
  <c r="G99" i="12"/>
  <c r="H99" i="12"/>
  <c r="I99" i="12"/>
  <c r="D100" i="12"/>
  <c r="E100" i="12"/>
  <c r="F100" i="12"/>
  <c r="G100" i="12"/>
  <c r="H100" i="12"/>
  <c r="I100" i="12"/>
  <c r="D101" i="12"/>
  <c r="E101" i="12"/>
  <c r="F101" i="12"/>
  <c r="G101" i="12"/>
  <c r="H101" i="12"/>
  <c r="I101" i="12"/>
  <c r="D102" i="12"/>
  <c r="E102" i="12"/>
  <c r="F102" i="12"/>
  <c r="G102" i="12"/>
  <c r="H102" i="12"/>
  <c r="I102" i="12"/>
  <c r="D103" i="12"/>
  <c r="E103" i="12"/>
  <c r="F103" i="12"/>
  <c r="G103" i="12"/>
  <c r="H103" i="12"/>
  <c r="I103" i="12"/>
  <c r="D104" i="12"/>
  <c r="E104" i="12"/>
  <c r="F104" i="12"/>
  <c r="G104" i="12"/>
  <c r="H104" i="12"/>
  <c r="I104" i="12"/>
  <c r="D105" i="12"/>
  <c r="E105" i="12"/>
  <c r="F105" i="12"/>
  <c r="G105" i="12"/>
  <c r="H105" i="12"/>
  <c r="I105" i="12"/>
  <c r="D106" i="12"/>
  <c r="E106" i="12"/>
  <c r="F106" i="12"/>
  <c r="G106" i="12"/>
  <c r="H106" i="12"/>
  <c r="I106" i="12"/>
  <c r="D107" i="12"/>
  <c r="E107" i="12"/>
  <c r="F107" i="12"/>
  <c r="G107" i="12"/>
  <c r="H107" i="12"/>
  <c r="I107" i="12"/>
  <c r="D108" i="12"/>
  <c r="E108" i="12"/>
  <c r="F108" i="12"/>
  <c r="G108" i="12"/>
  <c r="H108" i="12"/>
  <c r="I108" i="12"/>
  <c r="D109" i="12"/>
  <c r="E109" i="12"/>
  <c r="F109" i="12"/>
  <c r="G109" i="12"/>
  <c r="H109" i="12"/>
  <c r="I109" i="12"/>
  <c r="D110" i="12"/>
  <c r="E110" i="12"/>
  <c r="F110" i="12"/>
  <c r="G110" i="12"/>
  <c r="H110" i="12"/>
  <c r="I110" i="12"/>
  <c r="D111" i="12"/>
  <c r="E111" i="12"/>
  <c r="F111" i="12"/>
  <c r="G111" i="12"/>
  <c r="H111" i="12"/>
  <c r="I111" i="12"/>
  <c r="D112" i="12"/>
  <c r="E112" i="12"/>
  <c r="F112" i="12"/>
  <c r="G112" i="12"/>
  <c r="H112" i="12"/>
  <c r="I112" i="12"/>
  <c r="D113" i="12"/>
  <c r="E113" i="12"/>
  <c r="F113" i="12"/>
  <c r="G113" i="12"/>
  <c r="H113" i="12"/>
  <c r="I113" i="12"/>
  <c r="D114" i="12"/>
  <c r="E114" i="12"/>
  <c r="F114" i="12"/>
  <c r="G114" i="12"/>
  <c r="H114" i="12"/>
  <c r="I114" i="12"/>
  <c r="D115" i="12"/>
  <c r="E115" i="12"/>
  <c r="F115" i="12"/>
  <c r="G115" i="12"/>
  <c r="H115" i="12"/>
  <c r="I115" i="12"/>
  <c r="D116" i="12"/>
  <c r="E116" i="12"/>
  <c r="F116" i="12"/>
  <c r="G116" i="12"/>
  <c r="H116" i="12"/>
  <c r="I116" i="12"/>
  <c r="D117" i="12"/>
  <c r="E117" i="12"/>
  <c r="F117" i="12"/>
  <c r="G117" i="12"/>
  <c r="H117" i="12"/>
  <c r="I117" i="12"/>
  <c r="D118" i="12"/>
  <c r="E118" i="12"/>
  <c r="F118" i="12"/>
  <c r="G118" i="12"/>
  <c r="H118" i="12"/>
  <c r="I118" i="12"/>
  <c r="D119" i="12"/>
  <c r="E119" i="12"/>
  <c r="F119" i="12"/>
  <c r="G119" i="12"/>
  <c r="H119" i="12"/>
  <c r="I119" i="12"/>
  <c r="D120" i="12"/>
  <c r="E120" i="12"/>
  <c r="F120" i="12"/>
  <c r="G120" i="12"/>
  <c r="H120" i="12"/>
  <c r="I120" i="12"/>
  <c r="D121" i="12"/>
  <c r="E121" i="12"/>
  <c r="F121" i="12"/>
  <c r="G121" i="12"/>
  <c r="H121" i="12"/>
  <c r="I121" i="12"/>
  <c r="D122" i="12"/>
  <c r="E122" i="12"/>
  <c r="F122" i="12"/>
  <c r="G122" i="12"/>
  <c r="H122" i="12"/>
  <c r="I122" i="12"/>
  <c r="D123" i="12"/>
  <c r="E123" i="12"/>
  <c r="F123" i="12"/>
  <c r="G123" i="12"/>
  <c r="H123" i="12"/>
  <c r="I123" i="12"/>
  <c r="D124" i="12"/>
  <c r="E124" i="12"/>
  <c r="F124" i="12"/>
  <c r="G124" i="12"/>
  <c r="H124" i="12"/>
  <c r="I124" i="12"/>
  <c r="D125" i="12"/>
  <c r="E125" i="12"/>
  <c r="F125" i="12"/>
  <c r="G125" i="12"/>
  <c r="H125" i="12"/>
  <c r="I125" i="12"/>
  <c r="D126" i="12"/>
  <c r="E126" i="12"/>
  <c r="F126" i="12"/>
  <c r="G126" i="12"/>
  <c r="H126" i="12"/>
  <c r="I126" i="12"/>
  <c r="D127" i="12"/>
  <c r="E127" i="12"/>
  <c r="F127" i="12"/>
  <c r="G127" i="12"/>
  <c r="H127" i="12"/>
  <c r="I127" i="12"/>
  <c r="D128" i="12"/>
  <c r="E128" i="12"/>
  <c r="F128" i="12"/>
  <c r="G128" i="12"/>
  <c r="H128" i="12"/>
  <c r="I128" i="12"/>
  <c r="D129" i="12"/>
  <c r="E129" i="12"/>
  <c r="F129" i="12"/>
  <c r="G129" i="12"/>
  <c r="H129" i="12"/>
  <c r="I129" i="12"/>
  <c r="D130" i="12"/>
  <c r="E130" i="12"/>
  <c r="F130" i="12"/>
  <c r="G130" i="12"/>
  <c r="H130" i="12"/>
  <c r="I130" i="12"/>
  <c r="D131" i="12"/>
  <c r="E131" i="12"/>
  <c r="F131" i="12"/>
  <c r="G131" i="12"/>
  <c r="H131" i="12"/>
  <c r="I131" i="12"/>
  <c r="D132" i="12"/>
  <c r="E132" i="12"/>
  <c r="F132" i="12"/>
  <c r="G132" i="12"/>
  <c r="H132" i="12"/>
  <c r="I132" i="12"/>
  <c r="D133" i="12"/>
  <c r="E133" i="12"/>
  <c r="F133" i="12"/>
  <c r="G133" i="12"/>
  <c r="H133" i="12"/>
  <c r="I133" i="12"/>
  <c r="D134" i="12"/>
  <c r="E134" i="12"/>
  <c r="F134" i="12"/>
  <c r="G134" i="12"/>
  <c r="H134" i="12"/>
  <c r="I134" i="12"/>
  <c r="D135" i="12"/>
  <c r="E135" i="12"/>
  <c r="F135" i="12"/>
  <c r="G135" i="12"/>
  <c r="H135" i="12"/>
  <c r="I135" i="12"/>
  <c r="D136" i="12"/>
  <c r="E136" i="12"/>
  <c r="F136" i="12"/>
  <c r="G136" i="12"/>
  <c r="H136" i="12"/>
  <c r="I136" i="12"/>
  <c r="D137" i="12"/>
  <c r="E137" i="12"/>
  <c r="F137" i="12"/>
  <c r="G137" i="12"/>
  <c r="H137" i="12"/>
  <c r="I137" i="12"/>
  <c r="D138" i="12"/>
  <c r="E138" i="12"/>
  <c r="F138" i="12"/>
  <c r="G138" i="12"/>
  <c r="H138" i="12"/>
  <c r="I138" i="12"/>
  <c r="D139" i="12"/>
  <c r="E139" i="12"/>
  <c r="F139" i="12"/>
  <c r="G139" i="12"/>
  <c r="H139" i="12"/>
  <c r="I139" i="12"/>
  <c r="D140" i="12"/>
  <c r="E140" i="12"/>
  <c r="F140" i="12"/>
  <c r="G140" i="12"/>
  <c r="H140" i="12"/>
  <c r="I140" i="12"/>
  <c r="D141" i="12"/>
  <c r="E141" i="12"/>
  <c r="F141" i="12"/>
  <c r="G141" i="12"/>
  <c r="H141" i="12"/>
  <c r="I141" i="12"/>
  <c r="D142" i="12"/>
  <c r="E142" i="12"/>
  <c r="F142" i="12"/>
  <c r="G142" i="12"/>
  <c r="H142" i="12"/>
  <c r="I142" i="12"/>
  <c r="D143" i="12"/>
  <c r="E143" i="12"/>
  <c r="F143" i="12"/>
  <c r="G143" i="12"/>
  <c r="H143" i="12"/>
  <c r="I143" i="12"/>
  <c r="D144" i="12"/>
  <c r="E144" i="12"/>
  <c r="F144" i="12"/>
  <c r="G144" i="12"/>
  <c r="H144" i="12"/>
  <c r="I144" i="12"/>
  <c r="D145" i="12"/>
  <c r="E145" i="12"/>
  <c r="F145" i="12"/>
  <c r="G145" i="12"/>
  <c r="H145" i="12"/>
  <c r="I145" i="12"/>
  <c r="D146" i="12"/>
  <c r="E146" i="12"/>
  <c r="F146" i="12"/>
  <c r="G146" i="12"/>
  <c r="H146" i="12"/>
  <c r="I146" i="12"/>
  <c r="D147" i="12"/>
  <c r="E147" i="12"/>
  <c r="F147" i="12"/>
  <c r="G147" i="12"/>
  <c r="H147" i="12"/>
  <c r="I147" i="12"/>
  <c r="D148" i="12"/>
  <c r="E148" i="12"/>
  <c r="F148" i="12"/>
  <c r="G148" i="12"/>
  <c r="H148" i="12"/>
  <c r="I148" i="12"/>
  <c r="D149" i="12"/>
  <c r="E149" i="12"/>
  <c r="F149" i="12"/>
  <c r="G149" i="12"/>
  <c r="H149" i="12"/>
  <c r="I149" i="12"/>
  <c r="D150" i="12"/>
  <c r="E150" i="12"/>
  <c r="F150" i="12"/>
  <c r="G150" i="12"/>
  <c r="H150" i="12"/>
  <c r="I150" i="12"/>
  <c r="D151" i="12"/>
  <c r="E151" i="12"/>
  <c r="F151" i="12"/>
  <c r="G151" i="12"/>
  <c r="H151" i="12"/>
  <c r="I151" i="12"/>
  <c r="D152" i="12"/>
  <c r="E152" i="12"/>
  <c r="F152" i="12"/>
  <c r="G152" i="12"/>
  <c r="H152" i="12"/>
  <c r="I152" i="12"/>
  <c r="D153" i="12"/>
  <c r="E153" i="12"/>
  <c r="F153" i="12"/>
  <c r="G153" i="12"/>
  <c r="H153" i="12"/>
  <c r="I153" i="12"/>
  <c r="D154" i="12"/>
  <c r="E154" i="12"/>
  <c r="F154" i="12"/>
  <c r="G154" i="12"/>
  <c r="H154" i="12"/>
  <c r="I154" i="12"/>
  <c r="D155" i="12"/>
  <c r="E155" i="12"/>
  <c r="F155" i="12"/>
  <c r="G155" i="12"/>
  <c r="H155" i="12"/>
  <c r="I155" i="12"/>
  <c r="D156" i="12"/>
  <c r="E156" i="12"/>
  <c r="F156" i="12"/>
  <c r="G156" i="12"/>
  <c r="H156" i="12"/>
  <c r="I156" i="12"/>
  <c r="D157" i="12"/>
  <c r="E157" i="12"/>
  <c r="F157" i="12"/>
  <c r="G157" i="12"/>
  <c r="H157" i="12"/>
  <c r="I157" i="12"/>
  <c r="D158" i="12"/>
  <c r="E158" i="12"/>
  <c r="F158" i="12"/>
  <c r="G158" i="12"/>
  <c r="H158" i="12"/>
  <c r="I158" i="12"/>
  <c r="D159" i="12"/>
  <c r="E159" i="12"/>
  <c r="F159" i="12"/>
  <c r="G159" i="12"/>
  <c r="H159" i="12"/>
  <c r="I159" i="12"/>
  <c r="D160" i="12"/>
  <c r="E160" i="12"/>
  <c r="F160" i="12"/>
  <c r="G160" i="12"/>
  <c r="H160" i="12"/>
  <c r="I160" i="12"/>
  <c r="D161" i="12"/>
  <c r="E161" i="12"/>
  <c r="F161" i="12"/>
  <c r="G161" i="12"/>
  <c r="H161" i="12"/>
  <c r="I161" i="12"/>
  <c r="D162" i="12"/>
  <c r="E162" i="12"/>
  <c r="F162" i="12"/>
  <c r="G162" i="12"/>
  <c r="H162" i="12"/>
  <c r="I162" i="12"/>
  <c r="D163" i="12"/>
  <c r="E163" i="12"/>
  <c r="F163" i="12"/>
  <c r="G163" i="12"/>
  <c r="H163" i="12"/>
  <c r="I163" i="12"/>
  <c r="I2" i="12"/>
  <c r="H2" i="12"/>
  <c r="G2" i="12"/>
  <c r="F2" i="12"/>
  <c r="E2" i="12"/>
  <c r="D2" i="12"/>
  <c r="J30" i="12" l="1"/>
  <c r="B2" i="12"/>
  <c r="B3" i="12" s="1"/>
  <c r="B4" i="12" s="1"/>
  <c r="B5" i="12" s="1"/>
  <c r="C2" i="12"/>
  <c r="C3" i="12"/>
  <c r="C4" i="12" s="1"/>
  <c r="C5" i="12" s="1"/>
  <c r="C6" i="12" s="1"/>
  <c r="C7" i="12" l="1"/>
  <c r="C8" i="12" s="1"/>
  <c r="C9" i="12" s="1"/>
  <c r="C10" i="12" s="1"/>
  <c r="C11" i="12" s="1"/>
  <c r="C12" i="12" s="1"/>
  <c r="C13" i="12" s="1"/>
  <c r="C14" i="12" s="1"/>
  <c r="C15" i="12" s="1"/>
  <c r="C16" i="12" s="1"/>
  <c r="C17" i="12" s="1"/>
  <c r="C18" i="12" s="1"/>
  <c r="C19" i="12" s="1"/>
  <c r="C20" i="12" s="1"/>
  <c r="C21" i="12" s="1"/>
  <c r="C22" i="12" s="1"/>
  <c r="C23" i="12" s="1"/>
  <c r="C24" i="12" s="1"/>
  <c r="C25" i="12" s="1"/>
  <c r="C26" i="12" s="1"/>
  <c r="C27" i="12" s="1"/>
  <c r="C28" i="12" s="1"/>
  <c r="C29" i="12" s="1"/>
  <c r="C30" i="12" s="1"/>
  <c r="C31" i="12" s="1"/>
  <c r="C32" i="12" s="1"/>
  <c r="C33" i="12" s="1"/>
  <c r="C34" i="12" s="1"/>
  <c r="C35" i="12" s="1"/>
  <c r="C36" i="12" s="1"/>
  <c r="C37" i="12" s="1"/>
  <c r="C38" i="12" s="1"/>
  <c r="C39" i="12" s="1"/>
  <c r="C40" i="12" s="1"/>
  <c r="C41" i="12" s="1"/>
  <c r="C42" i="12" s="1"/>
  <c r="C43" i="12" s="1"/>
  <c r="C44" i="12" s="1"/>
  <c r="C45" i="12" s="1"/>
  <c r="C46" i="12" s="1"/>
  <c r="C47" i="12" s="1"/>
  <c r="C48" i="12" s="1"/>
  <c r="C49" i="12" s="1"/>
  <c r="C50" i="12" s="1"/>
  <c r="C51" i="12" s="1"/>
  <c r="C52" i="12" s="1"/>
  <c r="C53" i="12" s="1"/>
  <c r="C54" i="12" s="1"/>
  <c r="C55" i="12" s="1"/>
  <c r="C56" i="12" s="1"/>
  <c r="C57" i="12" s="1"/>
  <c r="C58" i="12" s="1"/>
  <c r="C59" i="12" s="1"/>
  <c r="C60" i="12" s="1"/>
  <c r="C61" i="12" s="1"/>
  <c r="C62" i="12" s="1"/>
  <c r="C63" i="12" s="1"/>
  <c r="C64" i="12" s="1"/>
  <c r="C65" i="12" s="1"/>
  <c r="C66" i="12" s="1"/>
  <c r="C67" i="12" s="1"/>
  <c r="C68" i="12" s="1"/>
  <c r="C69" i="12" s="1"/>
  <c r="C70" i="12" s="1"/>
  <c r="C71" i="12" s="1"/>
  <c r="C72" i="12" s="1"/>
  <c r="C73" i="12" s="1"/>
  <c r="C74" i="12" s="1"/>
  <c r="C75" i="12" s="1"/>
  <c r="C76" i="12" s="1"/>
  <c r="C77" i="12" s="1"/>
  <c r="C78" i="12" s="1"/>
  <c r="C79" i="12" s="1"/>
  <c r="C80" i="12" s="1"/>
  <c r="C81" i="12" s="1"/>
  <c r="C82" i="12" s="1"/>
  <c r="C83" i="12" s="1"/>
  <c r="C84" i="12" s="1"/>
  <c r="C85" i="12" s="1"/>
  <c r="C86" i="12" s="1"/>
  <c r="C87" i="12" s="1"/>
  <c r="C88" i="12" s="1"/>
  <c r="C89" i="12" s="1"/>
  <c r="C90" i="12" s="1"/>
  <c r="C91" i="12" s="1"/>
  <c r="C92" i="12" s="1"/>
  <c r="C93" i="12" s="1"/>
  <c r="C94" i="12" s="1"/>
  <c r="C95" i="12" s="1"/>
  <c r="C96" i="12" s="1"/>
  <c r="C97" i="12" s="1"/>
  <c r="C98" i="12" s="1"/>
  <c r="C99" i="12" s="1"/>
  <c r="C100" i="12" s="1"/>
  <c r="C101" i="12" s="1"/>
  <c r="C102" i="12" s="1"/>
  <c r="C103" i="12" s="1"/>
  <c r="C104" i="12" s="1"/>
  <c r="C105" i="12" s="1"/>
  <c r="C106" i="12" s="1"/>
  <c r="C107" i="12" s="1"/>
  <c r="C108" i="12" s="1"/>
  <c r="C109" i="12" s="1"/>
  <c r="C110" i="12" s="1"/>
  <c r="C111" i="12" s="1"/>
  <c r="C112" i="12" s="1"/>
  <c r="C113" i="12" s="1"/>
  <c r="C114" i="12" s="1"/>
  <c r="C115" i="12" s="1"/>
  <c r="C116" i="12" s="1"/>
  <c r="C117" i="12" s="1"/>
  <c r="C118" i="12" s="1"/>
  <c r="C119" i="12" s="1"/>
  <c r="C120" i="12" s="1"/>
  <c r="C121" i="12" s="1"/>
  <c r="C122" i="12" s="1"/>
  <c r="C123" i="12" s="1"/>
  <c r="C124" i="12" s="1"/>
  <c r="C125" i="12" s="1"/>
  <c r="C126" i="12" s="1"/>
  <c r="C127" i="12" s="1"/>
  <c r="C128" i="12" s="1"/>
  <c r="C129" i="12" s="1"/>
  <c r="C130" i="12" s="1"/>
  <c r="C131" i="12" s="1"/>
  <c r="C132" i="12" s="1"/>
  <c r="C133" i="12" s="1"/>
  <c r="C134" i="12" s="1"/>
  <c r="C135" i="12" s="1"/>
  <c r="C136" i="12" s="1"/>
  <c r="C137" i="12" s="1"/>
  <c r="C138" i="12" s="1"/>
  <c r="C139" i="12" s="1"/>
  <c r="C140" i="12" s="1"/>
  <c r="C141" i="12" s="1"/>
  <c r="C142" i="12" s="1"/>
  <c r="C143" i="12" s="1"/>
  <c r="C144" i="12" s="1"/>
  <c r="C145" i="12" s="1"/>
  <c r="C146" i="12" s="1"/>
  <c r="C147" i="12" s="1"/>
  <c r="C148" i="12" s="1"/>
  <c r="C149" i="12" s="1"/>
  <c r="C150" i="12" s="1"/>
  <c r="C151" i="12" s="1"/>
  <c r="C152" i="12" s="1"/>
  <c r="C153" i="12" s="1"/>
  <c r="C154" i="12" s="1"/>
  <c r="C155" i="12" s="1"/>
  <c r="C156" i="12" s="1"/>
  <c r="C157" i="12" s="1"/>
  <c r="C158" i="12" s="1"/>
  <c r="C159" i="12" s="1"/>
  <c r="C160" i="12" s="1"/>
  <c r="C161" i="12" s="1"/>
  <c r="C162" i="12" s="1"/>
  <c r="C163" i="12" s="1"/>
  <c r="L16" i="14" l="1"/>
  <c r="L30" i="14"/>
  <c r="L39" i="14"/>
  <c r="L47" i="14"/>
  <c r="L61" i="14"/>
  <c r="L79" i="14"/>
  <c r="L99" i="14"/>
  <c r="L107" i="14"/>
  <c r="L115" i="14"/>
  <c r="L123" i="14"/>
  <c r="L131" i="14"/>
  <c r="L143" i="14"/>
  <c r="L151" i="14"/>
  <c r="L155" i="14"/>
  <c r="L159" i="14"/>
  <c r="L163" i="14"/>
  <c r="L167" i="14"/>
  <c r="L171" i="14"/>
  <c r="L175" i="14"/>
  <c r="L179" i="14"/>
  <c r="L183" i="14"/>
  <c r="K16" i="14"/>
  <c r="K30" i="14"/>
  <c r="K39" i="14"/>
  <c r="K47" i="14"/>
  <c r="K61" i="14"/>
  <c r="K79" i="14"/>
  <c r="K99" i="14"/>
  <c r="K107" i="14"/>
  <c r="K115" i="14"/>
  <c r="K123" i="14"/>
  <c r="K131" i="14"/>
  <c r="K143" i="14"/>
  <c r="K151" i="14"/>
  <c r="K155" i="14"/>
  <c r="K159" i="14"/>
  <c r="K163" i="14"/>
  <c r="K167" i="14"/>
  <c r="K171" i="14"/>
  <c r="K175" i="14"/>
  <c r="K179" i="14"/>
  <c r="K183" i="14"/>
  <c r="J16" i="14"/>
  <c r="S16" i="14" s="1"/>
  <c r="J30" i="14"/>
  <c r="S30" i="14" s="1"/>
  <c r="J39" i="14"/>
  <c r="S39" i="14" s="1"/>
  <c r="J47" i="14"/>
  <c r="S47" i="14" s="1"/>
  <c r="J61" i="14"/>
  <c r="S61" i="14" s="1"/>
  <c r="J79" i="14"/>
  <c r="S79" i="14" s="1"/>
  <c r="J99" i="14"/>
  <c r="S99" i="14" s="1"/>
  <c r="J107" i="14"/>
  <c r="S107" i="14" s="1"/>
  <c r="J115" i="14"/>
  <c r="S115" i="14" s="1"/>
  <c r="J123" i="14"/>
  <c r="S123" i="14" s="1"/>
  <c r="J131" i="14"/>
  <c r="S131" i="14" s="1"/>
  <c r="J143" i="14"/>
  <c r="S143" i="14" s="1"/>
  <c r="J151" i="14"/>
  <c r="S151" i="14" s="1"/>
  <c r="J155" i="14"/>
  <c r="S155" i="14" s="1"/>
  <c r="J159" i="14"/>
  <c r="S159" i="14" s="1"/>
  <c r="J163" i="14"/>
  <c r="S163" i="14" s="1"/>
  <c r="J167" i="14"/>
  <c r="S167" i="14" s="1"/>
  <c r="J171" i="14"/>
  <c r="S171" i="14" s="1"/>
  <c r="J175" i="14"/>
  <c r="S175" i="14" s="1"/>
  <c r="J179" i="14"/>
  <c r="S179" i="14" s="1"/>
  <c r="J183" i="14"/>
  <c r="S183" i="14" s="1"/>
  <c r="I16" i="14"/>
  <c r="I30" i="14"/>
  <c r="I39" i="14"/>
  <c r="I47" i="14"/>
  <c r="I61" i="14"/>
  <c r="I79" i="14"/>
  <c r="I99" i="14"/>
  <c r="I107" i="14"/>
  <c r="I115" i="14"/>
  <c r="I123" i="14"/>
  <c r="I131" i="14"/>
  <c r="I143" i="14"/>
  <c r="I151" i="14"/>
  <c r="I155" i="14"/>
  <c r="I159" i="14"/>
  <c r="I163" i="14"/>
  <c r="I167" i="14"/>
  <c r="I171" i="14"/>
  <c r="I175" i="14"/>
  <c r="I179" i="14"/>
  <c r="I183" i="14"/>
  <c r="H16" i="14"/>
  <c r="H30" i="14"/>
  <c r="H39" i="14"/>
  <c r="H47" i="14"/>
  <c r="H61" i="14"/>
  <c r="H79" i="14"/>
  <c r="H99" i="14"/>
  <c r="H107" i="14"/>
  <c r="H115" i="14"/>
  <c r="H123" i="14"/>
  <c r="H131" i="14"/>
  <c r="H143" i="14"/>
  <c r="H151" i="14"/>
  <c r="H155" i="14"/>
  <c r="H159" i="14"/>
  <c r="H163" i="14"/>
  <c r="H167" i="14"/>
  <c r="H171" i="14"/>
  <c r="H175" i="14"/>
  <c r="H179" i="14"/>
  <c r="H183" i="14"/>
  <c r="G16" i="14"/>
  <c r="G30" i="14"/>
  <c r="G39" i="14"/>
  <c r="G47" i="14"/>
  <c r="G61" i="14"/>
  <c r="G79" i="14"/>
  <c r="G99" i="14"/>
  <c r="G107" i="14"/>
  <c r="G115" i="14"/>
  <c r="G123" i="14"/>
  <c r="G131" i="14"/>
  <c r="G143" i="14"/>
  <c r="G151" i="14"/>
  <c r="G155" i="14"/>
  <c r="G159" i="14"/>
  <c r="G163" i="14"/>
  <c r="G167" i="14"/>
  <c r="G171" i="14"/>
  <c r="G175" i="14"/>
  <c r="G179" i="14"/>
  <c r="G183" i="14"/>
  <c r="F16" i="14"/>
  <c r="P16" i="14" s="1"/>
  <c r="F30" i="14"/>
  <c r="P30" i="14" s="1"/>
  <c r="F39" i="14"/>
  <c r="P39" i="14" s="1"/>
  <c r="F47" i="14"/>
  <c r="P47" i="14" s="1"/>
  <c r="F61" i="14"/>
  <c r="P61" i="14" s="1"/>
  <c r="F79" i="14"/>
  <c r="P79" i="14" s="1"/>
  <c r="F99" i="14"/>
  <c r="P99" i="14" s="1"/>
  <c r="F107" i="14"/>
  <c r="P107" i="14" s="1"/>
  <c r="F115" i="14"/>
  <c r="P115" i="14" s="1"/>
  <c r="F123" i="14"/>
  <c r="P123" i="14" s="1"/>
  <c r="F131" i="14"/>
  <c r="P131" i="14" s="1"/>
  <c r="F143" i="14"/>
  <c r="P143" i="14" s="1"/>
  <c r="F151" i="14"/>
  <c r="P151" i="14" s="1"/>
  <c r="F155" i="14"/>
  <c r="P155" i="14" s="1"/>
  <c r="F159" i="14"/>
  <c r="P159" i="14" s="1"/>
  <c r="F163" i="14"/>
  <c r="P163" i="14" s="1"/>
  <c r="F167" i="14"/>
  <c r="P167" i="14" s="1"/>
  <c r="F171" i="14"/>
  <c r="P171" i="14" s="1"/>
  <c r="F175" i="14"/>
  <c r="P175" i="14" s="1"/>
  <c r="F179" i="14"/>
  <c r="P179" i="14" s="1"/>
  <c r="F183" i="14"/>
  <c r="P183" i="14" s="1"/>
  <c r="E16" i="14"/>
  <c r="N16" i="14" s="1"/>
  <c r="E30" i="14"/>
  <c r="N30" i="14" s="1"/>
  <c r="E39" i="14"/>
  <c r="N39" i="14" s="1"/>
  <c r="E47" i="14"/>
  <c r="N47" i="14" s="1"/>
  <c r="E61" i="14"/>
  <c r="N61" i="14" s="1"/>
  <c r="E79" i="14"/>
  <c r="N79" i="14" s="1"/>
  <c r="E99" i="14"/>
  <c r="N99" i="14" s="1"/>
  <c r="E107" i="14"/>
  <c r="N107" i="14" s="1"/>
  <c r="E115" i="14"/>
  <c r="N115" i="14" s="1"/>
  <c r="E123" i="14"/>
  <c r="N123" i="14" s="1"/>
  <c r="E131" i="14"/>
  <c r="N131" i="14" s="1"/>
  <c r="E143" i="14"/>
  <c r="N143" i="14" s="1"/>
  <c r="E151" i="14"/>
  <c r="N151" i="14" s="1"/>
  <c r="E155" i="14"/>
  <c r="N155" i="14" s="1"/>
  <c r="E159" i="14"/>
  <c r="N159" i="14" s="1"/>
  <c r="E163" i="14"/>
  <c r="N163" i="14" s="1"/>
  <c r="E167" i="14"/>
  <c r="N167" i="14" s="1"/>
  <c r="E171" i="14"/>
  <c r="N171" i="14" s="1"/>
  <c r="E175" i="14"/>
  <c r="N175" i="14" s="1"/>
  <c r="E179" i="14"/>
  <c r="N179" i="14" s="1"/>
  <c r="E183" i="14"/>
  <c r="N183" i="14" s="1"/>
  <c r="D159" i="14"/>
  <c r="M159" i="14" s="1"/>
  <c r="D163" i="14"/>
  <c r="M163" i="14" s="1"/>
  <c r="D167" i="14"/>
  <c r="M167" i="14" s="1"/>
  <c r="D171" i="14"/>
  <c r="M171" i="14" s="1"/>
  <c r="D175" i="14"/>
  <c r="M175" i="14" s="1"/>
  <c r="D179" i="14"/>
  <c r="M179" i="14" s="1"/>
  <c r="D183" i="14"/>
  <c r="M183" i="14" s="1"/>
  <c r="D16" i="14"/>
  <c r="M16" i="14" s="1"/>
  <c r="D30" i="14"/>
  <c r="M30" i="14" s="1"/>
  <c r="D39" i="14"/>
  <c r="M39" i="14" s="1"/>
  <c r="D47" i="14"/>
  <c r="M47" i="14" s="1"/>
  <c r="D61" i="14"/>
  <c r="M61" i="14" s="1"/>
  <c r="D79" i="14"/>
  <c r="M79" i="14" s="1"/>
  <c r="D99" i="14"/>
  <c r="M99" i="14" s="1"/>
  <c r="D107" i="14"/>
  <c r="M107" i="14" s="1"/>
  <c r="D115" i="14"/>
  <c r="M115" i="14" s="1"/>
  <c r="D123" i="14"/>
  <c r="M123" i="14" s="1"/>
  <c r="D131" i="14"/>
  <c r="M131" i="14" s="1"/>
  <c r="D143" i="14"/>
  <c r="M143" i="14" s="1"/>
  <c r="D151" i="14"/>
  <c r="M151" i="14" s="1"/>
  <c r="D155" i="14"/>
  <c r="M155" i="14" s="1"/>
  <c r="T61" i="14" l="1"/>
  <c r="R61" i="14" s="1"/>
  <c r="Q16" i="14"/>
  <c r="O16" i="14" s="1"/>
  <c r="Q179" i="14"/>
  <c r="O179" i="14" s="1"/>
  <c r="Q143" i="14"/>
  <c r="O143" i="14" s="1"/>
  <c r="Q47" i="14"/>
  <c r="O47" i="14" s="1"/>
  <c r="Q163" i="14"/>
  <c r="O163" i="14" s="1"/>
  <c r="Q107" i="14"/>
  <c r="T16" i="14"/>
  <c r="R16" i="14" s="1"/>
  <c r="Q159" i="14"/>
  <c r="O159" i="14" s="1"/>
  <c r="Q99" i="14"/>
  <c r="O99" i="14" s="1"/>
  <c r="T179" i="14"/>
  <c r="R179" i="14" s="1"/>
  <c r="T171" i="14"/>
  <c r="R171" i="14" s="1"/>
  <c r="T163" i="14"/>
  <c r="R163" i="14" s="1"/>
  <c r="T155" i="14"/>
  <c r="R155" i="14" s="1"/>
  <c r="T123" i="14"/>
  <c r="R123" i="14" s="1"/>
  <c r="T107" i="14"/>
  <c r="R107" i="14" s="1"/>
  <c r="T99" i="14"/>
  <c r="R99" i="14" s="1"/>
  <c r="T47" i="14"/>
  <c r="R47" i="14" s="1"/>
  <c r="Q183" i="14"/>
  <c r="O183" i="14" s="1"/>
  <c r="Q167" i="14"/>
  <c r="O167" i="14" s="1"/>
  <c r="Q151" i="14"/>
  <c r="O151" i="14" s="1"/>
  <c r="Q115" i="14"/>
  <c r="O115" i="14" s="1"/>
  <c r="Q61" i="14"/>
  <c r="O61" i="14" s="1"/>
  <c r="Q175" i="14"/>
  <c r="O175" i="14" s="1"/>
  <c r="Q131" i="14"/>
  <c r="O131" i="14" s="1"/>
  <c r="Q39" i="14"/>
  <c r="O39" i="14" s="1"/>
  <c r="T183" i="14"/>
  <c r="R183" i="14" s="1"/>
  <c r="T175" i="14"/>
  <c r="R175" i="14" s="1"/>
  <c r="T167" i="14"/>
  <c r="R167" i="14" s="1"/>
  <c r="T159" i="14"/>
  <c r="R159" i="14" s="1"/>
  <c r="T151" i="14"/>
  <c r="R151" i="14" s="1"/>
  <c r="T143" i="14"/>
  <c r="R143" i="14" s="1"/>
  <c r="T131" i="14"/>
  <c r="R131" i="14" s="1"/>
  <c r="T115" i="14"/>
  <c r="R115" i="14" s="1"/>
  <c r="T79" i="14"/>
  <c r="R79" i="14" s="1"/>
  <c r="T39" i="14"/>
  <c r="R39" i="14" s="1"/>
  <c r="Q171" i="14"/>
  <c r="O171" i="14" s="1"/>
  <c r="Q155" i="14"/>
  <c r="O155" i="14" s="1"/>
  <c r="Q123" i="14"/>
  <c r="O123" i="14" s="1"/>
  <c r="Q79" i="14"/>
  <c r="O79" i="14" s="1"/>
  <c r="Q30" i="14"/>
  <c r="O30" i="14" s="1"/>
  <c r="T30" i="14"/>
  <c r="R30" i="14" s="1"/>
  <c r="O107" i="14"/>
  <c r="J156" i="12" l="1"/>
  <c r="J157" i="12"/>
  <c r="J158" i="12"/>
  <c r="J159" i="12"/>
  <c r="J160" i="12"/>
  <c r="J161" i="12"/>
  <c r="J162" i="12"/>
  <c r="J163" i="12"/>
  <c r="K158" i="12"/>
  <c r="K161" i="12"/>
  <c r="K162" i="12"/>
  <c r="O163" i="12" l="1"/>
  <c r="M163" i="12"/>
  <c r="L163" i="12"/>
  <c r="N163" i="12"/>
  <c r="O159" i="12"/>
  <c r="M159" i="12"/>
  <c r="L159" i="12"/>
  <c r="N159" i="12"/>
  <c r="S158" i="12"/>
  <c r="R158" i="12"/>
  <c r="Q158" i="12"/>
  <c r="P158" i="12"/>
  <c r="O162" i="12"/>
  <c r="M162" i="12"/>
  <c r="N162" i="12"/>
  <c r="L162" i="12"/>
  <c r="O158" i="12"/>
  <c r="M158" i="12"/>
  <c r="N158" i="12"/>
  <c r="L158" i="12"/>
  <c r="S161" i="12"/>
  <c r="P161" i="12"/>
  <c r="R161" i="12"/>
  <c r="Q161" i="12"/>
  <c r="O161" i="12"/>
  <c r="N161" i="12"/>
  <c r="L161" i="12"/>
  <c r="M161" i="12"/>
  <c r="O157" i="12"/>
  <c r="L157" i="12"/>
  <c r="M157" i="12"/>
  <c r="N157" i="12"/>
  <c r="S162" i="12"/>
  <c r="R162" i="12"/>
  <c r="Q162" i="12"/>
  <c r="P162" i="12"/>
  <c r="O160" i="12"/>
  <c r="M160" i="12"/>
  <c r="L160" i="12"/>
  <c r="N160" i="12"/>
  <c r="O156" i="12"/>
  <c r="M156" i="12"/>
  <c r="N156" i="12"/>
  <c r="L156" i="12"/>
  <c r="K159" i="12"/>
  <c r="K156" i="12"/>
  <c r="K163" i="12"/>
  <c r="K160" i="12"/>
  <c r="K157" i="12"/>
  <c r="S160" i="12" l="1"/>
  <c r="R160" i="12"/>
  <c r="P160" i="12"/>
  <c r="Q160" i="12"/>
  <c r="S163" i="12"/>
  <c r="P163" i="12"/>
  <c r="Q163" i="12"/>
  <c r="R163" i="12"/>
  <c r="S156" i="12"/>
  <c r="R156" i="12"/>
  <c r="P156" i="12"/>
  <c r="Q156" i="12"/>
  <c r="S157" i="12"/>
  <c r="P157" i="12"/>
  <c r="R157" i="12"/>
  <c r="Q157" i="12"/>
  <c r="S159" i="12"/>
  <c r="P159" i="12"/>
  <c r="Q159" i="12"/>
  <c r="R159" i="12"/>
  <c r="AB143" i="14" l="1"/>
  <c r="AB151" i="14"/>
  <c r="AB155" i="14"/>
  <c r="AB159" i="14"/>
  <c r="AB163" i="14"/>
  <c r="AB167" i="14"/>
  <c r="AB171" i="14"/>
  <c r="AB175" i="14"/>
  <c r="AB179" i="14"/>
  <c r="AB183" i="14"/>
  <c r="AD131" i="14"/>
  <c r="Z30" i="14"/>
  <c r="Z39" i="14"/>
  <c r="Z47" i="14"/>
  <c r="Y16" i="14"/>
  <c r="Y39" i="14"/>
  <c r="Y47" i="14"/>
  <c r="AD183" i="14" l="1"/>
  <c r="AD175" i="14"/>
  <c r="AD167" i="14"/>
  <c r="AD159" i="14"/>
  <c r="AD151" i="14"/>
  <c r="AD143" i="14"/>
  <c r="AD79" i="14"/>
  <c r="AD47" i="14"/>
  <c r="AD39" i="14"/>
  <c r="AC61" i="14"/>
  <c r="AD179" i="14"/>
  <c r="AD171" i="14"/>
  <c r="AD163" i="14"/>
  <c r="AD155" i="14"/>
  <c r="AD123" i="14"/>
  <c r="AD115" i="14"/>
  <c r="AD107" i="14"/>
  <c r="AD99" i="14"/>
  <c r="Y30" i="14"/>
  <c r="Z16" i="14"/>
  <c r="AD30" i="14"/>
  <c r="AC16" i="14"/>
  <c r="AB61" i="14"/>
  <c r="AD61" i="14"/>
  <c r="AC131" i="14"/>
  <c r="AC123" i="14"/>
  <c r="AC115" i="14"/>
  <c r="AC107" i="14"/>
  <c r="AC99" i="14"/>
  <c r="AC79" i="14"/>
  <c r="AC47" i="14"/>
  <c r="AC39" i="14"/>
  <c r="AD16" i="14"/>
  <c r="AC30" i="14"/>
  <c r="AA61" i="14"/>
  <c r="D3" i="13" l="1"/>
  <c r="F4" i="14" s="1"/>
  <c r="P4" i="14" s="1"/>
  <c r="I3" i="13"/>
  <c r="J4" i="14" s="1"/>
  <c r="S4" i="14" l="1"/>
  <c r="AD4" i="14"/>
  <c r="I4" i="13"/>
  <c r="J5" i="14" s="1"/>
  <c r="S5" i="14" l="1"/>
  <c r="AD5" i="14"/>
  <c r="I5" i="13"/>
  <c r="J6" i="14" s="1"/>
  <c r="S6" i="14" l="1"/>
  <c r="AD6" i="14"/>
  <c r="I6" i="13"/>
  <c r="J7" i="14" s="1"/>
  <c r="S7" i="14" l="1"/>
  <c r="AD7" i="14"/>
  <c r="D4" i="13"/>
  <c r="F5" i="14" s="1"/>
  <c r="P5" i="14" s="1"/>
  <c r="I7" i="13"/>
  <c r="J8" i="14" s="1"/>
  <c r="S8" i="14" l="1"/>
  <c r="AD8" i="14"/>
  <c r="AB5" i="14"/>
  <c r="AB4" i="14"/>
  <c r="I8" i="13"/>
  <c r="J9" i="14" s="1"/>
  <c r="AL136" i="14"/>
  <c r="AL135" i="14"/>
  <c r="AL134" i="14"/>
  <c r="AL133" i="14"/>
  <c r="AJ133" i="14"/>
  <c r="AL132" i="14"/>
  <c r="AL131" i="14"/>
  <c r="AL130" i="14"/>
  <c r="AL129" i="14"/>
  <c r="AJ129" i="14"/>
  <c r="AL128" i="14"/>
  <c r="AL127" i="14"/>
  <c r="AL126" i="14"/>
  <c r="AL125" i="14"/>
  <c r="AL124" i="14"/>
  <c r="AL123" i="14"/>
  <c r="AL122" i="14"/>
  <c r="AL121" i="14"/>
  <c r="AL120" i="14"/>
  <c r="AL119" i="14"/>
  <c r="AL118" i="14"/>
  <c r="AL117" i="14"/>
  <c r="AJ117" i="14"/>
  <c r="AL116" i="14"/>
  <c r="AL115" i="14"/>
  <c r="AL114" i="14"/>
  <c r="AL113" i="14"/>
  <c r="AL112" i="14"/>
  <c r="AL111" i="14"/>
  <c r="AL110" i="14"/>
  <c r="AL109" i="14"/>
  <c r="AL108" i="14"/>
  <c r="AL107" i="14"/>
  <c r="AL106" i="14"/>
  <c r="AL105" i="14"/>
  <c r="AL104" i="14"/>
  <c r="AL103" i="14"/>
  <c r="AL102" i="14"/>
  <c r="AJ102" i="14"/>
  <c r="AL101" i="14"/>
  <c r="AL100" i="14"/>
  <c r="AL99" i="14"/>
  <c r="AL98" i="14"/>
  <c r="AL97" i="14"/>
  <c r="AL96" i="14"/>
  <c r="AL95" i="14"/>
  <c r="AL94" i="14"/>
  <c r="AL93" i="14"/>
  <c r="AL92" i="14"/>
  <c r="AL91" i="14"/>
  <c r="AL90" i="14"/>
  <c r="AL89" i="14"/>
  <c r="AL88" i="14"/>
  <c r="AL87" i="14"/>
  <c r="AL86" i="14"/>
  <c r="AL85" i="14"/>
  <c r="AL84" i="14"/>
  <c r="AL83" i="14"/>
  <c r="AL82" i="14"/>
  <c r="AL81" i="14"/>
  <c r="AJ81" i="14"/>
  <c r="AL80" i="14"/>
  <c r="AL79" i="14"/>
  <c r="AL78" i="14"/>
  <c r="AL77" i="14"/>
  <c r="AL76" i="14"/>
  <c r="AL75" i="14"/>
  <c r="AL74" i="14"/>
  <c r="AJ74" i="14"/>
  <c r="AL73" i="14"/>
  <c r="AL72" i="14"/>
  <c r="AL71" i="14"/>
  <c r="AL70" i="14"/>
  <c r="AL69" i="14"/>
  <c r="AL68" i="14"/>
  <c r="AL67" i="14"/>
  <c r="AL66" i="14"/>
  <c r="AL65" i="14"/>
  <c r="AL64" i="14"/>
  <c r="AL63" i="14"/>
  <c r="AL62" i="14"/>
  <c r="AL61" i="14"/>
  <c r="AJ61" i="14"/>
  <c r="AL60" i="14"/>
  <c r="AL59" i="14"/>
  <c r="AL58" i="14"/>
  <c r="AL57" i="14"/>
  <c r="AL56" i="14"/>
  <c r="AL55" i="14"/>
  <c r="AL54" i="14"/>
  <c r="AL53" i="14"/>
  <c r="AL52" i="14"/>
  <c r="AL51" i="14"/>
  <c r="AJ51" i="14"/>
  <c r="AL50" i="14"/>
  <c r="AL49" i="14"/>
  <c r="AL48" i="14"/>
  <c r="AL47" i="14"/>
  <c r="AL46" i="14"/>
  <c r="AL45" i="14"/>
  <c r="AL44" i="14"/>
  <c r="AL43" i="14"/>
  <c r="AJ43" i="14"/>
  <c r="AL42" i="14"/>
  <c r="AL41" i="14"/>
  <c r="AL40" i="14"/>
  <c r="AL39" i="14"/>
  <c r="AL38" i="14"/>
  <c r="AL37" i="14"/>
  <c r="AL36" i="14"/>
  <c r="AL35" i="14"/>
  <c r="AL34" i="14"/>
  <c r="AL33" i="14"/>
  <c r="AL32" i="14"/>
  <c r="AJ32" i="14"/>
  <c r="AL31" i="14"/>
  <c r="AL30" i="14"/>
  <c r="AL29" i="14"/>
  <c r="AL28" i="14"/>
  <c r="AL27" i="14"/>
  <c r="AL26" i="14"/>
  <c r="AL25" i="14"/>
  <c r="AL24" i="14"/>
  <c r="AL23" i="14"/>
  <c r="AL22" i="14"/>
  <c r="AL21" i="14"/>
  <c r="AL20" i="14"/>
  <c r="AL19" i="14"/>
  <c r="AL18" i="14"/>
  <c r="AL17" i="14"/>
  <c r="AJ17" i="14"/>
  <c r="AL16" i="14"/>
  <c r="AL15" i="14"/>
  <c r="AL14" i="14"/>
  <c r="AL13" i="14"/>
  <c r="AL12" i="14"/>
  <c r="AL11" i="14"/>
  <c r="AL10" i="14"/>
  <c r="AL9" i="14"/>
  <c r="AL8" i="14"/>
  <c r="AL7" i="14"/>
  <c r="AL6" i="14"/>
  <c r="AL5" i="14"/>
  <c r="AL4" i="14"/>
  <c r="S9" i="14" l="1"/>
  <c r="AD9" i="14"/>
  <c r="D5" i="13"/>
  <c r="F6" i="14" s="1"/>
  <c r="P6" i="14" s="1"/>
  <c r="I9" i="13"/>
  <c r="J10" i="14" s="1"/>
  <c r="S10" i="14" l="1"/>
  <c r="AD10" i="14"/>
  <c r="AB6" i="14"/>
  <c r="D6" i="13"/>
  <c r="F7" i="14" s="1"/>
  <c r="P7" i="14" s="1"/>
  <c r="I10" i="13"/>
  <c r="J11" i="14" s="1"/>
  <c r="S11" i="14" l="1"/>
  <c r="AD11" i="14"/>
  <c r="AB7" i="14"/>
  <c r="D7" i="13"/>
  <c r="F8" i="14" s="1"/>
  <c r="P8" i="14" s="1"/>
  <c r="I11" i="13"/>
  <c r="J12" i="14" s="1"/>
  <c r="S12" i="14" l="1"/>
  <c r="AD12" i="14"/>
  <c r="AB8" i="14"/>
  <c r="D8" i="13"/>
  <c r="F9" i="14" s="1"/>
  <c r="P9" i="14" s="1"/>
  <c r="I12" i="13"/>
  <c r="J13" i="14" s="1"/>
  <c r="S13" i="14" l="1"/>
  <c r="AD13" i="14"/>
  <c r="AB9" i="14"/>
  <c r="D9" i="13"/>
  <c r="F10" i="14" s="1"/>
  <c r="P10" i="14" s="1"/>
  <c r="I13" i="13"/>
  <c r="J14" i="14" s="1"/>
  <c r="S14" i="14" l="1"/>
  <c r="AD14" i="14"/>
  <c r="AB10" i="14"/>
  <c r="D10" i="13"/>
  <c r="F11" i="14" s="1"/>
  <c r="P11" i="14" s="1"/>
  <c r="I14" i="13"/>
  <c r="J15" i="14" s="1"/>
  <c r="K133" i="12"/>
  <c r="K154" i="12"/>
  <c r="K155" i="12"/>
  <c r="K150" i="12"/>
  <c r="J145" i="12"/>
  <c r="K142" i="12"/>
  <c r="K138" i="12"/>
  <c r="K146" i="12"/>
  <c r="K126" i="12"/>
  <c r="K145" i="12"/>
  <c r="K130" i="12"/>
  <c r="J132" i="12"/>
  <c r="K131" i="12"/>
  <c r="J140" i="12"/>
  <c r="J149" i="12"/>
  <c r="K140" i="12"/>
  <c r="K139" i="12"/>
  <c r="J129" i="12"/>
  <c r="J141" i="12"/>
  <c r="J137" i="12"/>
  <c r="K136" i="12"/>
  <c r="K135" i="12"/>
  <c r="J154" i="12"/>
  <c r="K149" i="12"/>
  <c r="K144" i="12"/>
  <c r="K143" i="12"/>
  <c r="K137" i="12"/>
  <c r="J133" i="12"/>
  <c r="K132" i="12"/>
  <c r="K129" i="12"/>
  <c r="K128" i="12"/>
  <c r="K152" i="12"/>
  <c r="K151" i="12"/>
  <c r="K148" i="12"/>
  <c r="K147" i="12"/>
  <c r="K141" i="12"/>
  <c r="K134" i="12"/>
  <c r="K127" i="12"/>
  <c r="K153" i="12"/>
  <c r="J153" i="12"/>
  <c r="J155" i="12"/>
  <c r="J150" i="12"/>
  <c r="J142" i="12"/>
  <c r="J134" i="12"/>
  <c r="J146" i="12"/>
  <c r="J138" i="12"/>
  <c r="J130" i="12"/>
  <c r="J126" i="12"/>
  <c r="J152" i="12"/>
  <c r="J144" i="12"/>
  <c r="J136" i="12"/>
  <c r="J128" i="12"/>
  <c r="J147" i="12"/>
  <c r="J139" i="12"/>
  <c r="J131" i="12"/>
  <c r="J148" i="12"/>
  <c r="J151" i="12"/>
  <c r="J143" i="12"/>
  <c r="J135" i="12"/>
  <c r="J127" i="12"/>
  <c r="O139" i="12" l="1"/>
  <c r="M139" i="12"/>
  <c r="N139" i="12"/>
  <c r="L139" i="12"/>
  <c r="O138" i="12"/>
  <c r="M138" i="12"/>
  <c r="N138" i="12"/>
  <c r="L138" i="12"/>
  <c r="O153" i="12"/>
  <c r="L153" i="12"/>
  <c r="M153" i="12"/>
  <c r="N153" i="12"/>
  <c r="O133" i="12"/>
  <c r="L133" i="12"/>
  <c r="M133" i="12"/>
  <c r="N133" i="12"/>
  <c r="O137" i="12"/>
  <c r="N137" i="12"/>
  <c r="L137" i="12"/>
  <c r="M137" i="12"/>
  <c r="O132" i="12"/>
  <c r="M132" i="12"/>
  <c r="L132" i="12"/>
  <c r="N132" i="12"/>
  <c r="S150" i="12"/>
  <c r="R150" i="12"/>
  <c r="Q150" i="12"/>
  <c r="P150" i="12"/>
  <c r="S133" i="12"/>
  <c r="P133" i="12"/>
  <c r="R133" i="12"/>
  <c r="Q133" i="12"/>
  <c r="O151" i="12"/>
  <c r="M151" i="12"/>
  <c r="N151" i="12"/>
  <c r="L151" i="12"/>
  <c r="O152" i="12"/>
  <c r="M152" i="12"/>
  <c r="N152" i="12"/>
  <c r="L152" i="12"/>
  <c r="S147" i="12"/>
  <c r="P147" i="12"/>
  <c r="Q147" i="12"/>
  <c r="R147" i="12"/>
  <c r="S128" i="12"/>
  <c r="R128" i="12"/>
  <c r="P128" i="12"/>
  <c r="Q128" i="12"/>
  <c r="O154" i="12"/>
  <c r="M154" i="12"/>
  <c r="L154" i="12"/>
  <c r="N154" i="12"/>
  <c r="O149" i="12"/>
  <c r="L149" i="12"/>
  <c r="N149" i="12"/>
  <c r="M149" i="12"/>
  <c r="S138" i="12"/>
  <c r="R138" i="12"/>
  <c r="P138" i="12"/>
  <c r="Q138" i="12"/>
  <c r="O127" i="12"/>
  <c r="L127" i="12"/>
  <c r="M127" i="12"/>
  <c r="N127" i="12"/>
  <c r="O148" i="12"/>
  <c r="M148" i="12"/>
  <c r="L148" i="12"/>
  <c r="N148" i="12"/>
  <c r="O128" i="12"/>
  <c r="M128" i="12"/>
  <c r="L128" i="12"/>
  <c r="N128" i="12"/>
  <c r="O126" i="12"/>
  <c r="M126" i="12"/>
  <c r="L126" i="12"/>
  <c r="N126" i="12"/>
  <c r="O134" i="12"/>
  <c r="M134" i="12"/>
  <c r="L134" i="12"/>
  <c r="N134" i="12"/>
  <c r="S127" i="12"/>
  <c r="P127" i="12"/>
  <c r="Q127" i="12"/>
  <c r="R127" i="12"/>
  <c r="S148" i="12"/>
  <c r="R148" i="12"/>
  <c r="Q148" i="12"/>
  <c r="P148" i="12"/>
  <c r="S129" i="12"/>
  <c r="P129" i="12"/>
  <c r="Q129" i="12"/>
  <c r="R129" i="12"/>
  <c r="S143" i="12"/>
  <c r="P143" i="12"/>
  <c r="Q143" i="12"/>
  <c r="R143" i="12"/>
  <c r="S135" i="12"/>
  <c r="P135" i="12"/>
  <c r="Q135" i="12"/>
  <c r="R135" i="12"/>
  <c r="O129" i="12"/>
  <c r="N129" i="12"/>
  <c r="L129" i="12"/>
  <c r="M129" i="12"/>
  <c r="O140" i="12"/>
  <c r="M140" i="12"/>
  <c r="L140" i="12"/>
  <c r="N140" i="12"/>
  <c r="S145" i="12"/>
  <c r="P145" i="12"/>
  <c r="R145" i="12"/>
  <c r="Q145" i="12"/>
  <c r="S142" i="12"/>
  <c r="R142" i="12"/>
  <c r="Q142" i="12"/>
  <c r="P142" i="12"/>
  <c r="O143" i="12"/>
  <c r="L143" i="12"/>
  <c r="M143" i="12"/>
  <c r="N143" i="12"/>
  <c r="O144" i="12"/>
  <c r="M144" i="12"/>
  <c r="L144" i="12"/>
  <c r="N144" i="12"/>
  <c r="O150" i="12"/>
  <c r="M150" i="12"/>
  <c r="L150" i="12"/>
  <c r="N150" i="12"/>
  <c r="S141" i="12"/>
  <c r="P141" i="12"/>
  <c r="R141" i="12"/>
  <c r="Q141" i="12"/>
  <c r="S152" i="12"/>
  <c r="R152" i="12"/>
  <c r="P152" i="12"/>
  <c r="Q152" i="12"/>
  <c r="S149" i="12"/>
  <c r="P149" i="12"/>
  <c r="R149" i="12"/>
  <c r="Q149" i="12"/>
  <c r="S140" i="12"/>
  <c r="R140" i="12"/>
  <c r="P140" i="12"/>
  <c r="Q140" i="12"/>
  <c r="S146" i="12"/>
  <c r="R146" i="12"/>
  <c r="P146" i="12"/>
  <c r="Q146" i="12"/>
  <c r="O147" i="12"/>
  <c r="M147" i="12"/>
  <c r="L147" i="12"/>
  <c r="N147" i="12"/>
  <c r="O146" i="12"/>
  <c r="M146" i="12"/>
  <c r="N146" i="12"/>
  <c r="L146" i="12"/>
  <c r="S153" i="12"/>
  <c r="P153" i="12"/>
  <c r="R153" i="12"/>
  <c r="Q153" i="12"/>
  <c r="S137" i="12"/>
  <c r="P137" i="12"/>
  <c r="Q137" i="12"/>
  <c r="R137" i="12"/>
  <c r="O141" i="12"/>
  <c r="L141" i="12"/>
  <c r="M141" i="12"/>
  <c r="N141" i="12"/>
  <c r="S130" i="12"/>
  <c r="R130" i="12"/>
  <c r="P130" i="12"/>
  <c r="Q130" i="12"/>
  <c r="S155" i="12"/>
  <c r="P155" i="12"/>
  <c r="Q155" i="12"/>
  <c r="R155" i="12"/>
  <c r="O135" i="12"/>
  <c r="L135" i="12"/>
  <c r="M135" i="12"/>
  <c r="N135" i="12"/>
  <c r="O131" i="12"/>
  <c r="M131" i="12"/>
  <c r="N131" i="12"/>
  <c r="L131" i="12"/>
  <c r="O136" i="12"/>
  <c r="M136" i="12"/>
  <c r="L136" i="12"/>
  <c r="N136" i="12"/>
  <c r="O130" i="12"/>
  <c r="M130" i="12"/>
  <c r="L130" i="12"/>
  <c r="O142" i="12"/>
  <c r="M142" i="12"/>
  <c r="N142" i="12"/>
  <c r="L142" i="12"/>
  <c r="O155" i="12"/>
  <c r="M155" i="12"/>
  <c r="N155" i="12"/>
  <c r="L155" i="12"/>
  <c r="S134" i="12"/>
  <c r="R134" i="12"/>
  <c r="Q134" i="12"/>
  <c r="P134" i="12"/>
  <c r="S151" i="12"/>
  <c r="P151" i="12"/>
  <c r="Q151" i="12"/>
  <c r="R151" i="12"/>
  <c r="S132" i="12"/>
  <c r="R132" i="12"/>
  <c r="P132" i="12"/>
  <c r="Q132" i="12"/>
  <c r="S144" i="12"/>
  <c r="R144" i="12"/>
  <c r="P144" i="12"/>
  <c r="Q144" i="12"/>
  <c r="S136" i="12"/>
  <c r="R136" i="12"/>
  <c r="P136" i="12"/>
  <c r="Q136" i="12"/>
  <c r="S139" i="12"/>
  <c r="P139" i="12"/>
  <c r="R139" i="12"/>
  <c r="Q139" i="12"/>
  <c r="S131" i="12"/>
  <c r="P131" i="12"/>
  <c r="Q131" i="12"/>
  <c r="R131" i="12"/>
  <c r="S126" i="12"/>
  <c r="R126" i="12"/>
  <c r="Q126" i="12"/>
  <c r="P126" i="12"/>
  <c r="O145" i="12"/>
  <c r="N145" i="12"/>
  <c r="M145" i="12"/>
  <c r="L145" i="12"/>
  <c r="S154" i="12"/>
  <c r="R154" i="12"/>
  <c r="P154" i="12"/>
  <c r="Q154" i="12"/>
  <c r="S15" i="14"/>
  <c r="AD15" i="14"/>
  <c r="AB11" i="14"/>
  <c r="D11" i="13"/>
  <c r="F12" i="14" s="1"/>
  <c r="P12" i="14" s="1"/>
  <c r="I15" i="13"/>
  <c r="J17" i="14" s="1"/>
  <c r="S17" i="14" l="1"/>
  <c r="AD17" i="14"/>
  <c r="D12" i="13"/>
  <c r="F13" i="14" s="1"/>
  <c r="P13" i="14" s="1"/>
  <c r="AB12" i="14"/>
  <c r="I16" i="13"/>
  <c r="J18" i="14" s="1"/>
  <c r="S18" i="14" l="1"/>
  <c r="AD18" i="14"/>
  <c r="D13" i="13"/>
  <c r="F14" i="14" s="1"/>
  <c r="P14" i="14" s="1"/>
  <c r="AB13" i="14"/>
  <c r="I17" i="13"/>
  <c r="J19" i="14" s="1"/>
  <c r="S19" i="14" l="1"/>
  <c r="AD19" i="14"/>
  <c r="D14" i="13"/>
  <c r="F15" i="14" s="1"/>
  <c r="P15" i="14" s="1"/>
  <c r="AB14" i="14"/>
  <c r="I18" i="13"/>
  <c r="J20" i="14" s="1"/>
  <c r="S20" i="14" l="1"/>
  <c r="AD20" i="14"/>
  <c r="AB15" i="14"/>
  <c r="D15" i="13"/>
  <c r="F17" i="14" s="1"/>
  <c r="P17" i="14" s="1"/>
  <c r="AB16" i="14"/>
  <c r="I19" i="13"/>
  <c r="J21" i="14" s="1"/>
  <c r="F4" i="13" l="1"/>
  <c r="H5" i="14" s="1"/>
  <c r="S21" i="14"/>
  <c r="AD21" i="14"/>
  <c r="AB17" i="14"/>
  <c r="D16" i="13"/>
  <c r="F18" i="14" s="1"/>
  <c r="P18" i="14" s="1"/>
  <c r="K3" i="13"/>
  <c r="L4" i="14" s="1"/>
  <c r="G3" i="13"/>
  <c r="I4" i="14" s="1"/>
  <c r="I20" i="13"/>
  <c r="J22" i="14" s="1"/>
  <c r="S22" i="14" l="1"/>
  <c r="AD22" i="14"/>
  <c r="AB18" i="14"/>
  <c r="D17" i="13"/>
  <c r="F19" i="14" s="1"/>
  <c r="P19" i="14" s="1"/>
  <c r="F5" i="13"/>
  <c r="H6" i="14" s="1"/>
  <c r="G4" i="13"/>
  <c r="I5" i="14" s="1"/>
  <c r="E3" i="13"/>
  <c r="G4" i="14" s="1"/>
  <c r="I21" i="13"/>
  <c r="J23" i="14" s="1"/>
  <c r="J3" i="13"/>
  <c r="K4" i="14" s="1"/>
  <c r="F3" i="13"/>
  <c r="H4" i="14" s="1"/>
  <c r="K4" i="13" l="1"/>
  <c r="L5" i="14" s="1"/>
  <c r="S23" i="14"/>
  <c r="AD23" i="14"/>
  <c r="T4" i="14"/>
  <c r="R4" i="14" s="1"/>
  <c r="AC4" i="14"/>
  <c r="AI4" i="14" s="1"/>
  <c r="Q4" i="14"/>
  <c r="AB19" i="14"/>
  <c r="D18" i="13"/>
  <c r="F20" i="14" s="1"/>
  <c r="P20" i="14" s="1"/>
  <c r="K5" i="13"/>
  <c r="L6" i="14" s="1"/>
  <c r="J4" i="13"/>
  <c r="G5" i="13"/>
  <c r="I6" i="14" s="1"/>
  <c r="E4" i="13"/>
  <c r="G5" i="14" s="1"/>
  <c r="F6" i="13"/>
  <c r="H7" i="14" s="1"/>
  <c r="O4" i="14"/>
  <c r="AA4" i="14"/>
  <c r="AH4" i="14" s="1"/>
  <c r="I22" i="13"/>
  <c r="J24" i="14" s="1"/>
  <c r="L3" i="13"/>
  <c r="H3" i="13"/>
  <c r="S24" i="14" l="1"/>
  <c r="AD24" i="14"/>
  <c r="L4" i="13"/>
  <c r="K5" i="14"/>
  <c r="J127" i="13"/>
  <c r="Q5" i="14"/>
  <c r="O5" i="14" s="1"/>
  <c r="AB20" i="14"/>
  <c r="D19" i="13"/>
  <c r="F21" i="14" s="1"/>
  <c r="P21" i="14" s="1"/>
  <c r="J5" i="13"/>
  <c r="K6" i="13"/>
  <c r="L7" i="14" s="1"/>
  <c r="G6" i="13"/>
  <c r="I7" i="14" s="1"/>
  <c r="E5" i="13"/>
  <c r="G6" i="14" s="1"/>
  <c r="AA5" i="14"/>
  <c r="F7" i="13"/>
  <c r="H8" i="14" s="1"/>
  <c r="I23" i="13"/>
  <c r="J25" i="14" s="1"/>
  <c r="H4" i="13"/>
  <c r="S25" i="14" l="1"/>
  <c r="AD25" i="14"/>
  <c r="K139" i="14"/>
  <c r="J128" i="13"/>
  <c r="T5" i="14"/>
  <c r="R5" i="14" s="1"/>
  <c r="AC5" i="14"/>
  <c r="L5" i="13"/>
  <c r="K6" i="14"/>
  <c r="Q6" i="14"/>
  <c r="O6" i="14" s="1"/>
  <c r="AB21" i="14"/>
  <c r="D20" i="13"/>
  <c r="F22" i="14" s="1"/>
  <c r="P22" i="14" s="1"/>
  <c r="K7" i="13"/>
  <c r="L8" i="14" s="1"/>
  <c r="J6" i="13"/>
  <c r="K7" i="14" s="1"/>
  <c r="AA6" i="14"/>
  <c r="F8" i="13"/>
  <c r="H9" i="14" s="1"/>
  <c r="E6" i="13"/>
  <c r="G7" i="14" s="1"/>
  <c r="G7" i="13"/>
  <c r="I8" i="14" s="1"/>
  <c r="I24" i="13"/>
  <c r="J26" i="14" s="1"/>
  <c r="H5" i="13"/>
  <c r="S26" i="14" l="1"/>
  <c r="AD26" i="14"/>
  <c r="J129" i="13"/>
  <c r="T7" i="14"/>
  <c r="R7" i="14" s="1"/>
  <c r="AC7" i="14"/>
  <c r="T6" i="14"/>
  <c r="R6" i="14" s="1"/>
  <c r="AC6" i="14"/>
  <c r="K140" i="14"/>
  <c r="Q7" i="14"/>
  <c r="O7" i="14" s="1"/>
  <c r="AB22" i="14"/>
  <c r="D21" i="13"/>
  <c r="F23" i="14" s="1"/>
  <c r="P23" i="14" s="1"/>
  <c r="J7" i="13"/>
  <c r="K8" i="14" s="1"/>
  <c r="K8" i="13"/>
  <c r="L9" i="14" s="1"/>
  <c r="G8" i="13"/>
  <c r="I9" i="14" s="1"/>
  <c r="AA7" i="14"/>
  <c r="F9" i="13"/>
  <c r="H10" i="14" s="1"/>
  <c r="E7" i="13"/>
  <c r="G8" i="14" s="1"/>
  <c r="I25" i="13"/>
  <c r="J27" i="14" s="1"/>
  <c r="L6" i="13"/>
  <c r="H6" i="13"/>
  <c r="K127" i="13" l="1"/>
  <c r="L139" i="14" s="1"/>
  <c r="T139" i="14" s="1"/>
  <c r="S27" i="14"/>
  <c r="AD27" i="14"/>
  <c r="K141" i="14"/>
  <c r="T8" i="14"/>
  <c r="R8" i="14" s="1"/>
  <c r="AC8" i="14"/>
  <c r="J130" i="13"/>
  <c r="Q8" i="14"/>
  <c r="O8" i="14" s="1"/>
  <c r="AB23" i="14"/>
  <c r="D22" i="13"/>
  <c r="F24" i="14" s="1"/>
  <c r="P24" i="14" s="1"/>
  <c r="K9" i="13"/>
  <c r="L10" i="14" s="1"/>
  <c r="J8" i="13"/>
  <c r="K9" i="14" s="1"/>
  <c r="AA8" i="14"/>
  <c r="E8" i="13"/>
  <c r="G9" i="14" s="1"/>
  <c r="F10" i="13"/>
  <c r="H11" i="14" s="1"/>
  <c r="G9" i="13"/>
  <c r="I10" i="14" s="1"/>
  <c r="I26" i="13"/>
  <c r="J29" i="14" s="1"/>
  <c r="L7" i="13"/>
  <c r="H7" i="13"/>
  <c r="K128" i="13" l="1"/>
  <c r="L140" i="14" s="1"/>
  <c r="T140" i="14" s="1"/>
  <c r="S29" i="14"/>
  <c r="AD29" i="14"/>
  <c r="T9" i="14"/>
  <c r="R9" i="14" s="1"/>
  <c r="AC9" i="14"/>
  <c r="K142" i="14"/>
  <c r="J131" i="13"/>
  <c r="Q9" i="14"/>
  <c r="O9" i="14" s="1"/>
  <c r="AB24" i="14"/>
  <c r="D23" i="13"/>
  <c r="F25" i="14" s="1"/>
  <c r="P25" i="14" s="1"/>
  <c r="J9" i="13"/>
  <c r="K10" i="14" s="1"/>
  <c r="K10" i="13"/>
  <c r="L11" i="14" s="1"/>
  <c r="G10" i="13"/>
  <c r="I11" i="14" s="1"/>
  <c r="AA9" i="14"/>
  <c r="E9" i="13"/>
  <c r="G10" i="14" s="1"/>
  <c r="F11" i="13"/>
  <c r="H12" i="14" s="1"/>
  <c r="I27" i="13"/>
  <c r="J28" i="14" s="1"/>
  <c r="AI5" i="14"/>
  <c r="L8" i="13"/>
  <c r="H8" i="13"/>
  <c r="K129" i="13" l="1"/>
  <c r="L141" i="14" s="1"/>
  <c r="T141" i="14" s="1"/>
  <c r="S28" i="14"/>
  <c r="AD28" i="14"/>
  <c r="T10" i="14"/>
  <c r="R10" i="14" s="1"/>
  <c r="AC10" i="14"/>
  <c r="K144" i="14"/>
  <c r="J132" i="13"/>
  <c r="Q10" i="14"/>
  <c r="O10" i="14" s="1"/>
  <c r="AB25" i="14"/>
  <c r="D24" i="13"/>
  <c r="F26" i="14" s="1"/>
  <c r="P26" i="14" s="1"/>
  <c r="K11" i="13"/>
  <c r="L12" i="14" s="1"/>
  <c r="J10" i="13"/>
  <c r="K11" i="14" s="1"/>
  <c r="F12" i="13"/>
  <c r="H13" i="14" s="1"/>
  <c r="AA10" i="14"/>
  <c r="E10" i="13"/>
  <c r="G11" i="14" s="1"/>
  <c r="G11" i="13"/>
  <c r="I12" i="14" s="1"/>
  <c r="I28" i="13"/>
  <c r="J31" i="14" s="1"/>
  <c r="L9" i="13"/>
  <c r="H9" i="13"/>
  <c r="K130" i="13" l="1"/>
  <c r="L142" i="14" s="1"/>
  <c r="T142" i="14" s="1"/>
  <c r="S31" i="14"/>
  <c r="AD31" i="14"/>
  <c r="K145" i="14"/>
  <c r="T11" i="14"/>
  <c r="R11" i="14" s="1"/>
  <c r="AC11" i="14"/>
  <c r="J133" i="13"/>
  <c r="Q11" i="14"/>
  <c r="O11" i="14" s="1"/>
  <c r="AB26" i="14"/>
  <c r="D25" i="13"/>
  <c r="F27" i="14" s="1"/>
  <c r="P27" i="14" s="1"/>
  <c r="J11" i="13"/>
  <c r="K12" i="14" s="1"/>
  <c r="K12" i="13"/>
  <c r="L13" i="14" s="1"/>
  <c r="G12" i="13"/>
  <c r="I13" i="14" s="1"/>
  <c r="AA11" i="14"/>
  <c r="E11" i="13"/>
  <c r="G12" i="14" s="1"/>
  <c r="F13" i="13"/>
  <c r="H14" i="14" s="1"/>
  <c r="I29" i="13"/>
  <c r="J32" i="14" s="1"/>
  <c r="L10" i="13"/>
  <c r="H10" i="13"/>
  <c r="K131" i="13" l="1"/>
  <c r="L144" i="14" s="1"/>
  <c r="T144" i="14" s="1"/>
  <c r="S32" i="14"/>
  <c r="AD32" i="14"/>
  <c r="K146" i="14"/>
  <c r="T12" i="14"/>
  <c r="R12" i="14" s="1"/>
  <c r="AC12" i="14"/>
  <c r="J134" i="13"/>
  <c r="Q12" i="14"/>
  <c r="O12" i="14" s="1"/>
  <c r="D26" i="13"/>
  <c r="F29" i="14" s="1"/>
  <c r="P29" i="14" s="1"/>
  <c r="AB27" i="14"/>
  <c r="K13" i="13"/>
  <c r="L14" i="14" s="1"/>
  <c r="J12" i="13"/>
  <c r="K13" i="14" s="1"/>
  <c r="F14" i="13"/>
  <c r="H15" i="14" s="1"/>
  <c r="AA12" i="14"/>
  <c r="E12" i="13"/>
  <c r="G13" i="14" s="1"/>
  <c r="G13" i="13"/>
  <c r="I14" i="14" s="1"/>
  <c r="I30" i="13"/>
  <c r="J33" i="14" s="1"/>
  <c r="L11" i="13"/>
  <c r="AH5" i="14"/>
  <c r="H11" i="13"/>
  <c r="K132" i="13" l="1"/>
  <c r="L145" i="14" s="1"/>
  <c r="T145" i="14" s="1"/>
  <c r="S33" i="14"/>
  <c r="AD33" i="14"/>
  <c r="K147" i="14"/>
  <c r="T13" i="14"/>
  <c r="R13" i="14" s="1"/>
  <c r="AC13" i="14"/>
  <c r="J135" i="13"/>
  <c r="Q13" i="14"/>
  <c r="O13" i="14" s="1"/>
  <c r="D27" i="13"/>
  <c r="F28" i="14" s="1"/>
  <c r="P28" i="14" s="1"/>
  <c r="J13" i="13"/>
  <c r="K14" i="14" s="1"/>
  <c r="K14" i="13"/>
  <c r="L15" i="14" s="1"/>
  <c r="G14" i="13"/>
  <c r="I15" i="14" s="1"/>
  <c r="AA13" i="14"/>
  <c r="E13" i="13"/>
  <c r="G14" i="14" s="1"/>
  <c r="F15" i="13"/>
  <c r="H17" i="14" s="1"/>
  <c r="AB29" i="14"/>
  <c r="I31" i="13"/>
  <c r="J34" i="14" s="1"/>
  <c r="L12" i="13"/>
  <c r="H12" i="13"/>
  <c r="K133" i="13" l="1"/>
  <c r="L146" i="14" s="1"/>
  <c r="T146" i="14" s="1"/>
  <c r="S34" i="14"/>
  <c r="AD34" i="14"/>
  <c r="T14" i="14"/>
  <c r="R14" i="14" s="1"/>
  <c r="AC14" i="14"/>
  <c r="K148" i="14"/>
  <c r="J136" i="13"/>
  <c r="Q14" i="14"/>
  <c r="O14" i="14" s="1"/>
  <c r="D28" i="13"/>
  <c r="F31" i="14" s="1"/>
  <c r="P31" i="14" s="1"/>
  <c r="AB28" i="14"/>
  <c r="J14" i="13"/>
  <c r="K15" i="14" s="1"/>
  <c r="K15" i="13"/>
  <c r="L17" i="14" s="1"/>
  <c r="F16" i="13"/>
  <c r="H18" i="14" s="1"/>
  <c r="AA14" i="14"/>
  <c r="E14" i="13"/>
  <c r="G15" i="14" s="1"/>
  <c r="G15" i="13"/>
  <c r="I17" i="14" s="1"/>
  <c r="AB30" i="14"/>
  <c r="I32" i="13"/>
  <c r="J35" i="14" s="1"/>
  <c r="L13" i="13"/>
  <c r="H13" i="13"/>
  <c r="K134" i="13" l="1"/>
  <c r="L147" i="14" s="1"/>
  <c r="T147" i="14" s="1"/>
  <c r="S35" i="14"/>
  <c r="AD35" i="14"/>
  <c r="K149" i="14"/>
  <c r="T15" i="14"/>
  <c r="R15" i="14" s="1"/>
  <c r="AC15" i="14"/>
  <c r="J137" i="13"/>
  <c r="Q15" i="14"/>
  <c r="O15" i="14" s="1"/>
  <c r="D29" i="13"/>
  <c r="F32" i="14" s="1"/>
  <c r="P32" i="14" s="1"/>
  <c r="K16" i="13"/>
  <c r="L18" i="14" s="1"/>
  <c r="J15" i="13"/>
  <c r="K17" i="14" s="1"/>
  <c r="G16" i="13"/>
  <c r="I18" i="14" s="1"/>
  <c r="AA15" i="14"/>
  <c r="E15" i="13"/>
  <c r="G17" i="14" s="1"/>
  <c r="Q17" i="14" s="1"/>
  <c r="F17" i="13"/>
  <c r="H19" i="14" s="1"/>
  <c r="AB31" i="14"/>
  <c r="I33" i="13"/>
  <c r="J36" i="14" s="1"/>
  <c r="L14" i="13"/>
  <c r="H14" i="13"/>
  <c r="K119" i="12"/>
  <c r="K123" i="12"/>
  <c r="J15" i="12"/>
  <c r="K135" i="13" l="1"/>
  <c r="L148" i="14" s="1"/>
  <c r="T148" i="14" s="1"/>
  <c r="N15" i="12"/>
  <c r="O15" i="12"/>
  <c r="M15" i="12"/>
  <c r="L15" i="12"/>
  <c r="S123" i="12"/>
  <c r="P123" i="12"/>
  <c r="Q123" i="12"/>
  <c r="R123" i="12"/>
  <c r="S119" i="12"/>
  <c r="P119" i="12"/>
  <c r="Q119" i="12"/>
  <c r="R119" i="12"/>
  <c r="S36" i="14"/>
  <c r="AD36" i="14"/>
  <c r="K150" i="14"/>
  <c r="J138" i="13"/>
  <c r="T17" i="14"/>
  <c r="R17" i="14" s="1"/>
  <c r="AC17" i="14"/>
  <c r="AB32" i="14"/>
  <c r="D30" i="13"/>
  <c r="F33" i="14" s="1"/>
  <c r="P33" i="14" s="1"/>
  <c r="O17" i="14"/>
  <c r="AA17" i="14"/>
  <c r="K17" i="13"/>
  <c r="L19" i="14" s="1"/>
  <c r="J16" i="13"/>
  <c r="E16" i="13"/>
  <c r="G18" i="14" s="1"/>
  <c r="F18" i="13"/>
  <c r="H20" i="14" s="1"/>
  <c r="AA16" i="14"/>
  <c r="G17" i="13"/>
  <c r="I19" i="14" s="1"/>
  <c r="K121" i="12"/>
  <c r="I34" i="13"/>
  <c r="J37" i="14" s="1"/>
  <c r="L15" i="13"/>
  <c r="H15" i="13"/>
  <c r="K124" i="12"/>
  <c r="K120" i="12"/>
  <c r="K118" i="12"/>
  <c r="K125" i="12"/>
  <c r="J120" i="12"/>
  <c r="J124" i="12"/>
  <c r="K122" i="12"/>
  <c r="J118" i="12"/>
  <c r="J122" i="12"/>
  <c r="J121" i="12"/>
  <c r="J125" i="12"/>
  <c r="J119" i="12"/>
  <c r="J123" i="12"/>
  <c r="K136" i="13" l="1"/>
  <c r="L149" i="14" s="1"/>
  <c r="T149" i="14" s="1"/>
  <c r="O118" i="12"/>
  <c r="M118" i="12"/>
  <c r="L118" i="12"/>
  <c r="N118" i="12"/>
  <c r="S124" i="12"/>
  <c r="R124" i="12"/>
  <c r="P124" i="12"/>
  <c r="Q124" i="12"/>
  <c r="O121" i="12"/>
  <c r="N121" i="12"/>
  <c r="L121" i="12"/>
  <c r="M121" i="12"/>
  <c r="O124" i="12"/>
  <c r="M124" i="12"/>
  <c r="L124" i="12"/>
  <c r="N124" i="12"/>
  <c r="S118" i="12"/>
  <c r="R118" i="12"/>
  <c r="Q118" i="12"/>
  <c r="P118" i="12"/>
  <c r="S121" i="12"/>
  <c r="P121" i="12"/>
  <c r="Q121" i="12"/>
  <c r="R121" i="12"/>
  <c r="O123" i="12"/>
  <c r="M123" i="12"/>
  <c r="N123" i="12"/>
  <c r="L123" i="12"/>
  <c r="O122" i="12"/>
  <c r="M122" i="12"/>
  <c r="N122" i="12"/>
  <c r="L122" i="12"/>
  <c r="O120" i="12"/>
  <c r="M120" i="12"/>
  <c r="L120" i="12"/>
  <c r="N120" i="12"/>
  <c r="S120" i="12"/>
  <c r="R120" i="12"/>
  <c r="P120" i="12"/>
  <c r="Q120" i="12"/>
  <c r="O119" i="12"/>
  <c r="L119" i="12"/>
  <c r="M119" i="12"/>
  <c r="N119" i="12"/>
  <c r="O125" i="12"/>
  <c r="L125" i="12"/>
  <c r="M125" i="12"/>
  <c r="N125" i="12"/>
  <c r="S122" i="12"/>
  <c r="R122" i="12"/>
  <c r="P122" i="12"/>
  <c r="Q122" i="12"/>
  <c r="S125" i="12"/>
  <c r="P125" i="12"/>
  <c r="R125" i="12"/>
  <c r="Q125" i="12"/>
  <c r="S37" i="14"/>
  <c r="AD37" i="14"/>
  <c r="K152" i="14"/>
  <c r="J139" i="13"/>
  <c r="L16" i="13"/>
  <c r="K18" i="14"/>
  <c r="Q18" i="14"/>
  <c r="O18" i="14" s="1"/>
  <c r="AB33" i="14"/>
  <c r="D31" i="13"/>
  <c r="F34" i="14" s="1"/>
  <c r="P34" i="14" s="1"/>
  <c r="J17" i="13"/>
  <c r="K19" i="14" s="1"/>
  <c r="K18" i="13"/>
  <c r="L20" i="14" s="1"/>
  <c r="AA18" i="14"/>
  <c r="G18" i="13"/>
  <c r="I20" i="14" s="1"/>
  <c r="F19" i="13"/>
  <c r="H21" i="14" s="1"/>
  <c r="E17" i="13"/>
  <c r="G19" i="14" s="1"/>
  <c r="I35" i="13"/>
  <c r="J38" i="14" s="1"/>
  <c r="H16" i="13"/>
  <c r="K137" i="13" l="1"/>
  <c r="L150" i="14" s="1"/>
  <c r="T150" i="14" s="1"/>
  <c r="S38" i="14"/>
  <c r="AD38" i="14"/>
  <c r="K153" i="14"/>
  <c r="T19" i="14"/>
  <c r="R19" i="14" s="1"/>
  <c r="AC19" i="14"/>
  <c r="J140" i="13"/>
  <c r="T18" i="14"/>
  <c r="R18" i="14" s="1"/>
  <c r="AC18" i="14"/>
  <c r="Q19" i="14"/>
  <c r="O19" i="14" s="1"/>
  <c r="AB34" i="14"/>
  <c r="D32" i="13"/>
  <c r="F35" i="14" s="1"/>
  <c r="P35" i="14" s="1"/>
  <c r="K19" i="13"/>
  <c r="L21" i="14" s="1"/>
  <c r="J18" i="13"/>
  <c r="AA19" i="14"/>
  <c r="E18" i="13"/>
  <c r="G20" i="14" s="1"/>
  <c r="G19" i="13"/>
  <c r="I21" i="14" s="1"/>
  <c r="F20" i="13"/>
  <c r="H22" i="14" s="1"/>
  <c r="I36" i="13"/>
  <c r="J40" i="14" s="1"/>
  <c r="L17" i="13"/>
  <c r="H17" i="13"/>
  <c r="K138" i="13" l="1"/>
  <c r="L152" i="14" s="1"/>
  <c r="T152" i="14" s="1"/>
  <c r="S40" i="14"/>
  <c r="AD40" i="14"/>
  <c r="L18" i="13"/>
  <c r="K20" i="14"/>
  <c r="K154" i="14"/>
  <c r="J141" i="13"/>
  <c r="Q20" i="14"/>
  <c r="O20" i="14" s="1"/>
  <c r="AB35" i="14"/>
  <c r="D33" i="13"/>
  <c r="F36" i="14" s="1"/>
  <c r="P36" i="14" s="1"/>
  <c r="J19" i="13"/>
  <c r="K21" i="14" s="1"/>
  <c r="K20" i="13"/>
  <c r="L22" i="14" s="1"/>
  <c r="E19" i="13"/>
  <c r="G21" i="14" s="1"/>
  <c r="AA20" i="14"/>
  <c r="F21" i="13"/>
  <c r="H23" i="14" s="1"/>
  <c r="G20" i="13"/>
  <c r="I22" i="14" s="1"/>
  <c r="I37" i="13"/>
  <c r="J41" i="14" s="1"/>
  <c r="H18" i="13"/>
  <c r="K139" i="13" l="1"/>
  <c r="L153" i="14" s="1"/>
  <c r="T153" i="14" s="1"/>
  <c r="S41" i="14"/>
  <c r="AD41" i="14"/>
  <c r="L19" i="13"/>
  <c r="K156" i="14"/>
  <c r="T20" i="14"/>
  <c r="R20" i="14" s="1"/>
  <c r="AC20" i="14"/>
  <c r="T21" i="14"/>
  <c r="R21" i="14" s="1"/>
  <c r="AC21" i="14"/>
  <c r="J142" i="13"/>
  <c r="Q21" i="14"/>
  <c r="O21" i="14" s="1"/>
  <c r="AB36" i="14"/>
  <c r="D34" i="13"/>
  <c r="F37" i="14" s="1"/>
  <c r="P37" i="14" s="1"/>
  <c r="K21" i="13"/>
  <c r="L23" i="14" s="1"/>
  <c r="J20" i="13"/>
  <c r="K22" i="14" s="1"/>
  <c r="G21" i="13"/>
  <c r="I23" i="14" s="1"/>
  <c r="AA21" i="14"/>
  <c r="F22" i="13"/>
  <c r="H24" i="14" s="1"/>
  <c r="E20" i="13"/>
  <c r="G22" i="14" s="1"/>
  <c r="I38" i="13"/>
  <c r="J42" i="14" s="1"/>
  <c r="H19" i="13"/>
  <c r="K140" i="13" l="1"/>
  <c r="L154" i="14" s="1"/>
  <c r="T154" i="14" s="1"/>
  <c r="S42" i="14"/>
  <c r="AD42" i="14"/>
  <c r="J143" i="13"/>
  <c r="T22" i="14"/>
  <c r="R22" i="14" s="1"/>
  <c r="AC22" i="14"/>
  <c r="K157" i="14"/>
  <c r="Q22" i="14"/>
  <c r="O22" i="14" s="1"/>
  <c r="AB37" i="14"/>
  <c r="D35" i="13"/>
  <c r="F38" i="14" s="1"/>
  <c r="P38" i="14" s="1"/>
  <c r="J21" i="13"/>
  <c r="K23" i="14" s="1"/>
  <c r="K22" i="13"/>
  <c r="L24" i="14" s="1"/>
  <c r="AA22" i="14"/>
  <c r="E21" i="13"/>
  <c r="F23" i="13"/>
  <c r="H25" i="14" s="1"/>
  <c r="G22" i="13"/>
  <c r="I24" i="14" s="1"/>
  <c r="I39" i="13"/>
  <c r="J43" i="14" s="1"/>
  <c r="L20" i="13"/>
  <c r="H20" i="13"/>
  <c r="K141" i="13" l="1"/>
  <c r="L156" i="14" s="1"/>
  <c r="T156" i="14" s="1"/>
  <c r="S43" i="14"/>
  <c r="AD43" i="14"/>
  <c r="T23" i="14"/>
  <c r="R23" i="14" s="1"/>
  <c r="AC23" i="14"/>
  <c r="K158" i="14"/>
  <c r="J144" i="13"/>
  <c r="AB38" i="14"/>
  <c r="D36" i="13"/>
  <c r="F40" i="14" s="1"/>
  <c r="P40" i="14" s="1"/>
  <c r="G23" i="14"/>
  <c r="K23" i="13"/>
  <c r="L25" i="14" s="1"/>
  <c r="J22" i="13"/>
  <c r="K24" i="14" s="1"/>
  <c r="F24" i="13"/>
  <c r="H26" i="14" s="1"/>
  <c r="G23" i="13"/>
  <c r="I25" i="14" s="1"/>
  <c r="E22" i="13"/>
  <c r="G24" i="14" s="1"/>
  <c r="AB39" i="14"/>
  <c r="I40" i="13"/>
  <c r="J45" i="14" s="1"/>
  <c r="L21" i="13"/>
  <c r="H21" i="13"/>
  <c r="K142" i="13" l="1"/>
  <c r="L157" i="14" s="1"/>
  <c r="T157" i="14" s="1"/>
  <c r="S45" i="14"/>
  <c r="AD45" i="14"/>
  <c r="J145" i="13"/>
  <c r="T24" i="14"/>
  <c r="R24" i="14" s="1"/>
  <c r="AC24" i="14"/>
  <c r="K160" i="14"/>
  <c r="Q24" i="14"/>
  <c r="O24" i="14" s="1"/>
  <c r="Q23" i="14"/>
  <c r="O23" i="14" s="1"/>
  <c r="D37" i="13"/>
  <c r="F41" i="14" s="1"/>
  <c r="P41" i="14" s="1"/>
  <c r="AA23" i="14"/>
  <c r="B6" i="12"/>
  <c r="J23" i="13"/>
  <c r="K25" i="14" s="1"/>
  <c r="K24" i="13"/>
  <c r="L26" i="14" s="1"/>
  <c r="G24" i="13"/>
  <c r="I26" i="14" s="1"/>
  <c r="AA24" i="14"/>
  <c r="E23" i="13"/>
  <c r="G25" i="14" s="1"/>
  <c r="F25" i="13"/>
  <c r="H27" i="14" s="1"/>
  <c r="AB40" i="14"/>
  <c r="I41" i="13"/>
  <c r="J44" i="14" s="1"/>
  <c r="L22" i="13"/>
  <c r="H22" i="13"/>
  <c r="I185" i="12"/>
  <c r="F185" i="12"/>
  <c r="E185" i="12"/>
  <c r="D185" i="12"/>
  <c r="G185" i="12"/>
  <c r="K2" i="12"/>
  <c r="J45" i="12"/>
  <c r="J2" i="12"/>
  <c r="K45" i="12"/>
  <c r="S45" i="12" s="1"/>
  <c r="K143" i="13" l="1"/>
  <c r="L158" i="14" s="1"/>
  <c r="T158" i="14" s="1"/>
  <c r="B7" i="12"/>
  <c r="B8" i="12" s="1"/>
  <c r="B9" i="12" s="1"/>
  <c r="B10" i="12" s="1"/>
  <c r="B11" i="12" s="1"/>
  <c r="B12" i="12" s="1"/>
  <c r="B13" i="12" s="1"/>
  <c r="B14" i="12" s="1"/>
  <c r="B15" i="12" s="1"/>
  <c r="B16" i="12" s="1"/>
  <c r="B17" i="12" s="1"/>
  <c r="B18" i="12" s="1"/>
  <c r="B19" i="12" s="1"/>
  <c r="B20" i="12" s="1"/>
  <c r="B21" i="12" s="1"/>
  <c r="B22" i="12" s="1"/>
  <c r="B23" i="12" s="1"/>
  <c r="B24" i="12" s="1"/>
  <c r="B25" i="12" s="1"/>
  <c r="B26" i="12" s="1"/>
  <c r="B27" i="12" s="1"/>
  <c r="B28" i="12" s="1"/>
  <c r="B29" i="12" s="1"/>
  <c r="B30" i="12" s="1"/>
  <c r="B31" i="12" s="1"/>
  <c r="B32" i="12" s="1"/>
  <c r="B33" i="12" s="1"/>
  <c r="B34" i="12" s="1"/>
  <c r="B35" i="12" s="1"/>
  <c r="B36" i="12" s="1"/>
  <c r="B37" i="12" s="1"/>
  <c r="B38" i="12" s="1"/>
  <c r="B39" i="12" s="1"/>
  <c r="B40" i="12" s="1"/>
  <c r="B41" i="12" s="1"/>
  <c r="B42" i="12" s="1"/>
  <c r="B43" i="12" s="1"/>
  <c r="B44" i="12" s="1"/>
  <c r="B45" i="12" s="1"/>
  <c r="B46" i="12" s="1"/>
  <c r="B47" i="12" s="1"/>
  <c r="B48" i="12" s="1"/>
  <c r="B49" i="12" s="1"/>
  <c r="B50" i="12" s="1"/>
  <c r="B51" i="12" s="1"/>
  <c r="B52" i="12" s="1"/>
  <c r="B53" i="12" s="1"/>
  <c r="B54" i="12" s="1"/>
  <c r="B55" i="12" s="1"/>
  <c r="B56" i="12" s="1"/>
  <c r="B57" i="12" s="1"/>
  <c r="B58" i="12" s="1"/>
  <c r="B59" i="12" s="1"/>
  <c r="B60" i="12" s="1"/>
  <c r="B61" i="12" s="1"/>
  <c r="B62" i="12" s="1"/>
  <c r="B63" i="12" s="1"/>
  <c r="B64" i="12" s="1"/>
  <c r="B65" i="12" s="1"/>
  <c r="B66" i="12" s="1"/>
  <c r="B67" i="12" s="1"/>
  <c r="B68" i="12" s="1"/>
  <c r="B69" i="12" s="1"/>
  <c r="B70" i="12" s="1"/>
  <c r="B71" i="12" s="1"/>
  <c r="B72" i="12" s="1"/>
  <c r="B73" i="12" s="1"/>
  <c r="B74" i="12" s="1"/>
  <c r="B75" i="12" s="1"/>
  <c r="B76" i="12" s="1"/>
  <c r="B77" i="12" s="1"/>
  <c r="B78" i="12" s="1"/>
  <c r="B79" i="12" s="1"/>
  <c r="B80" i="12" s="1"/>
  <c r="B81" i="12" s="1"/>
  <c r="B82" i="12" s="1"/>
  <c r="B83" i="12" s="1"/>
  <c r="B84" i="12" s="1"/>
  <c r="B85" i="12" s="1"/>
  <c r="B86" i="12" s="1"/>
  <c r="B87" i="12" s="1"/>
  <c r="B88" i="12" s="1"/>
  <c r="B89" i="12" s="1"/>
  <c r="B90" i="12" s="1"/>
  <c r="B91" i="12" s="1"/>
  <c r="B92" i="12" s="1"/>
  <c r="B93" i="12" s="1"/>
  <c r="B94" i="12" s="1"/>
  <c r="B95" i="12" s="1"/>
  <c r="B96" i="12" s="1"/>
  <c r="B97" i="12" s="1"/>
  <c r="B98" i="12" s="1"/>
  <c r="B99" i="12" s="1"/>
  <c r="B100" i="12" s="1"/>
  <c r="B101" i="12" s="1"/>
  <c r="B102" i="12" s="1"/>
  <c r="B103" i="12" s="1"/>
  <c r="B104" i="12" s="1"/>
  <c r="B105" i="12" s="1"/>
  <c r="B106" i="12" s="1"/>
  <c r="B107" i="12" s="1"/>
  <c r="B108" i="12" s="1"/>
  <c r="B109" i="12" s="1"/>
  <c r="B110" i="12" s="1"/>
  <c r="B111" i="12" s="1"/>
  <c r="B112" i="12" s="1"/>
  <c r="B113" i="12" s="1"/>
  <c r="B114" i="12" s="1"/>
  <c r="B115" i="12" s="1"/>
  <c r="B116" i="12" s="1"/>
  <c r="B117" i="12" s="1"/>
  <c r="B118" i="12" s="1"/>
  <c r="B119" i="12" s="1"/>
  <c r="B120" i="12" s="1"/>
  <c r="B121" i="12" s="1"/>
  <c r="B122" i="12" s="1"/>
  <c r="B123" i="12" s="1"/>
  <c r="B124" i="12" s="1"/>
  <c r="B125" i="12" s="1"/>
  <c r="B126" i="12" s="1"/>
  <c r="B127" i="12" s="1"/>
  <c r="P2" i="12"/>
  <c r="R2" i="12"/>
  <c r="S2" i="12"/>
  <c r="Q2" i="12"/>
  <c r="Q45" i="12"/>
  <c r="P45" i="12"/>
  <c r="R45" i="12"/>
  <c r="N45" i="12"/>
  <c r="O45" i="12"/>
  <c r="M45" i="12"/>
  <c r="L45" i="12"/>
  <c r="L2" i="12"/>
  <c r="M2" i="12"/>
  <c r="O2" i="12"/>
  <c r="S44" i="14"/>
  <c r="AD44" i="14"/>
  <c r="K161" i="14"/>
  <c r="T25" i="14"/>
  <c r="R25" i="14" s="1"/>
  <c r="AC25" i="14"/>
  <c r="J146" i="13"/>
  <c r="Q25" i="14"/>
  <c r="O25" i="14" s="1"/>
  <c r="D38" i="13"/>
  <c r="F42" i="14" s="1"/>
  <c r="P42" i="14" s="1"/>
  <c r="K25" i="13"/>
  <c r="L27" i="14" s="1"/>
  <c r="J24" i="13"/>
  <c r="K26" i="14" s="1"/>
  <c r="AA25" i="14"/>
  <c r="F26" i="13"/>
  <c r="H29" i="14" s="1"/>
  <c r="E24" i="13"/>
  <c r="G26" i="14" s="1"/>
  <c r="G25" i="13"/>
  <c r="I27" i="14" s="1"/>
  <c r="AB41" i="14"/>
  <c r="I42" i="13"/>
  <c r="J46" i="14" s="1"/>
  <c r="L23" i="13"/>
  <c r="H23" i="13"/>
  <c r="K144" i="13" l="1"/>
  <c r="L160" i="14" s="1"/>
  <c r="T160" i="14" s="1"/>
  <c r="B127" i="13"/>
  <c r="D139" i="14" s="1"/>
  <c r="M139" i="14" s="1"/>
  <c r="B128" i="12"/>
  <c r="B128" i="13"/>
  <c r="D140" i="14" s="1"/>
  <c r="M140" i="14" s="1"/>
  <c r="S46" i="14"/>
  <c r="AD46" i="14"/>
  <c r="K162" i="14"/>
  <c r="T26" i="14"/>
  <c r="R26" i="14" s="1"/>
  <c r="AC26" i="14"/>
  <c r="J147" i="13"/>
  <c r="Q26" i="14"/>
  <c r="O26" i="14" s="1"/>
  <c r="D39" i="13"/>
  <c r="F43" i="14" s="1"/>
  <c r="P43" i="14" s="1"/>
  <c r="J25" i="13"/>
  <c r="K27" i="14" s="1"/>
  <c r="K26" i="13"/>
  <c r="L29" i="14" s="1"/>
  <c r="AA26" i="14"/>
  <c r="G26" i="13"/>
  <c r="I29" i="14" s="1"/>
  <c r="F27" i="13"/>
  <c r="H28" i="14" s="1"/>
  <c r="E25" i="13"/>
  <c r="G27" i="14" s="1"/>
  <c r="AB42" i="14"/>
  <c r="I43" i="13"/>
  <c r="J48" i="14" s="1"/>
  <c r="L24" i="13"/>
  <c r="H24" i="13"/>
  <c r="K145" i="13" l="1"/>
  <c r="L161" i="14" s="1"/>
  <c r="T161" i="14" s="1"/>
  <c r="B129" i="12"/>
  <c r="B129" i="13"/>
  <c r="D141" i="14" s="1"/>
  <c r="M141" i="14" s="1"/>
  <c r="S48" i="14"/>
  <c r="AD48" i="14"/>
  <c r="T27" i="14"/>
  <c r="R27" i="14" s="1"/>
  <c r="AC27" i="14"/>
  <c r="K164" i="14"/>
  <c r="J148" i="13"/>
  <c r="Q27" i="14"/>
  <c r="O27" i="14" s="1"/>
  <c r="AB43" i="14"/>
  <c r="D40" i="13"/>
  <c r="F45" i="14" s="1"/>
  <c r="P45" i="14" s="1"/>
  <c r="K27" i="13"/>
  <c r="L28" i="14" s="1"/>
  <c r="J26" i="13"/>
  <c r="AA27" i="14"/>
  <c r="G27" i="13"/>
  <c r="I28" i="14" s="1"/>
  <c r="E26" i="13"/>
  <c r="G29" i="14" s="1"/>
  <c r="F28" i="13"/>
  <c r="H31" i="14" s="1"/>
  <c r="I44" i="13"/>
  <c r="J49" i="14" s="1"/>
  <c r="L25" i="13"/>
  <c r="H25" i="13"/>
  <c r="K146" i="13" l="1"/>
  <c r="L162" i="14" s="1"/>
  <c r="T162" i="14" s="1"/>
  <c r="B130" i="12"/>
  <c r="B130" i="13"/>
  <c r="D142" i="14" s="1"/>
  <c r="M142" i="14" s="1"/>
  <c r="S49" i="14"/>
  <c r="AD49" i="14"/>
  <c r="L26" i="13"/>
  <c r="K29" i="14"/>
  <c r="K165" i="14"/>
  <c r="J149" i="13"/>
  <c r="Q29" i="14"/>
  <c r="O29" i="14" s="1"/>
  <c r="D41" i="13"/>
  <c r="F44" i="14" s="1"/>
  <c r="P44" i="14" s="1"/>
  <c r="J27" i="13"/>
  <c r="K28" i="14" s="1"/>
  <c r="K28" i="13"/>
  <c r="L31" i="14" s="1"/>
  <c r="F29" i="13"/>
  <c r="H32" i="14" s="1"/>
  <c r="G28" i="13"/>
  <c r="I31" i="14" s="1"/>
  <c r="E27" i="13"/>
  <c r="G28" i="14" s="1"/>
  <c r="AB45" i="14"/>
  <c r="I45" i="13"/>
  <c r="J50" i="14" s="1"/>
  <c r="H26" i="13"/>
  <c r="K147" i="13" l="1"/>
  <c r="L164" i="14" s="1"/>
  <c r="T164" i="14" s="1"/>
  <c r="B131" i="12"/>
  <c r="B131" i="13"/>
  <c r="D144" i="14" s="1"/>
  <c r="M144" i="14" s="1"/>
  <c r="S50" i="14"/>
  <c r="AD50" i="14"/>
  <c r="T28" i="14"/>
  <c r="R28" i="14" s="1"/>
  <c r="AC28" i="14"/>
  <c r="K166" i="14"/>
  <c r="T29" i="14"/>
  <c r="R29" i="14" s="1"/>
  <c r="AC29" i="14"/>
  <c r="J150" i="13"/>
  <c r="Q28" i="14"/>
  <c r="O28" i="14" s="1"/>
  <c r="AB44" i="14"/>
  <c r="D42" i="13"/>
  <c r="F46" i="14" s="1"/>
  <c r="P46" i="14" s="1"/>
  <c r="AA28" i="14"/>
  <c r="K29" i="13"/>
  <c r="L32" i="14" s="1"/>
  <c r="J28" i="13"/>
  <c r="K31" i="14" s="1"/>
  <c r="AA29" i="14"/>
  <c r="E28" i="13"/>
  <c r="G31" i="14" s="1"/>
  <c r="G29" i="13"/>
  <c r="I32" i="14" s="1"/>
  <c r="F30" i="13"/>
  <c r="H33" i="14" s="1"/>
  <c r="I46" i="13"/>
  <c r="J51" i="14" s="1"/>
  <c r="L27" i="13"/>
  <c r="H27" i="13"/>
  <c r="K148" i="13" l="1"/>
  <c r="L165" i="14" s="1"/>
  <c r="T165" i="14" s="1"/>
  <c r="B132" i="12"/>
  <c r="B132" i="13"/>
  <c r="D145" i="14" s="1"/>
  <c r="M145" i="14" s="1"/>
  <c r="S51" i="14"/>
  <c r="AD51" i="14"/>
  <c r="K168" i="14"/>
  <c r="T31" i="14"/>
  <c r="R31" i="14" s="1"/>
  <c r="AC31" i="14"/>
  <c r="J151" i="13"/>
  <c r="Q31" i="14"/>
  <c r="O31" i="14" s="1"/>
  <c r="AB46" i="14"/>
  <c r="D43" i="13"/>
  <c r="F48" i="14" s="1"/>
  <c r="P48" i="14" s="1"/>
  <c r="J29" i="13"/>
  <c r="K32" i="14" s="1"/>
  <c r="K30" i="13"/>
  <c r="L33" i="14" s="1"/>
  <c r="AA30" i="14"/>
  <c r="F31" i="13"/>
  <c r="H34" i="14" s="1"/>
  <c r="E29" i="13"/>
  <c r="G32" i="14" s="1"/>
  <c r="Q32" i="14" s="1"/>
  <c r="G30" i="13"/>
  <c r="I33" i="14" s="1"/>
  <c r="AB47" i="14"/>
  <c r="I47" i="13"/>
  <c r="J53" i="14" s="1"/>
  <c r="L28" i="13"/>
  <c r="AH6" i="14"/>
  <c r="H28" i="13"/>
  <c r="K149" i="13" l="1"/>
  <c r="L166" i="14" s="1"/>
  <c r="T166" i="14" s="1"/>
  <c r="B133" i="12"/>
  <c r="B133" i="13"/>
  <c r="D146" i="14" s="1"/>
  <c r="M146" i="14" s="1"/>
  <c r="S53" i="14"/>
  <c r="AD53" i="14"/>
  <c r="T32" i="14"/>
  <c r="R32" i="14" s="1"/>
  <c r="AC32" i="14"/>
  <c r="K169" i="14"/>
  <c r="J152" i="13"/>
  <c r="D44" i="13"/>
  <c r="F49" i="14" s="1"/>
  <c r="P49" i="14" s="1"/>
  <c r="O32" i="14"/>
  <c r="AA32" i="14"/>
  <c r="K31" i="13"/>
  <c r="L34" i="14" s="1"/>
  <c r="J30" i="13"/>
  <c r="K33" i="14" s="1"/>
  <c r="F32" i="13"/>
  <c r="H35" i="14" s="1"/>
  <c r="AA31" i="14"/>
  <c r="G31" i="13"/>
  <c r="I34" i="14" s="1"/>
  <c r="E30" i="13"/>
  <c r="G33" i="14" s="1"/>
  <c r="AB48" i="14"/>
  <c r="I48" i="13"/>
  <c r="J52" i="14" s="1"/>
  <c r="L29" i="13"/>
  <c r="AH7" i="14"/>
  <c r="H29" i="13"/>
  <c r="H185" i="12"/>
  <c r="G186" i="12" s="1"/>
  <c r="K110" i="12"/>
  <c r="J110" i="12"/>
  <c r="J99" i="12"/>
  <c r="K99" i="12"/>
  <c r="J92" i="12"/>
  <c r="K92" i="12"/>
  <c r="K84" i="12"/>
  <c r="J84" i="12"/>
  <c r="K66" i="12"/>
  <c r="S66" i="12" s="1"/>
  <c r="J66" i="12"/>
  <c r="J58" i="12"/>
  <c r="K58" i="12"/>
  <c r="S58" i="12" s="1"/>
  <c r="K51" i="12"/>
  <c r="S51" i="12" s="1"/>
  <c r="J51" i="12"/>
  <c r="J43" i="12"/>
  <c r="K43" i="12"/>
  <c r="S43" i="12" s="1"/>
  <c r="K36" i="12"/>
  <c r="S36" i="12" s="1"/>
  <c r="J36" i="12"/>
  <c r="K22" i="12"/>
  <c r="S22" i="12" s="1"/>
  <c r="J22" i="12"/>
  <c r="J14" i="12"/>
  <c r="K14" i="12"/>
  <c r="S14" i="12" s="1"/>
  <c r="K6" i="12"/>
  <c r="S6" i="12" s="1"/>
  <c r="J6" i="12"/>
  <c r="J117" i="12"/>
  <c r="K117" i="12"/>
  <c r="K109" i="12"/>
  <c r="J109" i="12"/>
  <c r="J102" i="12"/>
  <c r="K102" i="12"/>
  <c r="K94" i="12"/>
  <c r="J94" i="12"/>
  <c r="J87" i="12"/>
  <c r="K87" i="12"/>
  <c r="K75" i="12"/>
  <c r="S75" i="12" s="1"/>
  <c r="J75" i="12"/>
  <c r="K25" i="12"/>
  <c r="S25" i="12" s="1"/>
  <c r="J25" i="12"/>
  <c r="J21" i="12"/>
  <c r="K21" i="12"/>
  <c r="S21" i="12" s="1"/>
  <c r="K17" i="12"/>
  <c r="S17" i="12" s="1"/>
  <c r="J17" i="12"/>
  <c r="K13" i="12"/>
  <c r="S13" i="12" s="1"/>
  <c r="J13" i="12"/>
  <c r="K9" i="12"/>
  <c r="S9" i="12" s="1"/>
  <c r="J9" i="12"/>
  <c r="J5" i="12"/>
  <c r="K5" i="12"/>
  <c r="S5" i="12" s="1"/>
  <c r="K114" i="12"/>
  <c r="J114" i="12"/>
  <c r="K103" i="12"/>
  <c r="J103" i="12"/>
  <c r="K95" i="12"/>
  <c r="J95" i="12"/>
  <c r="J88" i="12"/>
  <c r="K88" i="12"/>
  <c r="K80" i="12"/>
  <c r="J80" i="12"/>
  <c r="J76" i="12"/>
  <c r="K76" i="12"/>
  <c r="S76" i="12" s="1"/>
  <c r="J69" i="12"/>
  <c r="K69" i="12"/>
  <c r="S69" i="12" s="1"/>
  <c r="J62" i="12"/>
  <c r="K62" i="12"/>
  <c r="S62" i="12" s="1"/>
  <c r="J47" i="12"/>
  <c r="K47" i="12"/>
  <c r="S47" i="12" s="1"/>
  <c r="J39" i="12"/>
  <c r="K39" i="12"/>
  <c r="S39" i="12" s="1"/>
  <c r="K32" i="12"/>
  <c r="J32" i="12"/>
  <c r="J26" i="12"/>
  <c r="K26" i="12"/>
  <c r="S26" i="12" s="1"/>
  <c r="K18" i="12"/>
  <c r="S18" i="12" s="1"/>
  <c r="J18" i="12"/>
  <c r="J10" i="12"/>
  <c r="K10" i="12"/>
  <c r="S10" i="12" s="1"/>
  <c r="J113" i="12"/>
  <c r="K113" i="12"/>
  <c r="K106" i="12"/>
  <c r="J106" i="12"/>
  <c r="J98" i="12"/>
  <c r="K98" i="12"/>
  <c r="K91" i="12"/>
  <c r="J91" i="12"/>
  <c r="J83" i="12"/>
  <c r="K83" i="12"/>
  <c r="K79" i="12"/>
  <c r="J79" i="12"/>
  <c r="J72" i="12"/>
  <c r="K72" i="12"/>
  <c r="S72" i="12" s="1"/>
  <c r="J68" i="12"/>
  <c r="K68" i="12"/>
  <c r="S68" i="12" s="1"/>
  <c r="K65" i="12"/>
  <c r="S65" i="12" s="1"/>
  <c r="J65" i="12"/>
  <c r="K61" i="12"/>
  <c r="S61" i="12" s="1"/>
  <c r="J61" i="12"/>
  <c r="J57" i="12"/>
  <c r="K57" i="12"/>
  <c r="S57" i="12" s="1"/>
  <c r="J54" i="12"/>
  <c r="K54" i="12"/>
  <c r="S54" i="12" s="1"/>
  <c r="K50" i="12"/>
  <c r="S50" i="12" s="1"/>
  <c r="J50" i="12"/>
  <c r="K46" i="12"/>
  <c r="S46" i="12" s="1"/>
  <c r="J46" i="12"/>
  <c r="K42" i="12"/>
  <c r="S42" i="12" s="1"/>
  <c r="J42" i="12"/>
  <c r="J35" i="12"/>
  <c r="K35" i="12"/>
  <c r="S35" i="12" s="1"/>
  <c r="K31" i="12"/>
  <c r="J31" i="12"/>
  <c r="K116" i="12"/>
  <c r="J116" i="12"/>
  <c r="K112" i="12"/>
  <c r="J112" i="12"/>
  <c r="J108" i="12"/>
  <c r="K108" i="12"/>
  <c r="K105" i="12"/>
  <c r="J105" i="12"/>
  <c r="K101" i="12"/>
  <c r="J101" i="12"/>
  <c r="K97" i="12"/>
  <c r="J97" i="12"/>
  <c r="J93" i="12"/>
  <c r="K93" i="12"/>
  <c r="K90" i="12"/>
  <c r="J90" i="12"/>
  <c r="K86" i="12"/>
  <c r="J86" i="12"/>
  <c r="K82" i="12"/>
  <c r="J82" i="12"/>
  <c r="J78" i="12"/>
  <c r="K78" i="12"/>
  <c r="S78" i="12" s="1"/>
  <c r="K74" i="12"/>
  <c r="S74" i="12" s="1"/>
  <c r="J74" i="12"/>
  <c r="K71" i="12"/>
  <c r="S71" i="12" s="1"/>
  <c r="J71" i="12"/>
  <c r="K67" i="12"/>
  <c r="S67" i="12" s="1"/>
  <c r="J67" i="12"/>
  <c r="J64" i="12"/>
  <c r="K64" i="12"/>
  <c r="S64" i="12" s="1"/>
  <c r="K60" i="12"/>
  <c r="S60" i="12" s="1"/>
  <c r="J60" i="12"/>
  <c r="K56" i="12"/>
  <c r="S56" i="12" s="1"/>
  <c r="J56" i="12"/>
  <c r="K53" i="12"/>
  <c r="S53" i="12" s="1"/>
  <c r="J53" i="12"/>
  <c r="J49" i="12"/>
  <c r="K49" i="12"/>
  <c r="S49" i="12" s="1"/>
  <c r="J41" i="12"/>
  <c r="K41" i="12"/>
  <c r="S41" i="12" s="1"/>
  <c r="J38" i="12"/>
  <c r="K38" i="12"/>
  <c r="S38" i="12" s="1"/>
  <c r="J34" i="12"/>
  <c r="K34" i="12"/>
  <c r="S34" i="12" s="1"/>
  <c r="K30" i="12"/>
  <c r="P30" i="12" s="1"/>
  <c r="J28" i="12"/>
  <c r="K28" i="12"/>
  <c r="S28" i="12" s="1"/>
  <c r="J24" i="12"/>
  <c r="K24" i="12"/>
  <c r="S24" i="12" s="1"/>
  <c r="J20" i="12"/>
  <c r="K20" i="12"/>
  <c r="S20" i="12" s="1"/>
  <c r="J16" i="12"/>
  <c r="K16" i="12"/>
  <c r="S16" i="12" s="1"/>
  <c r="J12" i="12"/>
  <c r="K12" i="12"/>
  <c r="S12" i="12" s="1"/>
  <c r="J8" i="12"/>
  <c r="K8" i="12"/>
  <c r="S8" i="12" s="1"/>
  <c r="J4" i="12"/>
  <c r="K4" i="12"/>
  <c r="S4" i="12" s="1"/>
  <c r="J115" i="12"/>
  <c r="K115" i="12"/>
  <c r="J111" i="12"/>
  <c r="K111" i="12"/>
  <c r="J107" i="12"/>
  <c r="K107" i="12"/>
  <c r="J104" i="12"/>
  <c r="K104" i="12"/>
  <c r="J100" i="12"/>
  <c r="K100" i="12"/>
  <c r="J96" i="12"/>
  <c r="K96" i="12"/>
  <c r="J89" i="12"/>
  <c r="K89" i="12"/>
  <c r="J85" i="12"/>
  <c r="K85" i="12"/>
  <c r="J81" i="12"/>
  <c r="K81" i="12"/>
  <c r="J77" i="12"/>
  <c r="K77" i="12"/>
  <c r="J73" i="12"/>
  <c r="K73" i="12"/>
  <c r="S73" i="12" s="1"/>
  <c r="J70" i="12"/>
  <c r="K70" i="12"/>
  <c r="S70" i="12" s="1"/>
  <c r="J63" i="12"/>
  <c r="K63" i="12"/>
  <c r="S63" i="12" s="1"/>
  <c r="J59" i="12"/>
  <c r="K59" i="12"/>
  <c r="S59" i="12" s="1"/>
  <c r="J55" i="12"/>
  <c r="K55" i="12"/>
  <c r="S55" i="12" s="1"/>
  <c r="J52" i="12"/>
  <c r="K52" i="12"/>
  <c r="S52" i="12" s="1"/>
  <c r="J48" i="12"/>
  <c r="K48" i="12"/>
  <c r="S48" i="12" s="1"/>
  <c r="K44" i="12"/>
  <c r="S44" i="12" s="1"/>
  <c r="J44" i="12"/>
  <c r="J40" i="12"/>
  <c r="K40" i="12"/>
  <c r="K37" i="12"/>
  <c r="S37" i="12" s="1"/>
  <c r="J37" i="12"/>
  <c r="J33" i="12"/>
  <c r="K33" i="12"/>
  <c r="J29" i="12"/>
  <c r="K29" i="12"/>
  <c r="S29" i="12" s="1"/>
  <c r="K27" i="12"/>
  <c r="S27" i="12" s="1"/>
  <c r="J27" i="12"/>
  <c r="K23" i="12"/>
  <c r="S23" i="12" s="1"/>
  <c r="J23" i="12"/>
  <c r="J19" i="12"/>
  <c r="K19" i="12"/>
  <c r="S19" i="12" s="1"/>
  <c r="K15" i="12"/>
  <c r="S15" i="12" s="1"/>
  <c r="J11" i="12"/>
  <c r="K11" i="12"/>
  <c r="S11" i="12" s="1"/>
  <c r="K7" i="12"/>
  <c r="S7" i="12" s="1"/>
  <c r="J7" i="12"/>
  <c r="J3" i="12"/>
  <c r="K3" i="12"/>
  <c r="S3" i="12" s="1"/>
  <c r="K150" i="13" l="1"/>
  <c r="L168" i="14" s="1"/>
  <c r="T168" i="14" s="1"/>
  <c r="R15" i="12"/>
  <c r="Q15" i="12"/>
  <c r="P15" i="12"/>
  <c r="N29" i="12"/>
  <c r="O29" i="12"/>
  <c r="M29" i="12"/>
  <c r="L29" i="12"/>
  <c r="O52" i="12"/>
  <c r="L52" i="12"/>
  <c r="M52" i="12"/>
  <c r="O70" i="12"/>
  <c r="M70" i="12"/>
  <c r="L70" i="12"/>
  <c r="N70" i="12"/>
  <c r="R3" i="12"/>
  <c r="P3" i="12"/>
  <c r="Q3" i="12"/>
  <c r="R11" i="12"/>
  <c r="Q11" i="12"/>
  <c r="P11" i="12"/>
  <c r="N19" i="12"/>
  <c r="O19" i="12"/>
  <c r="M19" i="12"/>
  <c r="L19" i="12"/>
  <c r="R27" i="12"/>
  <c r="Q27" i="12"/>
  <c r="P27" i="12"/>
  <c r="M33" i="12"/>
  <c r="L33" i="12"/>
  <c r="O40" i="12"/>
  <c r="M40" i="12"/>
  <c r="L40" i="12"/>
  <c r="O48" i="12"/>
  <c r="N48" i="12"/>
  <c r="L48" i="12"/>
  <c r="M48" i="12"/>
  <c r="O55" i="12"/>
  <c r="L55" i="12"/>
  <c r="N55" i="12"/>
  <c r="M55" i="12"/>
  <c r="O63" i="12"/>
  <c r="L63" i="12"/>
  <c r="N63" i="12"/>
  <c r="M63" i="12"/>
  <c r="O73" i="12"/>
  <c r="M73" i="12"/>
  <c r="L73" i="12"/>
  <c r="N73" i="12"/>
  <c r="M81" i="12"/>
  <c r="L81" i="12"/>
  <c r="N81" i="12"/>
  <c r="O81" i="12"/>
  <c r="M89" i="12"/>
  <c r="L89" i="12"/>
  <c r="N89" i="12"/>
  <c r="O89" i="12"/>
  <c r="M100" i="12"/>
  <c r="O100" i="12"/>
  <c r="L100" i="12"/>
  <c r="N100" i="12"/>
  <c r="M107" i="12"/>
  <c r="L107" i="12"/>
  <c r="N107" i="12"/>
  <c r="O107" i="12"/>
  <c r="M115" i="12"/>
  <c r="L115" i="12"/>
  <c r="N115" i="12"/>
  <c r="O115" i="12"/>
  <c r="N8" i="12"/>
  <c r="O8" i="12"/>
  <c r="M8" i="12"/>
  <c r="L8" i="12"/>
  <c r="O16" i="12"/>
  <c r="M16" i="12"/>
  <c r="L16" i="12"/>
  <c r="N24" i="12"/>
  <c r="O24" i="12"/>
  <c r="M24" i="12"/>
  <c r="L24" i="12"/>
  <c r="M30" i="12"/>
  <c r="L30" i="12"/>
  <c r="N38" i="12"/>
  <c r="O38" i="12"/>
  <c r="M38" i="12"/>
  <c r="L38" i="12"/>
  <c r="O49" i="12"/>
  <c r="L49" i="12"/>
  <c r="N49" i="12"/>
  <c r="M49" i="12"/>
  <c r="Q56" i="12"/>
  <c r="P56" i="12"/>
  <c r="R56" i="12"/>
  <c r="O64" i="12"/>
  <c r="N64" i="12"/>
  <c r="L64" i="12"/>
  <c r="M64" i="12"/>
  <c r="Q71" i="12"/>
  <c r="P71" i="12"/>
  <c r="R71" i="12"/>
  <c r="M78" i="12"/>
  <c r="O78" i="12"/>
  <c r="L78" i="12"/>
  <c r="Q86" i="12"/>
  <c r="S86" i="12"/>
  <c r="P86" i="12"/>
  <c r="R86" i="12"/>
  <c r="M93" i="12"/>
  <c r="L93" i="12"/>
  <c r="N93" i="12"/>
  <c r="O93" i="12"/>
  <c r="Q101" i="12"/>
  <c r="R101" i="12"/>
  <c r="S101" i="12"/>
  <c r="P101" i="12"/>
  <c r="M108" i="12"/>
  <c r="O108" i="12"/>
  <c r="L108" i="12"/>
  <c r="N108" i="12"/>
  <c r="S116" i="12"/>
  <c r="R116" i="12"/>
  <c r="P116" i="12"/>
  <c r="Q116" i="12"/>
  <c r="N35" i="12"/>
  <c r="O35" i="12"/>
  <c r="M35" i="12"/>
  <c r="L35" i="12"/>
  <c r="Q46" i="12"/>
  <c r="P46" i="12"/>
  <c r="R46" i="12"/>
  <c r="O54" i="12"/>
  <c r="N54" i="12"/>
  <c r="L54" i="12"/>
  <c r="M54" i="12"/>
  <c r="Q61" i="12"/>
  <c r="P61" i="12"/>
  <c r="R61" i="12"/>
  <c r="O68" i="12"/>
  <c r="M68" i="12"/>
  <c r="L68" i="12"/>
  <c r="N68" i="12"/>
  <c r="Q79" i="12"/>
  <c r="P79" i="12"/>
  <c r="R79" i="12"/>
  <c r="S79" i="12"/>
  <c r="Q91" i="12"/>
  <c r="P91" i="12"/>
  <c r="R91" i="12"/>
  <c r="S91" i="12"/>
  <c r="Q106" i="12"/>
  <c r="R106" i="12"/>
  <c r="P106" i="12"/>
  <c r="S106" i="12"/>
  <c r="N10" i="12"/>
  <c r="O10" i="12"/>
  <c r="M10" i="12"/>
  <c r="L10" i="12"/>
  <c r="N26" i="12"/>
  <c r="O26" i="12"/>
  <c r="M26" i="12"/>
  <c r="L26" i="12"/>
  <c r="N39" i="12"/>
  <c r="O39" i="12"/>
  <c r="M39" i="12"/>
  <c r="L39" i="12"/>
  <c r="O62" i="12"/>
  <c r="N62" i="12"/>
  <c r="L62" i="12"/>
  <c r="M62" i="12"/>
  <c r="O76" i="12"/>
  <c r="M76" i="12"/>
  <c r="L76" i="12"/>
  <c r="M88" i="12"/>
  <c r="N88" i="12"/>
  <c r="O88" i="12"/>
  <c r="L88" i="12"/>
  <c r="Q103" i="12"/>
  <c r="R103" i="12"/>
  <c r="P103" i="12"/>
  <c r="S103" i="12"/>
  <c r="N5" i="12"/>
  <c r="O5" i="12"/>
  <c r="L5" i="12"/>
  <c r="M5" i="12"/>
  <c r="R13" i="12"/>
  <c r="Q13" i="12"/>
  <c r="P13" i="12"/>
  <c r="N21" i="12"/>
  <c r="O21" i="12"/>
  <c r="M21" i="12"/>
  <c r="L21" i="12"/>
  <c r="Q75" i="12"/>
  <c r="P75" i="12"/>
  <c r="R75" i="12"/>
  <c r="Q94" i="12"/>
  <c r="S94" i="12"/>
  <c r="P94" i="12"/>
  <c r="R94" i="12"/>
  <c r="Q109" i="12"/>
  <c r="R109" i="12"/>
  <c r="S109" i="12"/>
  <c r="P109" i="12"/>
  <c r="R6" i="12"/>
  <c r="P6" i="12"/>
  <c r="Q6" i="12"/>
  <c r="R22" i="12"/>
  <c r="P22" i="12"/>
  <c r="Q22" i="12"/>
  <c r="N43" i="12"/>
  <c r="O43" i="12"/>
  <c r="M43" i="12"/>
  <c r="L43" i="12"/>
  <c r="O58" i="12"/>
  <c r="N58" i="12"/>
  <c r="L58" i="12"/>
  <c r="M58" i="12"/>
  <c r="Q84" i="12"/>
  <c r="S84" i="12"/>
  <c r="P84" i="12"/>
  <c r="R84" i="12"/>
  <c r="M99" i="12"/>
  <c r="L99" i="12"/>
  <c r="N99" i="12"/>
  <c r="O99" i="12"/>
  <c r="N3" i="12"/>
  <c r="O3" i="12"/>
  <c r="L3" i="12"/>
  <c r="M3" i="12"/>
  <c r="N11" i="12"/>
  <c r="O11" i="12"/>
  <c r="M11" i="12"/>
  <c r="L11" i="12"/>
  <c r="N23" i="12"/>
  <c r="O23" i="12"/>
  <c r="M23" i="12"/>
  <c r="L23" i="12"/>
  <c r="R29" i="12"/>
  <c r="Q29" i="12"/>
  <c r="P29" i="12"/>
  <c r="N37" i="12"/>
  <c r="O37" i="12"/>
  <c r="M37" i="12"/>
  <c r="L37" i="12"/>
  <c r="N44" i="12"/>
  <c r="O44" i="12"/>
  <c r="M44" i="12"/>
  <c r="L44" i="12"/>
  <c r="Q52" i="12"/>
  <c r="P52" i="12"/>
  <c r="R52" i="12"/>
  <c r="Q59" i="12"/>
  <c r="R59" i="12"/>
  <c r="P59" i="12"/>
  <c r="Q70" i="12"/>
  <c r="P70" i="12"/>
  <c r="R70" i="12"/>
  <c r="Q77" i="12"/>
  <c r="P77" i="12"/>
  <c r="R77" i="12"/>
  <c r="S77" i="12"/>
  <c r="Q85" i="12"/>
  <c r="P85" i="12"/>
  <c r="R85" i="12"/>
  <c r="S85" i="12"/>
  <c r="Q96" i="12"/>
  <c r="S96" i="12"/>
  <c r="P96" i="12"/>
  <c r="R96" i="12"/>
  <c r="Q104" i="12"/>
  <c r="S104" i="12"/>
  <c r="P104" i="12"/>
  <c r="R104" i="12"/>
  <c r="Q111" i="12"/>
  <c r="R111" i="12"/>
  <c r="P111" i="12"/>
  <c r="S111" i="12"/>
  <c r="R4" i="12"/>
  <c r="P4" i="12"/>
  <c r="Q4" i="12"/>
  <c r="R12" i="12"/>
  <c r="P12" i="12"/>
  <c r="Q12" i="12"/>
  <c r="R20" i="12"/>
  <c r="P20" i="12"/>
  <c r="Q20" i="12"/>
  <c r="R28" i="12"/>
  <c r="P28" i="12"/>
  <c r="Q28" i="12"/>
  <c r="R34" i="12"/>
  <c r="P34" i="12"/>
  <c r="Q34" i="12"/>
  <c r="R41" i="12"/>
  <c r="Q41" i="12"/>
  <c r="P41" i="12"/>
  <c r="O53" i="12"/>
  <c r="L53" i="12"/>
  <c r="N53" i="12"/>
  <c r="M53" i="12"/>
  <c r="O60" i="12"/>
  <c r="N60" i="12"/>
  <c r="L60" i="12"/>
  <c r="M60" i="12"/>
  <c r="O67" i="12"/>
  <c r="M67" i="12"/>
  <c r="L67" i="12"/>
  <c r="N67" i="12"/>
  <c r="O74" i="12"/>
  <c r="M74" i="12"/>
  <c r="L74" i="12"/>
  <c r="N74" i="12"/>
  <c r="M82" i="12"/>
  <c r="N82" i="12"/>
  <c r="O82" i="12"/>
  <c r="L82" i="12"/>
  <c r="M90" i="12"/>
  <c r="O90" i="12"/>
  <c r="L90" i="12"/>
  <c r="M97" i="12"/>
  <c r="L97" i="12"/>
  <c r="N97" i="12"/>
  <c r="O97" i="12"/>
  <c r="M105" i="12"/>
  <c r="L105" i="12"/>
  <c r="O105" i="12"/>
  <c r="N105" i="12"/>
  <c r="M112" i="12"/>
  <c r="O112" i="12"/>
  <c r="L112" i="12"/>
  <c r="N112" i="12"/>
  <c r="N31" i="12"/>
  <c r="M31" i="12"/>
  <c r="L31" i="12"/>
  <c r="N42" i="12"/>
  <c r="O42" i="12"/>
  <c r="M42" i="12"/>
  <c r="L42" i="12"/>
  <c r="O50" i="12"/>
  <c r="L50" i="12"/>
  <c r="M50" i="12"/>
  <c r="Q57" i="12"/>
  <c r="P57" i="12"/>
  <c r="R57" i="12"/>
  <c r="O65" i="12"/>
  <c r="L65" i="12"/>
  <c r="N65" i="12"/>
  <c r="M65" i="12"/>
  <c r="Q72" i="12"/>
  <c r="P72" i="12"/>
  <c r="R72" i="12"/>
  <c r="Q83" i="12"/>
  <c r="P83" i="12"/>
  <c r="R83" i="12"/>
  <c r="S83" i="12"/>
  <c r="Q98" i="12"/>
  <c r="R98" i="12"/>
  <c r="P98" i="12"/>
  <c r="S98" i="12"/>
  <c r="Q113" i="12"/>
  <c r="R113" i="12"/>
  <c r="S113" i="12"/>
  <c r="P113" i="12"/>
  <c r="O18" i="12"/>
  <c r="M18" i="12"/>
  <c r="L18" i="12"/>
  <c r="N32" i="12"/>
  <c r="M32" i="12"/>
  <c r="L32" i="12"/>
  <c r="Q47" i="12"/>
  <c r="R47" i="12"/>
  <c r="P47" i="12"/>
  <c r="Q69" i="12"/>
  <c r="P69" i="12"/>
  <c r="R69" i="12"/>
  <c r="M80" i="12"/>
  <c r="O80" i="12"/>
  <c r="L80" i="12"/>
  <c r="M95" i="12"/>
  <c r="L95" i="12"/>
  <c r="N95" i="12"/>
  <c r="O95" i="12"/>
  <c r="M114" i="12"/>
  <c r="O114" i="12"/>
  <c r="N114" i="12"/>
  <c r="L114" i="12"/>
  <c r="N9" i="12"/>
  <c r="O9" i="12"/>
  <c r="M9" i="12"/>
  <c r="L9" i="12"/>
  <c r="N17" i="12"/>
  <c r="O17" i="12"/>
  <c r="M17" i="12"/>
  <c r="L17" i="12"/>
  <c r="N25" i="12"/>
  <c r="O25" i="12"/>
  <c r="M25" i="12"/>
  <c r="L25" i="12"/>
  <c r="Q87" i="12"/>
  <c r="P87" i="12"/>
  <c r="R87" i="12"/>
  <c r="S87" i="12"/>
  <c r="Q102" i="12"/>
  <c r="R102" i="12"/>
  <c r="P102" i="12"/>
  <c r="S102" i="12"/>
  <c r="S117" i="12"/>
  <c r="P117" i="12"/>
  <c r="R117" i="12"/>
  <c r="Q117" i="12"/>
  <c r="R14" i="12"/>
  <c r="P14" i="12"/>
  <c r="Q14" i="12"/>
  <c r="N36" i="12"/>
  <c r="O36" i="12"/>
  <c r="M36" i="12"/>
  <c r="L36" i="12"/>
  <c r="O51" i="12"/>
  <c r="L51" i="12"/>
  <c r="N51" i="12"/>
  <c r="M51" i="12"/>
  <c r="O66" i="12"/>
  <c r="L66" i="12"/>
  <c r="M66" i="12"/>
  <c r="Q92" i="12"/>
  <c r="S92" i="12"/>
  <c r="P92" i="12"/>
  <c r="R92" i="12"/>
  <c r="M110" i="12"/>
  <c r="O110" i="12"/>
  <c r="N110" i="12"/>
  <c r="L110" i="12"/>
  <c r="O7" i="12"/>
  <c r="M7" i="12"/>
  <c r="L7" i="12"/>
  <c r="R23" i="12"/>
  <c r="Q23" i="12"/>
  <c r="P23" i="12"/>
  <c r="R37" i="12"/>
  <c r="Q37" i="12"/>
  <c r="P37" i="12"/>
  <c r="R44" i="12"/>
  <c r="P44" i="12"/>
  <c r="Q44" i="12"/>
  <c r="O59" i="12"/>
  <c r="L59" i="12"/>
  <c r="N59" i="12"/>
  <c r="M59" i="12"/>
  <c r="O77" i="12"/>
  <c r="M77" i="12"/>
  <c r="L77" i="12"/>
  <c r="N77" i="12"/>
  <c r="M85" i="12"/>
  <c r="L85" i="12"/>
  <c r="N85" i="12"/>
  <c r="O85" i="12"/>
  <c r="M96" i="12"/>
  <c r="N96" i="12"/>
  <c r="O96" i="12"/>
  <c r="L96" i="12"/>
  <c r="M104" i="12"/>
  <c r="O104" i="12"/>
  <c r="L104" i="12"/>
  <c r="N104" i="12"/>
  <c r="M111" i="12"/>
  <c r="L111" i="12"/>
  <c r="N111" i="12"/>
  <c r="O111" i="12"/>
  <c r="N4" i="12"/>
  <c r="O4" i="12"/>
  <c r="L4" i="12"/>
  <c r="M4" i="12"/>
  <c r="N12" i="12"/>
  <c r="O12" i="12"/>
  <c r="M12" i="12"/>
  <c r="L12" i="12"/>
  <c r="N20" i="12"/>
  <c r="O20" i="12"/>
  <c r="M20" i="12"/>
  <c r="L20" i="12"/>
  <c r="N28" i="12"/>
  <c r="O28" i="12"/>
  <c r="M28" i="12"/>
  <c r="L28" i="12"/>
  <c r="N34" i="12"/>
  <c r="O34" i="12"/>
  <c r="M34" i="12"/>
  <c r="L34" i="12"/>
  <c r="N41" i="12"/>
  <c r="O41" i="12"/>
  <c r="M41" i="12"/>
  <c r="L41" i="12"/>
  <c r="Q53" i="12"/>
  <c r="P53" i="12"/>
  <c r="R53" i="12"/>
  <c r="Q60" i="12"/>
  <c r="P60" i="12"/>
  <c r="R60" i="12"/>
  <c r="Q67" i="12"/>
  <c r="P67" i="12"/>
  <c r="R67" i="12"/>
  <c r="Q74" i="12"/>
  <c r="P74" i="12"/>
  <c r="R74" i="12"/>
  <c r="Q82" i="12"/>
  <c r="S82" i="12"/>
  <c r="P82" i="12"/>
  <c r="R82" i="12"/>
  <c r="Q90" i="12"/>
  <c r="S90" i="12"/>
  <c r="P90" i="12"/>
  <c r="R90" i="12"/>
  <c r="Q97" i="12"/>
  <c r="P97" i="12"/>
  <c r="R97" i="12"/>
  <c r="S97" i="12"/>
  <c r="Q105" i="12"/>
  <c r="R105" i="12"/>
  <c r="S105" i="12"/>
  <c r="P105" i="12"/>
  <c r="Q112" i="12"/>
  <c r="S112" i="12"/>
  <c r="P112" i="12"/>
  <c r="R112" i="12"/>
  <c r="R31" i="12"/>
  <c r="Q31" i="12"/>
  <c r="P31" i="12"/>
  <c r="R42" i="12"/>
  <c r="P42" i="12"/>
  <c r="Q42" i="12"/>
  <c r="Q50" i="12"/>
  <c r="P50" i="12"/>
  <c r="R50" i="12"/>
  <c r="O57" i="12"/>
  <c r="L57" i="12"/>
  <c r="N57" i="12"/>
  <c r="M57" i="12"/>
  <c r="Q65" i="12"/>
  <c r="P65" i="12"/>
  <c r="R65" i="12"/>
  <c r="O72" i="12"/>
  <c r="M72" i="12"/>
  <c r="L72" i="12"/>
  <c r="N72" i="12"/>
  <c r="M83" i="12"/>
  <c r="L83" i="12"/>
  <c r="N83" i="12"/>
  <c r="O83" i="12"/>
  <c r="M98" i="12"/>
  <c r="O98" i="12"/>
  <c r="N98" i="12"/>
  <c r="L98" i="12"/>
  <c r="M113" i="12"/>
  <c r="L113" i="12"/>
  <c r="O113" i="12"/>
  <c r="N113" i="12"/>
  <c r="R18" i="12"/>
  <c r="P18" i="12"/>
  <c r="Q18" i="12"/>
  <c r="R32" i="12"/>
  <c r="P32" i="12"/>
  <c r="Q32" i="12"/>
  <c r="O47" i="12"/>
  <c r="L47" i="12"/>
  <c r="N47" i="12"/>
  <c r="M47" i="12"/>
  <c r="O69" i="12"/>
  <c r="M69" i="12"/>
  <c r="L69" i="12"/>
  <c r="N69" i="12"/>
  <c r="Q80" i="12"/>
  <c r="S80" i="12"/>
  <c r="P80" i="12"/>
  <c r="R80" i="12"/>
  <c r="Q95" i="12"/>
  <c r="P95" i="12"/>
  <c r="R95" i="12"/>
  <c r="S95" i="12"/>
  <c r="Q114" i="12"/>
  <c r="R114" i="12"/>
  <c r="P114" i="12"/>
  <c r="S114" i="12"/>
  <c r="R9" i="12"/>
  <c r="Q9" i="12"/>
  <c r="P9" i="12"/>
  <c r="R17" i="12"/>
  <c r="Q17" i="12"/>
  <c r="P17" i="12"/>
  <c r="R25" i="12"/>
  <c r="Q25" i="12"/>
  <c r="P25" i="12"/>
  <c r="M87" i="12"/>
  <c r="L87" i="12"/>
  <c r="N87" i="12"/>
  <c r="O87" i="12"/>
  <c r="M102" i="12"/>
  <c r="O102" i="12"/>
  <c r="N102" i="12"/>
  <c r="L102" i="12"/>
  <c r="O117" i="12"/>
  <c r="L117" i="12"/>
  <c r="M117" i="12"/>
  <c r="N117" i="12"/>
  <c r="N14" i="12"/>
  <c r="O14" i="12"/>
  <c r="M14" i="12"/>
  <c r="L14" i="12"/>
  <c r="R36" i="12"/>
  <c r="P36" i="12"/>
  <c r="Q36" i="12"/>
  <c r="Q51" i="12"/>
  <c r="R51" i="12"/>
  <c r="P51" i="12"/>
  <c r="Q66" i="12"/>
  <c r="P66" i="12"/>
  <c r="R66" i="12"/>
  <c r="M92" i="12"/>
  <c r="N92" i="12"/>
  <c r="O92" i="12"/>
  <c r="L92" i="12"/>
  <c r="Q110" i="12"/>
  <c r="R110" i="12"/>
  <c r="S110" i="12"/>
  <c r="P110" i="12"/>
  <c r="R7" i="12"/>
  <c r="Q7" i="12"/>
  <c r="P7" i="12"/>
  <c r="R19" i="12"/>
  <c r="Q19" i="12"/>
  <c r="P19" i="12"/>
  <c r="N27" i="12"/>
  <c r="O27" i="12"/>
  <c r="M27" i="12"/>
  <c r="L27" i="12"/>
  <c r="R33" i="12"/>
  <c r="Q33" i="12"/>
  <c r="P33" i="12"/>
  <c r="R40" i="12"/>
  <c r="P40" i="12"/>
  <c r="Q40" i="12"/>
  <c r="Q48" i="12"/>
  <c r="P48" i="12"/>
  <c r="R48" i="12"/>
  <c r="Q55" i="12"/>
  <c r="R55" i="12"/>
  <c r="P55" i="12"/>
  <c r="Q63" i="12"/>
  <c r="R63" i="12"/>
  <c r="P63" i="12"/>
  <c r="Q73" i="12"/>
  <c r="P73" i="12"/>
  <c r="R73" i="12"/>
  <c r="Q81" i="12"/>
  <c r="P81" i="12"/>
  <c r="R81" i="12"/>
  <c r="S81" i="12"/>
  <c r="Q89" i="12"/>
  <c r="P89" i="12"/>
  <c r="R89" i="12"/>
  <c r="S89" i="12"/>
  <c r="Q100" i="12"/>
  <c r="P100" i="12"/>
  <c r="S100" i="12"/>
  <c r="R100" i="12"/>
  <c r="Q107" i="12"/>
  <c r="R107" i="12"/>
  <c r="P107" i="12"/>
  <c r="S107" i="12"/>
  <c r="Q115" i="12"/>
  <c r="R115" i="12"/>
  <c r="S115" i="12"/>
  <c r="P115" i="12"/>
  <c r="R8" i="12"/>
  <c r="P8" i="12"/>
  <c r="Q8" i="12"/>
  <c r="R16" i="12"/>
  <c r="P16" i="12"/>
  <c r="Q16" i="12"/>
  <c r="R24" i="12"/>
  <c r="P24" i="12"/>
  <c r="Q24" i="12"/>
  <c r="R30" i="12"/>
  <c r="Q30" i="12"/>
  <c r="R38" i="12"/>
  <c r="P38" i="12"/>
  <c r="Q38" i="12"/>
  <c r="Q49" i="12"/>
  <c r="P49" i="12"/>
  <c r="R49" i="12"/>
  <c r="O56" i="12"/>
  <c r="N56" i="12"/>
  <c r="L56" i="12"/>
  <c r="M56" i="12"/>
  <c r="Q64" i="12"/>
  <c r="P64" i="12"/>
  <c r="R64" i="12"/>
  <c r="O71" i="12"/>
  <c r="M71" i="12"/>
  <c r="L71" i="12"/>
  <c r="N71" i="12"/>
  <c r="Q78" i="12"/>
  <c r="P78" i="12"/>
  <c r="R78" i="12"/>
  <c r="M86" i="12"/>
  <c r="N86" i="12"/>
  <c r="O86" i="12"/>
  <c r="L86" i="12"/>
  <c r="Q93" i="12"/>
  <c r="P93" i="12"/>
  <c r="R93" i="12"/>
  <c r="S93" i="12"/>
  <c r="M101" i="12"/>
  <c r="L101" i="12"/>
  <c r="O101" i="12"/>
  <c r="N101" i="12"/>
  <c r="Q108" i="12"/>
  <c r="P108" i="12"/>
  <c r="S108" i="12"/>
  <c r="R108" i="12"/>
  <c r="M116" i="12"/>
  <c r="O116" i="12"/>
  <c r="L116" i="12"/>
  <c r="N116" i="12"/>
  <c r="R35" i="12"/>
  <c r="Q35" i="12"/>
  <c r="P35" i="12"/>
  <c r="O46" i="12"/>
  <c r="N46" i="12"/>
  <c r="L46" i="12"/>
  <c r="M46" i="12"/>
  <c r="Q54" i="12"/>
  <c r="P54" i="12"/>
  <c r="R54" i="12"/>
  <c r="O61" i="12"/>
  <c r="L61" i="12"/>
  <c r="M61" i="12"/>
  <c r="Q68" i="12"/>
  <c r="P68" i="12"/>
  <c r="R68" i="12"/>
  <c r="M79" i="12"/>
  <c r="L79" i="12"/>
  <c r="N79" i="12"/>
  <c r="O79" i="12"/>
  <c r="M91" i="12"/>
  <c r="L91" i="12"/>
  <c r="N91" i="12"/>
  <c r="O91" i="12"/>
  <c r="M106" i="12"/>
  <c r="O106" i="12"/>
  <c r="N106" i="12"/>
  <c r="L106" i="12"/>
  <c r="R10" i="12"/>
  <c r="P10" i="12"/>
  <c r="Q10" i="12"/>
  <c r="R26" i="12"/>
  <c r="P26" i="12"/>
  <c r="Q26" i="12"/>
  <c r="R39" i="12"/>
  <c r="Q39" i="12"/>
  <c r="P39" i="12"/>
  <c r="Q62" i="12"/>
  <c r="P62" i="12"/>
  <c r="R62" i="12"/>
  <c r="Q76" i="12"/>
  <c r="P76" i="12"/>
  <c r="R76" i="12"/>
  <c r="Q88" i="12"/>
  <c r="S88" i="12"/>
  <c r="P88" i="12"/>
  <c r="R88" i="12"/>
  <c r="M103" i="12"/>
  <c r="L103" i="12"/>
  <c r="N103" i="12"/>
  <c r="O103" i="12"/>
  <c r="R5" i="12"/>
  <c r="P5" i="12"/>
  <c r="Q5" i="12"/>
  <c r="N13" i="12"/>
  <c r="O13" i="12"/>
  <c r="M13" i="12"/>
  <c r="L13" i="12"/>
  <c r="R21" i="12"/>
  <c r="Q21" i="12"/>
  <c r="P21" i="12"/>
  <c r="O75" i="12"/>
  <c r="M75" i="12"/>
  <c r="L75" i="12"/>
  <c r="N75" i="12"/>
  <c r="M94" i="12"/>
  <c r="N94" i="12"/>
  <c r="O94" i="12"/>
  <c r="L94" i="12"/>
  <c r="M109" i="12"/>
  <c r="L109" i="12"/>
  <c r="O109" i="12"/>
  <c r="N109" i="12"/>
  <c r="N6" i="12"/>
  <c r="O6" i="12"/>
  <c r="L6" i="12"/>
  <c r="M6" i="12"/>
  <c r="N22" i="12"/>
  <c r="O22" i="12"/>
  <c r="M22" i="12"/>
  <c r="L22" i="12"/>
  <c r="R43" i="12"/>
  <c r="Q43" i="12"/>
  <c r="P43" i="12"/>
  <c r="Q58" i="12"/>
  <c r="P58" i="12"/>
  <c r="R58" i="12"/>
  <c r="M84" i="12"/>
  <c r="N84" i="12"/>
  <c r="O84" i="12"/>
  <c r="L84" i="12"/>
  <c r="Q99" i="12"/>
  <c r="R99" i="12"/>
  <c r="P99" i="12"/>
  <c r="S99" i="12"/>
  <c r="B134" i="12"/>
  <c r="B134" i="13"/>
  <c r="D147" i="14" s="1"/>
  <c r="M147" i="14" s="1"/>
  <c r="S52" i="14"/>
  <c r="AD52" i="14"/>
  <c r="T33" i="14"/>
  <c r="R33" i="14" s="1"/>
  <c r="AC33" i="14"/>
  <c r="K170" i="14"/>
  <c r="J153" i="13"/>
  <c r="Q33" i="14"/>
  <c r="O33" i="14" s="1"/>
  <c r="D45" i="13"/>
  <c r="F50" i="14" s="1"/>
  <c r="P50" i="14" s="1"/>
  <c r="J31" i="13"/>
  <c r="K34" i="14" s="1"/>
  <c r="K32" i="13"/>
  <c r="L35" i="14" s="1"/>
  <c r="AA33" i="14"/>
  <c r="E31" i="13"/>
  <c r="G34" i="14" s="1"/>
  <c r="G32" i="13"/>
  <c r="I35" i="14" s="1"/>
  <c r="F33" i="13"/>
  <c r="H36" i="14" s="1"/>
  <c r="AB49" i="14"/>
  <c r="L30" i="13"/>
  <c r="H30" i="13"/>
  <c r="AH8" i="14"/>
  <c r="I49" i="13" l="1"/>
  <c r="J55" i="14" s="1"/>
  <c r="AD55" i="14" s="1"/>
  <c r="K151" i="13"/>
  <c r="L169" i="14" s="1"/>
  <c r="T169" i="14" s="1"/>
  <c r="B135" i="12"/>
  <c r="B135" i="13"/>
  <c r="D148" i="14" s="1"/>
  <c r="M148" i="14" s="1"/>
  <c r="T34" i="14"/>
  <c r="R34" i="14" s="1"/>
  <c r="AC34" i="14"/>
  <c r="K172" i="14"/>
  <c r="J154" i="13"/>
  <c r="Q34" i="14"/>
  <c r="O34" i="14" s="1"/>
  <c r="D46" i="13"/>
  <c r="F51" i="14" s="1"/>
  <c r="P51" i="14" s="1"/>
  <c r="K33" i="13"/>
  <c r="L36" i="14" s="1"/>
  <c r="J32" i="13"/>
  <c r="K35" i="14" s="1"/>
  <c r="AA34" i="14"/>
  <c r="F34" i="13"/>
  <c r="H37" i="14" s="1"/>
  <c r="E32" i="13"/>
  <c r="G33" i="13"/>
  <c r="I36" i="14" s="1"/>
  <c r="AB50" i="14"/>
  <c r="I50" i="13"/>
  <c r="J54" i="14" s="1"/>
  <c r="L31" i="13"/>
  <c r="H31" i="13"/>
  <c r="AH9" i="14"/>
  <c r="D186" i="12"/>
  <c r="S55" i="14" l="1"/>
  <c r="K152" i="13"/>
  <c r="L170" i="14" s="1"/>
  <c r="T170" i="14" s="1"/>
  <c r="B136" i="12"/>
  <c r="B136" i="13"/>
  <c r="D149" i="14" s="1"/>
  <c r="M149" i="14" s="1"/>
  <c r="S54" i="14"/>
  <c r="AD54" i="14"/>
  <c r="T35" i="14"/>
  <c r="R35" i="14" s="1"/>
  <c r="AC35" i="14"/>
  <c r="K173" i="14"/>
  <c r="J155" i="13"/>
  <c r="AB51" i="14"/>
  <c r="D47" i="13"/>
  <c r="F53" i="14" s="1"/>
  <c r="P53" i="14" s="1"/>
  <c r="G35" i="14"/>
  <c r="J33" i="13"/>
  <c r="K36" i="14" s="1"/>
  <c r="K34" i="13"/>
  <c r="L37" i="14" s="1"/>
  <c r="G34" i="13"/>
  <c r="I37" i="14" s="1"/>
  <c r="F35" i="13"/>
  <c r="H38" i="14" s="1"/>
  <c r="E33" i="13"/>
  <c r="G36" i="14" s="1"/>
  <c r="I51" i="13"/>
  <c r="J56" i="14" s="1"/>
  <c r="L32" i="13"/>
  <c r="AH10" i="14"/>
  <c r="H32" i="13"/>
  <c r="K153" i="13" l="1"/>
  <c r="L172" i="14" s="1"/>
  <c r="T172" i="14" s="1"/>
  <c r="N2" i="12"/>
  <c r="B137" i="12"/>
  <c r="B137" i="13"/>
  <c r="D150" i="14" s="1"/>
  <c r="M150" i="14" s="1"/>
  <c r="S56" i="14"/>
  <c r="AD56" i="14"/>
  <c r="T36" i="14"/>
  <c r="R36" i="14" s="1"/>
  <c r="AC36" i="14"/>
  <c r="K174" i="14"/>
  <c r="J156" i="13"/>
  <c r="Q36" i="14"/>
  <c r="O36" i="14" s="1"/>
  <c r="Q35" i="14"/>
  <c r="O35" i="14" s="1"/>
  <c r="D48" i="13"/>
  <c r="F52" i="14" s="1"/>
  <c r="P52" i="14" s="1"/>
  <c r="AA35" i="14"/>
  <c r="K35" i="13"/>
  <c r="L38" i="14" s="1"/>
  <c r="J34" i="13"/>
  <c r="K37" i="14" s="1"/>
  <c r="B3" i="13"/>
  <c r="D4" i="14" s="1"/>
  <c r="AA36" i="14"/>
  <c r="F36" i="13"/>
  <c r="H40" i="14" s="1"/>
  <c r="E34" i="13"/>
  <c r="G35" i="13"/>
  <c r="I38" i="14" s="1"/>
  <c r="AB53" i="14"/>
  <c r="I52" i="13"/>
  <c r="J57" i="14" s="1"/>
  <c r="L33" i="13"/>
  <c r="AH11" i="14"/>
  <c r="H33" i="13"/>
  <c r="K154" i="13" l="1"/>
  <c r="L173" i="14" s="1"/>
  <c r="T173" i="14" s="1"/>
  <c r="N7" i="12"/>
  <c r="B138" i="12"/>
  <c r="B138" i="13"/>
  <c r="D152" i="14" s="1"/>
  <c r="M152" i="14" s="1"/>
  <c r="S57" i="14"/>
  <c r="AD57" i="14"/>
  <c r="K176" i="14"/>
  <c r="T37" i="14"/>
  <c r="R37" i="14" s="1"/>
  <c r="AC37" i="14"/>
  <c r="J157" i="13"/>
  <c r="AB52" i="14"/>
  <c r="D49" i="13"/>
  <c r="F55" i="14" s="1"/>
  <c r="P55" i="14" s="1"/>
  <c r="G37" i="14"/>
  <c r="H34" i="13"/>
  <c r="M4" i="14"/>
  <c r="J35" i="13"/>
  <c r="K38" i="14" s="1"/>
  <c r="K36" i="13"/>
  <c r="L40" i="14" s="1"/>
  <c r="B4" i="13"/>
  <c r="D5" i="14" s="1"/>
  <c r="M5" i="14" s="1"/>
  <c r="G36" i="13"/>
  <c r="I40" i="14" s="1"/>
  <c r="F37" i="13"/>
  <c r="H41" i="14" s="1"/>
  <c r="E35" i="13"/>
  <c r="G38" i="14" s="1"/>
  <c r="I53" i="13"/>
  <c r="J58" i="14" s="1"/>
  <c r="L34" i="13"/>
  <c r="B5" i="13"/>
  <c r="D6" i="14" s="1"/>
  <c r="M6" i="14" s="1"/>
  <c r="AH12" i="14"/>
  <c r="K155" i="13" l="1"/>
  <c r="L174" i="14" s="1"/>
  <c r="T174" i="14" s="1"/>
  <c r="N16" i="12"/>
  <c r="B139" i="12"/>
  <c r="B139" i="13"/>
  <c r="D153" i="14" s="1"/>
  <c r="M153" i="14" s="1"/>
  <c r="S58" i="14"/>
  <c r="AD58" i="14"/>
  <c r="K177" i="14"/>
  <c r="T38" i="14"/>
  <c r="R38" i="14" s="1"/>
  <c r="AC38" i="14"/>
  <c r="J158" i="13"/>
  <c r="Q38" i="14"/>
  <c r="O38" i="14" s="1"/>
  <c r="Q37" i="14"/>
  <c r="O37" i="14" s="1"/>
  <c r="D50" i="13"/>
  <c r="F54" i="14" s="1"/>
  <c r="P54" i="14" s="1"/>
  <c r="AA37" i="14"/>
  <c r="Y4" i="14"/>
  <c r="AF4" i="14" s="1"/>
  <c r="K37" i="13"/>
  <c r="L41" i="14" s="1"/>
  <c r="J36" i="13"/>
  <c r="K40" i="14" s="1"/>
  <c r="Y5" i="14"/>
  <c r="AF5" i="14" s="1"/>
  <c r="Y6" i="14"/>
  <c r="AF6" i="14" s="1"/>
  <c r="AA38" i="14"/>
  <c r="E36" i="13"/>
  <c r="G37" i="13"/>
  <c r="I41" i="14" s="1"/>
  <c r="F38" i="13"/>
  <c r="H42" i="14" s="1"/>
  <c r="AB55" i="14"/>
  <c r="I54" i="13"/>
  <c r="J60" i="14" s="1"/>
  <c r="L35" i="13"/>
  <c r="AH13" i="14"/>
  <c r="B6" i="13"/>
  <c r="D7" i="14" s="1"/>
  <c r="M7" i="14" s="1"/>
  <c r="H35" i="13"/>
  <c r="K156" i="13" l="1"/>
  <c r="L176" i="14" s="1"/>
  <c r="T176" i="14" s="1"/>
  <c r="N18" i="12"/>
  <c r="B140" i="12"/>
  <c r="B140" i="13"/>
  <c r="D154" i="14" s="1"/>
  <c r="M154" i="14" s="1"/>
  <c r="S60" i="14"/>
  <c r="AD60" i="14"/>
  <c r="T40" i="14"/>
  <c r="R40" i="14" s="1"/>
  <c r="AC40" i="14"/>
  <c r="K178" i="14"/>
  <c r="J159" i="13"/>
  <c r="AB54" i="14"/>
  <c r="D51" i="13"/>
  <c r="F56" i="14" s="1"/>
  <c r="P56" i="14" s="1"/>
  <c r="AA39" i="14"/>
  <c r="G40" i="14"/>
  <c r="J37" i="13"/>
  <c r="K41" i="14" s="1"/>
  <c r="K38" i="13"/>
  <c r="L42" i="14" s="1"/>
  <c r="Y7" i="14"/>
  <c r="AF7" i="14" s="1"/>
  <c r="G38" i="13"/>
  <c r="I42" i="14" s="1"/>
  <c r="F39" i="13"/>
  <c r="H43" i="14" s="1"/>
  <c r="E37" i="13"/>
  <c r="I55" i="13"/>
  <c r="J62" i="14" s="1"/>
  <c r="L36" i="13"/>
  <c r="B7" i="13"/>
  <c r="D8" i="14" s="1"/>
  <c r="M8" i="14" s="1"/>
  <c r="AH14" i="14"/>
  <c r="H36" i="13"/>
  <c r="K157" i="13" l="1"/>
  <c r="L177" i="14" s="1"/>
  <c r="T177" i="14" s="1"/>
  <c r="N30" i="12"/>
  <c r="B141" i="12"/>
  <c r="B141" i="13"/>
  <c r="D156" i="14" s="1"/>
  <c r="M156" i="14" s="1"/>
  <c r="S62" i="14"/>
  <c r="AD62" i="14"/>
  <c r="T41" i="14"/>
  <c r="R41" i="14" s="1"/>
  <c r="AC41" i="14"/>
  <c r="K180" i="14"/>
  <c r="J160" i="13"/>
  <c r="Q40" i="14"/>
  <c r="O40" i="14" s="1"/>
  <c r="D52" i="13"/>
  <c r="F57" i="14" s="1"/>
  <c r="P57" i="14" s="1"/>
  <c r="AA40" i="14"/>
  <c r="G41" i="14"/>
  <c r="K39" i="13"/>
  <c r="L43" i="14" s="1"/>
  <c r="J38" i="13"/>
  <c r="K42" i="14" s="1"/>
  <c r="Y8" i="14"/>
  <c r="AF8" i="14" s="1"/>
  <c r="E38" i="13"/>
  <c r="G42" i="14" s="1"/>
  <c r="G39" i="13"/>
  <c r="I43" i="14" s="1"/>
  <c r="F40" i="13"/>
  <c r="H45" i="14" s="1"/>
  <c r="AB56" i="14"/>
  <c r="I56" i="13"/>
  <c r="J59" i="14" s="1"/>
  <c r="L37" i="13"/>
  <c r="H37" i="13"/>
  <c r="B8" i="13"/>
  <c r="D9" i="14" s="1"/>
  <c r="M9" i="14" s="1"/>
  <c r="AH15" i="14"/>
  <c r="K158" i="13" l="1"/>
  <c r="L178" i="14" s="1"/>
  <c r="T178" i="14" s="1"/>
  <c r="N33" i="12"/>
  <c r="B142" i="12"/>
  <c r="B142" i="13"/>
  <c r="D157" i="14" s="1"/>
  <c r="M157" i="14" s="1"/>
  <c r="S59" i="14"/>
  <c r="AD59" i="14"/>
  <c r="K181" i="14"/>
  <c r="T42" i="14"/>
  <c r="R42" i="14" s="1"/>
  <c r="AC42" i="14"/>
  <c r="J161" i="13"/>
  <c r="Q42" i="14"/>
  <c r="O42" i="14" s="1"/>
  <c r="Q41" i="14"/>
  <c r="O41" i="14" s="1"/>
  <c r="AB57" i="14"/>
  <c r="D53" i="13"/>
  <c r="F58" i="14" s="1"/>
  <c r="P58" i="14" s="1"/>
  <c r="J39" i="13"/>
  <c r="K43" i="14" s="1"/>
  <c r="K40" i="13"/>
  <c r="L45" i="14" s="1"/>
  <c r="Y9" i="14"/>
  <c r="AF9" i="14" s="1"/>
  <c r="G40" i="13"/>
  <c r="I45" i="14" s="1"/>
  <c r="AA41" i="14"/>
  <c r="F41" i="13"/>
  <c r="H44" i="14" s="1"/>
  <c r="E39" i="13"/>
  <c r="G43" i="14" s="1"/>
  <c r="Q43" i="14" s="1"/>
  <c r="L38" i="13"/>
  <c r="AH16" i="14"/>
  <c r="B9" i="13"/>
  <c r="D10" i="14" s="1"/>
  <c r="M10" i="14" s="1"/>
  <c r="H38" i="13"/>
  <c r="K159" i="13" l="1"/>
  <c r="L180" i="14" s="1"/>
  <c r="T180" i="14" s="1"/>
  <c r="I57" i="13"/>
  <c r="J63" i="14" s="1"/>
  <c r="AD63" i="14" s="1"/>
  <c r="N40" i="12"/>
  <c r="B143" i="12"/>
  <c r="B143" i="13"/>
  <c r="D158" i="14" s="1"/>
  <c r="M158" i="14" s="1"/>
  <c r="T43" i="14"/>
  <c r="R43" i="14" s="1"/>
  <c r="AC43" i="14"/>
  <c r="K182" i="14"/>
  <c r="J162" i="13"/>
  <c r="AB58" i="14"/>
  <c r="D54" i="13"/>
  <c r="F60" i="14" s="1"/>
  <c r="P60" i="14" s="1"/>
  <c r="O43" i="14"/>
  <c r="AA43" i="14"/>
  <c r="K41" i="13"/>
  <c r="L44" i="14" s="1"/>
  <c r="J40" i="13"/>
  <c r="K45" i="14" s="1"/>
  <c r="Y10" i="14"/>
  <c r="AF10" i="14" s="1"/>
  <c r="AA42" i="14"/>
  <c r="E40" i="13"/>
  <c r="G45" i="14" s="1"/>
  <c r="F42" i="13"/>
  <c r="H46" i="14" s="1"/>
  <c r="G41" i="13"/>
  <c r="I44" i="14" s="1"/>
  <c r="L39" i="13"/>
  <c r="B10" i="13"/>
  <c r="D11" i="14" s="1"/>
  <c r="M11" i="14" s="1"/>
  <c r="AH18" i="14"/>
  <c r="H39" i="13"/>
  <c r="K160" i="13" l="1"/>
  <c r="L181" i="14" s="1"/>
  <c r="T181" i="14" s="1"/>
  <c r="S63" i="14"/>
  <c r="N50" i="12"/>
  <c r="I58" i="13"/>
  <c r="J64" i="14" s="1"/>
  <c r="AD64" i="14" s="1"/>
  <c r="B144" i="12"/>
  <c r="B144" i="13"/>
  <c r="D160" i="14" s="1"/>
  <c r="M160" i="14" s="1"/>
  <c r="K184" i="14"/>
  <c r="T45" i="14"/>
  <c r="R45" i="14" s="1"/>
  <c r="AC45" i="14"/>
  <c r="J164" i="13"/>
  <c r="J163" i="13"/>
  <c r="Q45" i="14"/>
  <c r="O45" i="14" s="1"/>
  <c r="D55" i="13"/>
  <c r="F62" i="14" s="1"/>
  <c r="P62" i="14" s="1"/>
  <c r="J41" i="13"/>
  <c r="K44" i="14" s="1"/>
  <c r="K42" i="13"/>
  <c r="L46" i="14" s="1"/>
  <c r="Y11" i="14"/>
  <c r="AF11" i="14" s="1"/>
  <c r="G42" i="13"/>
  <c r="I46" i="14" s="1"/>
  <c r="E41" i="13"/>
  <c r="G44" i="14" s="1"/>
  <c r="F43" i="13"/>
  <c r="H48" i="14" s="1"/>
  <c r="AB60" i="14"/>
  <c r="I59" i="13"/>
  <c r="J65" i="14" s="1"/>
  <c r="L40" i="13"/>
  <c r="H40" i="13"/>
  <c r="AH19" i="14"/>
  <c r="B11" i="13"/>
  <c r="D12" i="14" s="1"/>
  <c r="M12" i="14" s="1"/>
  <c r="K161" i="13" l="1"/>
  <c r="L182" i="14" s="1"/>
  <c r="T182" i="14" s="1"/>
  <c r="N52" i="12"/>
  <c r="S64" i="14"/>
  <c r="B145" i="12"/>
  <c r="B145" i="13"/>
  <c r="D161" i="14" s="1"/>
  <c r="M161" i="14" s="1"/>
  <c r="S65" i="14"/>
  <c r="AD65" i="14"/>
  <c r="T44" i="14"/>
  <c r="R44" i="14" s="1"/>
  <c r="AC44" i="14"/>
  <c r="K185" i="14"/>
  <c r="K186" i="14"/>
  <c r="Q44" i="14"/>
  <c r="O44" i="14" s="1"/>
  <c r="D56" i="13"/>
  <c r="F59" i="14" s="1"/>
  <c r="P59" i="14" s="1"/>
  <c r="AA44" i="14"/>
  <c r="K43" i="13"/>
  <c r="L48" i="14" s="1"/>
  <c r="J42" i="13"/>
  <c r="K46" i="14" s="1"/>
  <c r="Y12" i="14"/>
  <c r="AF12" i="14" s="1"/>
  <c r="F44" i="13"/>
  <c r="H49" i="14" s="1"/>
  <c r="G43" i="13"/>
  <c r="I48" i="14" s="1"/>
  <c r="AA45" i="14"/>
  <c r="E42" i="13"/>
  <c r="G46" i="14" s="1"/>
  <c r="AB62" i="14"/>
  <c r="I60" i="13"/>
  <c r="J66" i="14" s="1"/>
  <c r="L41" i="13"/>
  <c r="H41" i="13"/>
  <c r="B12" i="13"/>
  <c r="D13" i="14" s="1"/>
  <c r="M13" i="14" s="1"/>
  <c r="AH20" i="14"/>
  <c r="K162" i="13" l="1"/>
  <c r="L184" i="14" s="1"/>
  <c r="T184" i="14" s="1"/>
  <c r="B146" i="12"/>
  <c r="B146" i="13"/>
  <c r="D162" i="14" s="1"/>
  <c r="M162" i="14" s="1"/>
  <c r="S66" i="14"/>
  <c r="AD66" i="14"/>
  <c r="T46" i="14"/>
  <c r="R46" i="14" s="1"/>
  <c r="AC46" i="14"/>
  <c r="Q46" i="14"/>
  <c r="O46" i="14" s="1"/>
  <c r="AB59" i="14"/>
  <c r="D57" i="13"/>
  <c r="F63" i="14" s="1"/>
  <c r="P63" i="14" s="1"/>
  <c r="J43" i="13"/>
  <c r="K48" i="14" s="1"/>
  <c r="K44" i="13"/>
  <c r="L49" i="14" s="1"/>
  <c r="Y13" i="14"/>
  <c r="AF13" i="14" s="1"/>
  <c r="AA46" i="14"/>
  <c r="E43" i="13"/>
  <c r="G48" i="14" s="1"/>
  <c r="G44" i="13"/>
  <c r="I49" i="14" s="1"/>
  <c r="F45" i="13"/>
  <c r="H50" i="14" s="1"/>
  <c r="I61" i="13"/>
  <c r="J67" i="14" s="1"/>
  <c r="L42" i="13"/>
  <c r="B13" i="13"/>
  <c r="D14" i="14" s="1"/>
  <c r="M14" i="14" s="1"/>
  <c r="AH21" i="14"/>
  <c r="H42" i="13"/>
  <c r="K164" i="13" l="1"/>
  <c r="L186" i="14" s="1"/>
  <c r="T186" i="14" s="1"/>
  <c r="K163" i="13"/>
  <c r="L185" i="14" s="1"/>
  <c r="T185" i="14" s="1"/>
  <c r="N61" i="12"/>
  <c r="C3" i="13"/>
  <c r="E4" i="14" s="1"/>
  <c r="Z4" i="14" s="1"/>
  <c r="AG4" i="14" s="1"/>
  <c r="AJ4" i="14" s="1"/>
  <c r="N66" i="12"/>
  <c r="B147" i="12"/>
  <c r="B147" i="13"/>
  <c r="D164" i="14" s="1"/>
  <c r="M164" i="14" s="1"/>
  <c r="S67" i="14"/>
  <c r="AD67" i="14"/>
  <c r="T48" i="14"/>
  <c r="R48" i="14" s="1"/>
  <c r="AC48" i="14"/>
  <c r="Q48" i="14"/>
  <c r="O48" i="14" s="1"/>
  <c r="AB63" i="14"/>
  <c r="D58" i="13"/>
  <c r="F64" i="14" s="1"/>
  <c r="P64" i="14" s="1"/>
  <c r="K45" i="13"/>
  <c r="L50" i="14" s="1"/>
  <c r="J44" i="13"/>
  <c r="K49" i="14" s="1"/>
  <c r="Y14" i="14"/>
  <c r="AF14" i="14" s="1"/>
  <c r="F46" i="13"/>
  <c r="H51" i="14" s="1"/>
  <c r="E44" i="13"/>
  <c r="G49" i="14" s="1"/>
  <c r="AA47" i="14"/>
  <c r="G45" i="13"/>
  <c r="I50" i="14" s="1"/>
  <c r="I62" i="13"/>
  <c r="J68" i="14" s="1"/>
  <c r="L43" i="13"/>
  <c r="AH22" i="14"/>
  <c r="B14" i="13"/>
  <c r="D15" i="14" s="1"/>
  <c r="M15" i="14" s="1"/>
  <c r="H43" i="13"/>
  <c r="N4" i="14" l="1"/>
  <c r="N76" i="12"/>
  <c r="B148" i="12"/>
  <c r="B148" i="13"/>
  <c r="D165" i="14" s="1"/>
  <c r="M165" i="14" s="1"/>
  <c r="S68" i="14"/>
  <c r="AD68" i="14"/>
  <c r="T49" i="14"/>
  <c r="R49" i="14" s="1"/>
  <c r="AC49" i="14"/>
  <c r="Q49" i="14"/>
  <c r="O49" i="14" s="1"/>
  <c r="AB64" i="14"/>
  <c r="D59" i="13"/>
  <c r="F65" i="14" s="1"/>
  <c r="P65" i="14" s="1"/>
  <c r="J45" i="13"/>
  <c r="K50" i="14" s="1"/>
  <c r="K46" i="13"/>
  <c r="L51" i="14" s="1"/>
  <c r="C4" i="13"/>
  <c r="E5" i="14" s="1"/>
  <c r="N5" i="14" s="1"/>
  <c r="Y15" i="14"/>
  <c r="AF15" i="14" s="1"/>
  <c r="AA48" i="14"/>
  <c r="G46" i="13"/>
  <c r="I51" i="14" s="1"/>
  <c r="E45" i="13"/>
  <c r="G50" i="14" s="1"/>
  <c r="F47" i="13"/>
  <c r="H53" i="14" s="1"/>
  <c r="I63" i="13"/>
  <c r="J69" i="14" s="1"/>
  <c r="L44" i="13"/>
  <c r="AI6" i="14"/>
  <c r="B15" i="13"/>
  <c r="D17" i="14" s="1"/>
  <c r="M17" i="14" s="1"/>
  <c r="AH23" i="14"/>
  <c r="H44" i="13"/>
  <c r="N80" i="12" l="1"/>
  <c r="N78" i="12"/>
  <c r="B149" i="12"/>
  <c r="B149" i="13"/>
  <c r="D166" i="14" s="1"/>
  <c r="M166" i="14" s="1"/>
  <c r="S69" i="14"/>
  <c r="AD69" i="14"/>
  <c r="T50" i="14"/>
  <c r="R50" i="14" s="1"/>
  <c r="AC50" i="14"/>
  <c r="Q50" i="14"/>
  <c r="O50" i="14" s="1"/>
  <c r="AB65" i="14"/>
  <c r="D60" i="13"/>
  <c r="F66" i="14" s="1"/>
  <c r="P66" i="14" s="1"/>
  <c r="Z5" i="14"/>
  <c r="AG5" i="14" s="1"/>
  <c r="AJ5" i="14" s="1"/>
  <c r="K47" i="13"/>
  <c r="L53" i="14" s="1"/>
  <c r="J46" i="13"/>
  <c r="K51" i="14" s="1"/>
  <c r="C5" i="13"/>
  <c r="Y17" i="14"/>
  <c r="F48" i="13"/>
  <c r="H52" i="14" s="1"/>
  <c r="G47" i="13"/>
  <c r="I53" i="14" s="1"/>
  <c r="AA49" i="14"/>
  <c r="E46" i="13"/>
  <c r="G51" i="14" s="1"/>
  <c r="Q51" i="14" s="1"/>
  <c r="I64" i="13"/>
  <c r="J72" i="14" s="1"/>
  <c r="L45" i="13"/>
  <c r="AH24" i="14"/>
  <c r="B16" i="13"/>
  <c r="D18" i="14" s="1"/>
  <c r="M18" i="14" s="1"/>
  <c r="AF16" i="14"/>
  <c r="C6" i="13"/>
  <c r="E7" i="14" s="1"/>
  <c r="N7" i="14" s="1"/>
  <c r="AI7" i="14"/>
  <c r="H45" i="13"/>
  <c r="N90" i="12" l="1"/>
  <c r="E6" i="14"/>
  <c r="N6" i="14" s="1"/>
  <c r="B150" i="12"/>
  <c r="B150" i="13"/>
  <c r="D168" i="14" s="1"/>
  <c r="M168" i="14" s="1"/>
  <c r="S72" i="14"/>
  <c r="AD72" i="14"/>
  <c r="T51" i="14"/>
  <c r="R51" i="14" s="1"/>
  <c r="AC51" i="14"/>
  <c r="AB66" i="14"/>
  <c r="D61" i="13"/>
  <c r="F67" i="14" s="1"/>
  <c r="P67" i="14" s="1"/>
  <c r="O51" i="14"/>
  <c r="AA51" i="14"/>
  <c r="K48" i="13"/>
  <c r="L52" i="14" s="1"/>
  <c r="J47" i="13"/>
  <c r="K53" i="14" s="1"/>
  <c r="Z7" i="14"/>
  <c r="Y18" i="14"/>
  <c r="AF18" i="14" s="1"/>
  <c r="E47" i="13"/>
  <c r="G53" i="14" s="1"/>
  <c r="G48" i="13"/>
  <c r="I52" i="14" s="1"/>
  <c r="AA50" i="14"/>
  <c r="F49" i="13"/>
  <c r="H55" i="14" s="1"/>
  <c r="I65" i="13"/>
  <c r="J70" i="14" s="1"/>
  <c r="L46" i="13"/>
  <c r="AI8" i="14"/>
  <c r="C7" i="13"/>
  <c r="E8" i="14" s="1"/>
  <c r="N8" i="14" s="1"/>
  <c r="B17" i="13"/>
  <c r="D19" i="14" s="1"/>
  <c r="M19" i="14" s="1"/>
  <c r="AH25" i="14"/>
  <c r="H46" i="13"/>
  <c r="Z6" i="14" l="1"/>
  <c r="AG6" i="14" s="1"/>
  <c r="AJ6" i="14" s="1"/>
  <c r="B151" i="12"/>
  <c r="B151" i="13"/>
  <c r="D169" i="14" s="1"/>
  <c r="M169" i="14" s="1"/>
  <c r="S70" i="14"/>
  <c r="AD70" i="14"/>
  <c r="T53" i="14"/>
  <c r="R53" i="14" s="1"/>
  <c r="AC53" i="14"/>
  <c r="Q53" i="14"/>
  <c r="O53" i="14" s="1"/>
  <c r="D62" i="13"/>
  <c r="F68" i="14" s="1"/>
  <c r="P68" i="14" s="1"/>
  <c r="AB67" i="14"/>
  <c r="J48" i="13"/>
  <c r="K52" i="14" s="1"/>
  <c r="K49" i="13"/>
  <c r="L55" i="14" s="1"/>
  <c r="Z8" i="14"/>
  <c r="AG8" i="14" s="1"/>
  <c r="AJ8" i="14" s="1"/>
  <c r="Y19" i="14"/>
  <c r="AF19" i="14" s="1"/>
  <c r="F50" i="13"/>
  <c r="H54" i="14" s="1"/>
  <c r="G49" i="13"/>
  <c r="I55" i="14" s="1"/>
  <c r="E48" i="13"/>
  <c r="G52" i="14" s="1"/>
  <c r="I66" i="13"/>
  <c r="J71" i="14" s="1"/>
  <c r="L47" i="13"/>
  <c r="AG7" i="14"/>
  <c r="AJ7" i="14" s="1"/>
  <c r="C8" i="13"/>
  <c r="E9" i="14" s="1"/>
  <c r="N9" i="14" s="1"/>
  <c r="AH26" i="14"/>
  <c r="B18" i="13"/>
  <c r="D20" i="14" s="1"/>
  <c r="M20" i="14" s="1"/>
  <c r="AI9" i="14"/>
  <c r="H47" i="13"/>
  <c r="N130" i="12" l="1"/>
  <c r="B152" i="12"/>
  <c r="B152" i="13"/>
  <c r="D170" i="14" s="1"/>
  <c r="M170" i="14" s="1"/>
  <c r="S71" i="14"/>
  <c r="AD71" i="14"/>
  <c r="T52" i="14"/>
  <c r="R52" i="14" s="1"/>
  <c r="AC52" i="14"/>
  <c r="Q52" i="14"/>
  <c r="O52" i="14" s="1"/>
  <c r="AB68" i="14"/>
  <c r="D63" i="13"/>
  <c r="F69" i="14" s="1"/>
  <c r="P69" i="14" s="1"/>
  <c r="AA52" i="14"/>
  <c r="K50" i="13"/>
  <c r="L54" i="14" s="1"/>
  <c r="J49" i="13"/>
  <c r="K55" i="14" s="1"/>
  <c r="Z9" i="14"/>
  <c r="AG9" i="14" s="1"/>
  <c r="AJ9" i="14" s="1"/>
  <c r="Y20" i="14"/>
  <c r="AF20" i="14" s="1"/>
  <c r="E49" i="13"/>
  <c r="G55" i="14" s="1"/>
  <c r="F51" i="13"/>
  <c r="H56" i="14" s="1"/>
  <c r="AA53" i="14"/>
  <c r="G50" i="13"/>
  <c r="I54" i="14" s="1"/>
  <c r="I67" i="13"/>
  <c r="J73" i="14" s="1"/>
  <c r="L48" i="13"/>
  <c r="B19" i="13"/>
  <c r="D21" i="14" s="1"/>
  <c r="M21" i="14" s="1"/>
  <c r="AI10" i="14"/>
  <c r="C9" i="13"/>
  <c r="E10" i="14" s="1"/>
  <c r="N10" i="14" s="1"/>
  <c r="AH27" i="14"/>
  <c r="H48" i="13"/>
  <c r="B153" i="12" l="1"/>
  <c r="B153" i="13"/>
  <c r="D172" i="14" s="1"/>
  <c r="M172" i="14" s="1"/>
  <c r="S73" i="14"/>
  <c r="AD73" i="14"/>
  <c r="T55" i="14"/>
  <c r="R55" i="14" s="1"/>
  <c r="AC55" i="14"/>
  <c r="Q55" i="14"/>
  <c r="O55" i="14" s="1"/>
  <c r="AB69" i="14"/>
  <c r="D64" i="13"/>
  <c r="F72" i="14" s="1"/>
  <c r="P72" i="14" s="1"/>
  <c r="J50" i="13"/>
  <c r="K54" i="14" s="1"/>
  <c r="K51" i="13"/>
  <c r="L56" i="14" s="1"/>
  <c r="Z10" i="14"/>
  <c r="AG10" i="14" s="1"/>
  <c r="AJ10" i="14" s="1"/>
  <c r="Y21" i="14"/>
  <c r="AF21" i="14" s="1"/>
  <c r="G51" i="13"/>
  <c r="I56" i="14" s="1"/>
  <c r="F52" i="13"/>
  <c r="H57" i="14" s="1"/>
  <c r="E50" i="13"/>
  <c r="I68" i="13"/>
  <c r="J74" i="14" s="1"/>
  <c r="L49" i="13"/>
  <c r="B20" i="13"/>
  <c r="D22" i="14" s="1"/>
  <c r="M22" i="14" s="1"/>
  <c r="AH28" i="14"/>
  <c r="C10" i="13"/>
  <c r="E11" i="14" s="1"/>
  <c r="N11" i="14" s="1"/>
  <c r="AI11" i="14"/>
  <c r="H49" i="13"/>
  <c r="B154" i="12" l="1"/>
  <c r="B154" i="13"/>
  <c r="D173" i="14" s="1"/>
  <c r="M173" i="14" s="1"/>
  <c r="L50" i="13"/>
  <c r="S74" i="14"/>
  <c r="AD74" i="14"/>
  <c r="T54" i="14"/>
  <c r="R54" i="14" s="1"/>
  <c r="AC54" i="14"/>
  <c r="D65" i="13"/>
  <c r="F70" i="14" s="1"/>
  <c r="P70" i="14" s="1"/>
  <c r="AA55" i="14"/>
  <c r="G54" i="14"/>
  <c r="Q54" i="14" s="1"/>
  <c r="K52" i="13"/>
  <c r="L57" i="14" s="1"/>
  <c r="J51" i="13"/>
  <c r="K56" i="14" s="1"/>
  <c r="Z11" i="14"/>
  <c r="AG11" i="14" s="1"/>
  <c r="AJ11" i="14" s="1"/>
  <c r="Y22" i="14"/>
  <c r="AF22" i="14" s="1"/>
  <c r="F53" i="13"/>
  <c r="H58" i="14" s="1"/>
  <c r="E51" i="13"/>
  <c r="G56" i="14" s="1"/>
  <c r="G52" i="13"/>
  <c r="I57" i="14" s="1"/>
  <c r="I69" i="13"/>
  <c r="J75" i="14" s="1"/>
  <c r="AH29" i="14"/>
  <c r="B21" i="13"/>
  <c r="D23" i="14" s="1"/>
  <c r="M23" i="14" s="1"/>
  <c r="H50" i="13"/>
  <c r="AI12" i="14"/>
  <c r="C11" i="13"/>
  <c r="E12" i="14" s="1"/>
  <c r="N12" i="14" s="1"/>
  <c r="B155" i="12" l="1"/>
  <c r="B155" i="13"/>
  <c r="D174" i="14" s="1"/>
  <c r="M174" i="14" s="1"/>
  <c r="S75" i="14"/>
  <c r="AD75" i="14"/>
  <c r="T56" i="14"/>
  <c r="R56" i="14" s="1"/>
  <c r="AC56" i="14"/>
  <c r="Q56" i="14"/>
  <c r="O56" i="14" s="1"/>
  <c r="AB70" i="14"/>
  <c r="D66" i="13"/>
  <c r="F71" i="14" s="1"/>
  <c r="P71" i="14" s="1"/>
  <c r="O54" i="14"/>
  <c r="AA54" i="14"/>
  <c r="J52" i="13"/>
  <c r="K57" i="14" s="1"/>
  <c r="K53" i="13"/>
  <c r="L58" i="14" s="1"/>
  <c r="Z12" i="14"/>
  <c r="AG12" i="14" s="1"/>
  <c r="AJ12" i="14" s="1"/>
  <c r="Y23" i="14"/>
  <c r="AF23" i="14" s="1"/>
  <c r="AA56" i="14"/>
  <c r="E52" i="13"/>
  <c r="G57" i="14" s="1"/>
  <c r="G53" i="13"/>
  <c r="I58" i="14" s="1"/>
  <c r="F54" i="13"/>
  <c r="H60" i="14" s="1"/>
  <c r="AB72" i="14"/>
  <c r="I70" i="13"/>
  <c r="J76" i="14" s="1"/>
  <c r="L51" i="13"/>
  <c r="C12" i="13"/>
  <c r="E13" i="14" s="1"/>
  <c r="N13" i="14" s="1"/>
  <c r="AH30" i="14"/>
  <c r="AI13" i="14"/>
  <c r="B22" i="13"/>
  <c r="D24" i="14" s="1"/>
  <c r="M24" i="14" s="1"/>
  <c r="H51" i="13"/>
  <c r="B156" i="12" l="1"/>
  <c r="B156" i="13"/>
  <c r="D176" i="14" s="1"/>
  <c r="M176" i="14" s="1"/>
  <c r="S76" i="14"/>
  <c r="AD76" i="14"/>
  <c r="T57" i="14"/>
  <c r="R57" i="14" s="1"/>
  <c r="AC57" i="14"/>
  <c r="Q57" i="14"/>
  <c r="O57" i="14" s="1"/>
  <c r="D67" i="13"/>
  <c r="F73" i="14" s="1"/>
  <c r="P73" i="14" s="1"/>
  <c r="AB71" i="14"/>
  <c r="J53" i="13"/>
  <c r="K58" i="14" s="1"/>
  <c r="K54" i="13"/>
  <c r="L60" i="14" s="1"/>
  <c r="Z13" i="14"/>
  <c r="AG13" i="14" s="1"/>
  <c r="AJ13" i="14" s="1"/>
  <c r="Y24" i="14"/>
  <c r="AF24" i="14" s="1"/>
  <c r="AA57" i="14"/>
  <c r="F55" i="13"/>
  <c r="H62" i="14" s="1"/>
  <c r="E53" i="13"/>
  <c r="G58" i="14" s="1"/>
  <c r="G54" i="13"/>
  <c r="I60" i="14" s="1"/>
  <c r="I71" i="13"/>
  <c r="J77" i="14" s="1"/>
  <c r="L52" i="13"/>
  <c r="B23" i="13"/>
  <c r="D25" i="14" s="1"/>
  <c r="M25" i="14" s="1"/>
  <c r="AH31" i="14"/>
  <c r="AI14" i="14"/>
  <c r="C13" i="13"/>
  <c r="E14" i="14" s="1"/>
  <c r="N14" i="14" s="1"/>
  <c r="H52" i="13"/>
  <c r="B157" i="12" l="1"/>
  <c r="B157" i="13"/>
  <c r="D177" i="14" s="1"/>
  <c r="M177" i="14" s="1"/>
  <c r="S77" i="14"/>
  <c r="AD77" i="14"/>
  <c r="T58" i="14"/>
  <c r="R58" i="14" s="1"/>
  <c r="AC58" i="14"/>
  <c r="Q58" i="14"/>
  <c r="O58" i="14" s="1"/>
  <c r="AB73" i="14"/>
  <c r="D68" i="13"/>
  <c r="F74" i="14" s="1"/>
  <c r="P74" i="14" s="1"/>
  <c r="K55" i="13"/>
  <c r="L62" i="14" s="1"/>
  <c r="J54" i="13"/>
  <c r="K60" i="14" s="1"/>
  <c r="Z14" i="14"/>
  <c r="AG14" i="14" s="1"/>
  <c r="AJ14" i="14" s="1"/>
  <c r="Y25" i="14"/>
  <c r="AF25" i="14" s="1"/>
  <c r="AA58" i="14"/>
  <c r="G55" i="13"/>
  <c r="I62" i="14" s="1"/>
  <c r="F56" i="13"/>
  <c r="H59" i="14" s="1"/>
  <c r="E54" i="13"/>
  <c r="G60" i="14" s="1"/>
  <c r="I72" i="13"/>
  <c r="J78" i="14" s="1"/>
  <c r="L53" i="13"/>
  <c r="AI15" i="14"/>
  <c r="C14" i="13"/>
  <c r="E15" i="14" s="1"/>
  <c r="N15" i="14" s="1"/>
  <c r="AH33" i="14"/>
  <c r="B24" i="13"/>
  <c r="D26" i="14" s="1"/>
  <c r="M26" i="14" s="1"/>
  <c r="H53" i="13"/>
  <c r="B158" i="12" l="1"/>
  <c r="B158" i="13"/>
  <c r="D178" i="14" s="1"/>
  <c r="M178" i="14" s="1"/>
  <c r="S78" i="14"/>
  <c r="AD78" i="14"/>
  <c r="T60" i="14"/>
  <c r="R60" i="14" s="1"/>
  <c r="AC60" i="14"/>
  <c r="Q60" i="14"/>
  <c r="O60" i="14" s="1"/>
  <c r="AB74" i="14"/>
  <c r="D69" i="13"/>
  <c r="F75" i="14" s="1"/>
  <c r="P75" i="14" s="1"/>
  <c r="J55" i="13"/>
  <c r="K62" i="14" s="1"/>
  <c r="K56" i="13"/>
  <c r="L59" i="14" s="1"/>
  <c r="Z15" i="14"/>
  <c r="AG15" i="14" s="1"/>
  <c r="AJ15" i="14" s="1"/>
  <c r="Y26" i="14"/>
  <c r="AF26" i="14" s="1"/>
  <c r="E55" i="13"/>
  <c r="G62" i="14" s="1"/>
  <c r="G56" i="13"/>
  <c r="I59" i="14" s="1"/>
  <c r="F57" i="13"/>
  <c r="H63" i="14" s="1"/>
  <c r="I73" i="13"/>
  <c r="J80" i="14" s="1"/>
  <c r="L54" i="13"/>
  <c r="H54" i="13"/>
  <c r="C15" i="13"/>
  <c r="E17" i="14" s="1"/>
  <c r="N17" i="14" s="1"/>
  <c r="B25" i="13"/>
  <c r="D27" i="14" s="1"/>
  <c r="M27" i="14" s="1"/>
  <c r="AH34" i="14"/>
  <c r="AI16" i="14"/>
  <c r="B159" i="12" l="1"/>
  <c r="B159" i="13"/>
  <c r="D180" i="14" s="1"/>
  <c r="M180" i="14" s="1"/>
  <c r="S80" i="14"/>
  <c r="AD80" i="14"/>
  <c r="T62" i="14"/>
  <c r="R62" i="14" s="1"/>
  <c r="AC62" i="14"/>
  <c r="Q62" i="14"/>
  <c r="O62" i="14" s="1"/>
  <c r="AB75" i="14"/>
  <c r="D70" i="13"/>
  <c r="F76" i="14" s="1"/>
  <c r="P76" i="14" s="1"/>
  <c r="K57" i="13"/>
  <c r="L63" i="14" s="1"/>
  <c r="J56" i="13"/>
  <c r="K59" i="14" s="1"/>
  <c r="Z17" i="14"/>
  <c r="Y27" i="14"/>
  <c r="AF27" i="14" s="1"/>
  <c r="F58" i="13"/>
  <c r="H64" i="14" s="1"/>
  <c r="G57" i="13"/>
  <c r="I63" i="14" s="1"/>
  <c r="AA60" i="14"/>
  <c r="E56" i="13"/>
  <c r="G59" i="14" s="1"/>
  <c r="Q59" i="14" s="1"/>
  <c r="I74" i="13"/>
  <c r="J81" i="14" s="1"/>
  <c r="L55" i="13"/>
  <c r="H55" i="13"/>
  <c r="AI18" i="14"/>
  <c r="B26" i="13"/>
  <c r="D29" i="14" s="1"/>
  <c r="M29" i="14" s="1"/>
  <c r="AG16" i="14"/>
  <c r="AJ16" i="14" s="1"/>
  <c r="C16" i="13"/>
  <c r="E18" i="14" s="1"/>
  <c r="N18" i="14" s="1"/>
  <c r="AH35" i="14"/>
  <c r="B160" i="12" l="1"/>
  <c r="B160" i="13"/>
  <c r="D181" i="14" s="1"/>
  <c r="M181" i="14" s="1"/>
  <c r="S81" i="14"/>
  <c r="AD81" i="14"/>
  <c r="T59" i="14"/>
  <c r="R59" i="14" s="1"/>
  <c r="AC59" i="14"/>
  <c r="D71" i="13"/>
  <c r="F77" i="14" s="1"/>
  <c r="P77" i="14" s="1"/>
  <c r="AB76" i="14"/>
  <c r="O59" i="14"/>
  <c r="AA59" i="14"/>
  <c r="J57" i="13"/>
  <c r="K63" i="14" s="1"/>
  <c r="K58" i="13"/>
  <c r="L64" i="14" s="1"/>
  <c r="Z18" i="14"/>
  <c r="AG18" i="14" s="1"/>
  <c r="AJ18" i="14" s="1"/>
  <c r="Y29" i="14"/>
  <c r="E57" i="13"/>
  <c r="G63" i="14" s="1"/>
  <c r="G58" i="13"/>
  <c r="I64" i="14" s="1"/>
  <c r="AA62" i="14"/>
  <c r="F59" i="13"/>
  <c r="H65" i="14" s="1"/>
  <c r="I75" i="13"/>
  <c r="J82" i="14" s="1"/>
  <c r="L56" i="13"/>
  <c r="AH36" i="14"/>
  <c r="C17" i="13"/>
  <c r="E19" i="14" s="1"/>
  <c r="N19" i="14" s="1"/>
  <c r="B27" i="13"/>
  <c r="D28" i="14" s="1"/>
  <c r="M28" i="14" s="1"/>
  <c r="AI19" i="14"/>
  <c r="H56" i="13"/>
  <c r="B161" i="12" l="1"/>
  <c r="B161" i="13"/>
  <c r="D182" i="14" s="1"/>
  <c r="M182" i="14" s="1"/>
  <c r="S82" i="14"/>
  <c r="AD82" i="14"/>
  <c r="T63" i="14"/>
  <c r="R63" i="14" s="1"/>
  <c r="AC63" i="14"/>
  <c r="Q63" i="14"/>
  <c r="O63" i="14" s="1"/>
  <c r="AB77" i="14"/>
  <c r="D72" i="13"/>
  <c r="F78" i="14" s="1"/>
  <c r="P78" i="14" s="1"/>
  <c r="K59" i="13"/>
  <c r="L65" i="14" s="1"/>
  <c r="J58" i="13"/>
  <c r="K64" i="14" s="1"/>
  <c r="Z19" i="14"/>
  <c r="AG19" i="14" s="1"/>
  <c r="AJ19" i="14" s="1"/>
  <c r="Y28" i="14"/>
  <c r="AF28" i="14" s="1"/>
  <c r="F60" i="13"/>
  <c r="H66" i="14" s="1"/>
  <c r="G59" i="13"/>
  <c r="I65" i="14" s="1"/>
  <c r="AA63" i="14"/>
  <c r="E58" i="13"/>
  <c r="G64" i="14" s="1"/>
  <c r="I76" i="13"/>
  <c r="J83" i="14" s="1"/>
  <c r="L57" i="13"/>
  <c r="AF29" i="14"/>
  <c r="B28" i="13"/>
  <c r="D31" i="14" s="1"/>
  <c r="M31" i="14" s="1"/>
  <c r="C18" i="13"/>
  <c r="E20" i="14" s="1"/>
  <c r="N20" i="14" s="1"/>
  <c r="AI20" i="14"/>
  <c r="AH37" i="14"/>
  <c r="H57" i="13"/>
  <c r="B162" i="12" l="1"/>
  <c r="B162" i="13"/>
  <c r="D184" i="14" s="1"/>
  <c r="M184" i="14" s="1"/>
  <c r="S83" i="14"/>
  <c r="AD83" i="14"/>
  <c r="T64" i="14"/>
  <c r="R64" i="14" s="1"/>
  <c r="AC64" i="14"/>
  <c r="Q64" i="14"/>
  <c r="O64" i="14" s="1"/>
  <c r="AB78" i="14"/>
  <c r="D73" i="13"/>
  <c r="F80" i="14" s="1"/>
  <c r="P80" i="14" s="1"/>
  <c r="AB79" i="14"/>
  <c r="J59" i="13"/>
  <c r="K65" i="14" s="1"/>
  <c r="K60" i="13"/>
  <c r="L66" i="14" s="1"/>
  <c r="Z20" i="14"/>
  <c r="AG20" i="14" s="1"/>
  <c r="AJ20" i="14" s="1"/>
  <c r="Y31" i="14"/>
  <c r="AA64" i="14"/>
  <c r="E59" i="13"/>
  <c r="G65" i="14" s="1"/>
  <c r="G60" i="13"/>
  <c r="I66" i="14" s="1"/>
  <c r="F61" i="13"/>
  <c r="H67" i="14" s="1"/>
  <c r="L58" i="13"/>
  <c r="AI21" i="14"/>
  <c r="AF30" i="14"/>
  <c r="B29" i="13"/>
  <c r="D32" i="14" s="1"/>
  <c r="M32" i="14" s="1"/>
  <c r="AH38" i="14"/>
  <c r="C19" i="13"/>
  <c r="E21" i="14" s="1"/>
  <c r="N21" i="14" s="1"/>
  <c r="H58" i="13"/>
  <c r="B163" i="12" l="1"/>
  <c r="B164" i="13" s="1"/>
  <c r="D186" i="14" s="1"/>
  <c r="M186" i="14" s="1"/>
  <c r="B163" i="13"/>
  <c r="D185" i="14" s="1"/>
  <c r="M185" i="14" s="1"/>
  <c r="I77" i="13"/>
  <c r="J84" i="14" s="1"/>
  <c r="S84" i="14" s="1"/>
  <c r="T65" i="14"/>
  <c r="R65" i="14" s="1"/>
  <c r="AC65" i="14"/>
  <c r="Q65" i="14"/>
  <c r="O65" i="14" s="1"/>
  <c r="AB80" i="14"/>
  <c r="D74" i="13"/>
  <c r="F81" i="14" s="1"/>
  <c r="P81" i="14" s="1"/>
  <c r="K61" i="13"/>
  <c r="L67" i="14" s="1"/>
  <c r="J60" i="13"/>
  <c r="K66" i="14" s="1"/>
  <c r="Z21" i="14"/>
  <c r="AG21" i="14" s="1"/>
  <c r="AJ21" i="14" s="1"/>
  <c r="Y32" i="14"/>
  <c r="AA65" i="14"/>
  <c r="F62" i="13"/>
  <c r="H68" i="14" s="1"/>
  <c r="E60" i="13"/>
  <c r="G66" i="14" s="1"/>
  <c r="G61" i="13"/>
  <c r="I67" i="14" s="1"/>
  <c r="I78" i="13"/>
  <c r="J85" i="14" s="1"/>
  <c r="L59" i="13"/>
  <c r="C20" i="13"/>
  <c r="E22" i="14" s="1"/>
  <c r="N22" i="14" s="1"/>
  <c r="AH39" i="14"/>
  <c r="B30" i="13"/>
  <c r="D33" i="14" s="1"/>
  <c r="M33" i="14" s="1"/>
  <c r="AF31" i="14"/>
  <c r="AI22" i="14"/>
  <c r="H59" i="13"/>
  <c r="C127" i="13" l="1"/>
  <c r="E139" i="14" s="1"/>
  <c r="N139" i="14" s="1"/>
  <c r="AD84" i="14"/>
  <c r="S85" i="14"/>
  <c r="AD85" i="14"/>
  <c r="T66" i="14"/>
  <c r="R66" i="14" s="1"/>
  <c r="AC66" i="14"/>
  <c r="Q66" i="14"/>
  <c r="O66" i="14" s="1"/>
  <c r="D75" i="13"/>
  <c r="F82" i="14" s="1"/>
  <c r="P82" i="14" s="1"/>
  <c r="AB81" i="14"/>
  <c r="J61" i="13"/>
  <c r="K67" i="14" s="1"/>
  <c r="K62" i="13"/>
  <c r="L68" i="14" s="1"/>
  <c r="Z22" i="14"/>
  <c r="AG22" i="14" s="1"/>
  <c r="AJ22" i="14" s="1"/>
  <c r="Y33" i="14"/>
  <c r="AF33" i="14" s="1"/>
  <c r="G62" i="13"/>
  <c r="I68" i="14" s="1"/>
  <c r="F63" i="13"/>
  <c r="H69" i="14" s="1"/>
  <c r="AA66" i="14"/>
  <c r="E61" i="13"/>
  <c r="I79" i="13"/>
  <c r="J86" i="14" s="1"/>
  <c r="L60" i="13"/>
  <c r="AI23" i="14"/>
  <c r="AH40" i="14"/>
  <c r="C21" i="13"/>
  <c r="E23" i="14" s="1"/>
  <c r="N23" i="14" s="1"/>
  <c r="H60" i="13"/>
  <c r="B31" i="13"/>
  <c r="D34" i="14" s="1"/>
  <c r="M34" i="14" s="1"/>
  <c r="C128" i="13" l="1"/>
  <c r="E140" i="14" s="1"/>
  <c r="N140" i="14" s="1"/>
  <c r="S86" i="14"/>
  <c r="AD86" i="14"/>
  <c r="T67" i="14"/>
  <c r="R67" i="14" s="1"/>
  <c r="AC67" i="14"/>
  <c r="AB82" i="14"/>
  <c r="D76" i="13"/>
  <c r="F83" i="14" s="1"/>
  <c r="P83" i="14" s="1"/>
  <c r="G67" i="14"/>
  <c r="K63" i="13"/>
  <c r="L69" i="14" s="1"/>
  <c r="J62" i="13"/>
  <c r="K68" i="14" s="1"/>
  <c r="Z23" i="14"/>
  <c r="AG23" i="14" s="1"/>
  <c r="AJ23" i="14" s="1"/>
  <c r="Y34" i="14"/>
  <c r="AF34" i="14" s="1"/>
  <c r="E62" i="13"/>
  <c r="G68" i="14" s="1"/>
  <c r="G63" i="13"/>
  <c r="I69" i="14" s="1"/>
  <c r="F64" i="13"/>
  <c r="H72" i="14" s="1"/>
  <c r="I80" i="13"/>
  <c r="J87" i="14" s="1"/>
  <c r="L61" i="13"/>
  <c r="H61" i="13"/>
  <c r="AI24" i="14"/>
  <c r="C22" i="13"/>
  <c r="E24" i="14" s="1"/>
  <c r="N24" i="14" s="1"/>
  <c r="AH41" i="14"/>
  <c r="B32" i="13"/>
  <c r="D35" i="14" s="1"/>
  <c r="M35" i="14" s="1"/>
  <c r="C129" i="13" l="1"/>
  <c r="E141" i="14" s="1"/>
  <c r="N141" i="14" s="1"/>
  <c r="S87" i="14"/>
  <c r="AD87" i="14"/>
  <c r="T68" i="14"/>
  <c r="R68" i="14" s="1"/>
  <c r="AC68" i="14"/>
  <c r="Q67" i="14"/>
  <c r="O67" i="14" s="1"/>
  <c r="Q68" i="14"/>
  <c r="O68" i="14" s="1"/>
  <c r="AB83" i="14"/>
  <c r="D77" i="13"/>
  <c r="F84" i="14" s="1"/>
  <c r="P84" i="14" s="1"/>
  <c r="AA67" i="14"/>
  <c r="J63" i="13"/>
  <c r="K69" i="14" s="1"/>
  <c r="K64" i="13"/>
  <c r="L72" i="14" s="1"/>
  <c r="Z24" i="14"/>
  <c r="AG24" i="14" s="1"/>
  <c r="AJ24" i="14" s="1"/>
  <c r="Y35" i="14"/>
  <c r="AF35" i="14" s="1"/>
  <c r="AA68" i="14"/>
  <c r="G64" i="13"/>
  <c r="I72" i="14" s="1"/>
  <c r="F65" i="13"/>
  <c r="H70" i="14" s="1"/>
  <c r="E63" i="13"/>
  <c r="G69" i="14" s="1"/>
  <c r="I81" i="13"/>
  <c r="J88" i="14" s="1"/>
  <c r="L62" i="13"/>
  <c r="C23" i="13"/>
  <c r="E25" i="14" s="1"/>
  <c r="N25" i="14" s="1"/>
  <c r="AI25" i="14"/>
  <c r="AH42" i="14"/>
  <c r="H62" i="13"/>
  <c r="B33" i="13"/>
  <c r="D36" i="14" s="1"/>
  <c r="M36" i="14" s="1"/>
  <c r="C130" i="13" l="1"/>
  <c r="E142" i="14" s="1"/>
  <c r="N142" i="14" s="1"/>
  <c r="S88" i="14"/>
  <c r="AD88" i="14"/>
  <c r="T69" i="14"/>
  <c r="R69" i="14" s="1"/>
  <c r="AC69" i="14"/>
  <c r="Q69" i="14"/>
  <c r="O69" i="14" s="1"/>
  <c r="AB84" i="14"/>
  <c r="D78" i="13"/>
  <c r="F85" i="14" s="1"/>
  <c r="P85" i="14" s="1"/>
  <c r="K65" i="13"/>
  <c r="L70" i="14" s="1"/>
  <c r="J64" i="13"/>
  <c r="K72" i="14" s="1"/>
  <c r="Z25" i="14"/>
  <c r="AG25" i="14" s="1"/>
  <c r="AJ25" i="14" s="1"/>
  <c r="Y36" i="14"/>
  <c r="AF36" i="14" s="1"/>
  <c r="AA69" i="14"/>
  <c r="E64" i="13"/>
  <c r="G72" i="14" s="1"/>
  <c r="G65" i="13"/>
  <c r="I70" i="14" s="1"/>
  <c r="F66" i="13"/>
  <c r="H71" i="14" s="1"/>
  <c r="I82" i="13"/>
  <c r="J89" i="14" s="1"/>
  <c r="L63" i="13"/>
  <c r="C24" i="13"/>
  <c r="E26" i="14" s="1"/>
  <c r="N26" i="14" s="1"/>
  <c r="AH44" i="14"/>
  <c r="AI26" i="14"/>
  <c r="H63" i="13"/>
  <c r="B34" i="13"/>
  <c r="D37" i="14" s="1"/>
  <c r="M37" i="14" s="1"/>
  <c r="C131" i="13" l="1"/>
  <c r="E144" i="14" s="1"/>
  <c r="N144" i="14" s="1"/>
  <c r="S89" i="14"/>
  <c r="AD89" i="14"/>
  <c r="T72" i="14"/>
  <c r="R72" i="14" s="1"/>
  <c r="AC72" i="14"/>
  <c r="Q72" i="14"/>
  <c r="O72" i="14" s="1"/>
  <c r="AB85" i="14"/>
  <c r="D79" i="13"/>
  <c r="F86" i="14" s="1"/>
  <c r="P86" i="14" s="1"/>
  <c r="J65" i="13"/>
  <c r="K70" i="14" s="1"/>
  <c r="K66" i="13"/>
  <c r="L71" i="14" s="1"/>
  <c r="Z26" i="14"/>
  <c r="AG26" i="14" s="1"/>
  <c r="AJ26" i="14" s="1"/>
  <c r="Y37" i="14"/>
  <c r="AF37" i="14" s="1"/>
  <c r="F67" i="13"/>
  <c r="H73" i="14" s="1"/>
  <c r="E65" i="13"/>
  <c r="G66" i="13"/>
  <c r="I71" i="14" s="1"/>
  <c r="I83" i="13"/>
  <c r="J90" i="14" s="1"/>
  <c r="L64" i="13"/>
  <c r="H64" i="13"/>
  <c r="C25" i="13"/>
  <c r="E27" i="14" s="1"/>
  <c r="N27" i="14" s="1"/>
  <c r="AI27" i="14"/>
  <c r="AH45" i="14"/>
  <c r="B35" i="13"/>
  <c r="D38" i="14" s="1"/>
  <c r="M38" i="14" s="1"/>
  <c r="C132" i="13" l="1"/>
  <c r="E145" i="14" s="1"/>
  <c r="N145" i="14" s="1"/>
  <c r="S90" i="14"/>
  <c r="AD90" i="14"/>
  <c r="T70" i="14"/>
  <c r="R70" i="14" s="1"/>
  <c r="AC70" i="14"/>
  <c r="AB86" i="14"/>
  <c r="D80" i="13"/>
  <c r="F87" i="14" s="1"/>
  <c r="P87" i="14" s="1"/>
  <c r="G70" i="14"/>
  <c r="Q70" i="14" s="1"/>
  <c r="K67" i="13"/>
  <c r="L73" i="14" s="1"/>
  <c r="J66" i="13"/>
  <c r="K71" i="14" s="1"/>
  <c r="Z27" i="14"/>
  <c r="AG27" i="14" s="1"/>
  <c r="AJ27" i="14" s="1"/>
  <c r="Y38" i="14"/>
  <c r="AF38" i="14" s="1"/>
  <c r="G67" i="13"/>
  <c r="I73" i="14" s="1"/>
  <c r="F68" i="13"/>
  <c r="H74" i="14" s="1"/>
  <c r="E66" i="13"/>
  <c r="I84" i="13"/>
  <c r="J91" i="14" s="1"/>
  <c r="L65" i="13"/>
  <c r="AH46" i="14"/>
  <c r="AI28" i="14"/>
  <c r="C26" i="13"/>
  <c r="E29" i="14" s="1"/>
  <c r="N29" i="14" s="1"/>
  <c r="H65" i="13"/>
  <c r="B36" i="13"/>
  <c r="D40" i="14" s="1"/>
  <c r="M40" i="14" s="1"/>
  <c r="C133" i="13" l="1"/>
  <c r="E146" i="14" s="1"/>
  <c r="N146" i="14" s="1"/>
  <c r="S91" i="14"/>
  <c r="AD91" i="14"/>
  <c r="T71" i="14"/>
  <c r="R71" i="14" s="1"/>
  <c r="AC71" i="14"/>
  <c r="AB87" i="14"/>
  <c r="D81" i="13"/>
  <c r="F88" i="14" s="1"/>
  <c r="P88" i="14" s="1"/>
  <c r="AA72" i="14"/>
  <c r="G71" i="14"/>
  <c r="Q71" i="14" s="1"/>
  <c r="O70" i="14"/>
  <c r="AA70" i="14"/>
  <c r="J67" i="13"/>
  <c r="K73" i="14" s="1"/>
  <c r="K68" i="13"/>
  <c r="L74" i="14" s="1"/>
  <c r="Z29" i="14"/>
  <c r="Y40" i="14"/>
  <c r="F69" i="13"/>
  <c r="H75" i="14" s="1"/>
  <c r="E67" i="13"/>
  <c r="G73" i="14" s="1"/>
  <c r="G68" i="13"/>
  <c r="I74" i="14" s="1"/>
  <c r="I85" i="13"/>
  <c r="J92" i="14" s="1"/>
  <c r="L66" i="13"/>
  <c r="AI29" i="14"/>
  <c r="AH47" i="14"/>
  <c r="C27" i="13"/>
  <c r="E28" i="14" s="1"/>
  <c r="N28" i="14" s="1"/>
  <c r="AF39" i="14"/>
  <c r="H66" i="13"/>
  <c r="B37" i="13"/>
  <c r="D41" i="14" s="1"/>
  <c r="M41" i="14" s="1"/>
  <c r="C134" i="13" l="1"/>
  <c r="E147" i="14" s="1"/>
  <c r="N147" i="14" s="1"/>
  <c r="S92" i="14"/>
  <c r="AD92" i="14"/>
  <c r="T73" i="14"/>
  <c r="R73" i="14" s="1"/>
  <c r="AC73" i="14"/>
  <c r="Q73" i="14"/>
  <c r="O73" i="14" s="1"/>
  <c r="AB88" i="14"/>
  <c r="D82" i="13"/>
  <c r="F89" i="14" s="1"/>
  <c r="P89" i="14" s="1"/>
  <c r="O71" i="14"/>
  <c r="AA71" i="14"/>
  <c r="K69" i="13"/>
  <c r="L75" i="14" s="1"/>
  <c r="J68" i="13"/>
  <c r="K74" i="14" s="1"/>
  <c r="Z28" i="14"/>
  <c r="AG28" i="14" s="1"/>
  <c r="AJ28" i="14" s="1"/>
  <c r="Y41" i="14"/>
  <c r="AA73" i="14"/>
  <c r="E68" i="13"/>
  <c r="G74" i="14" s="1"/>
  <c r="Q74" i="14" s="1"/>
  <c r="G69" i="13"/>
  <c r="I75" i="14" s="1"/>
  <c r="F70" i="13"/>
  <c r="H76" i="14" s="1"/>
  <c r="I86" i="13"/>
  <c r="J93" i="14" s="1"/>
  <c r="L67" i="13"/>
  <c r="AG29" i="14"/>
  <c r="AJ29" i="14" s="1"/>
  <c r="AH48" i="14"/>
  <c r="AF40" i="14"/>
  <c r="C28" i="13"/>
  <c r="E31" i="14" s="1"/>
  <c r="N31" i="14" s="1"/>
  <c r="AI30" i="14"/>
  <c r="H67" i="13"/>
  <c r="B38" i="13"/>
  <c r="D42" i="14" s="1"/>
  <c r="M42" i="14" s="1"/>
  <c r="C135" i="13" l="1"/>
  <c r="E148" i="14" s="1"/>
  <c r="N148" i="14" s="1"/>
  <c r="S93" i="14"/>
  <c r="AD93" i="14"/>
  <c r="T74" i="14"/>
  <c r="R74" i="14" s="1"/>
  <c r="AC74" i="14"/>
  <c r="AB89" i="14"/>
  <c r="D83" i="13"/>
  <c r="F90" i="14" s="1"/>
  <c r="P90" i="14" s="1"/>
  <c r="O74" i="14"/>
  <c r="AA74" i="14"/>
  <c r="J69" i="13"/>
  <c r="K75" i="14" s="1"/>
  <c r="K70" i="13"/>
  <c r="L76" i="14" s="1"/>
  <c r="Z31" i="14"/>
  <c r="Y42" i="14"/>
  <c r="F71" i="13"/>
  <c r="H77" i="14" s="1"/>
  <c r="E69" i="13"/>
  <c r="G75" i="14" s="1"/>
  <c r="G70" i="13"/>
  <c r="I76" i="14" s="1"/>
  <c r="I87" i="13"/>
  <c r="J94" i="14" s="1"/>
  <c r="L68" i="13"/>
  <c r="AF41" i="14"/>
  <c r="AI31" i="14"/>
  <c r="AH49" i="14"/>
  <c r="C29" i="13"/>
  <c r="E32" i="14" s="1"/>
  <c r="N32" i="14" s="1"/>
  <c r="AG30" i="14"/>
  <c r="AJ30" i="14" s="1"/>
  <c r="H68" i="13"/>
  <c r="B39" i="13"/>
  <c r="D43" i="14" s="1"/>
  <c r="M43" i="14" s="1"/>
  <c r="C136" i="13" l="1"/>
  <c r="E149" i="14" s="1"/>
  <c r="N149" i="14" s="1"/>
  <c r="S94" i="14"/>
  <c r="AD94" i="14"/>
  <c r="T75" i="14"/>
  <c r="R75" i="14" s="1"/>
  <c r="AC75" i="14"/>
  <c r="Q75" i="14"/>
  <c r="O75" i="14" s="1"/>
  <c r="D84" i="13"/>
  <c r="F91" i="14" s="1"/>
  <c r="P91" i="14" s="1"/>
  <c r="AB90" i="14"/>
  <c r="AA75" i="14"/>
  <c r="K71" i="13"/>
  <c r="L77" i="14" s="1"/>
  <c r="J70" i="13"/>
  <c r="K76" i="14" s="1"/>
  <c r="Z32" i="14"/>
  <c r="Y43" i="14"/>
  <c r="G71" i="13"/>
  <c r="I77" i="14" s="1"/>
  <c r="F72" i="13"/>
  <c r="H78" i="14" s="1"/>
  <c r="E70" i="13"/>
  <c r="G76" i="14" s="1"/>
  <c r="I88" i="13"/>
  <c r="J95" i="14" s="1"/>
  <c r="L69" i="13"/>
  <c r="C30" i="13"/>
  <c r="E33" i="14" s="1"/>
  <c r="N33" i="14" s="1"/>
  <c r="AF42" i="14"/>
  <c r="AG31" i="14"/>
  <c r="AJ31" i="14" s="1"/>
  <c r="AI33" i="14"/>
  <c r="H69" i="13"/>
  <c r="AH50" i="14"/>
  <c r="B40" i="13"/>
  <c r="D45" i="14" s="1"/>
  <c r="M45" i="14" s="1"/>
  <c r="C137" i="13" l="1"/>
  <c r="E150" i="14" s="1"/>
  <c r="N150" i="14" s="1"/>
  <c r="S95" i="14"/>
  <c r="AD95" i="14"/>
  <c r="T76" i="14"/>
  <c r="R76" i="14" s="1"/>
  <c r="AC76" i="14"/>
  <c r="Q76" i="14"/>
  <c r="O76" i="14" s="1"/>
  <c r="AB91" i="14"/>
  <c r="D85" i="13"/>
  <c r="F92" i="14" s="1"/>
  <c r="P92" i="14" s="1"/>
  <c r="AA76" i="14"/>
  <c r="J71" i="13"/>
  <c r="K72" i="13"/>
  <c r="L78" i="14" s="1"/>
  <c r="Z33" i="14"/>
  <c r="AG33" i="14" s="1"/>
  <c r="AJ33" i="14" s="1"/>
  <c r="Y45" i="14"/>
  <c r="E71" i="13"/>
  <c r="G77" i="14" s="1"/>
  <c r="F73" i="13"/>
  <c r="H80" i="14" s="1"/>
  <c r="G72" i="13"/>
  <c r="I78" i="14" s="1"/>
  <c r="I89" i="13"/>
  <c r="J96" i="14" s="1"/>
  <c r="L70" i="13"/>
  <c r="H70" i="13"/>
  <c r="AI34" i="14"/>
  <c r="AH52" i="14"/>
  <c r="C31" i="13"/>
  <c r="E34" i="14" s="1"/>
  <c r="N34" i="14" s="1"/>
  <c r="C138" i="13" l="1"/>
  <c r="E152" i="14" s="1"/>
  <c r="N152" i="14" s="1"/>
  <c r="S96" i="14"/>
  <c r="AD96" i="14"/>
  <c r="L71" i="13"/>
  <c r="K77" i="14"/>
  <c r="Q77" i="14"/>
  <c r="O77" i="14" s="1"/>
  <c r="D86" i="13"/>
  <c r="F93" i="14" s="1"/>
  <c r="P93" i="14" s="1"/>
  <c r="AB92" i="14"/>
  <c r="AA77" i="14"/>
  <c r="J72" i="13"/>
  <c r="K78" i="14" s="1"/>
  <c r="K73" i="13"/>
  <c r="L80" i="14" s="1"/>
  <c r="Z34" i="14"/>
  <c r="AG34" i="14" s="1"/>
  <c r="AJ34" i="14" s="1"/>
  <c r="G73" i="13"/>
  <c r="I80" i="14" s="1"/>
  <c r="F74" i="13"/>
  <c r="H81" i="14" s="1"/>
  <c r="E72" i="13"/>
  <c r="G78" i="14" s="1"/>
  <c r="I90" i="13"/>
  <c r="J97" i="14" s="1"/>
  <c r="C32" i="13"/>
  <c r="E35" i="14" s="1"/>
  <c r="N35" i="14" s="1"/>
  <c r="AI35" i="14"/>
  <c r="AH53" i="14"/>
  <c r="H71" i="13"/>
  <c r="B41" i="13"/>
  <c r="D44" i="14" s="1"/>
  <c r="M44" i="14" s="1"/>
  <c r="C139" i="13" l="1"/>
  <c r="E153" i="14" s="1"/>
  <c r="N153" i="14" s="1"/>
  <c r="S97" i="14"/>
  <c r="AD97" i="14"/>
  <c r="T78" i="14"/>
  <c r="R78" i="14" s="1"/>
  <c r="AC78" i="14"/>
  <c r="T77" i="14"/>
  <c r="R77" i="14" s="1"/>
  <c r="AC77" i="14"/>
  <c r="Q78" i="14"/>
  <c r="O78" i="14" s="1"/>
  <c r="AB93" i="14"/>
  <c r="D87" i="13"/>
  <c r="F94" i="14" s="1"/>
  <c r="P94" i="14" s="1"/>
  <c r="AA78" i="14"/>
  <c r="K74" i="13"/>
  <c r="L81" i="14" s="1"/>
  <c r="J73" i="13"/>
  <c r="K80" i="14" s="1"/>
  <c r="Z35" i="14"/>
  <c r="AG35" i="14" s="1"/>
  <c r="AJ35" i="14" s="1"/>
  <c r="Y44" i="14"/>
  <c r="AF44" i="14" s="1"/>
  <c r="AA79" i="14"/>
  <c r="E73" i="13"/>
  <c r="G80" i="14" s="1"/>
  <c r="F75" i="13"/>
  <c r="H82" i="14" s="1"/>
  <c r="G74" i="13"/>
  <c r="I81" i="14" s="1"/>
  <c r="I91" i="13"/>
  <c r="J98" i="14" s="1"/>
  <c r="L72" i="13"/>
  <c r="AF45" i="14"/>
  <c r="AI36" i="14"/>
  <c r="C33" i="13"/>
  <c r="E36" i="14" s="1"/>
  <c r="N36" i="14" s="1"/>
  <c r="AH54" i="14"/>
  <c r="H72" i="13"/>
  <c r="B42" i="13"/>
  <c r="D46" i="14" s="1"/>
  <c r="M46" i="14" s="1"/>
  <c r="C140" i="13" l="1"/>
  <c r="E154" i="14" s="1"/>
  <c r="N154" i="14" s="1"/>
  <c r="S98" i="14"/>
  <c r="AD98" i="14"/>
  <c r="T80" i="14"/>
  <c r="R80" i="14" s="1"/>
  <c r="AC80" i="14"/>
  <c r="Q80" i="14"/>
  <c r="O80" i="14" s="1"/>
  <c r="AB94" i="14"/>
  <c r="D88" i="13"/>
  <c r="F95" i="14" s="1"/>
  <c r="P95" i="14" s="1"/>
  <c r="J74" i="13"/>
  <c r="K81" i="14" s="1"/>
  <c r="K75" i="13"/>
  <c r="L82" i="14" s="1"/>
  <c r="Z36" i="14"/>
  <c r="AG36" i="14" s="1"/>
  <c r="AJ36" i="14" s="1"/>
  <c r="Y46" i="14"/>
  <c r="AF46" i="14" s="1"/>
  <c r="AA80" i="14"/>
  <c r="G75" i="13"/>
  <c r="I82" i="14" s="1"/>
  <c r="E74" i="13"/>
  <c r="G81" i="14" s="1"/>
  <c r="Q81" i="14" s="1"/>
  <c r="F76" i="13"/>
  <c r="H83" i="14" s="1"/>
  <c r="I92" i="13"/>
  <c r="J100" i="14" s="1"/>
  <c r="L73" i="13"/>
  <c r="H73" i="13"/>
  <c r="AH55" i="14"/>
  <c r="AI37" i="14"/>
  <c r="C34" i="13"/>
  <c r="E37" i="14" s="1"/>
  <c r="N37" i="14" s="1"/>
  <c r="B43" i="13"/>
  <c r="D48" i="14" s="1"/>
  <c r="M48" i="14" s="1"/>
  <c r="C141" i="13" l="1"/>
  <c r="E156" i="14" s="1"/>
  <c r="N156" i="14" s="1"/>
  <c r="S100" i="14"/>
  <c r="AD100" i="14"/>
  <c r="T81" i="14"/>
  <c r="R81" i="14" s="1"/>
  <c r="AC81" i="14"/>
  <c r="D89" i="13"/>
  <c r="F96" i="14" s="1"/>
  <c r="P96" i="14" s="1"/>
  <c r="AB95" i="14"/>
  <c r="O81" i="14"/>
  <c r="AA81" i="14"/>
  <c r="K76" i="13"/>
  <c r="L83" i="14" s="1"/>
  <c r="J75" i="13"/>
  <c r="K82" i="14" s="1"/>
  <c r="Z37" i="14"/>
  <c r="AG37" i="14" s="1"/>
  <c r="AJ37" i="14" s="1"/>
  <c r="Y48" i="14"/>
  <c r="G76" i="13"/>
  <c r="I83" i="14" s="1"/>
  <c r="F77" i="13"/>
  <c r="H84" i="14" s="1"/>
  <c r="E75" i="13"/>
  <c r="G82" i="14" s="1"/>
  <c r="I93" i="13"/>
  <c r="J101" i="14" s="1"/>
  <c r="L74" i="13"/>
  <c r="AI38" i="14"/>
  <c r="AH56" i="14"/>
  <c r="C35" i="13"/>
  <c r="E38" i="14" s="1"/>
  <c r="N38" i="14" s="1"/>
  <c r="AF47" i="14"/>
  <c r="H74" i="13"/>
  <c r="B44" i="13"/>
  <c r="D49" i="14" s="1"/>
  <c r="M49" i="14" s="1"/>
  <c r="C142" i="13" l="1"/>
  <c r="E157" i="14" s="1"/>
  <c r="N157" i="14" s="1"/>
  <c r="S101" i="14"/>
  <c r="AD101" i="14"/>
  <c r="T82" i="14"/>
  <c r="R82" i="14" s="1"/>
  <c r="AC82" i="14"/>
  <c r="Q82" i="14"/>
  <c r="O82" i="14" s="1"/>
  <c r="AB96" i="14"/>
  <c r="D90" i="13"/>
  <c r="F97" i="14" s="1"/>
  <c r="P97" i="14" s="1"/>
  <c r="AA82" i="14"/>
  <c r="J76" i="13"/>
  <c r="K83" i="14" s="1"/>
  <c r="K77" i="13"/>
  <c r="L84" i="14" s="1"/>
  <c r="Z38" i="14"/>
  <c r="AG38" i="14" s="1"/>
  <c r="AJ38" i="14" s="1"/>
  <c r="Y49" i="14"/>
  <c r="E76" i="13"/>
  <c r="G83" i="14" s="1"/>
  <c r="F78" i="13"/>
  <c r="H85" i="14" s="1"/>
  <c r="G77" i="13"/>
  <c r="I84" i="14" s="1"/>
  <c r="I94" i="13"/>
  <c r="J102" i="14" s="1"/>
  <c r="L75" i="13"/>
  <c r="H75" i="13"/>
  <c r="AI39" i="14"/>
  <c r="AF48" i="14"/>
  <c r="AH57" i="14"/>
  <c r="C36" i="13"/>
  <c r="E40" i="14" s="1"/>
  <c r="N40" i="14" s="1"/>
  <c r="B45" i="13"/>
  <c r="D50" i="14" s="1"/>
  <c r="M50" i="14" s="1"/>
  <c r="C143" i="13" l="1"/>
  <c r="E158" i="14" s="1"/>
  <c r="N158" i="14" s="1"/>
  <c r="S102" i="14"/>
  <c r="AD102" i="14"/>
  <c r="T83" i="14"/>
  <c r="R83" i="14" s="1"/>
  <c r="AC83" i="14"/>
  <c r="Q83" i="14"/>
  <c r="O83" i="14" s="1"/>
  <c r="AB97" i="14"/>
  <c r="D91" i="13"/>
  <c r="F98" i="14" s="1"/>
  <c r="P98" i="14" s="1"/>
  <c r="AA83" i="14"/>
  <c r="K78" i="13"/>
  <c r="L85" i="14" s="1"/>
  <c r="J77" i="13"/>
  <c r="K84" i="14" s="1"/>
  <c r="Z40" i="14"/>
  <c r="Y50" i="14"/>
  <c r="G78" i="13"/>
  <c r="I85" i="14" s="1"/>
  <c r="E77" i="13"/>
  <c r="G84" i="14" s="1"/>
  <c r="F79" i="13"/>
  <c r="H86" i="14" s="1"/>
  <c r="AB99" i="14"/>
  <c r="I95" i="13"/>
  <c r="J103" i="14" s="1"/>
  <c r="L76" i="13"/>
  <c r="AF49" i="14"/>
  <c r="C37" i="13"/>
  <c r="E41" i="14" s="1"/>
  <c r="N41" i="14" s="1"/>
  <c r="AH58" i="14"/>
  <c r="AI40" i="14"/>
  <c r="AG39" i="14"/>
  <c r="AJ39" i="14" s="1"/>
  <c r="H76" i="13"/>
  <c r="B46" i="13"/>
  <c r="D51" i="14" s="1"/>
  <c r="M51" i="14" s="1"/>
  <c r="C144" i="13" l="1"/>
  <c r="E160" i="14" s="1"/>
  <c r="N160" i="14" s="1"/>
  <c r="S103" i="14"/>
  <c r="AD103" i="14"/>
  <c r="T84" i="14"/>
  <c r="R84" i="14" s="1"/>
  <c r="AC84" i="14"/>
  <c r="Q84" i="14"/>
  <c r="O84" i="14" s="1"/>
  <c r="AB98" i="14"/>
  <c r="D92" i="13"/>
  <c r="F100" i="14" s="1"/>
  <c r="P100" i="14" s="1"/>
  <c r="AA84" i="14"/>
  <c r="J78" i="13"/>
  <c r="K85" i="14" s="1"/>
  <c r="K79" i="13"/>
  <c r="L86" i="14" s="1"/>
  <c r="Z41" i="14"/>
  <c r="Y51" i="14"/>
  <c r="F80" i="13"/>
  <c r="H87" i="14" s="1"/>
  <c r="G79" i="13"/>
  <c r="I86" i="14" s="1"/>
  <c r="E78" i="13"/>
  <c r="G85" i="14" s="1"/>
  <c r="I96" i="13"/>
  <c r="J104" i="14" s="1"/>
  <c r="L77" i="13"/>
  <c r="AI41" i="14"/>
  <c r="AH59" i="14"/>
  <c r="C38" i="13"/>
  <c r="E42" i="14" s="1"/>
  <c r="N42" i="14" s="1"/>
  <c r="B47" i="13"/>
  <c r="D53" i="14" s="1"/>
  <c r="M53" i="14" s="1"/>
  <c r="AF50" i="14"/>
  <c r="AG40" i="14"/>
  <c r="AJ40" i="14" s="1"/>
  <c r="H77" i="13"/>
  <c r="C145" i="13" l="1"/>
  <c r="E161" i="14" s="1"/>
  <c r="N161" i="14" s="1"/>
  <c r="S104" i="14"/>
  <c r="AD104" i="14"/>
  <c r="T85" i="14"/>
  <c r="R85" i="14" s="1"/>
  <c r="AC85" i="14"/>
  <c r="Q85" i="14"/>
  <c r="O85" i="14" s="1"/>
  <c r="AA85" i="14"/>
  <c r="AB100" i="14"/>
  <c r="D93" i="13"/>
  <c r="F101" i="14" s="1"/>
  <c r="P101" i="14" s="1"/>
  <c r="K80" i="13"/>
  <c r="L87" i="14" s="1"/>
  <c r="J79" i="13"/>
  <c r="K86" i="14" s="1"/>
  <c r="Z42" i="14"/>
  <c r="Y53" i="14"/>
  <c r="E79" i="13"/>
  <c r="G80" i="13"/>
  <c r="I87" i="14" s="1"/>
  <c r="F81" i="13"/>
  <c r="H88" i="14" s="1"/>
  <c r="I97" i="13"/>
  <c r="J105" i="14" s="1"/>
  <c r="L78" i="13"/>
  <c r="AI42" i="14"/>
  <c r="AG41" i="14"/>
  <c r="AJ41" i="14" s="1"/>
  <c r="AH60" i="14"/>
  <c r="C39" i="13"/>
  <c r="E43" i="14" s="1"/>
  <c r="N43" i="14" s="1"/>
  <c r="H78" i="13"/>
  <c r="B48" i="13"/>
  <c r="D52" i="14" s="1"/>
  <c r="M52" i="14" s="1"/>
  <c r="C146" i="13" l="1"/>
  <c r="E162" i="14" s="1"/>
  <c r="N162" i="14" s="1"/>
  <c r="S105" i="14"/>
  <c r="AD105" i="14"/>
  <c r="T86" i="14"/>
  <c r="R86" i="14" s="1"/>
  <c r="AC86" i="14"/>
  <c r="AB101" i="14"/>
  <c r="D94" i="13"/>
  <c r="F102" i="14" s="1"/>
  <c r="P102" i="14" s="1"/>
  <c r="G86" i="14"/>
  <c r="Q86" i="14" s="1"/>
  <c r="J80" i="13"/>
  <c r="K87" i="14" s="1"/>
  <c r="K81" i="13"/>
  <c r="L88" i="14" s="1"/>
  <c r="Z43" i="14"/>
  <c r="Y52" i="14"/>
  <c r="AF52" i="14" s="1"/>
  <c r="F82" i="13"/>
  <c r="H89" i="14" s="1"/>
  <c r="E80" i="13"/>
  <c r="G87" i="14" s="1"/>
  <c r="G81" i="13"/>
  <c r="I88" i="14" s="1"/>
  <c r="I98" i="13"/>
  <c r="J106" i="14" s="1"/>
  <c r="L79" i="13"/>
  <c r="AF53" i="14"/>
  <c r="AH62" i="14"/>
  <c r="AI44" i="14"/>
  <c r="C40" i="13"/>
  <c r="E45" i="14" s="1"/>
  <c r="N45" i="14" s="1"/>
  <c r="AG42" i="14"/>
  <c r="AJ42" i="14" s="1"/>
  <c r="H79" i="13"/>
  <c r="B49" i="13"/>
  <c r="D55" i="14" s="1"/>
  <c r="M55" i="14" s="1"/>
  <c r="C147" i="13" l="1"/>
  <c r="E164" i="14" s="1"/>
  <c r="N164" i="14" s="1"/>
  <c r="S106" i="14"/>
  <c r="AD106" i="14"/>
  <c r="T87" i="14"/>
  <c r="R87" i="14" s="1"/>
  <c r="AC87" i="14"/>
  <c r="Q87" i="14"/>
  <c r="O87" i="14" s="1"/>
  <c r="AB102" i="14"/>
  <c r="D95" i="13"/>
  <c r="F103" i="14" s="1"/>
  <c r="P103" i="14" s="1"/>
  <c r="O86" i="14"/>
  <c r="AA86" i="14"/>
  <c r="AA87" i="14"/>
  <c r="K82" i="13"/>
  <c r="L89" i="14" s="1"/>
  <c r="J81" i="13"/>
  <c r="K88" i="14" s="1"/>
  <c r="Z45" i="14"/>
  <c r="Y55" i="14"/>
  <c r="E81" i="13"/>
  <c r="G88" i="14" s="1"/>
  <c r="G82" i="13"/>
  <c r="I89" i="14" s="1"/>
  <c r="F83" i="13"/>
  <c r="H90" i="14" s="1"/>
  <c r="I99" i="13"/>
  <c r="J108" i="14" s="1"/>
  <c r="L80" i="13"/>
  <c r="AI45" i="14"/>
  <c r="AH63" i="14"/>
  <c r="C41" i="13"/>
  <c r="E44" i="14" s="1"/>
  <c r="N44" i="14" s="1"/>
  <c r="H80" i="13"/>
  <c r="B50" i="13"/>
  <c r="D54" i="14" s="1"/>
  <c r="M54" i="14" s="1"/>
  <c r="C148" i="13" l="1"/>
  <c r="E165" i="14" s="1"/>
  <c r="N165" i="14" s="1"/>
  <c r="S108" i="14"/>
  <c r="AD108" i="14"/>
  <c r="T88" i="14"/>
  <c r="R88" i="14" s="1"/>
  <c r="AC88" i="14"/>
  <c r="Q88" i="14"/>
  <c r="O88" i="14" s="1"/>
  <c r="AA88" i="14"/>
  <c r="AB103" i="14"/>
  <c r="D96" i="13"/>
  <c r="F104" i="14" s="1"/>
  <c r="P104" i="14" s="1"/>
  <c r="J82" i="13"/>
  <c r="K89" i="14" s="1"/>
  <c r="K83" i="13"/>
  <c r="L90" i="14" s="1"/>
  <c r="Z44" i="14"/>
  <c r="AG44" i="14" s="1"/>
  <c r="AJ44" i="14" s="1"/>
  <c r="Y54" i="14"/>
  <c r="AF54" i="14" s="1"/>
  <c r="F84" i="13"/>
  <c r="H91" i="14" s="1"/>
  <c r="E82" i="13"/>
  <c r="G89" i="14" s="1"/>
  <c r="G83" i="13"/>
  <c r="I90" i="14" s="1"/>
  <c r="I100" i="13"/>
  <c r="J109" i="14" s="1"/>
  <c r="L81" i="13"/>
  <c r="AF55" i="14"/>
  <c r="AH64" i="14"/>
  <c r="AG45" i="14"/>
  <c r="AJ45" i="14" s="1"/>
  <c r="C42" i="13"/>
  <c r="E46" i="14" s="1"/>
  <c r="N46" i="14" s="1"/>
  <c r="AI46" i="14"/>
  <c r="H81" i="13"/>
  <c r="B51" i="13"/>
  <c r="D56" i="14" s="1"/>
  <c r="M56" i="14" s="1"/>
  <c r="C149" i="13" l="1"/>
  <c r="E166" i="14" s="1"/>
  <c r="N166" i="14" s="1"/>
  <c r="S109" i="14"/>
  <c r="AD109" i="14"/>
  <c r="T89" i="14"/>
  <c r="R89" i="14" s="1"/>
  <c r="AC89" i="14"/>
  <c r="Q89" i="14"/>
  <c r="O89" i="14" s="1"/>
  <c r="D97" i="13"/>
  <c r="F105" i="14" s="1"/>
  <c r="P105" i="14" s="1"/>
  <c r="AB104" i="14"/>
  <c r="AA89" i="14"/>
  <c r="K84" i="13"/>
  <c r="L91" i="14" s="1"/>
  <c r="J83" i="13"/>
  <c r="K90" i="14" s="1"/>
  <c r="Z46" i="14"/>
  <c r="AG46" i="14" s="1"/>
  <c r="AJ46" i="14" s="1"/>
  <c r="Y56" i="14"/>
  <c r="AF56" i="14" s="1"/>
  <c r="G84" i="13"/>
  <c r="I91" i="14" s="1"/>
  <c r="F85" i="13"/>
  <c r="H92" i="14" s="1"/>
  <c r="E83" i="13"/>
  <c r="G90" i="14" s="1"/>
  <c r="I101" i="13"/>
  <c r="J110" i="14" s="1"/>
  <c r="L82" i="13"/>
  <c r="C43" i="13"/>
  <c r="E48" i="14" s="1"/>
  <c r="N48" i="14" s="1"/>
  <c r="AH65" i="14"/>
  <c r="AI47" i="14"/>
  <c r="H82" i="13"/>
  <c r="B52" i="13"/>
  <c r="D57" i="14" s="1"/>
  <c r="M57" i="14" s="1"/>
  <c r="C150" i="13" l="1"/>
  <c r="E168" i="14" s="1"/>
  <c r="N168" i="14" s="1"/>
  <c r="S110" i="14"/>
  <c r="AD110" i="14"/>
  <c r="T90" i="14"/>
  <c r="R90" i="14" s="1"/>
  <c r="AC90" i="14"/>
  <c r="Q90" i="14"/>
  <c r="O90" i="14" s="1"/>
  <c r="AB105" i="14"/>
  <c r="D98" i="13"/>
  <c r="F106" i="14" s="1"/>
  <c r="P106" i="14" s="1"/>
  <c r="AA90" i="14"/>
  <c r="J84" i="13"/>
  <c r="K91" i="14" s="1"/>
  <c r="K85" i="13"/>
  <c r="L92" i="14" s="1"/>
  <c r="Z48" i="14"/>
  <c r="Y57" i="14"/>
  <c r="AF57" i="14" s="1"/>
  <c r="E84" i="13"/>
  <c r="G91" i="14" s="1"/>
  <c r="G85" i="13"/>
  <c r="I92" i="14" s="1"/>
  <c r="F86" i="13"/>
  <c r="H93" i="14" s="1"/>
  <c r="AB107" i="14"/>
  <c r="I102" i="13"/>
  <c r="J111" i="14" s="1"/>
  <c r="L83" i="13"/>
  <c r="AH66" i="14"/>
  <c r="AI48" i="14"/>
  <c r="C44" i="13"/>
  <c r="E49" i="14" s="1"/>
  <c r="N49" i="14" s="1"/>
  <c r="AG47" i="14"/>
  <c r="AJ47" i="14" s="1"/>
  <c r="H83" i="13"/>
  <c r="B53" i="13"/>
  <c r="D58" i="14" s="1"/>
  <c r="M58" i="14" s="1"/>
  <c r="C151" i="13" l="1"/>
  <c r="E169" i="14" s="1"/>
  <c r="N169" i="14" s="1"/>
  <c r="S111" i="14"/>
  <c r="AD111" i="14"/>
  <c r="T91" i="14"/>
  <c r="R91" i="14" s="1"/>
  <c r="AC91" i="14"/>
  <c r="Q91" i="14"/>
  <c r="O91" i="14" s="1"/>
  <c r="AB106" i="14"/>
  <c r="D99" i="13"/>
  <c r="F108" i="14" s="1"/>
  <c r="P108" i="14" s="1"/>
  <c r="AA91" i="14"/>
  <c r="K86" i="13"/>
  <c r="L93" i="14" s="1"/>
  <c r="J85" i="13"/>
  <c r="Z49" i="14"/>
  <c r="Y58" i="14"/>
  <c r="AF58" i="14" s="1"/>
  <c r="F87" i="13"/>
  <c r="H94" i="14" s="1"/>
  <c r="E85" i="13"/>
  <c r="G92" i="14" s="1"/>
  <c r="G86" i="13"/>
  <c r="I93" i="14" s="1"/>
  <c r="I103" i="13"/>
  <c r="J112" i="14" s="1"/>
  <c r="L84" i="13"/>
  <c r="AH67" i="14"/>
  <c r="AG48" i="14"/>
  <c r="AJ48" i="14" s="1"/>
  <c r="AI49" i="14"/>
  <c r="H84" i="13"/>
  <c r="B54" i="13"/>
  <c r="D60" i="14" s="1"/>
  <c r="M60" i="14" s="1"/>
  <c r="C152" i="13" l="1"/>
  <c r="E170" i="14" s="1"/>
  <c r="N170" i="14" s="1"/>
  <c r="S112" i="14"/>
  <c r="AD112" i="14"/>
  <c r="L85" i="13"/>
  <c r="K92" i="14"/>
  <c r="Q92" i="14"/>
  <c r="O92" i="14" s="1"/>
  <c r="AB108" i="14"/>
  <c r="D100" i="13"/>
  <c r="F109" i="14" s="1"/>
  <c r="P109" i="14" s="1"/>
  <c r="AA92" i="14"/>
  <c r="J86" i="13"/>
  <c r="K93" i="14" s="1"/>
  <c r="K87" i="13"/>
  <c r="L94" i="14" s="1"/>
  <c r="C45" i="13"/>
  <c r="E50" i="14" s="1"/>
  <c r="N50" i="14" s="1"/>
  <c r="Y60" i="14"/>
  <c r="G87" i="13"/>
  <c r="I94" i="14" s="1"/>
  <c r="F88" i="13"/>
  <c r="H95" i="14" s="1"/>
  <c r="E86" i="13"/>
  <c r="G93" i="14" s="1"/>
  <c r="I104" i="13"/>
  <c r="J113" i="14" s="1"/>
  <c r="H85" i="13"/>
  <c r="C46" i="13"/>
  <c r="E51" i="14" s="1"/>
  <c r="N51" i="14" s="1"/>
  <c r="AH68" i="14"/>
  <c r="AI50" i="14"/>
  <c r="AG49" i="14"/>
  <c r="AJ49" i="14" s="1"/>
  <c r="B55" i="13"/>
  <c r="D62" i="14" s="1"/>
  <c r="M62" i="14" s="1"/>
  <c r="C153" i="13" l="1"/>
  <c r="E172" i="14" s="1"/>
  <c r="N172" i="14" s="1"/>
  <c r="S113" i="14"/>
  <c r="AD113" i="14"/>
  <c r="T93" i="14"/>
  <c r="R93" i="14" s="1"/>
  <c r="AC93" i="14"/>
  <c r="T92" i="14"/>
  <c r="R92" i="14" s="1"/>
  <c r="AC92" i="14"/>
  <c r="Q93" i="14"/>
  <c r="O93" i="14" s="1"/>
  <c r="AB109" i="14"/>
  <c r="D101" i="13"/>
  <c r="F110" i="14" s="1"/>
  <c r="P110" i="14" s="1"/>
  <c r="AA93" i="14"/>
  <c r="K88" i="13"/>
  <c r="L95" i="14" s="1"/>
  <c r="J87" i="13"/>
  <c r="K94" i="14" s="1"/>
  <c r="Z50" i="14"/>
  <c r="AG50" i="14" s="1"/>
  <c r="AJ50" i="14" s="1"/>
  <c r="Z51" i="14"/>
  <c r="Y62" i="14"/>
  <c r="E87" i="13"/>
  <c r="G94" i="14" s="1"/>
  <c r="F89" i="13"/>
  <c r="H96" i="14" s="1"/>
  <c r="G88" i="13"/>
  <c r="I95" i="14" s="1"/>
  <c r="I105" i="13"/>
  <c r="J114" i="14" s="1"/>
  <c r="L86" i="13"/>
  <c r="AI52" i="14"/>
  <c r="AH69" i="14"/>
  <c r="C47" i="13"/>
  <c r="E53" i="14" s="1"/>
  <c r="N53" i="14" s="1"/>
  <c r="B56" i="13"/>
  <c r="D59" i="14" s="1"/>
  <c r="M59" i="14" s="1"/>
  <c r="AF60" i="14"/>
  <c r="H86" i="13"/>
  <c r="C154" i="13" l="1"/>
  <c r="E173" i="14" s="1"/>
  <c r="N173" i="14" s="1"/>
  <c r="S114" i="14"/>
  <c r="AD114" i="14"/>
  <c r="T94" i="14"/>
  <c r="R94" i="14" s="1"/>
  <c r="AC94" i="14"/>
  <c r="Q94" i="14"/>
  <c r="O94" i="14" s="1"/>
  <c r="AB110" i="14"/>
  <c r="D102" i="13"/>
  <c r="F111" i="14" s="1"/>
  <c r="P111" i="14" s="1"/>
  <c r="AA94" i="14"/>
  <c r="J88" i="13"/>
  <c r="K95" i="14" s="1"/>
  <c r="K89" i="13"/>
  <c r="L96" i="14" s="1"/>
  <c r="Z53" i="14"/>
  <c r="Y59" i="14"/>
  <c r="AF59" i="14" s="1"/>
  <c r="G89" i="13"/>
  <c r="I96" i="14" s="1"/>
  <c r="F90" i="13"/>
  <c r="H97" i="14" s="1"/>
  <c r="E88" i="13"/>
  <c r="G95" i="14" s="1"/>
  <c r="I106" i="13"/>
  <c r="J116" i="14" s="1"/>
  <c r="L87" i="13"/>
  <c r="AI53" i="14"/>
  <c r="AF62" i="14"/>
  <c r="AH70" i="14"/>
  <c r="C48" i="13"/>
  <c r="E52" i="14" s="1"/>
  <c r="N52" i="14" s="1"/>
  <c r="H87" i="13"/>
  <c r="B57" i="13"/>
  <c r="D63" i="14" s="1"/>
  <c r="M63" i="14" s="1"/>
  <c r="C155" i="13" l="1"/>
  <c r="E174" i="14" s="1"/>
  <c r="N174" i="14" s="1"/>
  <c r="S116" i="14"/>
  <c r="AD116" i="14"/>
  <c r="T95" i="14"/>
  <c r="R95" i="14" s="1"/>
  <c r="AC95" i="14"/>
  <c r="Q95" i="14"/>
  <c r="O95" i="14" s="1"/>
  <c r="AB111" i="14"/>
  <c r="D103" i="13"/>
  <c r="F112" i="14" s="1"/>
  <c r="P112" i="14" s="1"/>
  <c r="AA95" i="14"/>
  <c r="J89" i="13"/>
  <c r="K96" i="14" s="1"/>
  <c r="K90" i="13"/>
  <c r="L97" i="14" s="1"/>
  <c r="Z52" i="14"/>
  <c r="AG52" i="14" s="1"/>
  <c r="AJ52" i="14" s="1"/>
  <c r="Y63" i="14"/>
  <c r="AF63" i="14" s="1"/>
  <c r="E89" i="13"/>
  <c r="G96" i="14" s="1"/>
  <c r="F91" i="13"/>
  <c r="H98" i="14" s="1"/>
  <c r="G90" i="13"/>
  <c r="I97" i="14" s="1"/>
  <c r="I107" i="13"/>
  <c r="J117" i="14" s="1"/>
  <c r="L88" i="13"/>
  <c r="AH71" i="14"/>
  <c r="AI54" i="14"/>
  <c r="AG53" i="14"/>
  <c r="AJ53" i="14" s="1"/>
  <c r="C49" i="13"/>
  <c r="E55" i="14" s="1"/>
  <c r="N55" i="14" s="1"/>
  <c r="H88" i="13"/>
  <c r="B58" i="13"/>
  <c r="D64" i="14" s="1"/>
  <c r="M64" i="14" s="1"/>
  <c r="C156" i="13" l="1"/>
  <c r="E176" i="14" s="1"/>
  <c r="N176" i="14" s="1"/>
  <c r="S117" i="14"/>
  <c r="AD117" i="14"/>
  <c r="T96" i="14"/>
  <c r="R96" i="14" s="1"/>
  <c r="AC96" i="14"/>
  <c r="Q96" i="14"/>
  <c r="O96" i="14" s="1"/>
  <c r="AB112" i="14"/>
  <c r="D104" i="13"/>
  <c r="F113" i="14" s="1"/>
  <c r="P113" i="14" s="1"/>
  <c r="AA96" i="14"/>
  <c r="K91" i="13"/>
  <c r="L98" i="14" s="1"/>
  <c r="J90" i="13"/>
  <c r="K97" i="14" s="1"/>
  <c r="Z55" i="14"/>
  <c r="Y61" i="14"/>
  <c r="G91" i="13"/>
  <c r="I98" i="14" s="1"/>
  <c r="E90" i="13"/>
  <c r="G97" i="14" s="1"/>
  <c r="F92" i="13"/>
  <c r="H100" i="14" s="1"/>
  <c r="I108" i="13"/>
  <c r="J118" i="14" s="1"/>
  <c r="L89" i="13"/>
  <c r="C50" i="13"/>
  <c r="E54" i="14" s="1"/>
  <c r="N54" i="14" s="1"/>
  <c r="AI55" i="14"/>
  <c r="AH72" i="14"/>
  <c r="H89" i="13"/>
  <c r="B59" i="13"/>
  <c r="D65" i="14" s="1"/>
  <c r="C157" i="13" l="1"/>
  <c r="E177" i="14" s="1"/>
  <c r="N177" i="14" s="1"/>
  <c r="M65" i="14"/>
  <c r="Y65" i="14"/>
  <c r="AF65" i="14" s="1"/>
  <c r="S118" i="14"/>
  <c r="AD118" i="14"/>
  <c r="T97" i="14"/>
  <c r="R97" i="14" s="1"/>
  <c r="AC97" i="14"/>
  <c r="Q97" i="14"/>
  <c r="O97" i="14" s="1"/>
  <c r="AB113" i="14"/>
  <c r="D105" i="13"/>
  <c r="F114" i="14" s="1"/>
  <c r="P114" i="14" s="1"/>
  <c r="AA97" i="14"/>
  <c r="J91" i="13"/>
  <c r="K98" i="14" s="1"/>
  <c r="K92" i="13"/>
  <c r="L100" i="14" s="1"/>
  <c r="Z54" i="14"/>
  <c r="AG54" i="14" s="1"/>
  <c r="AJ54" i="14" s="1"/>
  <c r="Y64" i="14"/>
  <c r="AF64" i="14" s="1"/>
  <c r="F93" i="13"/>
  <c r="H101" i="14" s="1"/>
  <c r="G92" i="13"/>
  <c r="I100" i="14" s="1"/>
  <c r="E91" i="13"/>
  <c r="I109" i="13"/>
  <c r="J119" i="14" s="1"/>
  <c r="L90" i="13"/>
  <c r="C51" i="13"/>
  <c r="E56" i="14" s="1"/>
  <c r="N56" i="14" s="1"/>
  <c r="AG55" i="14"/>
  <c r="AJ55" i="14" s="1"/>
  <c r="AI56" i="14"/>
  <c r="AH73" i="14"/>
  <c r="H90" i="13"/>
  <c r="B60" i="13"/>
  <c r="D66" i="14" s="1"/>
  <c r="M66" i="14" s="1"/>
  <c r="C158" i="13" l="1"/>
  <c r="E178" i="14" s="1"/>
  <c r="N178" i="14" s="1"/>
  <c r="S119" i="14"/>
  <c r="AD119" i="14"/>
  <c r="T98" i="14"/>
  <c r="R98" i="14" s="1"/>
  <c r="AC98" i="14"/>
  <c r="AB114" i="14"/>
  <c r="D106" i="13"/>
  <c r="F116" i="14" s="1"/>
  <c r="P116" i="14" s="1"/>
  <c r="AA99" i="14"/>
  <c r="G98" i="14"/>
  <c r="Q98" i="14" s="1"/>
  <c r="K93" i="13"/>
  <c r="L101" i="14" s="1"/>
  <c r="J92" i="13"/>
  <c r="K100" i="14" s="1"/>
  <c r="Z56" i="14"/>
  <c r="AG56" i="14" s="1"/>
  <c r="AJ56" i="14" s="1"/>
  <c r="Y66" i="14"/>
  <c r="AF66" i="14" s="1"/>
  <c r="E92" i="13"/>
  <c r="G100" i="14" s="1"/>
  <c r="F94" i="13"/>
  <c r="H102" i="14" s="1"/>
  <c r="G93" i="13"/>
  <c r="I101" i="14" s="1"/>
  <c r="AB115" i="14"/>
  <c r="I110" i="13"/>
  <c r="J120" i="14" s="1"/>
  <c r="L91" i="13"/>
  <c r="C52" i="13"/>
  <c r="E57" i="14" s="1"/>
  <c r="N57" i="14" s="1"/>
  <c r="AI57" i="14"/>
  <c r="AH75" i="14"/>
  <c r="H91" i="13"/>
  <c r="B61" i="13"/>
  <c r="D67" i="14" s="1"/>
  <c r="M67" i="14" s="1"/>
  <c r="C159" i="13" l="1"/>
  <c r="E180" i="14" s="1"/>
  <c r="N180" i="14" s="1"/>
  <c r="S120" i="14"/>
  <c r="AD120" i="14"/>
  <c r="T100" i="14"/>
  <c r="R100" i="14" s="1"/>
  <c r="AC100" i="14"/>
  <c r="Q100" i="14"/>
  <c r="O100" i="14" s="1"/>
  <c r="D107" i="13"/>
  <c r="F117" i="14" s="1"/>
  <c r="P117" i="14" s="1"/>
  <c r="O98" i="14"/>
  <c r="AA98" i="14"/>
  <c r="J93" i="13"/>
  <c r="K101" i="14" s="1"/>
  <c r="K94" i="13"/>
  <c r="L102" i="14" s="1"/>
  <c r="Z57" i="14"/>
  <c r="AG57" i="14" s="1"/>
  <c r="AJ57" i="14" s="1"/>
  <c r="Y67" i="14"/>
  <c r="AF67" i="14" s="1"/>
  <c r="AA100" i="14"/>
  <c r="F95" i="13"/>
  <c r="H103" i="14" s="1"/>
  <c r="G94" i="13"/>
  <c r="I102" i="14" s="1"/>
  <c r="E93" i="13"/>
  <c r="G101" i="14" s="1"/>
  <c r="AB116" i="14"/>
  <c r="I111" i="13"/>
  <c r="J121" i="14" s="1"/>
  <c r="L92" i="13"/>
  <c r="H92" i="13"/>
  <c r="C53" i="13"/>
  <c r="E58" i="14" s="1"/>
  <c r="N58" i="14" s="1"/>
  <c r="AI58" i="14"/>
  <c r="AH76" i="14"/>
  <c r="B62" i="13"/>
  <c r="D68" i="14" s="1"/>
  <c r="M68" i="14" s="1"/>
  <c r="C160" i="13" l="1"/>
  <c r="E181" i="14" s="1"/>
  <c r="N181" i="14" s="1"/>
  <c r="S121" i="14"/>
  <c r="AD121" i="14"/>
  <c r="T101" i="14"/>
  <c r="R101" i="14" s="1"/>
  <c r="AC101" i="14"/>
  <c r="Q101" i="14"/>
  <c r="O101" i="14" s="1"/>
  <c r="AB117" i="14"/>
  <c r="D108" i="13"/>
  <c r="F118" i="14" s="1"/>
  <c r="P118" i="14" s="1"/>
  <c r="K95" i="13"/>
  <c r="L103" i="14" s="1"/>
  <c r="J94" i="13"/>
  <c r="K102" i="14" s="1"/>
  <c r="Z58" i="14"/>
  <c r="AG58" i="14" s="1"/>
  <c r="AJ58" i="14" s="1"/>
  <c r="Y68" i="14"/>
  <c r="AF68" i="14" s="1"/>
  <c r="AA101" i="14"/>
  <c r="E94" i="13"/>
  <c r="F96" i="13"/>
  <c r="H104" i="14" s="1"/>
  <c r="G95" i="13"/>
  <c r="I103" i="14" s="1"/>
  <c r="I112" i="13"/>
  <c r="J122" i="14" s="1"/>
  <c r="L93" i="13"/>
  <c r="H93" i="13"/>
  <c r="C54" i="13"/>
  <c r="E60" i="14" s="1"/>
  <c r="N60" i="14" s="1"/>
  <c r="AH77" i="14"/>
  <c r="AI59" i="14"/>
  <c r="B63" i="13"/>
  <c r="D69" i="14" s="1"/>
  <c r="M69" i="14" s="1"/>
  <c r="C161" i="13" l="1"/>
  <c r="E182" i="14" s="1"/>
  <c r="N182" i="14" s="1"/>
  <c r="S122" i="14"/>
  <c r="AD122" i="14"/>
  <c r="T102" i="14"/>
  <c r="R102" i="14" s="1"/>
  <c r="AC102" i="14"/>
  <c r="AB118" i="14"/>
  <c r="D109" i="13"/>
  <c r="F119" i="14" s="1"/>
  <c r="P119" i="14" s="1"/>
  <c r="G102" i="14"/>
  <c r="Q102" i="14" s="1"/>
  <c r="J95" i="13"/>
  <c r="K103" i="14" s="1"/>
  <c r="K96" i="13"/>
  <c r="L104" i="14" s="1"/>
  <c r="Z60" i="14"/>
  <c r="Y69" i="14"/>
  <c r="AF69" i="14" s="1"/>
  <c r="G96" i="13"/>
  <c r="I104" i="14" s="1"/>
  <c r="E95" i="13"/>
  <c r="F97" i="13"/>
  <c r="H105" i="14" s="1"/>
  <c r="I113" i="13"/>
  <c r="J124" i="14" s="1"/>
  <c r="L94" i="13"/>
  <c r="AI60" i="14"/>
  <c r="C55" i="13"/>
  <c r="E62" i="14" s="1"/>
  <c r="N62" i="14" s="1"/>
  <c r="AH78" i="14"/>
  <c r="H94" i="13"/>
  <c r="B64" i="13"/>
  <c r="D72" i="14" s="1"/>
  <c r="M72" i="14" s="1"/>
  <c r="C162" i="13" l="1"/>
  <c r="E184" i="14" s="1"/>
  <c r="N184" i="14" s="1"/>
  <c r="S124" i="14"/>
  <c r="AD124" i="14"/>
  <c r="T103" i="14"/>
  <c r="R103" i="14" s="1"/>
  <c r="AC103" i="14"/>
  <c r="AB119" i="14"/>
  <c r="D110" i="13"/>
  <c r="F120" i="14" s="1"/>
  <c r="P120" i="14" s="1"/>
  <c r="G103" i="14"/>
  <c r="Q103" i="14" s="1"/>
  <c r="O102" i="14"/>
  <c r="AA102" i="14"/>
  <c r="K97" i="13"/>
  <c r="L105" i="14" s="1"/>
  <c r="J96" i="13"/>
  <c r="Z62" i="14"/>
  <c r="Y72" i="14"/>
  <c r="E96" i="13"/>
  <c r="G104" i="14" s="1"/>
  <c r="F98" i="13"/>
  <c r="H106" i="14" s="1"/>
  <c r="G97" i="13"/>
  <c r="I105" i="14" s="1"/>
  <c r="I114" i="13"/>
  <c r="J125" i="14" s="1"/>
  <c r="L95" i="13"/>
  <c r="C56" i="13"/>
  <c r="E59" i="14" s="1"/>
  <c r="N59" i="14" s="1"/>
  <c r="AG60" i="14"/>
  <c r="AJ60" i="14" s="1"/>
  <c r="AH79" i="14"/>
  <c r="AI62" i="14"/>
  <c r="H95" i="13"/>
  <c r="B65" i="13"/>
  <c r="D70" i="14" s="1"/>
  <c r="M70" i="14" s="1"/>
  <c r="C164" i="13" l="1"/>
  <c r="E186" i="14" s="1"/>
  <c r="N186" i="14" s="1"/>
  <c r="C163" i="13"/>
  <c r="E185" i="14" s="1"/>
  <c r="N185" i="14" s="1"/>
  <c r="S125" i="14"/>
  <c r="AD125" i="14"/>
  <c r="L96" i="13"/>
  <c r="K104" i="14"/>
  <c r="Q104" i="14"/>
  <c r="O104" i="14" s="1"/>
  <c r="AB120" i="14"/>
  <c r="D111" i="13"/>
  <c r="F121" i="14" s="1"/>
  <c r="P121" i="14" s="1"/>
  <c r="O103" i="14"/>
  <c r="AA103" i="14"/>
  <c r="AA104" i="14"/>
  <c r="J97" i="13"/>
  <c r="K105" i="14" s="1"/>
  <c r="K98" i="13"/>
  <c r="L106" i="14" s="1"/>
  <c r="Z59" i="14"/>
  <c r="AG59" i="14" s="1"/>
  <c r="AJ59" i="14" s="1"/>
  <c r="Y70" i="14"/>
  <c r="AF70" i="14" s="1"/>
  <c r="F99" i="13"/>
  <c r="H108" i="14" s="1"/>
  <c r="G98" i="13"/>
  <c r="I106" i="14" s="1"/>
  <c r="E97" i="13"/>
  <c r="G105" i="14" s="1"/>
  <c r="I115" i="13"/>
  <c r="J126" i="14" s="1"/>
  <c r="AH80" i="14"/>
  <c r="AG62" i="14"/>
  <c r="AJ62" i="14" s="1"/>
  <c r="AI63" i="14"/>
  <c r="C57" i="13"/>
  <c r="E63" i="14" s="1"/>
  <c r="N63" i="14" s="1"/>
  <c r="H96" i="13"/>
  <c r="B66" i="13"/>
  <c r="D71" i="14" s="1"/>
  <c r="M71" i="14" s="1"/>
  <c r="S126" i="14" l="1"/>
  <c r="AD126" i="14"/>
  <c r="T105" i="14"/>
  <c r="R105" i="14" s="1"/>
  <c r="AC105" i="14"/>
  <c r="T104" i="14"/>
  <c r="R104" i="14" s="1"/>
  <c r="AC104" i="14"/>
  <c r="Q105" i="14"/>
  <c r="O105" i="14" s="1"/>
  <c r="D112" i="13"/>
  <c r="F122" i="14" s="1"/>
  <c r="P122" i="14" s="1"/>
  <c r="AB121" i="14"/>
  <c r="AA105" i="14"/>
  <c r="K99" i="13"/>
  <c r="L108" i="14" s="1"/>
  <c r="J98" i="13"/>
  <c r="K106" i="14" s="1"/>
  <c r="Z63" i="14"/>
  <c r="AG63" i="14" s="1"/>
  <c r="AJ63" i="14" s="1"/>
  <c r="Y71" i="14"/>
  <c r="AF71" i="14" s="1"/>
  <c r="E98" i="13"/>
  <c r="G106" i="14" s="1"/>
  <c r="F100" i="13"/>
  <c r="H109" i="14" s="1"/>
  <c r="G99" i="13"/>
  <c r="I108" i="14" s="1"/>
  <c r="I116" i="13"/>
  <c r="J127" i="14" s="1"/>
  <c r="L97" i="13"/>
  <c r="AF72" i="14"/>
  <c r="H97" i="13"/>
  <c r="C58" i="13"/>
  <c r="E64" i="14" s="1"/>
  <c r="N64" i="14" s="1"/>
  <c r="AI64" i="14"/>
  <c r="AH82" i="14"/>
  <c r="B67" i="13"/>
  <c r="D73" i="14" s="1"/>
  <c r="M73" i="14" s="1"/>
  <c r="S127" i="14" l="1"/>
  <c r="AD127" i="14"/>
  <c r="T106" i="14"/>
  <c r="R106" i="14" s="1"/>
  <c r="AC106" i="14"/>
  <c r="Q106" i="14"/>
  <c r="O106" i="14" s="1"/>
  <c r="AB122" i="14"/>
  <c r="D113" i="13"/>
  <c r="F124" i="14" s="1"/>
  <c r="P124" i="14" s="1"/>
  <c r="AA106" i="14"/>
  <c r="J99" i="13"/>
  <c r="K100" i="13"/>
  <c r="L109" i="14" s="1"/>
  <c r="Z61" i="14"/>
  <c r="Y73" i="14"/>
  <c r="AF73" i="14" s="1"/>
  <c r="AA107" i="14"/>
  <c r="G100" i="13"/>
  <c r="I109" i="14" s="1"/>
  <c r="E99" i="13"/>
  <c r="G108" i="14" s="1"/>
  <c r="F101" i="13"/>
  <c r="H110" i="14" s="1"/>
  <c r="AB123" i="14"/>
  <c r="I117" i="13"/>
  <c r="J128" i="14" s="1"/>
  <c r="L98" i="13"/>
  <c r="C59" i="13"/>
  <c r="E65" i="14" s="1"/>
  <c r="AH83" i="14"/>
  <c r="B68" i="13"/>
  <c r="D74" i="14" s="1"/>
  <c r="M74" i="14" s="1"/>
  <c r="AI65" i="14"/>
  <c r="H98" i="13"/>
  <c r="N65" i="14" l="1"/>
  <c r="Z65" i="14"/>
  <c r="AG65" i="14" s="1"/>
  <c r="AJ65" i="14" s="1"/>
  <c r="S128" i="14"/>
  <c r="AD128" i="14"/>
  <c r="L99" i="13"/>
  <c r="K108" i="14"/>
  <c r="Q108" i="14"/>
  <c r="O108" i="14" s="1"/>
  <c r="D114" i="13"/>
  <c r="F125" i="14" s="1"/>
  <c r="P125" i="14" s="1"/>
  <c r="K101" i="13"/>
  <c r="L110" i="14" s="1"/>
  <c r="J100" i="13"/>
  <c r="K109" i="14" s="1"/>
  <c r="Z64" i="14"/>
  <c r="AG64" i="14" s="1"/>
  <c r="AJ64" i="14" s="1"/>
  <c r="Y74" i="14"/>
  <c r="F102" i="13"/>
  <c r="H111" i="14" s="1"/>
  <c r="G101" i="13"/>
  <c r="I110" i="14" s="1"/>
  <c r="AA108" i="14"/>
  <c r="E100" i="13"/>
  <c r="G109" i="14" s="1"/>
  <c r="AB124" i="14"/>
  <c r="I118" i="13"/>
  <c r="J129" i="14" s="1"/>
  <c r="C60" i="13"/>
  <c r="E66" i="14" s="1"/>
  <c r="N66" i="14" s="1"/>
  <c r="AI66" i="14"/>
  <c r="AH84" i="14"/>
  <c r="H99" i="13"/>
  <c r="S129" i="14" l="1"/>
  <c r="AD129" i="14"/>
  <c r="T109" i="14"/>
  <c r="R109" i="14" s="1"/>
  <c r="AC109" i="14"/>
  <c r="T108" i="14"/>
  <c r="R108" i="14" s="1"/>
  <c r="AC108" i="14"/>
  <c r="Q109" i="14"/>
  <c r="O109" i="14" s="1"/>
  <c r="D115" i="13"/>
  <c r="F126" i="14" s="1"/>
  <c r="P126" i="14" s="1"/>
  <c r="K102" i="13"/>
  <c r="L111" i="14" s="1"/>
  <c r="J101" i="13"/>
  <c r="K110" i="14" s="1"/>
  <c r="Z66" i="14"/>
  <c r="AG66" i="14" s="1"/>
  <c r="AJ66" i="14" s="1"/>
  <c r="AA109" i="14"/>
  <c r="E101" i="13"/>
  <c r="G110" i="14" s="1"/>
  <c r="G102" i="13"/>
  <c r="I111" i="14" s="1"/>
  <c r="F103" i="13"/>
  <c r="H112" i="14" s="1"/>
  <c r="AB125" i="14"/>
  <c r="I119" i="13"/>
  <c r="J130" i="14" s="1"/>
  <c r="L100" i="13"/>
  <c r="H100" i="13"/>
  <c r="C61" i="13"/>
  <c r="E67" i="14" s="1"/>
  <c r="N67" i="14" s="1"/>
  <c r="AH85" i="14"/>
  <c r="AI67" i="14"/>
  <c r="B69" i="13"/>
  <c r="D75" i="14" s="1"/>
  <c r="M75" i="14" s="1"/>
  <c r="S130" i="14" l="1"/>
  <c r="AD130" i="14"/>
  <c r="T110" i="14"/>
  <c r="R110" i="14" s="1"/>
  <c r="AC110" i="14"/>
  <c r="Q110" i="14"/>
  <c r="O110" i="14" s="1"/>
  <c r="D116" i="13"/>
  <c r="F127" i="14" s="1"/>
  <c r="P127" i="14" s="1"/>
  <c r="J102" i="13"/>
  <c r="K111" i="14" s="1"/>
  <c r="K103" i="13"/>
  <c r="L112" i="14" s="1"/>
  <c r="Z67" i="14"/>
  <c r="AG67" i="14" s="1"/>
  <c r="AJ67" i="14" s="1"/>
  <c r="Y75" i="14"/>
  <c r="AF75" i="14" s="1"/>
  <c r="F104" i="13"/>
  <c r="H113" i="14" s="1"/>
  <c r="E102" i="13"/>
  <c r="G111" i="14" s="1"/>
  <c r="AA110" i="14"/>
  <c r="G103" i="13"/>
  <c r="I112" i="14" s="1"/>
  <c r="AB126" i="14"/>
  <c r="I120" i="13"/>
  <c r="J132" i="14" s="1"/>
  <c r="L101" i="13"/>
  <c r="AH86" i="14"/>
  <c r="AI68" i="14"/>
  <c r="C62" i="13"/>
  <c r="E68" i="14" s="1"/>
  <c r="N68" i="14" s="1"/>
  <c r="H101" i="13"/>
  <c r="B70" i="13"/>
  <c r="D76" i="14" s="1"/>
  <c r="M76" i="14" s="1"/>
  <c r="S132" i="14" l="1"/>
  <c r="AD132" i="14"/>
  <c r="T111" i="14"/>
  <c r="R111" i="14" s="1"/>
  <c r="AC111" i="14"/>
  <c r="Q111" i="14"/>
  <c r="O111" i="14" s="1"/>
  <c r="D117" i="13"/>
  <c r="F128" i="14" s="1"/>
  <c r="P128" i="14" s="1"/>
  <c r="K104" i="13"/>
  <c r="L113" i="14" s="1"/>
  <c r="J103" i="13"/>
  <c r="K112" i="14" s="1"/>
  <c r="Z68" i="14"/>
  <c r="AG68" i="14" s="1"/>
  <c r="AJ68" i="14" s="1"/>
  <c r="Y76" i="14"/>
  <c r="AF76" i="14" s="1"/>
  <c r="AA111" i="14"/>
  <c r="G104" i="13"/>
  <c r="I113" i="14" s="1"/>
  <c r="E103" i="13"/>
  <c r="G112" i="14" s="1"/>
  <c r="F105" i="13"/>
  <c r="H114" i="14" s="1"/>
  <c r="AB127" i="14"/>
  <c r="I121" i="13"/>
  <c r="J133" i="14" s="1"/>
  <c r="L102" i="13"/>
  <c r="AH87" i="14"/>
  <c r="C63" i="13"/>
  <c r="E69" i="14" s="1"/>
  <c r="N69" i="14" s="1"/>
  <c r="AI69" i="14"/>
  <c r="H102" i="13"/>
  <c r="B71" i="13"/>
  <c r="D77" i="14" s="1"/>
  <c r="M77" i="14" l="1"/>
  <c r="Y77" i="14"/>
  <c r="AF77" i="14" s="1"/>
  <c r="S133" i="14"/>
  <c r="AD133" i="14"/>
  <c r="T112" i="14"/>
  <c r="R112" i="14" s="1"/>
  <c r="AC112" i="14"/>
  <c r="Q112" i="14"/>
  <c r="O112" i="14" s="1"/>
  <c r="D118" i="13"/>
  <c r="F129" i="14" s="1"/>
  <c r="P129" i="14" s="1"/>
  <c r="J104" i="13"/>
  <c r="K113" i="14" s="1"/>
  <c r="K105" i="13"/>
  <c r="L114" i="14" s="1"/>
  <c r="Z69" i="14"/>
  <c r="AG69" i="14" s="1"/>
  <c r="AJ69" i="14" s="1"/>
  <c r="F106" i="13"/>
  <c r="H116" i="14" s="1"/>
  <c r="G105" i="13"/>
  <c r="I114" i="14" s="1"/>
  <c r="AA112" i="14"/>
  <c r="E104" i="13"/>
  <c r="G113" i="14" s="1"/>
  <c r="AB128" i="14"/>
  <c r="I122" i="13"/>
  <c r="J134" i="14" s="1"/>
  <c r="L103" i="13"/>
  <c r="C64" i="13"/>
  <c r="E72" i="14" s="1"/>
  <c r="N72" i="14" s="1"/>
  <c r="AH88" i="14"/>
  <c r="AI70" i="14"/>
  <c r="H103" i="13"/>
  <c r="B72" i="13"/>
  <c r="D78" i="14" s="1"/>
  <c r="M78" i="14" s="1"/>
  <c r="Y78" i="14" l="1"/>
  <c r="AF78" i="14" s="1"/>
  <c r="S134" i="14"/>
  <c r="AD134" i="14"/>
  <c r="T113" i="14"/>
  <c r="R113" i="14" s="1"/>
  <c r="AC113" i="14"/>
  <c r="Q113" i="14"/>
  <c r="O113" i="14" s="1"/>
  <c r="AB129" i="14"/>
  <c r="D119" i="13"/>
  <c r="F130" i="14" s="1"/>
  <c r="P130" i="14" s="1"/>
  <c r="K106" i="13"/>
  <c r="L116" i="14" s="1"/>
  <c r="J105" i="13"/>
  <c r="K114" i="14" s="1"/>
  <c r="Z72" i="14"/>
  <c r="Y79" i="14"/>
  <c r="AF79" i="14" s="1"/>
  <c r="F107" i="13"/>
  <c r="H117" i="14" s="1"/>
  <c r="AA113" i="14"/>
  <c r="E105" i="13"/>
  <c r="G114" i="14" s="1"/>
  <c r="G106" i="13"/>
  <c r="I116" i="14" s="1"/>
  <c r="I123" i="13"/>
  <c r="J135" i="14" s="1"/>
  <c r="L104" i="13"/>
  <c r="AI71" i="14"/>
  <c r="AH89" i="14"/>
  <c r="C65" i="13"/>
  <c r="E70" i="14" s="1"/>
  <c r="N70" i="14" s="1"/>
  <c r="H104" i="13"/>
  <c r="B73" i="13"/>
  <c r="D80" i="14" s="1"/>
  <c r="M80" i="14" s="1"/>
  <c r="S135" i="14" l="1"/>
  <c r="AD135" i="14"/>
  <c r="T114" i="14"/>
  <c r="R114" i="14" s="1"/>
  <c r="AC114" i="14"/>
  <c r="Q114" i="14"/>
  <c r="O114" i="14" s="1"/>
  <c r="D120" i="13"/>
  <c r="F132" i="14" s="1"/>
  <c r="P132" i="14" s="1"/>
  <c r="AB130" i="14"/>
  <c r="J106" i="13"/>
  <c r="K116" i="14" s="1"/>
  <c r="K107" i="13"/>
  <c r="L117" i="14" s="1"/>
  <c r="Z70" i="14"/>
  <c r="AG70" i="14" s="1"/>
  <c r="AJ70" i="14" s="1"/>
  <c r="Y80" i="14"/>
  <c r="AF80" i="14" s="1"/>
  <c r="E106" i="13"/>
  <c r="G116" i="14" s="1"/>
  <c r="F108" i="13"/>
  <c r="H118" i="14" s="1"/>
  <c r="G107" i="13"/>
  <c r="I117" i="14" s="1"/>
  <c r="AA114" i="14"/>
  <c r="AB131" i="14"/>
  <c r="I124" i="13"/>
  <c r="J136" i="14" s="1"/>
  <c r="L105" i="13"/>
  <c r="AH90" i="14"/>
  <c r="AI72" i="14"/>
  <c r="C66" i="13"/>
  <c r="E71" i="14" s="1"/>
  <c r="N71" i="14" s="1"/>
  <c r="B74" i="13"/>
  <c r="D81" i="14" s="1"/>
  <c r="M81" i="14" s="1"/>
  <c r="H105" i="13"/>
  <c r="S136" i="14" l="1"/>
  <c r="AD136" i="14"/>
  <c r="T116" i="14"/>
  <c r="R116" i="14" s="1"/>
  <c r="AC116" i="14"/>
  <c r="Q116" i="14"/>
  <c r="O116" i="14" s="1"/>
  <c r="D121" i="13"/>
  <c r="F133" i="14" s="1"/>
  <c r="P133" i="14" s="1"/>
  <c r="K108" i="13"/>
  <c r="L118" i="14" s="1"/>
  <c r="J107" i="13"/>
  <c r="K117" i="14" s="1"/>
  <c r="Z71" i="14"/>
  <c r="AG71" i="14" s="1"/>
  <c r="AJ71" i="14" s="1"/>
  <c r="Y81" i="14"/>
  <c r="F109" i="13"/>
  <c r="H119" i="14" s="1"/>
  <c r="AA115" i="14"/>
  <c r="G108" i="13"/>
  <c r="I118" i="14" s="1"/>
  <c r="E107" i="13"/>
  <c r="G117" i="14" s="1"/>
  <c r="Q117" i="14" s="1"/>
  <c r="AB132" i="14"/>
  <c r="L106" i="13"/>
  <c r="AI73" i="14"/>
  <c r="AG72" i="14"/>
  <c r="AJ72" i="14" s="1"/>
  <c r="C67" i="13"/>
  <c r="E73" i="14" s="1"/>
  <c r="N73" i="14" s="1"/>
  <c r="AH91" i="14"/>
  <c r="H106" i="13"/>
  <c r="B75" i="13"/>
  <c r="D82" i="14" s="1"/>
  <c r="M82" i="14" s="1"/>
  <c r="I125" i="13" l="1"/>
  <c r="J137" i="14" s="1"/>
  <c r="T117" i="14"/>
  <c r="R117" i="14" s="1"/>
  <c r="AC117" i="14"/>
  <c r="AB133" i="14"/>
  <c r="D122" i="13"/>
  <c r="F134" i="14" s="1"/>
  <c r="P134" i="14" s="1"/>
  <c r="O117" i="14"/>
  <c r="AA117" i="14"/>
  <c r="J108" i="13"/>
  <c r="K118" i="14" s="1"/>
  <c r="K109" i="13"/>
  <c r="L119" i="14" s="1"/>
  <c r="Z73" i="14"/>
  <c r="AG73" i="14" s="1"/>
  <c r="AJ73" i="14" s="1"/>
  <c r="Y82" i="14"/>
  <c r="AF82" i="14" s="1"/>
  <c r="E108" i="13"/>
  <c r="G118" i="14" s="1"/>
  <c r="AA116" i="14"/>
  <c r="G109" i="13"/>
  <c r="I119" i="14" s="1"/>
  <c r="F110" i="13"/>
  <c r="H120" i="14" s="1"/>
  <c r="I126" i="13"/>
  <c r="J138" i="14" s="1"/>
  <c r="L107" i="13"/>
  <c r="AI75" i="14"/>
  <c r="AH92" i="14"/>
  <c r="C68" i="13"/>
  <c r="E74" i="14" s="1"/>
  <c r="N74" i="14" s="1"/>
  <c r="H107" i="13"/>
  <c r="B76" i="13"/>
  <c r="D83" i="14" s="1"/>
  <c r="M83" i="14" s="1"/>
  <c r="S138" i="14" l="1"/>
  <c r="AD138" i="14"/>
  <c r="S137" i="14"/>
  <c r="AD137" i="14"/>
  <c r="T118" i="14"/>
  <c r="R118" i="14" s="1"/>
  <c r="AC118" i="14"/>
  <c r="Q118" i="14"/>
  <c r="O118" i="14" s="1"/>
  <c r="AB134" i="14"/>
  <c r="D123" i="13"/>
  <c r="F135" i="14" s="1"/>
  <c r="P135" i="14" s="1"/>
  <c r="K110" i="13"/>
  <c r="L120" i="14" s="1"/>
  <c r="J109" i="13"/>
  <c r="K119" i="14" s="1"/>
  <c r="Z74" i="14"/>
  <c r="Y83" i="14"/>
  <c r="AF83" i="14" s="1"/>
  <c r="F111" i="13"/>
  <c r="H121" i="14" s="1"/>
  <c r="AA118" i="14"/>
  <c r="G110" i="13"/>
  <c r="I120" i="14" s="1"/>
  <c r="E109" i="13"/>
  <c r="L108" i="13"/>
  <c r="C69" i="13"/>
  <c r="E75" i="14" s="1"/>
  <c r="N75" i="14" s="1"/>
  <c r="AI76" i="14"/>
  <c r="AH93" i="14"/>
  <c r="H108" i="13"/>
  <c r="B77" i="13"/>
  <c r="D84" i="14" s="1"/>
  <c r="M84" i="14" s="1"/>
  <c r="I127" i="13" l="1"/>
  <c r="T119" i="14"/>
  <c r="R119" i="14" s="1"/>
  <c r="AC119" i="14"/>
  <c r="AB135" i="14"/>
  <c r="D124" i="13"/>
  <c r="F136" i="14" s="1"/>
  <c r="P136" i="14" s="1"/>
  <c r="G119" i="14"/>
  <c r="J110" i="13"/>
  <c r="K120" i="14" s="1"/>
  <c r="K111" i="13"/>
  <c r="L121" i="14" s="1"/>
  <c r="Z75" i="14"/>
  <c r="AG75" i="14" s="1"/>
  <c r="AJ75" i="14" s="1"/>
  <c r="Y84" i="14"/>
  <c r="AF84" i="14" s="1"/>
  <c r="E110" i="13"/>
  <c r="G120" i="14" s="1"/>
  <c r="G111" i="13"/>
  <c r="I121" i="14" s="1"/>
  <c r="F112" i="13"/>
  <c r="H122" i="14" s="1"/>
  <c r="L109" i="13"/>
  <c r="AH94" i="14"/>
  <c r="AI77" i="14"/>
  <c r="C70" i="13"/>
  <c r="E76" i="14" s="1"/>
  <c r="N76" i="14" s="1"/>
  <c r="H109" i="13"/>
  <c r="B78" i="13"/>
  <c r="D85" i="14" s="1"/>
  <c r="M85" i="14" l="1"/>
  <c r="Y85" i="14"/>
  <c r="AF85" i="14" s="1"/>
  <c r="J139" i="14"/>
  <c r="L127" i="13"/>
  <c r="I128" i="13"/>
  <c r="T120" i="14"/>
  <c r="R120" i="14" s="1"/>
  <c r="AC120" i="14"/>
  <c r="Q120" i="14"/>
  <c r="O120" i="14" s="1"/>
  <c r="Q119" i="14"/>
  <c r="O119" i="14" s="1"/>
  <c r="AB136" i="14"/>
  <c r="D125" i="13"/>
  <c r="F137" i="14" s="1"/>
  <c r="P137" i="14" s="1"/>
  <c r="AA119" i="14"/>
  <c r="K112" i="13"/>
  <c r="L122" i="14" s="1"/>
  <c r="J111" i="13"/>
  <c r="K121" i="14" s="1"/>
  <c r="Z76" i="14"/>
  <c r="AG76" i="14" s="1"/>
  <c r="AJ76" i="14" s="1"/>
  <c r="G112" i="13"/>
  <c r="I122" i="14" s="1"/>
  <c r="F113" i="13"/>
  <c r="H124" i="14" s="1"/>
  <c r="AA120" i="14"/>
  <c r="E111" i="13"/>
  <c r="G121" i="14" s="1"/>
  <c r="L110" i="13"/>
  <c r="C71" i="13"/>
  <c r="E77" i="14" s="1"/>
  <c r="AI78" i="14"/>
  <c r="AH95" i="14"/>
  <c r="H110" i="13"/>
  <c r="B79" i="13"/>
  <c r="D86" i="14" s="1"/>
  <c r="M86" i="14" s="1"/>
  <c r="N77" i="14" l="1"/>
  <c r="Z77" i="14"/>
  <c r="AG77" i="14" s="1"/>
  <c r="AJ77" i="14" s="1"/>
  <c r="Y86" i="14"/>
  <c r="AF86" i="14" s="1"/>
  <c r="I129" i="13"/>
  <c r="J140" i="14"/>
  <c r="L128" i="13"/>
  <c r="S139" i="14"/>
  <c r="R139" i="14" s="1"/>
  <c r="AD139" i="14"/>
  <c r="T121" i="14"/>
  <c r="R121" i="14" s="1"/>
  <c r="AC121" i="14"/>
  <c r="Q121" i="14"/>
  <c r="O121" i="14" s="1"/>
  <c r="AB137" i="14"/>
  <c r="D126" i="13"/>
  <c r="F138" i="14" s="1"/>
  <c r="P138" i="14" s="1"/>
  <c r="J112" i="13"/>
  <c r="K122" i="14" s="1"/>
  <c r="K113" i="13"/>
  <c r="L124" i="14" s="1"/>
  <c r="AA121" i="14"/>
  <c r="E112" i="13"/>
  <c r="G122" i="14" s="1"/>
  <c r="F114" i="13"/>
  <c r="H125" i="14" s="1"/>
  <c r="G113" i="13"/>
  <c r="I124" i="14" s="1"/>
  <c r="L111" i="13"/>
  <c r="H111" i="13"/>
  <c r="AI79" i="14"/>
  <c r="AH96" i="14"/>
  <c r="C72" i="13"/>
  <c r="E78" i="14" s="1"/>
  <c r="N78" i="14" s="1"/>
  <c r="B80" i="13"/>
  <c r="D87" i="14" s="1"/>
  <c r="M87" i="14" s="1"/>
  <c r="Z78" i="14" l="1"/>
  <c r="AG78" i="14" s="1"/>
  <c r="AJ78" i="14" s="1"/>
  <c r="Y87" i="14"/>
  <c r="AF87" i="14" s="1"/>
  <c r="S140" i="14"/>
  <c r="R140" i="14" s="1"/>
  <c r="AD140" i="14"/>
  <c r="J141" i="14"/>
  <c r="L129" i="13"/>
  <c r="I130" i="13"/>
  <c r="T122" i="14"/>
  <c r="R122" i="14" s="1"/>
  <c r="AC122" i="14"/>
  <c r="Q122" i="14"/>
  <c r="O122" i="14" s="1"/>
  <c r="AB138" i="14"/>
  <c r="D127" i="13"/>
  <c r="F139" i="14" s="1"/>
  <c r="P139" i="14" s="1"/>
  <c r="K114" i="13"/>
  <c r="L125" i="14" s="1"/>
  <c r="J113" i="13"/>
  <c r="K124" i="14" s="1"/>
  <c r="Z79" i="14"/>
  <c r="AG79" i="14" s="1"/>
  <c r="AJ79" i="14" s="1"/>
  <c r="AA122" i="14"/>
  <c r="G114" i="13"/>
  <c r="I125" i="14" s="1"/>
  <c r="E113" i="13"/>
  <c r="G124" i="14" s="1"/>
  <c r="F115" i="13"/>
  <c r="H126" i="14" s="1"/>
  <c r="L112" i="13"/>
  <c r="AH97" i="14"/>
  <c r="C73" i="13"/>
  <c r="E80" i="14" s="1"/>
  <c r="N80" i="14" s="1"/>
  <c r="AI80" i="14"/>
  <c r="H112" i="13"/>
  <c r="B81" i="13"/>
  <c r="D88" i="14" s="1"/>
  <c r="M88" i="14" s="1"/>
  <c r="Y88" i="14" l="1"/>
  <c r="AF88" i="14" s="1"/>
  <c r="S141" i="14"/>
  <c r="R141" i="14" s="1"/>
  <c r="AD141" i="14"/>
  <c r="J142" i="14"/>
  <c r="L130" i="13"/>
  <c r="I131" i="13"/>
  <c r="T124" i="14"/>
  <c r="R124" i="14" s="1"/>
  <c r="AC124" i="14"/>
  <c r="Q124" i="14"/>
  <c r="O124" i="14" s="1"/>
  <c r="D128" i="13"/>
  <c r="F140" i="14" s="1"/>
  <c r="P140" i="14" s="1"/>
  <c r="AB139" i="14"/>
  <c r="J114" i="13"/>
  <c r="K125" i="14" s="1"/>
  <c r="K115" i="13"/>
  <c r="L126" i="14" s="1"/>
  <c r="Z80" i="14"/>
  <c r="AG80" i="14" s="1"/>
  <c r="AJ80" i="14" s="1"/>
  <c r="AA123" i="14"/>
  <c r="F116" i="13"/>
  <c r="H127" i="14" s="1"/>
  <c r="G115" i="13"/>
  <c r="I126" i="14" s="1"/>
  <c r="E114" i="13"/>
  <c r="G125" i="14" s="1"/>
  <c r="L113" i="13"/>
  <c r="C74" i="13"/>
  <c r="E81" i="14" s="1"/>
  <c r="N81" i="14" s="1"/>
  <c r="AH98" i="14"/>
  <c r="AI82" i="14"/>
  <c r="H113" i="13"/>
  <c r="B82" i="13"/>
  <c r="D89" i="14" s="1"/>
  <c r="M89" i="14" s="1"/>
  <c r="Y89" i="14" l="1"/>
  <c r="AF89" i="14" s="1"/>
  <c r="L114" i="13"/>
  <c r="S142" i="14"/>
  <c r="R142" i="14" s="1"/>
  <c r="AD142" i="14"/>
  <c r="J144" i="14"/>
  <c r="L131" i="13"/>
  <c r="I132" i="13"/>
  <c r="T125" i="14"/>
  <c r="R125" i="14" s="1"/>
  <c r="AC125" i="14"/>
  <c r="Q125" i="14"/>
  <c r="O125" i="14" s="1"/>
  <c r="AB140" i="14"/>
  <c r="D129" i="13"/>
  <c r="F141" i="14" s="1"/>
  <c r="P141" i="14" s="1"/>
  <c r="K116" i="13"/>
  <c r="L127" i="14" s="1"/>
  <c r="J115" i="13"/>
  <c r="K126" i="14" s="1"/>
  <c r="Z81" i="14"/>
  <c r="AA124" i="14"/>
  <c r="E115" i="13"/>
  <c r="G126" i="14" s="1"/>
  <c r="F117" i="13"/>
  <c r="H128" i="14" s="1"/>
  <c r="G116" i="13"/>
  <c r="I127" i="14" s="1"/>
  <c r="H114" i="13"/>
  <c r="AH99" i="14"/>
  <c r="AI83" i="14"/>
  <c r="C75" i="13"/>
  <c r="E82" i="14" s="1"/>
  <c r="N82" i="14" s="1"/>
  <c r="B83" i="13"/>
  <c r="D90" i="14" s="1"/>
  <c r="M90" i="14" s="1"/>
  <c r="Y90" i="14" l="1"/>
  <c r="AF90" i="14" s="1"/>
  <c r="S144" i="14"/>
  <c r="R144" i="14" s="1"/>
  <c r="AD144" i="14"/>
  <c r="J145" i="14"/>
  <c r="L132" i="13"/>
  <c r="I133" i="13"/>
  <c r="T126" i="14"/>
  <c r="R126" i="14" s="1"/>
  <c r="AC126" i="14"/>
  <c r="Q126" i="14"/>
  <c r="O126" i="14" s="1"/>
  <c r="D130" i="13"/>
  <c r="F142" i="14" s="1"/>
  <c r="P142" i="14" s="1"/>
  <c r="AB141" i="14"/>
  <c r="J116" i="13"/>
  <c r="K127" i="14" s="1"/>
  <c r="K117" i="13"/>
  <c r="L128" i="14" s="1"/>
  <c r="Z82" i="14"/>
  <c r="AG82" i="14" s="1"/>
  <c r="AJ82" i="14" s="1"/>
  <c r="AA125" i="14"/>
  <c r="G117" i="13"/>
  <c r="I128" i="14" s="1"/>
  <c r="E116" i="13"/>
  <c r="G127" i="14" s="1"/>
  <c r="F118" i="13"/>
  <c r="H129" i="14" s="1"/>
  <c r="L115" i="13"/>
  <c r="C76" i="13"/>
  <c r="E83" i="14" s="1"/>
  <c r="N83" i="14" s="1"/>
  <c r="AH100" i="14"/>
  <c r="AI84" i="14"/>
  <c r="H115" i="13"/>
  <c r="B84" i="13"/>
  <c r="D91" i="14" s="1"/>
  <c r="M91" i="14" s="1"/>
  <c r="Y91" i="14" l="1"/>
  <c r="AF91" i="14" s="1"/>
  <c r="S145" i="14"/>
  <c r="R145" i="14" s="1"/>
  <c r="AD145" i="14"/>
  <c r="J146" i="14"/>
  <c r="L133" i="13"/>
  <c r="I134" i="13"/>
  <c r="T127" i="14"/>
  <c r="R127" i="14" s="1"/>
  <c r="AC127" i="14"/>
  <c r="Q127" i="14"/>
  <c r="O127" i="14" s="1"/>
  <c r="AB142" i="14"/>
  <c r="D131" i="13"/>
  <c r="F144" i="14" s="1"/>
  <c r="P144" i="14" s="1"/>
  <c r="K118" i="13"/>
  <c r="L129" i="14" s="1"/>
  <c r="J117" i="13"/>
  <c r="K128" i="14" s="1"/>
  <c r="Z83" i="14"/>
  <c r="AG83" i="14" s="1"/>
  <c r="AJ83" i="14" s="1"/>
  <c r="F119" i="13"/>
  <c r="H130" i="14" s="1"/>
  <c r="G118" i="13"/>
  <c r="I129" i="14" s="1"/>
  <c r="AA126" i="14"/>
  <c r="E117" i="13"/>
  <c r="G128" i="14" s="1"/>
  <c r="L116" i="13"/>
  <c r="AI85" i="14"/>
  <c r="AH101" i="14"/>
  <c r="H116" i="13"/>
  <c r="C77" i="13"/>
  <c r="E84" i="14" s="1"/>
  <c r="N84" i="14" s="1"/>
  <c r="B85" i="13"/>
  <c r="D92" i="14" s="1"/>
  <c r="M92" i="14" s="1"/>
  <c r="Y92" i="14" l="1"/>
  <c r="AF92" i="14" s="1"/>
  <c r="S146" i="14"/>
  <c r="R146" i="14" s="1"/>
  <c r="AD146" i="14"/>
  <c r="J147" i="14"/>
  <c r="L134" i="13"/>
  <c r="I135" i="13"/>
  <c r="T128" i="14"/>
  <c r="R128" i="14" s="1"/>
  <c r="AC128" i="14"/>
  <c r="Q128" i="14"/>
  <c r="O128" i="14" s="1"/>
  <c r="AB144" i="14"/>
  <c r="D132" i="13"/>
  <c r="F145" i="14" s="1"/>
  <c r="P145" i="14" s="1"/>
  <c r="J118" i="13"/>
  <c r="K129" i="14" s="1"/>
  <c r="K119" i="13"/>
  <c r="L130" i="14" s="1"/>
  <c r="Z84" i="14"/>
  <c r="AG84" i="14" s="1"/>
  <c r="AJ84" i="14" s="1"/>
  <c r="E118" i="13"/>
  <c r="G129" i="14" s="1"/>
  <c r="Q129" i="14" s="1"/>
  <c r="AA127" i="14"/>
  <c r="G119" i="13"/>
  <c r="I130" i="14" s="1"/>
  <c r="F120" i="13"/>
  <c r="H132" i="14" s="1"/>
  <c r="L117" i="13"/>
  <c r="C78" i="13"/>
  <c r="E85" i="14" s="1"/>
  <c r="AI86" i="14"/>
  <c r="AH103" i="14"/>
  <c r="H117" i="13"/>
  <c r="B86" i="13"/>
  <c r="D93" i="14" s="1"/>
  <c r="M93" i="14" s="1"/>
  <c r="N85" i="14" l="1"/>
  <c r="Z85" i="14"/>
  <c r="AG85" i="14" s="1"/>
  <c r="AJ85" i="14" s="1"/>
  <c r="Y93" i="14"/>
  <c r="AF93" i="14" s="1"/>
  <c r="S147" i="14"/>
  <c r="R147" i="14" s="1"/>
  <c r="AD147" i="14"/>
  <c r="J148" i="14"/>
  <c r="L135" i="13"/>
  <c r="I136" i="13"/>
  <c r="T129" i="14"/>
  <c r="R129" i="14" s="1"/>
  <c r="AC129" i="14"/>
  <c r="D133" i="13"/>
  <c r="F146" i="14" s="1"/>
  <c r="P146" i="14" s="1"/>
  <c r="AB145" i="14"/>
  <c r="O129" i="14"/>
  <c r="AA129" i="14"/>
  <c r="K120" i="13"/>
  <c r="L132" i="14" s="1"/>
  <c r="J119" i="13"/>
  <c r="K130" i="14" s="1"/>
  <c r="AA128" i="14"/>
  <c r="F121" i="13"/>
  <c r="H133" i="14" s="1"/>
  <c r="G120" i="13"/>
  <c r="I132" i="14" s="1"/>
  <c r="E119" i="13"/>
  <c r="G130" i="14" s="1"/>
  <c r="L118" i="13"/>
  <c r="AI87" i="14"/>
  <c r="C79" i="13"/>
  <c r="E86" i="14" s="1"/>
  <c r="N86" i="14" s="1"/>
  <c r="AH104" i="14"/>
  <c r="H118" i="13"/>
  <c r="B87" i="13"/>
  <c r="D94" i="14" s="1"/>
  <c r="M94" i="14" s="1"/>
  <c r="Z86" i="14" l="1"/>
  <c r="AG86" i="14" s="1"/>
  <c r="AJ86" i="14" s="1"/>
  <c r="Y94" i="14"/>
  <c r="AF94" i="14" s="1"/>
  <c r="S148" i="14"/>
  <c r="R148" i="14" s="1"/>
  <c r="AD148" i="14"/>
  <c r="J149" i="14"/>
  <c r="L136" i="13"/>
  <c r="I137" i="13"/>
  <c r="T130" i="14"/>
  <c r="R130" i="14" s="1"/>
  <c r="AC130" i="14"/>
  <c r="Q130" i="14"/>
  <c r="O130" i="14" s="1"/>
  <c r="AB146" i="14"/>
  <c r="D134" i="13"/>
  <c r="F147" i="14" s="1"/>
  <c r="P147" i="14" s="1"/>
  <c r="J120" i="13"/>
  <c r="K132" i="14" s="1"/>
  <c r="K121" i="13"/>
  <c r="L133" i="14" s="1"/>
  <c r="AA130" i="14"/>
  <c r="E120" i="13"/>
  <c r="F122" i="13"/>
  <c r="H134" i="14" s="1"/>
  <c r="G121" i="13"/>
  <c r="I133" i="14" s="1"/>
  <c r="L119" i="13"/>
  <c r="AH105" i="14"/>
  <c r="AI88" i="14"/>
  <c r="C80" i="13"/>
  <c r="E87" i="14" s="1"/>
  <c r="N87" i="14" s="1"/>
  <c r="H119" i="13"/>
  <c r="B88" i="13"/>
  <c r="D95" i="14" s="1"/>
  <c r="M95" i="14" s="1"/>
  <c r="Z87" i="14" l="1"/>
  <c r="AG87" i="14" s="1"/>
  <c r="AJ87" i="14" s="1"/>
  <c r="Y95" i="14"/>
  <c r="AF95" i="14" s="1"/>
  <c r="S149" i="14"/>
  <c r="R149" i="14" s="1"/>
  <c r="AD149" i="14"/>
  <c r="J150" i="14"/>
  <c r="L137" i="13"/>
  <c r="I138" i="13"/>
  <c r="T132" i="14"/>
  <c r="R132" i="14" s="1"/>
  <c r="AC132" i="14"/>
  <c r="D135" i="13"/>
  <c r="F148" i="14" s="1"/>
  <c r="P148" i="14" s="1"/>
  <c r="AB147" i="14"/>
  <c r="AA131" i="14"/>
  <c r="G132" i="14"/>
  <c r="K122" i="13"/>
  <c r="L134" i="14" s="1"/>
  <c r="J121" i="13"/>
  <c r="G122" i="13"/>
  <c r="I134" i="14" s="1"/>
  <c r="E121" i="13"/>
  <c r="G133" i="14" s="1"/>
  <c r="Q133" i="14" s="1"/>
  <c r="F123" i="13"/>
  <c r="H135" i="14" s="1"/>
  <c r="L120" i="13"/>
  <c r="AI89" i="14"/>
  <c r="C81" i="13"/>
  <c r="E88" i="14" s="1"/>
  <c r="N88" i="14" s="1"/>
  <c r="AH106" i="14"/>
  <c r="H120" i="13"/>
  <c r="B89" i="13"/>
  <c r="D96" i="14" s="1"/>
  <c r="M96" i="14" s="1"/>
  <c r="Z88" i="14" l="1"/>
  <c r="AG88" i="14" s="1"/>
  <c r="AJ88" i="14" s="1"/>
  <c r="Y96" i="14"/>
  <c r="AF96" i="14" s="1"/>
  <c r="S150" i="14"/>
  <c r="R150" i="14" s="1"/>
  <c r="AD150" i="14"/>
  <c r="J152" i="14"/>
  <c r="L138" i="13"/>
  <c r="I139" i="13"/>
  <c r="L121" i="13"/>
  <c r="K133" i="14"/>
  <c r="Q132" i="14"/>
  <c r="O132" i="14" s="1"/>
  <c r="AB148" i="14"/>
  <c r="D136" i="13"/>
  <c r="F149" i="14" s="1"/>
  <c r="P149" i="14" s="1"/>
  <c r="O133" i="14"/>
  <c r="AA133" i="14"/>
  <c r="J122" i="13"/>
  <c r="K134" i="14" s="1"/>
  <c r="K123" i="13"/>
  <c r="L135" i="14" s="1"/>
  <c r="E122" i="13"/>
  <c r="G134" i="14" s="1"/>
  <c r="F124" i="13"/>
  <c r="H136" i="14" s="1"/>
  <c r="AA132" i="14"/>
  <c r="G123" i="13"/>
  <c r="I135" i="14" s="1"/>
  <c r="AH107" i="14"/>
  <c r="C82" i="13"/>
  <c r="E89" i="14" s="1"/>
  <c r="N89" i="14" s="1"/>
  <c r="AI90" i="14"/>
  <c r="H121" i="13"/>
  <c r="B90" i="13"/>
  <c r="D97" i="14" s="1"/>
  <c r="M97" i="14" s="1"/>
  <c r="Z89" i="14" l="1"/>
  <c r="AG89" i="14" s="1"/>
  <c r="AJ89" i="14" s="1"/>
  <c r="Y97" i="14"/>
  <c r="AF97" i="14" s="1"/>
  <c r="S152" i="14"/>
  <c r="R152" i="14" s="1"/>
  <c r="AD152" i="14"/>
  <c r="J153" i="14"/>
  <c r="L139" i="13"/>
  <c r="I140" i="13"/>
  <c r="T134" i="14"/>
  <c r="R134" i="14" s="1"/>
  <c r="AC134" i="14"/>
  <c r="T133" i="14"/>
  <c r="R133" i="14" s="1"/>
  <c r="AC133" i="14"/>
  <c r="Q134" i="14"/>
  <c r="O134" i="14" s="1"/>
  <c r="AB149" i="14"/>
  <c r="D137" i="13"/>
  <c r="F150" i="14" s="1"/>
  <c r="P150" i="14" s="1"/>
  <c r="K124" i="13"/>
  <c r="L136" i="14" s="1"/>
  <c r="J123" i="13"/>
  <c r="K135" i="14" s="1"/>
  <c r="G124" i="13"/>
  <c r="I136" i="14" s="1"/>
  <c r="F125" i="13"/>
  <c r="H137" i="14" s="1"/>
  <c r="AA134" i="14"/>
  <c r="E123" i="13"/>
  <c r="L122" i="13"/>
  <c r="C83" i="13"/>
  <c r="E90" i="14" s="1"/>
  <c r="N90" i="14" s="1"/>
  <c r="H122" i="13"/>
  <c r="AI91" i="14"/>
  <c r="AH108" i="14"/>
  <c r="B91" i="13"/>
  <c r="D98" i="14" s="1"/>
  <c r="M98" i="14" s="1"/>
  <c r="Z90" i="14" l="1"/>
  <c r="AG90" i="14" s="1"/>
  <c r="AJ90" i="14" s="1"/>
  <c r="Y98" i="14"/>
  <c r="AF98" i="14" s="1"/>
  <c r="S153" i="14"/>
  <c r="R153" i="14" s="1"/>
  <c r="AD153" i="14"/>
  <c r="J154" i="14"/>
  <c r="L140" i="13"/>
  <c r="I141" i="13"/>
  <c r="T135" i="14"/>
  <c r="R135" i="14" s="1"/>
  <c r="AC135" i="14"/>
  <c r="AB150" i="14"/>
  <c r="D138" i="13"/>
  <c r="F152" i="14" s="1"/>
  <c r="P152" i="14" s="1"/>
  <c r="G135" i="14"/>
  <c r="J124" i="13"/>
  <c r="K136" i="14" s="1"/>
  <c r="K125" i="13"/>
  <c r="L137" i="14" s="1"/>
  <c r="Y99" i="14"/>
  <c r="AF99" i="14" s="1"/>
  <c r="G125" i="13"/>
  <c r="I137" i="14" s="1"/>
  <c r="E124" i="13"/>
  <c r="F126" i="13"/>
  <c r="H138" i="14" s="1"/>
  <c r="L123" i="13"/>
  <c r="AI92" i="14"/>
  <c r="AH109" i="14"/>
  <c r="C84" i="13"/>
  <c r="E91" i="14" s="1"/>
  <c r="N91" i="14" s="1"/>
  <c r="H123" i="13"/>
  <c r="B92" i="13"/>
  <c r="D100" i="14" s="1"/>
  <c r="M100" i="14" s="1"/>
  <c r="Z91" i="14" l="1"/>
  <c r="AG91" i="14" s="1"/>
  <c r="AJ91" i="14" s="1"/>
  <c r="S154" i="14"/>
  <c r="R154" i="14" s="1"/>
  <c r="AD154" i="14"/>
  <c r="J156" i="14"/>
  <c r="L141" i="13"/>
  <c r="I142" i="13"/>
  <c r="T136" i="14"/>
  <c r="R136" i="14" s="1"/>
  <c r="AC136" i="14"/>
  <c r="F127" i="13"/>
  <c r="H139" i="14" s="1"/>
  <c r="Q135" i="14"/>
  <c r="O135" i="14" s="1"/>
  <c r="D139" i="13"/>
  <c r="F153" i="14" s="1"/>
  <c r="P153" i="14" s="1"/>
  <c r="AB152" i="14"/>
  <c r="G136" i="14"/>
  <c r="AA135" i="14"/>
  <c r="K126" i="13"/>
  <c r="L138" i="14" s="1"/>
  <c r="J125" i="13"/>
  <c r="K137" i="14" s="1"/>
  <c r="T137" i="14" s="1"/>
  <c r="R137" i="14" s="1"/>
  <c r="Y100" i="14"/>
  <c r="AF100" i="14" s="1"/>
  <c r="E125" i="13"/>
  <c r="G137" i="14" s="1"/>
  <c r="G126" i="13"/>
  <c r="I138" i="14" s="1"/>
  <c r="L124" i="13"/>
  <c r="AI93" i="14"/>
  <c r="C85" i="13"/>
  <c r="E92" i="14" s="1"/>
  <c r="N92" i="14" s="1"/>
  <c r="AH110" i="14"/>
  <c r="H124" i="13"/>
  <c r="B93" i="13"/>
  <c r="D101" i="14" s="1"/>
  <c r="Z92" i="14" l="1"/>
  <c r="AG92" i="14" s="1"/>
  <c r="AJ92" i="14" s="1"/>
  <c r="M101" i="14"/>
  <c r="Y101" i="14"/>
  <c r="AF101" i="14" s="1"/>
  <c r="J157" i="14"/>
  <c r="L142" i="13"/>
  <c r="S156" i="14"/>
  <c r="R156" i="14" s="1"/>
  <c r="AD156" i="14"/>
  <c r="I143" i="13"/>
  <c r="G127" i="13"/>
  <c r="I139" i="14" s="1"/>
  <c r="F128" i="13"/>
  <c r="H140" i="14" s="1"/>
  <c r="Q136" i="14"/>
  <c r="O136" i="14" s="1"/>
  <c r="Q137" i="14"/>
  <c r="O137" i="14" s="1"/>
  <c r="AB153" i="14"/>
  <c r="D140" i="13"/>
  <c r="F154" i="14" s="1"/>
  <c r="P154" i="14" s="1"/>
  <c r="AA136" i="14"/>
  <c r="J126" i="13"/>
  <c r="E126" i="13"/>
  <c r="G138" i="14" s="1"/>
  <c r="L125" i="13"/>
  <c r="H125" i="13"/>
  <c r="AH111" i="14"/>
  <c r="AI94" i="14"/>
  <c r="B94" i="13"/>
  <c r="D102" i="14" s="1"/>
  <c r="M102" i="14" s="1"/>
  <c r="C86" i="13"/>
  <c r="E93" i="14" s="1"/>
  <c r="N93" i="14" s="1"/>
  <c r="Z93" i="14" l="1"/>
  <c r="AG93" i="14" s="1"/>
  <c r="AJ93" i="14" s="1"/>
  <c r="Y102" i="14"/>
  <c r="J158" i="14"/>
  <c r="L143" i="13"/>
  <c r="I144" i="13"/>
  <c r="S157" i="14"/>
  <c r="R157" i="14" s="1"/>
  <c r="AD157" i="14"/>
  <c r="L126" i="13"/>
  <c r="K138" i="14"/>
  <c r="T138" i="14" s="1"/>
  <c r="R138" i="14" s="1"/>
  <c r="G128" i="13"/>
  <c r="I140" i="14" s="1"/>
  <c r="F129" i="13"/>
  <c r="H141" i="14" s="1"/>
  <c r="Q138" i="14"/>
  <c r="O138" i="14" s="1"/>
  <c r="D141" i="13"/>
  <c r="F156" i="14" s="1"/>
  <c r="P156" i="14" s="1"/>
  <c r="AB154" i="14"/>
  <c r="E127" i="13"/>
  <c r="H126" i="13"/>
  <c r="AI95" i="14"/>
  <c r="C87" i="13"/>
  <c r="E94" i="14" s="1"/>
  <c r="N94" i="14" s="1"/>
  <c r="AH112" i="14"/>
  <c r="B95" i="13"/>
  <c r="D103" i="14" s="1"/>
  <c r="M103" i="14" s="1"/>
  <c r="Z94" i="14" l="1"/>
  <c r="AG94" i="14" s="1"/>
  <c r="AJ94" i="14" s="1"/>
  <c r="Y103" i="14"/>
  <c r="AF103" i="14" s="1"/>
  <c r="I145" i="13"/>
  <c r="J160" i="14"/>
  <c r="L144" i="13"/>
  <c r="S158" i="14"/>
  <c r="R158" i="14" s="1"/>
  <c r="AD158" i="14"/>
  <c r="G129" i="13"/>
  <c r="I141" i="14" s="1"/>
  <c r="F130" i="13"/>
  <c r="H142" i="14" s="1"/>
  <c r="AB156" i="14"/>
  <c r="D142" i="13"/>
  <c r="F157" i="14" s="1"/>
  <c r="P157" i="14" s="1"/>
  <c r="H127" i="13"/>
  <c r="G139" i="14"/>
  <c r="E128" i="13"/>
  <c r="AH113" i="14"/>
  <c r="AI96" i="14"/>
  <c r="C88" i="13"/>
  <c r="E95" i="14" s="1"/>
  <c r="N95" i="14" s="1"/>
  <c r="B96" i="13"/>
  <c r="D104" i="14" s="1"/>
  <c r="M104" i="14" s="1"/>
  <c r="Z95" i="14" l="1"/>
  <c r="AG95" i="14" s="1"/>
  <c r="AJ95" i="14" s="1"/>
  <c r="Y104" i="14"/>
  <c r="AF104" i="14" s="1"/>
  <c r="S160" i="14"/>
  <c r="R160" i="14" s="1"/>
  <c r="AD160" i="14"/>
  <c r="J161" i="14"/>
  <c r="L145" i="13"/>
  <c r="I146" i="13"/>
  <c r="G130" i="13"/>
  <c r="I142" i="14" s="1"/>
  <c r="F131" i="13"/>
  <c r="H144" i="14" s="1"/>
  <c r="Q139" i="14"/>
  <c r="O139" i="14" s="1"/>
  <c r="D143" i="13"/>
  <c r="F158" i="14" s="1"/>
  <c r="P158" i="14" s="1"/>
  <c r="AB157" i="14"/>
  <c r="H128" i="13"/>
  <c r="G140" i="14"/>
  <c r="E129" i="13"/>
  <c r="AI97" i="14"/>
  <c r="C89" i="13"/>
  <c r="E96" i="14" s="1"/>
  <c r="N96" i="14" s="1"/>
  <c r="AH114" i="14"/>
  <c r="B97" i="13"/>
  <c r="D105" i="14" s="1"/>
  <c r="M105" i="14" s="1"/>
  <c r="Z96" i="14" l="1"/>
  <c r="AG96" i="14" s="1"/>
  <c r="AJ96" i="14" s="1"/>
  <c r="Y105" i="14"/>
  <c r="AF105" i="14" s="1"/>
  <c r="S161" i="14"/>
  <c r="R161" i="14" s="1"/>
  <c r="AD161" i="14"/>
  <c r="J162" i="14"/>
  <c r="L146" i="13"/>
  <c r="I147" i="13"/>
  <c r="G131" i="13"/>
  <c r="I144" i="14" s="1"/>
  <c r="F132" i="13"/>
  <c r="H145" i="14" s="1"/>
  <c r="Q140" i="14"/>
  <c r="O140" i="14" s="1"/>
  <c r="AB158" i="14"/>
  <c r="D144" i="13"/>
  <c r="F160" i="14" s="1"/>
  <c r="P160" i="14" s="1"/>
  <c r="G141" i="14"/>
  <c r="H129" i="13"/>
  <c r="E130" i="13"/>
  <c r="AH115" i="14"/>
  <c r="C90" i="13"/>
  <c r="E97" i="14" s="1"/>
  <c r="N97" i="14" s="1"/>
  <c r="AI98" i="14"/>
  <c r="B98" i="13"/>
  <c r="D106" i="14" s="1"/>
  <c r="M106" i="14" s="1"/>
  <c r="Z97" i="14" l="1"/>
  <c r="AG97" i="14" s="1"/>
  <c r="AJ97" i="14" s="1"/>
  <c r="Y106" i="14"/>
  <c r="AF106" i="14" s="1"/>
  <c r="S162" i="14"/>
  <c r="R162" i="14" s="1"/>
  <c r="AD162" i="14"/>
  <c r="J164" i="14"/>
  <c r="L147" i="13"/>
  <c r="I148" i="13"/>
  <c r="G132" i="13"/>
  <c r="I145" i="14" s="1"/>
  <c r="F133" i="13"/>
  <c r="H146" i="14" s="1"/>
  <c r="Q141" i="14"/>
  <c r="O141" i="14" s="1"/>
  <c r="D145" i="13"/>
  <c r="F161" i="14" s="1"/>
  <c r="P161" i="14" s="1"/>
  <c r="AB160" i="14"/>
  <c r="G142" i="14"/>
  <c r="H130" i="13"/>
  <c r="E131" i="13"/>
  <c r="Y107" i="14"/>
  <c r="AF107" i="14" s="1"/>
  <c r="AI99" i="14"/>
  <c r="AH116" i="14"/>
  <c r="C91" i="13"/>
  <c r="E98" i="14" s="1"/>
  <c r="N98" i="14" s="1"/>
  <c r="B99" i="13"/>
  <c r="D108" i="14" s="1"/>
  <c r="M108" i="14" s="1"/>
  <c r="Z98" i="14" l="1"/>
  <c r="AG98" i="14" s="1"/>
  <c r="AJ98" i="14" s="1"/>
  <c r="I149" i="13"/>
  <c r="J165" i="14"/>
  <c r="L148" i="13"/>
  <c r="S164" i="14"/>
  <c r="R164" i="14" s="1"/>
  <c r="AD164" i="14"/>
  <c r="G133" i="13"/>
  <c r="I146" i="14" s="1"/>
  <c r="F134" i="13"/>
  <c r="H147" i="14" s="1"/>
  <c r="Q142" i="14"/>
  <c r="O142" i="14" s="1"/>
  <c r="AB161" i="14"/>
  <c r="D146" i="13"/>
  <c r="F162" i="14" s="1"/>
  <c r="P162" i="14" s="1"/>
  <c r="E132" i="13"/>
  <c r="H131" i="13"/>
  <c r="G144" i="14"/>
  <c r="Z99" i="14"/>
  <c r="AG99" i="14" s="1"/>
  <c r="AJ99" i="14" s="1"/>
  <c r="Y108" i="14"/>
  <c r="AF108" i="14" s="1"/>
  <c r="AH118" i="14"/>
  <c r="C92" i="13"/>
  <c r="E100" i="14" s="1"/>
  <c r="N100" i="14" s="1"/>
  <c r="AI100" i="14"/>
  <c r="B100" i="13"/>
  <c r="D109" i="14" s="1"/>
  <c r="M109" i="14" s="1"/>
  <c r="S165" i="14" l="1"/>
  <c r="R165" i="14" s="1"/>
  <c r="AD165" i="14"/>
  <c r="J166" i="14"/>
  <c r="L149" i="13"/>
  <c r="I150" i="13"/>
  <c r="G134" i="13"/>
  <c r="I147" i="14" s="1"/>
  <c r="F135" i="13"/>
  <c r="H148" i="14" s="1"/>
  <c r="Q144" i="14"/>
  <c r="O144" i="14" s="1"/>
  <c r="AB162" i="14"/>
  <c r="D147" i="13"/>
  <c r="F164" i="14" s="1"/>
  <c r="P164" i="14" s="1"/>
  <c r="H132" i="13"/>
  <c r="G145" i="14"/>
  <c r="E133" i="13"/>
  <c r="Z100" i="14"/>
  <c r="AG100" i="14" s="1"/>
  <c r="AJ100" i="14" s="1"/>
  <c r="Y109" i="14"/>
  <c r="AF109" i="14" s="1"/>
  <c r="C93" i="13"/>
  <c r="E101" i="14" s="1"/>
  <c r="AH119" i="14"/>
  <c r="AI101" i="14"/>
  <c r="B101" i="13"/>
  <c r="D110" i="14" s="1"/>
  <c r="M110" i="14" s="1"/>
  <c r="N101" i="14" l="1"/>
  <c r="Z101" i="14"/>
  <c r="AG101" i="14" s="1"/>
  <c r="AJ101" i="14" s="1"/>
  <c r="S166" i="14"/>
  <c r="R166" i="14" s="1"/>
  <c r="AD166" i="14"/>
  <c r="J168" i="14"/>
  <c r="L150" i="13"/>
  <c r="I151" i="13"/>
  <c r="G135" i="13"/>
  <c r="I148" i="14" s="1"/>
  <c r="F136" i="13"/>
  <c r="H149" i="14" s="1"/>
  <c r="Q145" i="14"/>
  <c r="O145" i="14" s="1"/>
  <c r="AB164" i="14"/>
  <c r="D148" i="13"/>
  <c r="F165" i="14" s="1"/>
  <c r="P165" i="14" s="1"/>
  <c r="G146" i="14"/>
  <c r="H133" i="13"/>
  <c r="E134" i="13"/>
  <c r="Y110" i="14"/>
  <c r="AF110" i="14" s="1"/>
  <c r="AI103" i="14"/>
  <c r="AH120" i="14"/>
  <c r="B102" i="13"/>
  <c r="D111" i="14" s="1"/>
  <c r="M111" i="14" s="1"/>
  <c r="S168" i="14" l="1"/>
  <c r="R168" i="14" s="1"/>
  <c r="AD168" i="14"/>
  <c r="J169" i="14"/>
  <c r="L151" i="13"/>
  <c r="I152" i="13"/>
  <c r="G136" i="13"/>
  <c r="I149" i="14" s="1"/>
  <c r="F137" i="13"/>
  <c r="H150" i="14" s="1"/>
  <c r="Q146" i="14"/>
  <c r="O146" i="14" s="1"/>
  <c r="D149" i="13"/>
  <c r="F166" i="14" s="1"/>
  <c r="P166" i="14" s="1"/>
  <c r="AB165" i="14"/>
  <c r="G147" i="14"/>
  <c r="H134" i="13"/>
  <c r="E135" i="13"/>
  <c r="C94" i="13"/>
  <c r="E102" i="14" s="1"/>
  <c r="Y111" i="14"/>
  <c r="AF111" i="14" s="1"/>
  <c r="C95" i="13"/>
  <c r="E103" i="14" s="1"/>
  <c r="N103" i="14" s="1"/>
  <c r="AH121" i="14"/>
  <c r="AI104" i="14"/>
  <c r="B103" i="13"/>
  <c r="D112" i="14" s="1"/>
  <c r="M112" i="14" s="1"/>
  <c r="N102" i="14" l="1"/>
  <c r="Z102" i="14"/>
  <c r="S169" i="14"/>
  <c r="R169" i="14" s="1"/>
  <c r="AD169" i="14"/>
  <c r="J170" i="14"/>
  <c r="L152" i="13"/>
  <c r="I153" i="13"/>
  <c r="G137" i="13"/>
  <c r="I150" i="14" s="1"/>
  <c r="F138" i="13"/>
  <c r="H152" i="14" s="1"/>
  <c r="Q147" i="14"/>
  <c r="O147" i="14" s="1"/>
  <c r="AB166" i="14"/>
  <c r="D150" i="13"/>
  <c r="F168" i="14" s="1"/>
  <c r="P168" i="14" s="1"/>
  <c r="H135" i="13"/>
  <c r="G148" i="14"/>
  <c r="E136" i="13"/>
  <c r="Z103" i="14"/>
  <c r="AG103" i="14" s="1"/>
  <c r="AJ103" i="14" s="1"/>
  <c r="Y112" i="14"/>
  <c r="AF112" i="14" s="1"/>
  <c r="C96" i="13"/>
  <c r="E104" i="14" s="1"/>
  <c r="N104" i="14" s="1"/>
  <c r="AI105" i="14"/>
  <c r="AH122" i="14"/>
  <c r="B104" i="13"/>
  <c r="D113" i="14" s="1"/>
  <c r="M113" i="14" s="1"/>
  <c r="Z104" i="14" l="1"/>
  <c r="AG104" i="14" s="1"/>
  <c r="AJ104" i="14" s="1"/>
  <c r="S170" i="14"/>
  <c r="R170" i="14" s="1"/>
  <c r="AD170" i="14"/>
  <c r="J172" i="14"/>
  <c r="L153" i="13"/>
  <c r="I154" i="13"/>
  <c r="G138" i="13"/>
  <c r="I152" i="14" s="1"/>
  <c r="F139" i="13"/>
  <c r="H153" i="14" s="1"/>
  <c r="Q148" i="14"/>
  <c r="O148" i="14" s="1"/>
  <c r="D151" i="13"/>
  <c r="F169" i="14" s="1"/>
  <c r="P169" i="14" s="1"/>
  <c r="AB168" i="14"/>
  <c r="H136" i="13"/>
  <c r="G149" i="14"/>
  <c r="E137" i="13"/>
  <c r="Y113" i="14"/>
  <c r="AF113" i="14" s="1"/>
  <c r="AH123" i="14"/>
  <c r="AI106" i="14"/>
  <c r="C97" i="13"/>
  <c r="E105" i="14" s="1"/>
  <c r="N105" i="14" s="1"/>
  <c r="B105" i="13"/>
  <c r="D114" i="14" s="1"/>
  <c r="M114" i="14" s="1"/>
  <c r="Z105" i="14" l="1"/>
  <c r="AG105" i="14" s="1"/>
  <c r="AJ105" i="14" s="1"/>
  <c r="S172" i="14"/>
  <c r="R172" i="14" s="1"/>
  <c r="AD172" i="14"/>
  <c r="J173" i="14"/>
  <c r="L154" i="13"/>
  <c r="I155" i="13"/>
  <c r="G139" i="13"/>
  <c r="I153" i="14" s="1"/>
  <c r="F140" i="13"/>
  <c r="H154" i="14" s="1"/>
  <c r="Q149" i="14"/>
  <c r="O149" i="14" s="1"/>
  <c r="AB169" i="14"/>
  <c r="D152" i="13"/>
  <c r="F170" i="14" s="1"/>
  <c r="P170" i="14" s="1"/>
  <c r="G150" i="14"/>
  <c r="H137" i="13"/>
  <c r="E138" i="13"/>
  <c r="Y114" i="14"/>
  <c r="AF114" i="14" s="1"/>
  <c r="AI107" i="14"/>
  <c r="C98" i="13"/>
  <c r="E106" i="14" s="1"/>
  <c r="N106" i="14" s="1"/>
  <c r="AH124" i="14"/>
  <c r="B106" i="13"/>
  <c r="D116" i="14" s="1"/>
  <c r="M116" i="14" s="1"/>
  <c r="Z106" i="14" l="1"/>
  <c r="AG106" i="14" s="1"/>
  <c r="AJ106" i="14" s="1"/>
  <c r="S173" i="14"/>
  <c r="R173" i="14" s="1"/>
  <c r="AD173" i="14"/>
  <c r="J174" i="14"/>
  <c r="L155" i="13"/>
  <c r="I156" i="13"/>
  <c r="G140" i="13"/>
  <c r="I154" i="14" s="1"/>
  <c r="F141" i="13"/>
  <c r="H156" i="14" s="1"/>
  <c r="Q150" i="14"/>
  <c r="O150" i="14" s="1"/>
  <c r="AB170" i="14"/>
  <c r="D153" i="13"/>
  <c r="F172" i="14" s="1"/>
  <c r="P172" i="14" s="1"/>
  <c r="G152" i="14"/>
  <c r="H138" i="13"/>
  <c r="E139" i="13"/>
  <c r="Z107" i="14"/>
  <c r="AG107" i="14" s="1"/>
  <c r="AJ107" i="14" s="1"/>
  <c r="Y115" i="14"/>
  <c r="AF115" i="14" s="1"/>
  <c r="C99" i="13"/>
  <c r="E108" i="14" s="1"/>
  <c r="N108" i="14" s="1"/>
  <c r="AH125" i="14"/>
  <c r="AI108" i="14"/>
  <c r="B107" i="13"/>
  <c r="D117" i="14" s="1"/>
  <c r="M117" i="14" l="1"/>
  <c r="Y117" i="14"/>
  <c r="S174" i="14"/>
  <c r="R174" i="14" s="1"/>
  <c r="AD174" i="14"/>
  <c r="I157" i="13"/>
  <c r="J176" i="14"/>
  <c r="L156" i="13"/>
  <c r="G141" i="13"/>
  <c r="I156" i="14" s="1"/>
  <c r="F142" i="13"/>
  <c r="H157" i="14" s="1"/>
  <c r="Q152" i="14"/>
  <c r="O152" i="14" s="1"/>
  <c r="AB172" i="14"/>
  <c r="D154" i="13"/>
  <c r="F173" i="14" s="1"/>
  <c r="P173" i="14" s="1"/>
  <c r="G153" i="14"/>
  <c r="H139" i="13"/>
  <c r="E140" i="13"/>
  <c r="Z108" i="14"/>
  <c r="AG108" i="14" s="1"/>
  <c r="AJ108" i="14" s="1"/>
  <c r="Y116" i="14"/>
  <c r="AF116" i="14" s="1"/>
  <c r="B108" i="13"/>
  <c r="D118" i="14" s="1"/>
  <c r="M118" i="14" s="1"/>
  <c r="AH126" i="14"/>
  <c r="AI109" i="14"/>
  <c r="C100" i="13"/>
  <c r="E109" i="14" s="1"/>
  <c r="N109" i="14" s="1"/>
  <c r="I158" i="13" l="1"/>
  <c r="J177" i="14"/>
  <c r="L157" i="13"/>
  <c r="S176" i="14"/>
  <c r="R176" i="14" s="1"/>
  <c r="AD176" i="14"/>
  <c r="G142" i="13"/>
  <c r="I157" i="14" s="1"/>
  <c r="F143" i="13"/>
  <c r="H158" i="14" s="1"/>
  <c r="Q153" i="14"/>
  <c r="O153" i="14" s="1"/>
  <c r="AB173" i="14"/>
  <c r="D155" i="13"/>
  <c r="F174" i="14" s="1"/>
  <c r="P174" i="14" s="1"/>
  <c r="H140" i="13"/>
  <c r="G154" i="14"/>
  <c r="E141" i="13"/>
  <c r="Z109" i="14"/>
  <c r="AG109" i="14" s="1"/>
  <c r="AJ109" i="14" s="1"/>
  <c r="Y118" i="14"/>
  <c r="AF118" i="14" s="1"/>
  <c r="C101" i="13"/>
  <c r="E110" i="14" s="1"/>
  <c r="N110" i="14" s="1"/>
  <c r="AI110" i="14"/>
  <c r="AH127" i="14"/>
  <c r="B109" i="13"/>
  <c r="D119" i="14" s="1"/>
  <c r="M119" i="14" s="1"/>
  <c r="S177" i="14" l="1"/>
  <c r="R177" i="14" s="1"/>
  <c r="AD177" i="14"/>
  <c r="J178" i="14"/>
  <c r="L158" i="13"/>
  <c r="I159" i="13"/>
  <c r="G143" i="13"/>
  <c r="I158" i="14" s="1"/>
  <c r="F144" i="13"/>
  <c r="H160" i="14" s="1"/>
  <c r="Q154" i="14"/>
  <c r="O154" i="14" s="1"/>
  <c r="AB174" i="14"/>
  <c r="D156" i="13"/>
  <c r="F176" i="14" s="1"/>
  <c r="P176" i="14" s="1"/>
  <c r="G156" i="14"/>
  <c r="H141" i="13"/>
  <c r="E142" i="13"/>
  <c r="Z110" i="14"/>
  <c r="AG110" i="14" s="1"/>
  <c r="AJ110" i="14" s="1"/>
  <c r="Y119" i="14"/>
  <c r="AF119" i="14" s="1"/>
  <c r="C102" i="13"/>
  <c r="E111" i="14" s="1"/>
  <c r="N111" i="14" s="1"/>
  <c r="AH128" i="14"/>
  <c r="AI111" i="14"/>
  <c r="B110" i="13"/>
  <c r="D120" i="14" s="1"/>
  <c r="M120" i="14" s="1"/>
  <c r="S178" i="14" l="1"/>
  <c r="R178" i="14" s="1"/>
  <c r="AD178" i="14"/>
  <c r="J180" i="14"/>
  <c r="L159" i="13"/>
  <c r="I160" i="13"/>
  <c r="G144" i="13"/>
  <c r="I160" i="14" s="1"/>
  <c r="F145" i="13"/>
  <c r="H161" i="14" s="1"/>
  <c r="Q156" i="14"/>
  <c r="O156" i="14" s="1"/>
  <c r="AB176" i="14"/>
  <c r="D157" i="13"/>
  <c r="F177" i="14" s="1"/>
  <c r="P177" i="14" s="1"/>
  <c r="G157" i="14"/>
  <c r="H142" i="13"/>
  <c r="E143" i="13"/>
  <c r="Z111" i="14"/>
  <c r="AG111" i="14" s="1"/>
  <c r="AJ111" i="14" s="1"/>
  <c r="Y120" i="14"/>
  <c r="AF120" i="14" s="1"/>
  <c r="AI112" i="14"/>
  <c r="AH130" i="14"/>
  <c r="C103" i="13"/>
  <c r="E112" i="14" s="1"/>
  <c r="N112" i="14" s="1"/>
  <c r="B111" i="13"/>
  <c r="D121" i="14" s="1"/>
  <c r="M121" i="14" s="1"/>
  <c r="S180" i="14" l="1"/>
  <c r="R180" i="14" s="1"/>
  <c r="AD180" i="14"/>
  <c r="J181" i="14"/>
  <c r="L160" i="13"/>
  <c r="I161" i="13"/>
  <c r="G145" i="13"/>
  <c r="I161" i="14" s="1"/>
  <c r="F146" i="13"/>
  <c r="H162" i="14" s="1"/>
  <c r="Q157" i="14"/>
  <c r="O157" i="14" s="1"/>
  <c r="AB177" i="14"/>
  <c r="D158" i="13"/>
  <c r="F178" i="14" s="1"/>
  <c r="P178" i="14" s="1"/>
  <c r="G158" i="14"/>
  <c r="H143" i="13"/>
  <c r="E144" i="13"/>
  <c r="Z112" i="14"/>
  <c r="AG112" i="14" s="1"/>
  <c r="AJ112" i="14" s="1"/>
  <c r="Y121" i="14"/>
  <c r="AF121" i="14" s="1"/>
  <c r="AH131" i="14"/>
  <c r="C104" i="13"/>
  <c r="E113" i="14" s="1"/>
  <c r="N113" i="14" s="1"/>
  <c r="AI113" i="14"/>
  <c r="B112" i="13"/>
  <c r="D122" i="14" s="1"/>
  <c r="M122" i="14" s="1"/>
  <c r="S181" i="14" l="1"/>
  <c r="R181" i="14" s="1"/>
  <c r="AD181" i="14"/>
  <c r="J182" i="14"/>
  <c r="L161" i="13"/>
  <c r="I162" i="13"/>
  <c r="G146" i="13"/>
  <c r="I162" i="14" s="1"/>
  <c r="F147" i="13"/>
  <c r="H164" i="14" s="1"/>
  <c r="Q158" i="14"/>
  <c r="O158" i="14" s="1"/>
  <c r="AB178" i="14"/>
  <c r="D159" i="13"/>
  <c r="F180" i="14" s="1"/>
  <c r="P180" i="14" s="1"/>
  <c r="H144" i="13"/>
  <c r="G160" i="14"/>
  <c r="E145" i="13"/>
  <c r="Z113" i="14"/>
  <c r="AG113" i="14" s="1"/>
  <c r="AJ113" i="14" s="1"/>
  <c r="Y122" i="14"/>
  <c r="AF122" i="14" s="1"/>
  <c r="AI114" i="14"/>
  <c r="C105" i="13"/>
  <c r="E114" i="14" s="1"/>
  <c r="N114" i="14" s="1"/>
  <c r="AH132" i="14"/>
  <c r="B113" i="13"/>
  <c r="D124" i="14" s="1"/>
  <c r="M124" i="14" s="1"/>
  <c r="S182" i="14" l="1"/>
  <c r="R182" i="14" s="1"/>
  <c r="AD182" i="14"/>
  <c r="J184" i="14"/>
  <c r="L162" i="13"/>
  <c r="I164" i="13"/>
  <c r="I163" i="13"/>
  <c r="G147" i="13"/>
  <c r="I164" i="14" s="1"/>
  <c r="F148" i="13"/>
  <c r="H165" i="14" s="1"/>
  <c r="Q160" i="14"/>
  <c r="O160" i="14" s="1"/>
  <c r="AB180" i="14"/>
  <c r="D160" i="13"/>
  <c r="F181" i="14" s="1"/>
  <c r="P181" i="14" s="1"/>
  <c r="G161" i="14"/>
  <c r="H145" i="13"/>
  <c r="E146" i="13"/>
  <c r="Z114" i="14"/>
  <c r="AG114" i="14" s="1"/>
  <c r="AJ114" i="14" s="1"/>
  <c r="Y124" i="14"/>
  <c r="C106" i="13"/>
  <c r="E116" i="14" s="1"/>
  <c r="N116" i="14" s="1"/>
  <c r="AH134" i="14"/>
  <c r="AI115" i="14"/>
  <c r="B114" i="13"/>
  <c r="D125" i="14" s="1"/>
  <c r="M125" i="14" s="1"/>
  <c r="S184" i="14" l="1"/>
  <c r="R184" i="14" s="1"/>
  <c r="AD184" i="14"/>
  <c r="J185" i="14"/>
  <c r="L163" i="13"/>
  <c r="J186" i="14"/>
  <c r="L164" i="13"/>
  <c r="G148" i="13"/>
  <c r="I165" i="14" s="1"/>
  <c r="F149" i="13"/>
  <c r="H166" i="14" s="1"/>
  <c r="Q161" i="14"/>
  <c r="O161" i="14" s="1"/>
  <c r="D161" i="13"/>
  <c r="F182" i="14" s="1"/>
  <c r="P182" i="14" s="1"/>
  <c r="AB181" i="14"/>
  <c r="G162" i="14"/>
  <c r="H146" i="13"/>
  <c r="E147" i="13"/>
  <c r="Z115" i="14"/>
  <c r="AG115" i="14" s="1"/>
  <c r="AJ115" i="14" s="1"/>
  <c r="Y125" i="14"/>
  <c r="AI116" i="14"/>
  <c r="AF124" i="14"/>
  <c r="AH135" i="14"/>
  <c r="C107" i="13"/>
  <c r="E117" i="14" s="1"/>
  <c r="B115" i="13"/>
  <c r="D126" i="14" s="1"/>
  <c r="M126" i="14" s="1"/>
  <c r="N117" i="14" l="1"/>
  <c r="Z117" i="14"/>
  <c r="S185" i="14"/>
  <c r="R185" i="14" s="1"/>
  <c r="AD185" i="14"/>
  <c r="S186" i="14"/>
  <c r="R186" i="14" s="1"/>
  <c r="AD186" i="14"/>
  <c r="G149" i="13"/>
  <c r="I166" i="14" s="1"/>
  <c r="F150" i="13"/>
  <c r="H168" i="14" s="1"/>
  <c r="Q162" i="14"/>
  <c r="O162" i="14" s="1"/>
  <c r="AB182" i="14"/>
  <c r="D162" i="13"/>
  <c r="F184" i="14" s="1"/>
  <c r="P184" i="14" s="1"/>
  <c r="H147" i="13"/>
  <c r="G164" i="14"/>
  <c r="E148" i="13"/>
  <c r="Z116" i="14"/>
  <c r="AG116" i="14" s="1"/>
  <c r="AJ116" i="14" s="1"/>
  <c r="Y126" i="14"/>
  <c r="AF125" i="14"/>
  <c r="AH136" i="14"/>
  <c r="C108" i="13"/>
  <c r="E118" i="14" s="1"/>
  <c r="N118" i="14" s="1"/>
  <c r="AI118" i="14"/>
  <c r="B116" i="13"/>
  <c r="D127" i="14" s="1"/>
  <c r="M127" i="14" s="1"/>
  <c r="G150" i="13" l="1"/>
  <c r="I168" i="14" s="1"/>
  <c r="F151" i="13"/>
  <c r="H169" i="14" s="1"/>
  <c r="Q164" i="14"/>
  <c r="O164" i="14" s="1"/>
  <c r="AB184" i="14"/>
  <c r="D164" i="13"/>
  <c r="F186" i="14" s="1"/>
  <c r="P186" i="14" s="1"/>
  <c r="D163" i="13"/>
  <c r="F185" i="14" s="1"/>
  <c r="P185" i="14" s="1"/>
  <c r="H148" i="13"/>
  <c r="G165" i="14"/>
  <c r="E149" i="13"/>
  <c r="Z118" i="14"/>
  <c r="AG118" i="14" s="1"/>
  <c r="AJ118" i="14" s="1"/>
  <c r="Y123" i="14"/>
  <c r="AF123" i="14" s="1"/>
  <c r="AF126" i="14"/>
  <c r="AI119" i="14"/>
  <c r="C109" i="13"/>
  <c r="E119" i="14" s="1"/>
  <c r="N119" i="14" s="1"/>
  <c r="B117" i="13"/>
  <c r="D128" i="14" s="1"/>
  <c r="M128" i="14" s="1"/>
  <c r="G151" i="13" l="1"/>
  <c r="I169" i="14" s="1"/>
  <c r="F152" i="13"/>
  <c r="H170" i="14" s="1"/>
  <c r="Q165" i="14"/>
  <c r="O165" i="14" s="1"/>
  <c r="AB185" i="14"/>
  <c r="AB186" i="14"/>
  <c r="E150" i="13"/>
  <c r="G166" i="14"/>
  <c r="H149" i="13"/>
  <c r="Z119" i="14"/>
  <c r="AG119" i="14" s="1"/>
  <c r="AJ119" i="14" s="1"/>
  <c r="Y127" i="14"/>
  <c r="AF127" i="14" s="1"/>
  <c r="AI120" i="14"/>
  <c r="C110" i="13"/>
  <c r="E120" i="14" s="1"/>
  <c r="N120" i="14" s="1"/>
  <c r="B118" i="13"/>
  <c r="D129" i="14" s="1"/>
  <c r="M129" i="14" l="1"/>
  <c r="Y129" i="14"/>
  <c r="G152" i="13"/>
  <c r="I170" i="14" s="1"/>
  <c r="F153" i="13"/>
  <c r="H172" i="14" s="1"/>
  <c r="Q166" i="14"/>
  <c r="O166" i="14" s="1"/>
  <c r="G168" i="14"/>
  <c r="H150" i="13"/>
  <c r="E151" i="13"/>
  <c r="Z120" i="14"/>
  <c r="AG120" i="14" s="1"/>
  <c r="AJ120" i="14" s="1"/>
  <c r="Y128" i="14"/>
  <c r="AF128" i="14" s="1"/>
  <c r="C111" i="13"/>
  <c r="E121" i="14" s="1"/>
  <c r="N121" i="14" s="1"/>
  <c r="B119" i="13"/>
  <c r="D130" i="14" s="1"/>
  <c r="M130" i="14" s="1"/>
  <c r="AI121" i="14"/>
  <c r="G153" i="13" l="1"/>
  <c r="I172" i="14" s="1"/>
  <c r="F154" i="13"/>
  <c r="H173" i="14" s="1"/>
  <c r="Q168" i="14"/>
  <c r="O168" i="14" s="1"/>
  <c r="G169" i="14"/>
  <c r="H151" i="13"/>
  <c r="E152" i="13"/>
  <c r="Z121" i="14"/>
  <c r="AG121" i="14" s="1"/>
  <c r="AJ121" i="14" s="1"/>
  <c r="Y130" i="14"/>
  <c r="AF130" i="14" s="1"/>
  <c r="B120" i="13"/>
  <c r="D132" i="14" s="1"/>
  <c r="M132" i="14" s="1"/>
  <c r="AI122" i="14"/>
  <c r="C112" i="13"/>
  <c r="E122" i="14" s="1"/>
  <c r="N122" i="14" s="1"/>
  <c r="G154" i="13" l="1"/>
  <c r="I173" i="14" s="1"/>
  <c r="F155" i="13"/>
  <c r="H174" i="14" s="1"/>
  <c r="Q169" i="14"/>
  <c r="O169" i="14" s="1"/>
  <c r="E153" i="13"/>
  <c r="H152" i="13"/>
  <c r="G170" i="14"/>
  <c r="Z122" i="14"/>
  <c r="AG122" i="14" s="1"/>
  <c r="AJ122" i="14" s="1"/>
  <c r="Y131" i="14"/>
  <c r="AF131" i="14" s="1"/>
  <c r="AI123" i="14"/>
  <c r="B121" i="13"/>
  <c r="D133" i="14" s="1"/>
  <c r="C113" i="13"/>
  <c r="E124" i="14" s="1"/>
  <c r="N124" i="14" s="1"/>
  <c r="M133" i="14" l="1"/>
  <c r="Y133" i="14"/>
  <c r="G155" i="13"/>
  <c r="I174" i="14" s="1"/>
  <c r="F156" i="13"/>
  <c r="H176" i="14" s="1"/>
  <c r="Q170" i="14"/>
  <c r="O170" i="14" s="1"/>
  <c r="G172" i="14"/>
  <c r="H153" i="13"/>
  <c r="E154" i="13"/>
  <c r="Z124" i="14"/>
  <c r="Y132" i="14"/>
  <c r="AF132" i="14" s="1"/>
  <c r="C114" i="13"/>
  <c r="E125" i="14" s="1"/>
  <c r="N125" i="14" s="1"/>
  <c r="B122" i="13"/>
  <c r="D134" i="14" s="1"/>
  <c r="M134" i="14" s="1"/>
  <c r="AI124" i="14"/>
  <c r="G156" i="13" l="1"/>
  <c r="I176" i="14" s="1"/>
  <c r="F157" i="13"/>
  <c r="H177" i="14" s="1"/>
  <c r="Q172" i="14"/>
  <c r="O172" i="14" s="1"/>
  <c r="G173" i="14"/>
  <c r="H154" i="13"/>
  <c r="E155" i="13"/>
  <c r="Z125" i="14"/>
  <c r="Y134" i="14"/>
  <c r="AF134" i="14" s="1"/>
  <c r="AI125" i="14"/>
  <c r="B123" i="13"/>
  <c r="D135" i="14" s="1"/>
  <c r="M135" i="14" s="1"/>
  <c r="AG124" i="14"/>
  <c r="AJ124" i="14" s="1"/>
  <c r="C115" i="13"/>
  <c r="E126" i="14" s="1"/>
  <c r="N126" i="14" s="1"/>
  <c r="G157" i="13" l="1"/>
  <c r="I177" i="14" s="1"/>
  <c r="F158" i="13"/>
  <c r="H178" i="14" s="1"/>
  <c r="Q173" i="14"/>
  <c r="O173" i="14" s="1"/>
  <c r="G174" i="14"/>
  <c r="H155" i="13"/>
  <c r="E156" i="13"/>
  <c r="Z126" i="14"/>
  <c r="Y135" i="14"/>
  <c r="AF135" i="14" s="1"/>
  <c r="AG125" i="14"/>
  <c r="AJ125" i="14" s="1"/>
  <c r="B124" i="13"/>
  <c r="D136" i="14" s="1"/>
  <c r="M136" i="14" s="1"/>
  <c r="C116" i="13"/>
  <c r="E127" i="14" s="1"/>
  <c r="N127" i="14" s="1"/>
  <c r="AI126" i="14"/>
  <c r="G158" i="13" l="1"/>
  <c r="I178" i="14" s="1"/>
  <c r="F159" i="13"/>
  <c r="H180" i="14" s="1"/>
  <c r="Q174" i="14"/>
  <c r="O174" i="14" s="1"/>
  <c r="H156" i="13"/>
  <c r="G176" i="14"/>
  <c r="E157" i="13"/>
  <c r="Z123" i="14"/>
  <c r="AG123" i="14" s="1"/>
  <c r="AJ123" i="14" s="1"/>
  <c r="Y136" i="14"/>
  <c r="AF136" i="14" s="1"/>
  <c r="C117" i="13"/>
  <c r="E128" i="14" s="1"/>
  <c r="N128" i="14" s="1"/>
  <c r="B125" i="13"/>
  <c r="D137" i="14" s="1"/>
  <c r="M137" i="14" s="1"/>
  <c r="AG126" i="14"/>
  <c r="AJ126" i="14" s="1"/>
  <c r="AI127" i="14"/>
  <c r="G159" i="13" l="1"/>
  <c r="I180" i="14" s="1"/>
  <c r="F160" i="13"/>
  <c r="H181" i="14" s="1"/>
  <c r="Q176" i="14"/>
  <c r="O176" i="14" s="1"/>
  <c r="G177" i="14"/>
  <c r="H157" i="13"/>
  <c r="E158" i="13"/>
  <c r="Z127" i="14"/>
  <c r="AG127" i="14" s="1"/>
  <c r="AJ127" i="14" s="1"/>
  <c r="B126" i="13"/>
  <c r="D138" i="14" s="1"/>
  <c r="M138" i="14" s="1"/>
  <c r="AI128" i="14"/>
  <c r="C118" i="13"/>
  <c r="E129" i="14" s="1"/>
  <c r="N129" i="14" l="1"/>
  <c r="Z129" i="14"/>
  <c r="G160" i="13"/>
  <c r="I181" i="14" s="1"/>
  <c r="F161" i="13"/>
  <c r="H182" i="14" s="1"/>
  <c r="Q177" i="14"/>
  <c r="O177" i="14" s="1"/>
  <c r="G178" i="14"/>
  <c r="H158" i="13"/>
  <c r="E159" i="13"/>
  <c r="Z128" i="14"/>
  <c r="AG128" i="14" s="1"/>
  <c r="AJ128" i="14" s="1"/>
  <c r="C119" i="13"/>
  <c r="E130" i="14" s="1"/>
  <c r="N130" i="14" s="1"/>
  <c r="AI130" i="14"/>
  <c r="G161" i="13" l="1"/>
  <c r="I182" i="14" s="1"/>
  <c r="F162" i="13"/>
  <c r="H184" i="14" s="1"/>
  <c r="Q178" i="14"/>
  <c r="O178" i="14" s="1"/>
  <c r="G180" i="14"/>
  <c r="H159" i="13"/>
  <c r="E160" i="13"/>
  <c r="Z130" i="14"/>
  <c r="AG130" i="14" s="1"/>
  <c r="AJ130" i="14" s="1"/>
  <c r="AI131" i="14"/>
  <c r="C120" i="13"/>
  <c r="E132" i="14" s="1"/>
  <c r="N132" i="14" s="1"/>
  <c r="G162" i="13" l="1"/>
  <c r="I184" i="14" s="1"/>
  <c r="F164" i="13"/>
  <c r="H186" i="14" s="1"/>
  <c r="F163" i="13"/>
  <c r="H185" i="14" s="1"/>
  <c r="Q180" i="14"/>
  <c r="O180" i="14" s="1"/>
  <c r="H160" i="13"/>
  <c r="G181" i="14"/>
  <c r="E161" i="13"/>
  <c r="Z131" i="14"/>
  <c r="AG131" i="14" s="1"/>
  <c r="AJ131" i="14" s="1"/>
  <c r="C121" i="13"/>
  <c r="E133" i="14" s="1"/>
  <c r="AI132" i="14"/>
  <c r="N133" i="14" l="1"/>
  <c r="Z133" i="14"/>
  <c r="G164" i="13"/>
  <c r="I186" i="14" s="1"/>
  <c r="G163" i="13"/>
  <c r="I185" i="14" s="1"/>
  <c r="Q181" i="14"/>
  <c r="O181" i="14" s="1"/>
  <c r="G182" i="14"/>
  <c r="H161" i="13"/>
  <c r="E162" i="13"/>
  <c r="Z132" i="14"/>
  <c r="AG132" i="14" s="1"/>
  <c r="AJ132" i="14" s="1"/>
  <c r="C122" i="13"/>
  <c r="E134" i="14" s="1"/>
  <c r="N134" i="14" s="1"/>
  <c r="AI134" i="14"/>
  <c r="Q182" i="14" l="1"/>
  <c r="O182" i="14" s="1"/>
  <c r="G184" i="14"/>
  <c r="H162" i="13"/>
  <c r="E164" i="13"/>
  <c r="E163" i="13"/>
  <c r="Z134" i="14"/>
  <c r="AG134" i="14" s="1"/>
  <c r="AJ134" i="14" s="1"/>
  <c r="AI135" i="14"/>
  <c r="C123" i="13"/>
  <c r="E135" i="14" s="1"/>
  <c r="N135" i="14" s="1"/>
  <c r="Q184" i="14" l="1"/>
  <c r="O184" i="14" s="1"/>
  <c r="H163" i="13"/>
  <c r="G185" i="14"/>
  <c r="H164" i="13"/>
  <c r="G186" i="14"/>
  <c r="Z135" i="14"/>
  <c r="AG135" i="14" s="1"/>
  <c r="AJ135" i="14" s="1"/>
  <c r="C124" i="13"/>
  <c r="E136" i="14" s="1"/>
  <c r="N136" i="14" s="1"/>
  <c r="AI136" i="14"/>
  <c r="Q185" i="14" l="1"/>
  <c r="O185" i="14" s="1"/>
  <c r="Q186" i="14"/>
  <c r="O186" i="14" s="1"/>
  <c r="Z136" i="14"/>
  <c r="AG136" i="14" s="1"/>
  <c r="AJ136" i="14" s="1"/>
  <c r="C125" i="13"/>
  <c r="E137" i="14" s="1"/>
  <c r="N137" i="14" s="1"/>
  <c r="C126" i="13" l="1"/>
  <c r="E138" i="14" s="1"/>
  <c r="N138" i="14" s="1"/>
</calcChain>
</file>

<file path=xl/sharedStrings.xml><?xml version="1.0" encoding="utf-8"?>
<sst xmlns="http://schemas.openxmlformats.org/spreadsheetml/2006/main" count="302" uniqueCount="45">
  <si>
    <t>G5</t>
  </si>
  <si>
    <t>G1</t>
  </si>
  <si>
    <t>G0</t>
  </si>
  <si>
    <t>G9</t>
  </si>
  <si>
    <t>MSN</t>
  </si>
  <si>
    <t>ASSY-AGV</t>
  </si>
  <si>
    <t>ASSY-AGH</t>
  </si>
  <si>
    <t>ASSY-AGC</t>
  </si>
  <si>
    <t>ASSY-AGF</t>
  </si>
  <si>
    <t>X</t>
  </si>
  <si>
    <t>Y</t>
  </si>
  <si>
    <t>ASSY-SE/C</t>
  </si>
  <si>
    <t>ASSY-SE/F</t>
  </si>
  <si>
    <t xml:space="preserve">ASSY-SE </t>
  </si>
  <si>
    <t>CWB (G5/G7/G9)</t>
  </si>
  <si>
    <t>KB (G5/G7/G9)</t>
  </si>
  <si>
    <t>TOTAL</t>
  </si>
  <si>
    <t>CWB</t>
  </si>
  <si>
    <t>KB</t>
  </si>
  <si>
    <t>PEC</t>
  </si>
  <si>
    <t>t100</t>
  </si>
  <si>
    <t>TAI</t>
  </si>
  <si>
    <t>TAI*rend</t>
  </si>
  <si>
    <t>TAI précedent: fiches temps MG13, avril '15</t>
  </si>
  <si>
    <t>STD</t>
  </si>
  <si>
    <t>Rang</t>
  </si>
  <si>
    <t>CWB PEC</t>
  </si>
  <si>
    <t>KB PEC</t>
  </si>
  <si>
    <t>CWB ASSY</t>
  </si>
  <si>
    <t>KB ASSY</t>
  </si>
  <si>
    <t>coef 0,95</t>
  </si>
  <si>
    <t>coef 0,87</t>
  </si>
  <si>
    <t>rend 0,87</t>
  </si>
  <si>
    <t>total</t>
  </si>
  <si>
    <t>ST1</t>
  </si>
  <si>
    <t>ST3</t>
  </si>
  <si>
    <t>CWB-PEC</t>
  </si>
  <si>
    <t>KB-PEC</t>
  </si>
  <si>
    <t>CWB-SE</t>
  </si>
  <si>
    <t>KB-SE</t>
  </si>
  <si>
    <t>S/E</t>
  </si>
  <si>
    <t>N°</t>
  </si>
  <si>
    <t>h</t>
  </si>
  <si>
    <t>SERIE J</t>
  </si>
  <si>
    <t>SERIE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</si>
</sst>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,\k&quot;€&quot;"/>
    <numFmt numFmtId="165" formatCode="0.000"/>
    <numFmt numFmtId="166" formatCode="dd/mm/yy;@"/>
    <numFmt numFmtId="167" formatCode="d/m/yy;@"/>
    <numFmt numFmtId="168" formatCode="#,##0&quot;h&quot;"/>
    <numFmt numFmtId="169" formatCode="0;\-0;0"/>
  </numFmts>
  <fonts count="71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i/>
      <sz val="7"/>
      <name val="Arial"/>
      <family val="2"/>
    </font>
    <font>
      <b/>
      <sz val="8"/>
      <name val="Arial"/>
      <family val="2"/>
    </font>
    <font>
      <b/>
      <u/>
      <sz val="9"/>
      <name val="Arial"/>
      <family val="2"/>
    </font>
    <font>
      <b/>
      <sz val="16"/>
      <color indexed="57"/>
      <name val="Arial"/>
      <family val="2"/>
    </font>
    <font>
      <sz val="11"/>
      <color indexed="9"/>
      <name val="Arial"/>
      <family val="2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52"/>
      <name val="Arial"/>
      <family val="2"/>
    </font>
    <font>
      <sz val="11"/>
      <color indexed="62"/>
      <name val="Arial"/>
      <family val="2"/>
    </font>
    <font>
      <sz val="11"/>
      <color indexed="20"/>
      <name val="Arial"/>
      <family val="2"/>
    </font>
    <font>
      <sz val="11"/>
      <color indexed="60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i/>
      <sz val="11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1"/>
      <color indexed="8"/>
      <name val="Arial"/>
      <family val="2"/>
    </font>
    <font>
      <b/>
      <sz val="11"/>
      <color indexed="9"/>
      <name val="Arial"/>
      <family val="2"/>
    </font>
    <font>
      <u/>
      <sz val="11"/>
      <color theme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u/>
      <sz val="10"/>
      <color rgb="FF0000FF"/>
      <name val="Arial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2"/>
      <name val="Calibri"/>
      <family val="2"/>
      <scheme val="minor"/>
    </font>
    <font>
      <b/>
      <sz val="20"/>
      <name val="Calibri"/>
      <family val="2"/>
      <scheme val="minor"/>
    </font>
    <font>
      <b/>
      <sz val="24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color indexed="8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u/>
      <sz val="14"/>
      <color indexed="12"/>
      <name val="Calibri"/>
      <family val="2"/>
      <scheme val="minor"/>
    </font>
    <font>
      <u/>
      <sz val="14"/>
      <color rgb="FF0000FF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Arial"/>
      <family val="2"/>
    </font>
    <font>
      <b/>
      <sz val="20"/>
      <color rgb="FFFFFFFF"/>
      <name val="Calibri"/>
      <family val="2"/>
    </font>
    <font>
      <b/>
      <sz val="24"/>
      <name val="Arial"/>
      <family val="2"/>
    </font>
    <font>
      <b/>
      <sz val="28"/>
      <name val="Arial"/>
      <family val="2"/>
    </font>
    <font>
      <sz val="20"/>
      <color theme="1"/>
      <name val="Arial"/>
      <family val="2"/>
    </font>
    <font>
      <b/>
      <sz val="20"/>
      <color theme="1"/>
      <name val="Arial"/>
      <family val="2"/>
    </font>
  </fonts>
  <fills count="6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rgb="FF000000"/>
      </patternFill>
    </fill>
    <fill>
      <patternFill patternType="solid">
        <fgColor theme="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rgb="FF000000"/>
      </patternFill>
    </fill>
    <fill>
      <patternFill patternType="solid">
        <fgColor theme="9"/>
        <bgColor indexed="64"/>
      </patternFill>
    </fill>
    <fill>
      <patternFill patternType="solid">
        <fgColor theme="6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39997558519241921"/>
        <bgColor rgb="FF000000"/>
      </patternFill>
    </fill>
    <fill>
      <patternFill patternType="solid">
        <fgColor rgb="FF7030A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7"/>
        <bgColor rgb="FF000000"/>
      </patternFill>
    </fill>
    <fill>
      <patternFill patternType="solid">
        <fgColor theme="8"/>
        <bgColor rgb="FF000000"/>
      </patternFill>
    </fill>
    <fill>
      <patternFill patternType="solid">
        <fgColor theme="0"/>
        <bgColor indexed="9"/>
      </patternFill>
    </fill>
    <fill>
      <patternFill patternType="solid">
        <fgColor rgb="FFFF0000"/>
        <bgColor indexed="9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</fills>
  <borders count="5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3">
    <xf numFmtId="0" fontId="0" fillId="0" borderId="0"/>
    <xf numFmtId="0" fontId="36" fillId="0" borderId="0" applyNumberFormat="0" applyFill="0" applyBorder="0" applyAlignment="0" applyProtection="0"/>
    <xf numFmtId="0" fontId="3" fillId="0" borderId="0"/>
    <xf numFmtId="0" fontId="8" fillId="0" borderId="0"/>
    <xf numFmtId="0" fontId="1" fillId="3" borderId="0" applyNumberFormat="0" applyBorder="0" applyAlignment="0" applyProtection="0"/>
    <xf numFmtId="0" fontId="4" fillId="11" borderId="0" applyNumberFormat="0" applyBorder="0" applyAlignment="0" applyProtection="0"/>
    <xf numFmtId="0" fontId="1" fillId="4" borderId="0" applyNumberFormat="0" applyBorder="0" applyAlignment="0" applyProtection="0"/>
    <xf numFmtId="0" fontId="4" fillId="12" borderId="0" applyNumberFormat="0" applyBorder="0" applyAlignment="0" applyProtection="0"/>
    <xf numFmtId="0" fontId="1" fillId="5" borderId="0" applyNumberFormat="0" applyBorder="0" applyAlignment="0" applyProtection="0"/>
    <xf numFmtId="0" fontId="4" fillId="13" borderId="0" applyNumberFormat="0" applyBorder="0" applyAlignment="0" applyProtection="0"/>
    <xf numFmtId="0" fontId="1" fillId="8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1" fillId="6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18" borderId="0" applyNumberFormat="0" applyBorder="0" applyAlignment="0" applyProtection="0"/>
    <xf numFmtId="0" fontId="2" fillId="7" borderId="0" applyNumberFormat="0" applyBorder="0" applyAlignment="0" applyProtection="0"/>
    <xf numFmtId="0" fontId="12" fillId="19" borderId="0" applyNumberFormat="0" applyBorder="0" applyAlignment="0" applyProtection="0"/>
    <xf numFmtId="0" fontId="2" fillId="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2" fillId="10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8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9" borderId="2" applyNumberFormat="0" applyAlignment="0" applyProtection="0"/>
    <xf numFmtId="0" fontId="15" fillId="0" borderId="3" applyNumberFormat="0" applyFill="0" applyAlignment="0" applyProtection="0"/>
    <xf numFmtId="2" fontId="7" fillId="0" borderId="4"/>
    <xf numFmtId="165" fontId="7" fillId="0" borderId="4"/>
    <xf numFmtId="0" fontId="1" fillId="2" borderId="1" applyNumberFormat="0" applyFont="0" applyAlignment="0" applyProtection="0"/>
    <xf numFmtId="0" fontId="3" fillId="30" borderId="5" applyNumberFormat="0" applyFont="0" applyAlignment="0" applyProtection="0"/>
    <xf numFmtId="0" fontId="16" fillId="16" borderId="2" applyNumberFormat="0" applyAlignment="0" applyProtection="0"/>
    <xf numFmtId="0" fontId="17" fillId="12" borderId="0" applyNumberFormat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8" fillId="31" borderId="0" applyNumberFormat="0" applyBorder="0" applyAlignment="0" applyProtection="0"/>
    <xf numFmtId="0" fontId="1" fillId="0" borderId="0"/>
    <xf numFmtId="0" fontId="3" fillId="0" borderId="0"/>
    <xf numFmtId="0" fontId="29" fillId="0" borderId="0"/>
    <xf numFmtId="0" fontId="1" fillId="0" borderId="0"/>
    <xf numFmtId="0" fontId="6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9" fillId="13" borderId="0" applyNumberFormat="0" applyBorder="0" applyAlignment="0" applyProtection="0"/>
    <xf numFmtId="0" fontId="20" fillId="29" borderId="6" applyNumberFormat="0" applyAlignment="0" applyProtection="0"/>
    <xf numFmtId="0" fontId="9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5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10" fillId="0" borderId="0"/>
    <xf numFmtId="0" fontId="9" fillId="0" borderId="0"/>
    <xf numFmtId="0" fontId="11" fillId="0" borderId="0">
      <alignment horizontal="center" vertical="center" wrapText="1"/>
    </xf>
    <xf numFmtId="0" fontId="26" fillId="0" borderId="10" applyNumberFormat="0" applyFill="0" applyAlignment="0" applyProtection="0"/>
    <xf numFmtId="0" fontId="27" fillId="32" borderId="11" applyNumberFormat="0" applyAlignment="0" applyProtection="0"/>
    <xf numFmtId="0" fontId="32" fillId="0" borderId="0" applyNumberFormat="0" applyFill="0" applyBorder="0" applyAlignment="0" applyProtection="0">
      <alignment vertical="top"/>
      <protection locked="0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" fillId="0" borderId="0"/>
    <xf numFmtId="0" fontId="1" fillId="0" borderId="0"/>
    <xf numFmtId="0" fontId="3" fillId="0" borderId="0"/>
  </cellStyleXfs>
  <cellXfs count="301">
    <xf numFmtId="0" fontId="0" fillId="0" borderId="0" xfId="0"/>
    <xf numFmtId="0" fontId="56" fillId="55" borderId="18" xfId="0" applyFont="1" applyFill="1" applyBorder="1" applyAlignment="1">
      <alignment horizontal="center" vertical="center" wrapText="1"/>
    </xf>
    <xf numFmtId="0" fontId="0" fillId="33" borderId="0" xfId="0" applyFill="1" applyBorder="1"/>
    <xf numFmtId="0" fontId="0" fillId="33" borderId="0" xfId="0" applyFill="1"/>
    <xf numFmtId="0" fontId="0" fillId="0" borderId="0" xfId="0" applyBorder="1"/>
    <xf numFmtId="1" fontId="0" fillId="33" borderId="4" xfId="0" applyNumberFormat="1" applyFill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35" fillId="33" borderId="4" xfId="0" applyNumberFormat="1" applyFont="1" applyFill="1" applyBorder="1" applyAlignment="1">
      <alignment horizontal="center" vertical="center"/>
    </xf>
    <xf numFmtId="1" fontId="0" fillId="33" borderId="0" xfId="0" applyNumberFormat="1" applyFill="1" applyBorder="1" applyAlignment="1">
      <alignment horizontal="center" vertical="center"/>
    </xf>
    <xf numFmtId="0" fontId="35" fillId="33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" fontId="0" fillId="50" borderId="4" xfId="0" applyNumberFormat="1" applyFill="1" applyBorder="1" applyAlignment="1">
      <alignment horizontal="center" vertical="center"/>
    </xf>
    <xf numFmtId="1" fontId="0" fillId="52" borderId="4" xfId="0" applyNumberFormat="1" applyFill="1" applyBorder="1" applyAlignment="1">
      <alignment horizontal="center" vertical="center"/>
    </xf>
    <xf numFmtId="168" fontId="0" fillId="35" borderId="4" xfId="0" applyNumberFormat="1" applyFill="1" applyBorder="1" applyAlignment="1">
      <alignment horizontal="center" vertical="center"/>
    </xf>
    <xf numFmtId="168" fontId="0" fillId="53" borderId="4" xfId="0" applyNumberFormat="1" applyFill="1" applyBorder="1" applyAlignment="1">
      <alignment horizontal="center" vertical="center"/>
    </xf>
    <xf numFmtId="1" fontId="40" fillId="35" borderId="22" xfId="0" applyNumberFormat="1" applyFont="1" applyFill="1" applyBorder="1" applyAlignment="1">
      <alignment horizontal="center" vertical="center"/>
    </xf>
    <xf numFmtId="1" fontId="40" fillId="35" borderId="18" xfId="0" applyNumberFormat="1" applyFont="1" applyFill="1" applyBorder="1" applyAlignment="1">
      <alignment horizontal="center" vertical="center"/>
    </xf>
    <xf numFmtId="1" fontId="40" fillId="36" borderId="18" xfId="0" applyNumberFormat="1" applyFont="1" applyFill="1" applyBorder="1" applyAlignment="1">
      <alignment horizontal="center" vertical="center"/>
    </xf>
    <xf numFmtId="1" fontId="40" fillId="36" borderId="19" xfId="0" applyNumberFormat="1" applyFont="1" applyFill="1" applyBorder="1" applyAlignment="1">
      <alignment horizontal="center" vertical="center"/>
    </xf>
    <xf numFmtId="0" fontId="47" fillId="54" borderId="30" xfId="55" applyFont="1" applyFill="1" applyBorder="1" applyAlignment="1" applyProtection="1">
      <alignment horizontal="center" vertical="center" wrapText="1"/>
      <protection locked="0"/>
    </xf>
    <xf numFmtId="0" fontId="46" fillId="54" borderId="30" xfId="55" applyFont="1" applyFill="1" applyBorder="1" applyAlignment="1" applyProtection="1">
      <alignment horizontal="center" vertical="center" wrapText="1"/>
      <protection locked="0"/>
    </xf>
    <xf numFmtId="1" fontId="0" fillId="0" borderId="29" xfId="0" applyNumberFormat="1" applyBorder="1" applyAlignment="1">
      <alignment horizontal="center" vertical="center"/>
    </xf>
    <xf numFmtId="0" fontId="31" fillId="38" borderId="31" xfId="0" applyFont="1" applyFill="1" applyBorder="1" applyAlignment="1">
      <alignment horizontal="center" vertical="center"/>
    </xf>
    <xf numFmtId="0" fontId="31" fillId="36" borderId="31" xfId="0" applyFont="1" applyFill="1" applyBorder="1" applyAlignment="1">
      <alignment horizontal="center" vertical="center"/>
    </xf>
    <xf numFmtId="0" fontId="31" fillId="48" borderId="31" xfId="0" applyFont="1" applyFill="1" applyBorder="1" applyAlignment="1">
      <alignment horizontal="center" vertical="center"/>
    </xf>
    <xf numFmtId="0" fontId="31" fillId="40" borderId="31" xfId="0" applyFont="1" applyFill="1" applyBorder="1" applyAlignment="1">
      <alignment horizontal="center" vertical="center"/>
    </xf>
    <xf numFmtId="0" fontId="0" fillId="38" borderId="31" xfId="0" applyFont="1" applyFill="1" applyBorder="1" applyAlignment="1">
      <alignment horizontal="center" vertical="center"/>
    </xf>
    <xf numFmtId="0" fontId="0" fillId="36" borderId="31" xfId="0" applyFont="1" applyFill="1" applyBorder="1" applyAlignment="1">
      <alignment horizontal="center" vertical="center"/>
    </xf>
    <xf numFmtId="0" fontId="35" fillId="48" borderId="32" xfId="0" applyFont="1" applyFill="1" applyBorder="1" applyAlignment="1">
      <alignment horizontal="center" vertical="center"/>
    </xf>
    <xf numFmtId="0" fontId="0" fillId="33" borderId="0" xfId="0" applyFill="1" applyAlignment="1">
      <alignment vertical="center"/>
    </xf>
    <xf numFmtId="0" fontId="35" fillId="33" borderId="0" xfId="0" applyFont="1" applyFill="1" applyAlignment="1">
      <alignment vertical="center"/>
    </xf>
    <xf numFmtId="1" fontId="0" fillId="33" borderId="0" xfId="0" applyNumberFormat="1" applyFill="1" applyBorder="1" applyAlignment="1">
      <alignment horizontal="center" vertical="center"/>
    </xf>
    <xf numFmtId="0" fontId="0" fillId="0" borderId="4" xfId="0" applyBorder="1"/>
    <xf numFmtId="0" fontId="39" fillId="33" borderId="0" xfId="0" applyFont="1" applyFill="1" applyBorder="1" applyAlignment="1">
      <alignment vertical="center" wrapText="1"/>
    </xf>
    <xf numFmtId="0" fontId="35" fillId="0" borderId="0" xfId="0" applyFont="1" applyAlignment="1">
      <alignment vertical="center"/>
    </xf>
    <xf numFmtId="0" fontId="35" fillId="33" borderId="0" xfId="0" applyFont="1" applyFill="1" applyBorder="1" applyAlignment="1">
      <alignment horizontal="center" vertical="center"/>
    </xf>
    <xf numFmtId="0" fontId="51" fillId="41" borderId="4" xfId="80" applyNumberFormat="1" applyFont="1" applyFill="1" applyBorder="1" applyAlignment="1">
      <alignment horizontal="center" vertical="center"/>
    </xf>
    <xf numFmtId="0" fontId="51" fillId="33" borderId="4" xfId="80" applyNumberFormat="1" applyFont="1" applyFill="1" applyBorder="1" applyAlignment="1">
      <alignment horizontal="center" vertical="center"/>
    </xf>
    <xf numFmtId="0" fontId="52" fillId="33" borderId="4" xfId="0" applyFont="1" applyFill="1" applyBorder="1" applyAlignment="1">
      <alignment horizontal="center" vertical="center"/>
    </xf>
    <xf numFmtId="0" fontId="52" fillId="33" borderId="0" xfId="0" applyFont="1" applyFill="1" applyAlignment="1">
      <alignment vertical="center"/>
    </xf>
    <xf numFmtId="0" fontId="52" fillId="33" borderId="0" xfId="0" applyFont="1" applyFill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52" fillId="33" borderId="4" xfId="1" applyFont="1" applyFill="1" applyBorder="1" applyAlignment="1">
      <alignment horizontal="center" vertical="center"/>
    </xf>
    <xf numFmtId="0" fontId="52" fillId="33" borderId="4" xfId="80" applyNumberFormat="1" applyFont="1" applyFill="1" applyBorder="1" applyAlignment="1">
      <alignment horizontal="center" vertical="center"/>
    </xf>
    <xf numFmtId="164" fontId="52" fillId="33" borderId="4" xfId="0" applyNumberFormat="1" applyFont="1" applyFill="1" applyBorder="1" applyAlignment="1">
      <alignment horizontal="center" vertical="center"/>
    </xf>
    <xf numFmtId="167" fontId="52" fillId="33" borderId="4" xfId="0" applyNumberFormat="1" applyFont="1" applyFill="1" applyBorder="1" applyAlignment="1">
      <alignment horizontal="center" vertical="center"/>
    </xf>
    <xf numFmtId="0" fontId="52" fillId="0" borderId="4" xfId="0" applyFont="1" applyFill="1" applyBorder="1" applyAlignment="1">
      <alignment horizontal="center" vertical="center"/>
    </xf>
    <xf numFmtId="0" fontId="52" fillId="33" borderId="4" xfId="0" applyFont="1" applyFill="1" applyBorder="1" applyAlignment="1">
      <alignment horizontal="center" vertical="center" wrapText="1"/>
    </xf>
    <xf numFmtId="0" fontId="52" fillId="33" borderId="4" xfId="0" applyNumberFormat="1" applyFont="1" applyFill="1" applyBorder="1" applyAlignment="1">
      <alignment horizontal="center" vertical="center"/>
    </xf>
    <xf numFmtId="0" fontId="52" fillId="33" borderId="4" xfId="1" applyNumberFormat="1" applyFont="1" applyFill="1" applyBorder="1" applyAlignment="1">
      <alignment horizontal="center" vertical="center"/>
    </xf>
    <xf numFmtId="0" fontId="52" fillId="33" borderId="4" xfId="0" applyNumberFormat="1" applyFont="1" applyFill="1" applyBorder="1" applyAlignment="1">
      <alignment horizontal="left" vertical="center"/>
    </xf>
    <xf numFmtId="164" fontId="51" fillId="33" borderId="4" xfId="81" applyNumberFormat="1" applyFont="1" applyFill="1" applyBorder="1" applyAlignment="1">
      <alignment horizontal="center" vertical="center"/>
    </xf>
    <xf numFmtId="0" fontId="53" fillId="33" borderId="4" xfId="80" applyNumberFormat="1" applyFont="1" applyFill="1" applyBorder="1" applyAlignment="1">
      <alignment horizontal="left" vertical="center"/>
    </xf>
    <xf numFmtId="0" fontId="53" fillId="33" borderId="4" xfId="80" applyNumberFormat="1" applyFont="1" applyFill="1" applyBorder="1" applyAlignment="1">
      <alignment horizontal="center" vertical="center"/>
    </xf>
    <xf numFmtId="0" fontId="52" fillId="33" borderId="4" xfId="0" applyFont="1" applyFill="1" applyBorder="1" applyAlignment="1">
      <alignment horizontal="left" vertical="center"/>
    </xf>
    <xf numFmtId="164" fontId="52" fillId="33" borderId="0" xfId="0" applyNumberFormat="1" applyFont="1" applyFill="1" applyAlignment="1">
      <alignment vertical="center"/>
    </xf>
    <xf numFmtId="166" fontId="52" fillId="33" borderId="0" xfId="0" applyNumberFormat="1" applyFont="1" applyFill="1" applyAlignment="1">
      <alignment vertical="center"/>
    </xf>
    <xf numFmtId="0" fontId="52" fillId="33" borderId="0" xfId="0" applyFont="1" applyFill="1" applyBorder="1" applyAlignment="1">
      <alignment vertical="center"/>
    </xf>
    <xf numFmtId="166" fontId="52" fillId="33" borderId="0" xfId="0" applyNumberFormat="1" applyFont="1" applyFill="1" applyBorder="1" applyAlignment="1">
      <alignment horizontal="center" vertical="center" wrapText="1"/>
    </xf>
    <xf numFmtId="164" fontId="52" fillId="33" borderId="0" xfId="0" applyNumberFormat="1" applyFont="1" applyFill="1" applyBorder="1" applyAlignment="1">
      <alignment vertical="center"/>
    </xf>
    <xf numFmtId="166" fontId="52" fillId="33" borderId="0" xfId="0" applyNumberFormat="1" applyFont="1" applyFill="1" applyBorder="1" applyAlignment="1">
      <alignment vertical="center"/>
    </xf>
    <xf numFmtId="164" fontId="52" fillId="0" borderId="0" xfId="0" applyNumberFormat="1" applyFont="1" applyAlignment="1">
      <alignment vertical="center"/>
    </xf>
    <xf numFmtId="166" fontId="52" fillId="0" borderId="0" xfId="0" applyNumberFormat="1" applyFont="1" applyAlignment="1">
      <alignment vertical="center"/>
    </xf>
    <xf numFmtId="164" fontId="33" fillId="0" borderId="0" xfId="0" applyNumberFormat="1" applyFont="1" applyAlignment="1">
      <alignment vertical="center"/>
    </xf>
    <xf numFmtId="166" fontId="33" fillId="0" borderId="0" xfId="0" applyNumberFormat="1" applyFont="1" applyAlignment="1">
      <alignment vertical="center"/>
    </xf>
    <xf numFmtId="164" fontId="52" fillId="33" borderId="0" xfId="0" applyNumberFormat="1" applyFont="1" applyFill="1" applyBorder="1" applyAlignment="1">
      <alignment horizontal="center" vertical="center"/>
    </xf>
    <xf numFmtId="167" fontId="52" fillId="33" borderId="0" xfId="0" applyNumberFormat="1" applyFont="1" applyFill="1" applyBorder="1" applyAlignment="1">
      <alignment horizontal="center" vertical="center"/>
    </xf>
    <xf numFmtId="166" fontId="52" fillId="33" borderId="0" xfId="0" applyNumberFormat="1" applyFont="1" applyFill="1" applyBorder="1" applyAlignment="1">
      <alignment horizontal="center" vertical="center"/>
    </xf>
    <xf numFmtId="0" fontId="54" fillId="0" borderId="4" xfId="45" applyFont="1" applyFill="1" applyBorder="1" applyAlignment="1" applyProtection="1">
      <alignment horizontal="center" vertical="center"/>
    </xf>
    <xf numFmtId="0" fontId="54" fillId="33" borderId="4" xfId="0" applyFont="1" applyFill="1" applyBorder="1" applyAlignment="1">
      <alignment horizontal="center"/>
    </xf>
    <xf numFmtId="0" fontId="48" fillId="38" borderId="17" xfId="0" applyFont="1" applyFill="1" applyBorder="1" applyAlignment="1">
      <alignment horizontal="center" vertical="center"/>
    </xf>
    <xf numFmtId="0" fontId="57" fillId="57" borderId="31" xfId="0" applyFont="1" applyFill="1" applyBorder="1" applyAlignment="1">
      <alignment horizontal="center" vertical="center"/>
    </xf>
    <xf numFmtId="1" fontId="0" fillId="58" borderId="29" xfId="0" applyNumberFormat="1" applyFill="1" applyBorder="1" applyAlignment="1">
      <alignment horizontal="center" vertical="center"/>
    </xf>
    <xf numFmtId="1" fontId="0" fillId="0" borderId="29" xfId="0" applyNumberFormat="1" applyFont="1" applyBorder="1" applyAlignment="1">
      <alignment horizontal="center" vertical="center"/>
    </xf>
    <xf numFmtId="1" fontId="0" fillId="0" borderId="4" xfId="0" applyNumberFormat="1" applyFont="1" applyBorder="1" applyAlignment="1">
      <alignment horizontal="center" vertical="center"/>
    </xf>
    <xf numFmtId="1" fontId="0" fillId="33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" fontId="0" fillId="58" borderId="4" xfId="0" applyNumberFormat="1" applyFont="1" applyFill="1" applyBorder="1" applyAlignment="1">
      <alignment horizontal="center" vertical="center"/>
    </xf>
    <xf numFmtId="0" fontId="48" fillId="38" borderId="36" xfId="0" applyFont="1" applyFill="1" applyBorder="1" applyAlignment="1">
      <alignment horizontal="center" vertical="center"/>
    </xf>
    <xf numFmtId="0" fontId="31" fillId="40" borderId="37" xfId="0" applyFont="1" applyFill="1" applyBorder="1" applyAlignment="1">
      <alignment horizontal="center" vertical="center"/>
    </xf>
    <xf numFmtId="1" fontId="35" fillId="0" borderId="29" xfId="0" applyNumberFormat="1" applyFont="1" applyFill="1" applyBorder="1" applyAlignment="1">
      <alignment horizontal="center" vertical="center"/>
    </xf>
    <xf numFmtId="0" fontId="0" fillId="0" borderId="3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" xfId="0" applyBorder="1" applyAlignment="1">
      <alignment horizontal="center"/>
    </xf>
    <xf numFmtId="1" fontId="0" fillId="0" borderId="14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42" xfId="0" applyNumberFormat="1" applyBorder="1" applyAlignment="1">
      <alignment horizontal="center"/>
    </xf>
    <xf numFmtId="1" fontId="0" fillId="0" borderId="24" xfId="0" applyNumberFormat="1" applyBorder="1" applyAlignment="1">
      <alignment horizontal="center"/>
    </xf>
    <xf numFmtId="3" fontId="0" fillId="0" borderId="4" xfId="0" applyNumberFormat="1" applyFill="1" applyBorder="1" applyAlignment="1">
      <alignment horizontal="center" vertical="center"/>
    </xf>
    <xf numFmtId="0" fontId="0" fillId="33" borderId="4" xfId="0" applyFont="1" applyFill="1" applyBorder="1" applyAlignment="1">
      <alignment horizontal="center"/>
    </xf>
    <xf numFmtId="165" fontId="0" fillId="0" borderId="24" xfId="0" applyNumberFormat="1" applyFont="1" applyBorder="1" applyAlignment="1">
      <alignment horizontal="center"/>
    </xf>
    <xf numFmtId="0" fontId="0" fillId="40" borderId="4" xfId="0" applyFont="1" applyFill="1" applyBorder="1" applyAlignment="1">
      <alignment horizontal="center"/>
    </xf>
    <xf numFmtId="169" fontId="62" fillId="62" borderId="4" xfId="82" applyNumberFormat="1" applyFont="1" applyFill="1" applyBorder="1" applyAlignment="1">
      <alignment horizontal="center"/>
    </xf>
    <xf numFmtId="165" fontId="0" fillId="0" borderId="29" xfId="0" applyNumberFormat="1" applyFont="1" applyBorder="1" applyAlignment="1">
      <alignment horizontal="center"/>
    </xf>
    <xf numFmtId="1" fontId="0" fillId="0" borderId="0" xfId="0" applyNumberFormat="1"/>
    <xf numFmtId="165" fontId="0" fillId="0" borderId="4" xfId="0" applyNumberFormat="1" applyFont="1" applyBorder="1" applyAlignment="1">
      <alignment horizontal="center"/>
    </xf>
    <xf numFmtId="1" fontId="0" fillId="33" borderId="0" xfId="0" applyNumberFormat="1" applyFill="1" applyBorder="1" applyAlignment="1">
      <alignment horizontal="center"/>
    </xf>
    <xf numFmtId="1" fontId="30" fillId="0" borderId="0" xfId="55" applyNumberFormat="1" applyFont="1" applyFill="1" applyBorder="1" applyAlignment="1">
      <alignment horizontal="center"/>
    </xf>
    <xf numFmtId="1" fontId="0" fillId="52" borderId="35" xfId="0" applyNumberFormat="1" applyFill="1" applyBorder="1" applyAlignment="1">
      <alignment horizontal="center" vertical="center"/>
    </xf>
    <xf numFmtId="1" fontId="0" fillId="58" borderId="4" xfId="0" applyNumberFormat="1" applyFill="1" applyBorder="1" applyAlignment="1">
      <alignment horizontal="center" vertical="center"/>
    </xf>
    <xf numFmtId="0" fontId="35" fillId="34" borderId="4" xfId="0" applyNumberFormat="1" applyFont="1" applyFill="1" applyBorder="1" applyAlignment="1">
      <alignment horizontal="center" vertical="center"/>
    </xf>
    <xf numFmtId="1" fontId="0" fillId="34" borderId="29" xfId="0" applyNumberFormat="1" applyFill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31" fillId="39" borderId="36" xfId="0" applyFont="1" applyFill="1" applyBorder="1" applyAlignment="1">
      <alignment horizontal="center" vertical="center"/>
    </xf>
    <xf numFmtId="0" fontId="31" fillId="40" borderId="40" xfId="0" applyFont="1" applyFill="1" applyBorder="1" applyAlignment="1">
      <alignment horizontal="center" vertical="center"/>
    </xf>
    <xf numFmtId="0" fontId="31" fillId="38" borderId="27" xfId="0" applyFont="1" applyFill="1" applyBorder="1" applyAlignment="1">
      <alignment horizontal="center" vertical="center"/>
    </xf>
    <xf numFmtId="0" fontId="31" fillId="36" borderId="27" xfId="0" applyFont="1" applyFill="1" applyBorder="1" applyAlignment="1">
      <alignment horizontal="center" vertical="center"/>
    </xf>
    <xf numFmtId="0" fontId="31" fillId="48" borderId="27" xfId="0" applyFont="1" applyFill="1" applyBorder="1" applyAlignment="1">
      <alignment horizontal="center" vertical="center"/>
    </xf>
    <xf numFmtId="0" fontId="31" fillId="40" borderId="27" xfId="0" applyFont="1" applyFill="1" applyBorder="1" applyAlignment="1">
      <alignment horizontal="center" vertical="center"/>
    </xf>
    <xf numFmtId="0" fontId="57" fillId="57" borderId="27" xfId="0" applyFont="1" applyFill="1" applyBorder="1" applyAlignment="1">
      <alignment horizontal="center" vertical="center"/>
    </xf>
    <xf numFmtId="0" fontId="0" fillId="38" borderId="27" xfId="0" applyFont="1" applyFill="1" applyBorder="1" applyAlignment="1">
      <alignment horizontal="center" vertical="center"/>
    </xf>
    <xf numFmtId="0" fontId="0" fillId="36" borderId="27" xfId="0" applyFont="1" applyFill="1" applyBorder="1" applyAlignment="1">
      <alignment horizontal="center" vertical="center"/>
    </xf>
    <xf numFmtId="0" fontId="35" fillId="48" borderId="28" xfId="0" applyFont="1" applyFill="1" applyBorder="1" applyAlignment="1">
      <alignment horizontal="center" vertical="center"/>
    </xf>
    <xf numFmtId="1" fontId="35" fillId="0" borderId="4" xfId="0" applyNumberFormat="1" applyFont="1" applyFill="1" applyBorder="1" applyAlignment="1">
      <alignment horizontal="center" vertical="center"/>
    </xf>
    <xf numFmtId="1" fontId="0" fillId="0" borderId="33" xfId="0" applyNumberFormat="1" applyBorder="1" applyAlignment="1">
      <alignment horizontal="center"/>
    </xf>
    <xf numFmtId="165" fontId="0" fillId="0" borderId="35" xfId="0" applyNumberFormat="1" applyFont="1" applyBorder="1" applyAlignment="1">
      <alignment horizontal="center"/>
    </xf>
    <xf numFmtId="0" fontId="37" fillId="40" borderId="37" xfId="0" applyFont="1" applyFill="1" applyBorder="1" applyAlignment="1">
      <alignment horizontal="center" vertical="center"/>
    </xf>
    <xf numFmtId="0" fontId="37" fillId="38" borderId="31" xfId="0" applyFont="1" applyFill="1" applyBorder="1" applyAlignment="1">
      <alignment horizontal="center" vertical="center"/>
    </xf>
    <xf numFmtId="0" fontId="37" fillId="36" borderId="31" xfId="0" applyFont="1" applyFill="1" applyBorder="1" applyAlignment="1">
      <alignment horizontal="center" vertical="center"/>
    </xf>
    <xf numFmtId="0" fontId="37" fillId="48" borderId="31" xfId="0" applyFont="1" applyFill="1" applyBorder="1" applyAlignment="1">
      <alignment horizontal="center" vertical="center"/>
    </xf>
    <xf numFmtId="0" fontId="37" fillId="40" borderId="31" xfId="0" applyFont="1" applyFill="1" applyBorder="1" applyAlignment="1">
      <alignment horizontal="center" vertical="center"/>
    </xf>
    <xf numFmtId="0" fontId="42" fillId="38" borderId="31" xfId="0" applyFont="1" applyFill="1" applyBorder="1" applyAlignment="1">
      <alignment horizontal="center" vertical="center"/>
    </xf>
    <xf numFmtId="0" fontId="42" fillId="36" borderId="31" xfId="0" applyFont="1" applyFill="1" applyBorder="1" applyAlignment="1">
      <alignment horizontal="center" vertical="center"/>
    </xf>
    <xf numFmtId="0" fontId="42" fillId="0" borderId="4" xfId="0" applyFont="1" applyBorder="1" applyAlignment="1">
      <alignment horizontal="center" vertical="center"/>
    </xf>
    <xf numFmtId="0" fontId="42" fillId="0" borderId="42" xfId="0" applyFont="1" applyBorder="1" applyAlignment="1">
      <alignment horizontal="center" vertical="center"/>
    </xf>
    <xf numFmtId="0" fontId="42" fillId="0" borderId="29" xfId="0" applyFont="1" applyBorder="1" applyAlignment="1">
      <alignment horizontal="center" vertical="center"/>
    </xf>
    <xf numFmtId="0" fontId="64" fillId="42" borderId="34" xfId="55" applyFont="1" applyFill="1" applyBorder="1" applyAlignment="1" applyProtection="1">
      <alignment horizontal="center" vertical="center" wrapText="1"/>
      <protection locked="0"/>
    </xf>
    <xf numFmtId="1" fontId="64" fillId="37" borderId="29" xfId="55" applyNumberFormat="1" applyFont="1" applyFill="1" applyBorder="1" applyAlignment="1" applyProtection="1">
      <alignment horizontal="center" vertical="center" wrapText="1"/>
      <protection locked="0"/>
    </xf>
    <xf numFmtId="0" fontId="64" fillId="60" borderId="29" xfId="55" applyFont="1" applyFill="1" applyBorder="1" applyAlignment="1" applyProtection="1">
      <alignment horizontal="center" vertical="center" wrapText="1"/>
      <protection locked="0"/>
    </xf>
    <xf numFmtId="0" fontId="64" fillId="61" borderId="43" xfId="55" applyFont="1" applyFill="1" applyBorder="1" applyAlignment="1" applyProtection="1">
      <alignment horizontal="center" vertical="center" wrapText="1"/>
      <protection locked="0"/>
    </xf>
    <xf numFmtId="0" fontId="42" fillId="0" borderId="16" xfId="0" applyFont="1" applyBorder="1" applyAlignment="1">
      <alignment horizontal="center" vertical="center"/>
    </xf>
    <xf numFmtId="0" fontId="0" fillId="34" borderId="4" xfId="0" applyFont="1" applyFill="1" applyBorder="1" applyAlignment="1">
      <alignment horizontal="center"/>
    </xf>
    <xf numFmtId="0" fontId="60" fillId="40" borderId="4" xfId="0" applyNumberFormat="1" applyFont="1" applyFill="1" applyBorder="1" applyAlignment="1">
      <alignment horizontal="center"/>
    </xf>
    <xf numFmtId="0" fontId="61" fillId="40" borderId="4" xfId="0" applyFont="1" applyFill="1" applyBorder="1" applyAlignment="1">
      <alignment horizontal="center"/>
    </xf>
    <xf numFmtId="0" fontId="60" fillId="33" borderId="4" xfId="0" applyNumberFormat="1" applyFont="1" applyFill="1" applyBorder="1" applyAlignment="1">
      <alignment horizontal="center"/>
    </xf>
    <xf numFmtId="0" fontId="61" fillId="33" borderId="4" xfId="0" applyFont="1" applyFill="1" applyBorder="1" applyAlignment="1">
      <alignment horizontal="center"/>
    </xf>
    <xf numFmtId="0" fontId="0" fillId="33" borderId="0" xfId="0" applyFill="1" applyBorder="1" applyAlignment="1">
      <alignment horizontal="center"/>
    </xf>
    <xf numFmtId="0" fontId="0" fillId="33" borderId="4" xfId="0" applyFont="1" applyFill="1" applyBorder="1" applyAlignment="1">
      <alignment horizontal="center" vertical="center"/>
    </xf>
    <xf numFmtId="0" fontId="0" fillId="33" borderId="4" xfId="0" applyFill="1" applyBorder="1" applyAlignment="1">
      <alignment horizontal="center"/>
    </xf>
    <xf numFmtId="1" fontId="0" fillId="40" borderId="4" xfId="0" applyNumberFormat="1" applyFont="1" applyFill="1" applyBorder="1" applyAlignment="1">
      <alignment horizontal="center" vertical="center"/>
    </xf>
    <xf numFmtId="165" fontId="0" fillId="40" borderId="24" xfId="0" applyNumberFormat="1" applyFont="1" applyFill="1" applyBorder="1" applyAlignment="1">
      <alignment horizontal="center"/>
    </xf>
    <xf numFmtId="165" fontId="0" fillId="40" borderId="35" xfId="0" applyNumberFormat="1" applyFont="1" applyFill="1" applyBorder="1" applyAlignment="1">
      <alignment horizontal="center"/>
    </xf>
    <xf numFmtId="165" fontId="0" fillId="40" borderId="4" xfId="0" applyNumberFormat="1" applyFont="1" applyFill="1" applyBorder="1" applyAlignment="1">
      <alignment horizontal="center"/>
    </xf>
    <xf numFmtId="169" fontId="62" fillId="62" borderId="4" xfId="82" applyNumberFormat="1" applyFont="1" applyFill="1" applyBorder="1" applyAlignment="1">
      <alignment horizontal="center" vertical="center"/>
    </xf>
    <xf numFmtId="0" fontId="60" fillId="34" borderId="4" xfId="0" applyNumberFormat="1" applyFont="1" applyFill="1" applyBorder="1" applyAlignment="1">
      <alignment horizontal="center"/>
    </xf>
    <xf numFmtId="1" fontId="0" fillId="34" borderId="4" xfId="0" applyNumberFormat="1" applyFont="1" applyFill="1" applyBorder="1" applyAlignment="1">
      <alignment horizontal="center" vertical="center"/>
    </xf>
    <xf numFmtId="165" fontId="0" fillId="34" borderId="24" xfId="0" applyNumberFormat="1" applyFont="1" applyFill="1" applyBorder="1" applyAlignment="1">
      <alignment horizontal="center"/>
    </xf>
    <xf numFmtId="165" fontId="0" fillId="34" borderId="35" xfId="0" applyNumberFormat="1" applyFont="1" applyFill="1" applyBorder="1" applyAlignment="1">
      <alignment horizontal="center"/>
    </xf>
    <xf numFmtId="1" fontId="0" fillId="34" borderId="14" xfId="0" applyNumberFormat="1" applyFill="1" applyBorder="1" applyAlignment="1">
      <alignment horizontal="center"/>
    </xf>
    <xf numFmtId="1" fontId="0" fillId="34" borderId="4" xfId="0" applyNumberFormat="1" applyFill="1" applyBorder="1" applyAlignment="1">
      <alignment horizontal="center"/>
    </xf>
    <xf numFmtId="1" fontId="0" fillId="34" borderId="12" xfId="0" applyNumberFormat="1" applyFill="1" applyBorder="1" applyAlignment="1">
      <alignment horizontal="center"/>
    </xf>
    <xf numFmtId="0" fontId="0" fillId="34" borderId="41" xfId="0" applyFill="1" applyBorder="1" applyAlignment="1">
      <alignment horizontal="center"/>
    </xf>
    <xf numFmtId="1" fontId="0" fillId="34" borderId="42" xfId="0" applyNumberFormat="1" applyFill="1" applyBorder="1" applyAlignment="1">
      <alignment horizontal="center"/>
    </xf>
    <xf numFmtId="1" fontId="0" fillId="34" borderId="24" xfId="0" applyNumberFormat="1" applyFill="1" applyBorder="1" applyAlignment="1">
      <alignment horizontal="center"/>
    </xf>
    <xf numFmtId="3" fontId="0" fillId="34" borderId="4" xfId="0" applyNumberFormat="1" applyFill="1" applyBorder="1" applyAlignment="1">
      <alignment horizontal="center" vertical="center"/>
    </xf>
    <xf numFmtId="0" fontId="0" fillId="34" borderId="0" xfId="0" applyFill="1"/>
    <xf numFmtId="1" fontId="0" fillId="36" borderId="24" xfId="0" applyNumberFormat="1" applyFill="1" applyBorder="1" applyAlignment="1">
      <alignment horizontal="center" vertical="center"/>
    </xf>
    <xf numFmtId="165" fontId="0" fillId="33" borderId="4" xfId="0" applyNumberFormat="1" applyFont="1" applyFill="1" applyBorder="1" applyAlignment="1">
      <alignment horizontal="center"/>
    </xf>
    <xf numFmtId="0" fontId="0" fillId="33" borderId="0" xfId="0" applyFill="1" applyAlignment="1">
      <alignment horizontal="center"/>
    </xf>
    <xf numFmtId="1" fontId="0" fillId="33" borderId="33" xfId="0" applyNumberFormat="1" applyFill="1" applyBorder="1" applyAlignment="1">
      <alignment horizontal="center"/>
    </xf>
    <xf numFmtId="1" fontId="0" fillId="33" borderId="12" xfId="0" applyNumberFormat="1" applyFill="1" applyBorder="1" applyAlignment="1">
      <alignment horizontal="center"/>
    </xf>
    <xf numFmtId="1" fontId="0" fillId="33" borderId="0" xfId="0" applyNumberFormat="1" applyFill="1"/>
    <xf numFmtId="169" fontId="62" fillId="63" borderId="4" xfId="82" applyNumberFormat="1" applyFont="1" applyFill="1" applyBorder="1" applyAlignment="1">
      <alignment horizontal="center"/>
    </xf>
    <xf numFmtId="165" fontId="0" fillId="34" borderId="44" xfId="0" applyNumberFormat="1" applyFont="1" applyFill="1" applyBorder="1" applyAlignment="1">
      <alignment horizontal="center"/>
    </xf>
    <xf numFmtId="165" fontId="0" fillId="34" borderId="49" xfId="0" applyNumberFormat="1" applyFont="1" applyFill="1" applyBorder="1" applyAlignment="1">
      <alignment horizontal="center"/>
    </xf>
    <xf numFmtId="1" fontId="0" fillId="34" borderId="21" xfId="0" applyNumberFormat="1" applyFill="1" applyBorder="1" applyAlignment="1">
      <alignment horizontal="center"/>
    </xf>
    <xf numFmtId="1" fontId="0" fillId="34" borderId="20" xfId="0" applyNumberFormat="1" applyFill="1" applyBorder="1" applyAlignment="1">
      <alignment horizontal="center"/>
    </xf>
    <xf numFmtId="1" fontId="0" fillId="34" borderId="26" xfId="0" applyNumberFormat="1" applyFill="1" applyBorder="1" applyAlignment="1">
      <alignment horizontal="center"/>
    </xf>
    <xf numFmtId="1" fontId="35" fillId="34" borderId="29" xfId="0" applyNumberFormat="1" applyFont="1" applyFill="1" applyBorder="1" applyAlignment="1">
      <alignment horizontal="center" vertical="center"/>
    </xf>
    <xf numFmtId="1" fontId="0" fillId="34" borderId="29" xfId="0" applyNumberFormat="1" applyFont="1" applyFill="1" applyBorder="1" applyAlignment="1">
      <alignment horizontal="center" vertical="center"/>
    </xf>
    <xf numFmtId="1" fontId="0" fillId="33" borderId="29" xfId="0" applyNumberFormat="1" applyFill="1" applyBorder="1" applyAlignment="1">
      <alignment horizontal="center" vertical="center"/>
    </xf>
    <xf numFmtId="0" fontId="0" fillId="33" borderId="29" xfId="0" applyFont="1" applyFill="1" applyBorder="1" applyAlignment="1">
      <alignment horizontal="center"/>
    </xf>
    <xf numFmtId="0" fontId="60" fillId="33" borderId="29" xfId="0" applyNumberFormat="1" applyFont="1" applyFill="1" applyBorder="1" applyAlignment="1">
      <alignment horizontal="center"/>
    </xf>
    <xf numFmtId="1" fontId="0" fillId="33" borderId="29" xfId="0" applyNumberFormat="1" applyFont="1" applyFill="1" applyBorder="1" applyAlignment="1">
      <alignment horizontal="center" vertical="center"/>
    </xf>
    <xf numFmtId="165" fontId="0" fillId="0" borderId="34" xfId="0" applyNumberFormat="1" applyFont="1" applyBorder="1" applyAlignment="1">
      <alignment horizontal="center"/>
    </xf>
    <xf numFmtId="165" fontId="0" fillId="0" borderId="33" xfId="0" applyNumberFormat="1" applyFont="1" applyBorder="1" applyAlignment="1">
      <alignment horizontal="center"/>
    </xf>
    <xf numFmtId="1" fontId="0" fillId="0" borderId="48" xfId="0" applyNumberFormat="1" applyBorder="1" applyAlignment="1">
      <alignment horizontal="center"/>
    </xf>
    <xf numFmtId="1" fontId="0" fillId="0" borderId="29" xfId="0" applyNumberFormat="1" applyBorder="1" applyAlignment="1">
      <alignment horizontal="center"/>
    </xf>
    <xf numFmtId="1" fontId="0" fillId="0" borderId="43" xfId="0" applyNumberFormat="1" applyBorder="1" applyAlignment="1">
      <alignment horizontal="center"/>
    </xf>
    <xf numFmtId="0" fontId="0" fillId="0" borderId="47" xfId="0" applyBorder="1" applyAlignment="1">
      <alignment horizontal="center"/>
    </xf>
    <xf numFmtId="1" fontId="59" fillId="59" borderId="36" xfId="0" applyNumberFormat="1" applyFont="1" applyFill="1" applyBorder="1" applyAlignment="1">
      <alignment horizontal="center" vertical="center" wrapText="1"/>
    </xf>
    <xf numFmtId="0" fontId="58" fillId="44" borderId="50" xfId="0" applyFont="1" applyFill="1" applyBorder="1" applyAlignment="1">
      <alignment horizontal="center" vertical="center" wrapText="1"/>
    </xf>
    <xf numFmtId="1" fontId="59" fillId="59" borderId="32" xfId="0" applyNumberFormat="1" applyFont="1" applyFill="1" applyBorder="1" applyAlignment="1">
      <alignment horizontal="center" vertical="center" wrapText="1"/>
    </xf>
    <xf numFmtId="0" fontId="42" fillId="0" borderId="51" xfId="0" applyFont="1" applyBorder="1" applyAlignment="1">
      <alignment horizontal="center" vertical="center"/>
    </xf>
    <xf numFmtId="0" fontId="64" fillId="42" borderId="50" xfId="55" applyFont="1" applyFill="1" applyBorder="1" applyAlignment="1" applyProtection="1">
      <alignment horizontal="center" vertical="center" wrapText="1"/>
      <protection locked="0"/>
    </xf>
    <xf numFmtId="0" fontId="64" fillId="37" borderId="31" xfId="55" applyFont="1" applyFill="1" applyBorder="1" applyAlignment="1" applyProtection="1">
      <alignment horizontal="center" vertical="center" wrapText="1"/>
      <protection locked="0"/>
    </xf>
    <xf numFmtId="0" fontId="64" fillId="60" borderId="31" xfId="55" applyFont="1" applyFill="1" applyBorder="1" applyAlignment="1" applyProtection="1">
      <alignment horizontal="center" vertical="center" wrapText="1"/>
      <protection locked="0"/>
    </xf>
    <xf numFmtId="0" fontId="64" fillId="61" borderId="31" xfId="55" applyFont="1" applyFill="1" applyBorder="1" applyAlignment="1" applyProtection="1">
      <alignment horizontal="center" vertical="center" wrapText="1"/>
      <protection locked="0"/>
    </xf>
    <xf numFmtId="0" fontId="64" fillId="61" borderId="32" xfId="55" applyFont="1" applyFill="1" applyBorder="1" applyAlignment="1" applyProtection="1">
      <alignment horizontal="center" vertical="center" wrapText="1"/>
      <protection locked="0"/>
    </xf>
    <xf numFmtId="0" fontId="0" fillId="33" borderId="29" xfId="0" applyFont="1" applyFill="1" applyBorder="1" applyAlignment="1">
      <alignment horizontal="center" vertical="center"/>
    </xf>
    <xf numFmtId="0" fontId="0" fillId="40" borderId="4" xfId="0" applyFont="1" applyFill="1" applyBorder="1" applyAlignment="1">
      <alignment horizontal="center" vertical="center"/>
    </xf>
    <xf numFmtId="0" fontId="0" fillId="34" borderId="4" xfId="0" applyFont="1" applyFill="1" applyBorder="1" applyAlignment="1">
      <alignment horizontal="center" vertical="center"/>
    </xf>
    <xf numFmtId="169" fontId="62" fillId="63" borderId="4" xfId="82" applyNumberFormat="1" applyFont="1" applyFill="1" applyBorder="1" applyAlignment="1">
      <alignment horizontal="center" vertical="center"/>
    </xf>
    <xf numFmtId="0" fontId="42" fillId="48" borderId="51" xfId="0" applyFont="1" applyFill="1" applyBorder="1" applyAlignment="1">
      <alignment horizontal="center" vertical="center"/>
    </xf>
    <xf numFmtId="1" fontId="0" fillId="33" borderId="33" xfId="0" applyNumberFormat="1" applyFont="1" applyFill="1" applyBorder="1" applyAlignment="1">
      <alignment horizontal="center" vertical="center"/>
    </xf>
    <xf numFmtId="1" fontId="0" fillId="33" borderId="35" xfId="0" applyNumberFormat="1" applyFont="1" applyFill="1" applyBorder="1" applyAlignment="1">
      <alignment horizontal="center" vertical="center"/>
    </xf>
    <xf numFmtId="1" fontId="0" fillId="40" borderId="35" xfId="0" applyNumberFormat="1" applyFont="1" applyFill="1" applyBorder="1" applyAlignment="1">
      <alignment horizontal="center" vertical="center"/>
    </xf>
    <xf numFmtId="1" fontId="0" fillId="34" borderId="35" xfId="0" applyNumberFormat="1" applyFont="1" applyFill="1" applyBorder="1" applyAlignment="1">
      <alignment horizontal="center" vertical="center"/>
    </xf>
    <xf numFmtId="0" fontId="65" fillId="37" borderId="4" xfId="55" applyFont="1" applyFill="1" applyBorder="1" applyAlignment="1" applyProtection="1">
      <alignment horizontal="center" vertical="center" wrapText="1"/>
      <protection locked="0"/>
    </xf>
    <xf numFmtId="0" fontId="65" fillId="60" borderId="4" xfId="55" applyFont="1" applyFill="1" applyBorder="1" applyAlignment="1" applyProtection="1">
      <alignment horizontal="center" vertical="center" wrapText="1"/>
      <protection locked="0"/>
    </xf>
    <xf numFmtId="0" fontId="65" fillId="61" borderId="4" xfId="55" applyFont="1" applyFill="1" applyBorder="1" applyAlignment="1" applyProtection="1">
      <alignment horizontal="center" vertical="center" wrapText="1"/>
      <protection locked="0"/>
    </xf>
    <xf numFmtId="0" fontId="65" fillId="42" borderId="14" xfId="55" applyFont="1" applyFill="1" applyBorder="1" applyAlignment="1" applyProtection="1">
      <alignment horizontal="center" vertical="center" wrapText="1"/>
      <protection locked="0"/>
    </xf>
    <xf numFmtId="0" fontId="65" fillId="61" borderId="12" xfId="55" applyFont="1" applyFill="1" applyBorder="1" applyAlignment="1" applyProtection="1">
      <alignment horizontal="center" vertical="center" wrapText="1"/>
      <protection locked="0"/>
    </xf>
    <xf numFmtId="1" fontId="0" fillId="33" borderId="14" xfId="0" applyNumberFormat="1" applyFont="1" applyFill="1" applyBorder="1" applyAlignment="1">
      <alignment horizontal="center" vertical="center"/>
    </xf>
    <xf numFmtId="1" fontId="0" fillId="33" borderId="12" xfId="0" applyNumberFormat="1" applyFont="1" applyFill="1" applyBorder="1" applyAlignment="1">
      <alignment horizontal="center" vertical="center"/>
    </xf>
    <xf numFmtId="1" fontId="0" fillId="40" borderId="14" xfId="0" applyNumberFormat="1" applyFont="1" applyFill="1" applyBorder="1" applyAlignment="1">
      <alignment horizontal="center" vertical="center"/>
    </xf>
    <xf numFmtId="1" fontId="0" fillId="40" borderId="12" xfId="0" applyNumberFormat="1" applyFont="1" applyFill="1" applyBorder="1" applyAlignment="1">
      <alignment horizontal="center" vertical="center"/>
    </xf>
    <xf numFmtId="1" fontId="0" fillId="34" borderId="14" xfId="0" applyNumberFormat="1" applyFont="1" applyFill="1" applyBorder="1" applyAlignment="1">
      <alignment horizontal="center" vertical="center"/>
    </xf>
    <xf numFmtId="1" fontId="0" fillId="34" borderId="12" xfId="0" applyNumberFormat="1" applyFont="1" applyFill="1" applyBorder="1" applyAlignment="1">
      <alignment horizontal="center" vertical="center"/>
    </xf>
    <xf numFmtId="1" fontId="0" fillId="33" borderId="20" xfId="0" applyNumberFormat="1" applyFont="1" applyFill="1" applyBorder="1" applyAlignment="1">
      <alignment horizontal="center" vertical="center"/>
    </xf>
    <xf numFmtId="1" fontId="0" fillId="33" borderId="21" xfId="0" applyNumberFormat="1" applyFont="1" applyFill="1" applyBorder="1" applyAlignment="1">
      <alignment horizontal="center" vertical="center"/>
    </xf>
    <xf numFmtId="1" fontId="0" fillId="33" borderId="26" xfId="0" applyNumberFormat="1" applyFont="1" applyFill="1" applyBorder="1" applyAlignment="1">
      <alignment horizontal="center" vertical="center"/>
    </xf>
    <xf numFmtId="0" fontId="42" fillId="0" borderId="37" xfId="0" applyFont="1" applyBorder="1" applyAlignment="1">
      <alignment horizontal="center" vertical="center"/>
    </xf>
    <xf numFmtId="165" fontId="0" fillId="33" borderId="24" xfId="0" applyNumberFormat="1" applyFont="1" applyFill="1" applyBorder="1" applyAlignment="1">
      <alignment horizontal="center"/>
    </xf>
    <xf numFmtId="0" fontId="55" fillId="0" borderId="4" xfId="45" applyFont="1" applyFill="1" applyBorder="1" applyAlignment="1" applyProtection="1">
      <alignment horizontal="center" vertical="center"/>
    </xf>
    <xf numFmtId="0" fontId="55" fillId="33" borderId="0" xfId="0" applyFont="1" applyFill="1" applyBorder="1" applyAlignment="1">
      <alignment horizontal="center" vertical="center"/>
    </xf>
    <xf numFmtId="0" fontId="52" fillId="33" borderId="0" xfId="0" applyFont="1" applyFill="1" applyBorder="1" applyAlignment="1">
      <alignment horizontal="left" vertical="center"/>
    </xf>
    <xf numFmtId="0" fontId="66" fillId="0" borderId="0" xfId="0" applyFont="1"/>
    <xf numFmtId="0" fontId="52" fillId="33" borderId="0" xfId="0" applyFont="1" applyFill="1" applyBorder="1" applyAlignment="1">
      <alignment horizontal="center" vertical="center"/>
    </xf>
    <xf numFmtId="0" fontId="38" fillId="47" borderId="14" xfId="81" applyFont="1" applyFill="1" applyBorder="1" applyAlignment="1" applyProtection="1">
      <alignment horizontal="center" vertical="center" wrapText="1"/>
      <protection locked="0"/>
    </xf>
    <xf numFmtId="0" fontId="38" fillId="47" borderId="4" xfId="81" applyFont="1" applyFill="1" applyBorder="1" applyAlignment="1" applyProtection="1">
      <alignment horizontal="center" vertical="center" wrapText="1"/>
      <protection locked="0"/>
    </xf>
    <xf numFmtId="0" fontId="38" fillId="47" borderId="4" xfId="81" applyNumberFormat="1" applyFont="1" applyFill="1" applyBorder="1" applyAlignment="1" applyProtection="1">
      <alignment horizontal="center" vertical="center" wrapText="1"/>
      <protection locked="0"/>
    </xf>
    <xf numFmtId="164" fontId="38" fillId="47" borderId="4" xfId="81" applyNumberFormat="1" applyFont="1" applyFill="1" applyBorder="1" applyAlignment="1" applyProtection="1">
      <alignment horizontal="center" vertical="center" wrapText="1"/>
      <protection locked="0"/>
    </xf>
    <xf numFmtId="166" fontId="38" fillId="47" borderId="4" xfId="81" applyNumberFormat="1" applyFont="1" applyFill="1" applyBorder="1" applyAlignment="1" applyProtection="1">
      <alignment horizontal="center" vertical="center" wrapText="1"/>
      <protection locked="0"/>
    </xf>
    <xf numFmtId="0" fontId="52" fillId="33" borderId="0" xfId="0" applyFont="1" applyFill="1" applyBorder="1" applyAlignment="1">
      <alignment horizontal="center" vertical="center"/>
    </xf>
    <xf numFmtId="1" fontId="0" fillId="33" borderId="24" xfId="0" applyNumberFormat="1" applyFill="1" applyBorder="1" applyAlignment="1">
      <alignment horizontal="center" vertical="center"/>
    </xf>
    <xf numFmtId="0" fontId="54" fillId="33" borderId="4" xfId="45" applyFont="1" applyFill="1" applyBorder="1" applyAlignment="1" applyProtection="1">
      <alignment horizontal="center" vertical="center"/>
    </xf>
    <xf numFmtId="0" fontId="45" fillId="0" borderId="0" xfId="0" applyFont="1" applyAlignment="1">
      <alignment horizontal="center" vertical="center"/>
    </xf>
    <xf numFmtId="168" fontId="31" fillId="53" borderId="4" xfId="0" applyNumberFormat="1" applyFont="1" applyFill="1" applyBorder="1" applyAlignment="1">
      <alignment horizontal="center" vertical="center"/>
    </xf>
    <xf numFmtId="1" fontId="31" fillId="52" borderId="4" xfId="0" applyNumberFormat="1" applyFont="1" applyFill="1" applyBorder="1" applyAlignment="1">
      <alignment horizontal="center" vertical="center"/>
    </xf>
    <xf numFmtId="1" fontId="31" fillId="52" borderId="35" xfId="0" applyNumberFormat="1" applyFont="1" applyFill="1" applyBorder="1" applyAlignment="1">
      <alignment horizontal="center" vertical="center"/>
    </xf>
    <xf numFmtId="1" fontId="0" fillId="50" borderId="4" xfId="0" applyNumberFormat="1" applyFont="1" applyFill="1" applyBorder="1" applyAlignment="1">
      <alignment horizontal="center" vertical="center"/>
    </xf>
    <xf numFmtId="0" fontId="35" fillId="40" borderId="4" xfId="0" applyNumberFormat="1" applyFont="1" applyFill="1" applyBorder="1" applyAlignment="1">
      <alignment horizontal="center" vertical="center"/>
    </xf>
    <xf numFmtId="1" fontId="0" fillId="40" borderId="24" xfId="0" applyNumberFormat="1" applyFill="1" applyBorder="1" applyAlignment="1">
      <alignment horizontal="center" vertical="center"/>
    </xf>
    <xf numFmtId="1" fontId="0" fillId="40" borderId="4" xfId="0" applyNumberFormat="1" applyFill="1" applyBorder="1" applyAlignment="1">
      <alignment horizontal="center" vertical="center"/>
    </xf>
    <xf numFmtId="168" fontId="0" fillId="40" borderId="4" xfId="0" applyNumberFormat="1" applyFill="1" applyBorder="1" applyAlignment="1">
      <alignment horizontal="center" vertical="center"/>
    </xf>
    <xf numFmtId="168" fontId="31" fillId="40" borderId="4" xfId="0" applyNumberFormat="1" applyFont="1" applyFill="1" applyBorder="1" applyAlignment="1">
      <alignment horizontal="center" vertical="center"/>
    </xf>
    <xf numFmtId="0" fontId="0" fillId="40" borderId="4" xfId="0" applyFill="1" applyBorder="1"/>
    <xf numFmtId="0" fontId="52" fillId="33" borderId="0" xfId="0" applyFont="1" applyFill="1" applyBorder="1" applyAlignment="1">
      <alignment horizontal="center" vertical="center"/>
    </xf>
    <xf numFmtId="0" fontId="56" fillId="55" borderId="4" xfId="0" applyFont="1" applyFill="1" applyBorder="1" applyAlignment="1">
      <alignment horizontal="center" vertical="center" wrapText="1"/>
    </xf>
    <xf numFmtId="0" fontId="44" fillId="39" borderId="19" xfId="0" applyFont="1" applyFill="1" applyBorder="1" applyAlignment="1">
      <alignment horizontal="center" vertical="center" wrapText="1"/>
    </xf>
    <xf numFmtId="0" fontId="44" fillId="39" borderId="12" xfId="0" applyFont="1" applyFill="1" applyBorder="1" applyAlignment="1">
      <alignment horizontal="center" vertical="center" wrapText="1"/>
    </xf>
    <xf numFmtId="0" fontId="52" fillId="33" borderId="0" xfId="0" applyFont="1" applyFill="1" applyBorder="1" applyAlignment="1">
      <alignment horizontal="center" vertical="center"/>
    </xf>
    <xf numFmtId="0" fontId="63" fillId="45" borderId="22" xfId="0" applyFont="1" applyFill="1" applyBorder="1" applyAlignment="1">
      <alignment horizontal="center" vertical="center"/>
    </xf>
    <xf numFmtId="0" fontId="63" fillId="45" borderId="18" xfId="0" applyFont="1" applyFill="1" applyBorder="1" applyAlignment="1">
      <alignment horizontal="center" vertical="center"/>
    </xf>
    <xf numFmtId="0" fontId="63" fillId="45" borderId="14" xfId="0" applyFont="1" applyFill="1" applyBorder="1" applyAlignment="1">
      <alignment horizontal="center" vertical="center"/>
    </xf>
    <xf numFmtId="0" fontId="63" fillId="45" borderId="4" xfId="0" applyFont="1" applyFill="1" applyBorder="1" applyAlignment="1">
      <alignment horizontal="center" vertical="center"/>
    </xf>
    <xf numFmtId="0" fontId="56" fillId="56" borderId="18" xfId="0" applyFont="1" applyFill="1" applyBorder="1" applyAlignment="1">
      <alignment horizontal="center" vertical="center"/>
    </xf>
    <xf numFmtId="0" fontId="56" fillId="56" borderId="4" xfId="0" applyFont="1" applyFill="1" applyBorder="1" applyAlignment="1">
      <alignment horizontal="center" vertical="center"/>
    </xf>
    <xf numFmtId="164" fontId="50" fillId="56" borderId="18" xfId="0" applyNumberFormat="1" applyFont="1" applyFill="1" applyBorder="1" applyAlignment="1">
      <alignment horizontal="center" vertical="center"/>
    </xf>
    <xf numFmtId="164" fontId="50" fillId="56" borderId="4" xfId="0" applyNumberFormat="1" applyFont="1" applyFill="1" applyBorder="1" applyAlignment="1">
      <alignment horizontal="center" vertical="center"/>
    </xf>
    <xf numFmtId="166" fontId="49" fillId="46" borderId="18" xfId="0" applyNumberFormat="1" applyFont="1" applyFill="1" applyBorder="1" applyAlignment="1">
      <alignment horizontal="center" vertical="center" wrapText="1"/>
    </xf>
    <xf numFmtId="166" fontId="45" fillId="46" borderId="18" xfId="0" applyNumberFormat="1" applyFont="1" applyFill="1" applyBorder="1" applyAlignment="1">
      <alignment horizontal="center" vertical="center" wrapText="1"/>
    </xf>
    <xf numFmtId="166" fontId="45" fillId="46" borderId="4" xfId="0" applyNumberFormat="1" applyFont="1" applyFill="1" applyBorder="1" applyAlignment="1">
      <alignment horizontal="center" vertical="center" wrapText="1"/>
    </xf>
    <xf numFmtId="1" fontId="41" fillId="35" borderId="14" xfId="0" applyNumberFormat="1" applyFont="1" applyFill="1" applyBorder="1" applyAlignment="1">
      <alignment horizontal="center" vertical="center"/>
    </xf>
    <xf numFmtId="1" fontId="41" fillId="35" borderId="4" xfId="0" applyNumberFormat="1" applyFont="1" applyFill="1" applyBorder="1" applyAlignment="1">
      <alignment horizontal="center" vertical="center"/>
    </xf>
    <xf numFmtId="1" fontId="41" fillId="35" borderId="20" xfId="0" applyNumberFormat="1" applyFont="1" applyFill="1" applyBorder="1" applyAlignment="1">
      <alignment horizontal="center" vertical="center"/>
    </xf>
    <xf numFmtId="1" fontId="41" fillId="35" borderId="21" xfId="0" applyNumberFormat="1" applyFont="1" applyFill="1" applyBorder="1" applyAlignment="1">
      <alignment horizontal="center" vertical="center"/>
    </xf>
    <xf numFmtId="1" fontId="41" fillId="36" borderId="4" xfId="0" applyNumberFormat="1" applyFont="1" applyFill="1" applyBorder="1" applyAlignment="1">
      <alignment horizontal="center" vertical="center"/>
    </xf>
    <xf numFmtId="1" fontId="41" fillId="36" borderId="12" xfId="0" applyNumberFormat="1" applyFont="1" applyFill="1" applyBorder="1" applyAlignment="1">
      <alignment horizontal="center" vertical="center"/>
    </xf>
    <xf numFmtId="1" fontId="41" fillId="36" borderId="21" xfId="0" applyNumberFormat="1" applyFont="1" applyFill="1" applyBorder="1" applyAlignment="1">
      <alignment horizontal="center" vertical="center"/>
    </xf>
    <xf numFmtId="1" fontId="41" fillId="36" borderId="26" xfId="0" applyNumberFormat="1" applyFont="1" applyFill="1" applyBorder="1" applyAlignment="1">
      <alignment horizontal="center" vertical="center"/>
    </xf>
    <xf numFmtId="0" fontId="48" fillId="43" borderId="15" xfId="0" applyFont="1" applyFill="1" applyBorder="1" applyAlignment="1">
      <alignment horizontal="center" vertical="center"/>
    </xf>
    <xf numFmtId="0" fontId="48" fillId="43" borderId="16" xfId="0" applyFont="1" applyFill="1" applyBorder="1" applyAlignment="1">
      <alignment horizontal="center" vertical="center"/>
    </xf>
    <xf numFmtId="0" fontId="48" fillId="43" borderId="17" xfId="0" applyFont="1" applyFill="1" applyBorder="1" applyAlignment="1">
      <alignment horizontal="center" vertical="center"/>
    </xf>
    <xf numFmtId="0" fontId="48" fillId="38" borderId="15" xfId="0" applyFont="1" applyFill="1" applyBorder="1" applyAlignment="1">
      <alignment horizontal="center" vertical="center"/>
    </xf>
    <xf numFmtId="0" fontId="48" fillId="38" borderId="16" xfId="0" applyFont="1" applyFill="1" applyBorder="1" applyAlignment="1">
      <alignment horizontal="center" vertical="center"/>
    </xf>
    <xf numFmtId="0" fontId="48" fillId="38" borderId="17" xfId="0" applyFont="1" applyFill="1" applyBorder="1" applyAlignment="1">
      <alignment horizontal="center" vertical="center"/>
    </xf>
    <xf numFmtId="0" fontId="31" fillId="39" borderId="13" xfId="0" applyFont="1" applyFill="1" applyBorder="1" applyAlignment="1">
      <alignment horizontal="center" vertical="center"/>
    </xf>
    <xf numFmtId="0" fontId="31" fillId="39" borderId="39" xfId="0" applyFont="1" applyFill="1" applyBorder="1" applyAlignment="1">
      <alignment horizontal="center" vertical="center"/>
    </xf>
    <xf numFmtId="0" fontId="42" fillId="0" borderId="38" xfId="0" applyFont="1" applyBorder="1" applyAlignment="1">
      <alignment horizontal="center" vertical="center"/>
    </xf>
    <xf numFmtId="0" fontId="42" fillId="0" borderId="25" xfId="0" applyFont="1" applyBorder="1" applyAlignment="1">
      <alignment horizontal="center" vertical="center"/>
    </xf>
    <xf numFmtId="0" fontId="42" fillId="0" borderId="23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/>
    </xf>
    <xf numFmtId="0" fontId="42" fillId="0" borderId="16" xfId="0" applyFont="1" applyBorder="1" applyAlignment="1">
      <alignment horizontal="center"/>
    </xf>
    <xf numFmtId="0" fontId="42" fillId="0" borderId="17" xfId="0" applyFont="1" applyBorder="1" applyAlignment="1">
      <alignment horizontal="center"/>
    </xf>
    <xf numFmtId="0" fontId="43" fillId="36" borderId="38" xfId="0" applyFont="1" applyFill="1" applyBorder="1" applyAlignment="1">
      <alignment horizontal="center" vertical="center"/>
    </xf>
    <xf numFmtId="0" fontId="43" fillId="36" borderId="25" xfId="0" applyFont="1" applyFill="1" applyBorder="1" applyAlignment="1">
      <alignment horizontal="center" vertical="center"/>
    </xf>
    <xf numFmtId="0" fontId="49" fillId="0" borderId="38" xfId="0" applyFont="1" applyBorder="1" applyAlignment="1">
      <alignment horizontal="center" vertical="center"/>
    </xf>
    <xf numFmtId="0" fontId="49" fillId="0" borderId="25" xfId="0" applyFont="1" applyBorder="1" applyAlignment="1">
      <alignment horizontal="center" vertical="center"/>
    </xf>
    <xf numFmtId="0" fontId="49" fillId="0" borderId="23" xfId="0" applyFont="1" applyBorder="1" applyAlignment="1">
      <alignment horizontal="center" vertical="center"/>
    </xf>
    <xf numFmtId="0" fontId="43" fillId="41" borderId="22" xfId="0" applyFont="1" applyFill="1" applyBorder="1" applyAlignment="1">
      <alignment horizontal="center" vertical="center"/>
    </xf>
    <xf numFmtId="0" fontId="43" fillId="41" borderId="18" xfId="0" applyFont="1" applyFill="1" applyBorder="1" applyAlignment="1">
      <alignment horizontal="center" vertical="center"/>
    </xf>
    <xf numFmtId="0" fontId="43" fillId="41" borderId="19" xfId="0" applyFont="1" applyFill="1" applyBorder="1" applyAlignment="1">
      <alignment horizontal="center" vertical="center"/>
    </xf>
    <xf numFmtId="0" fontId="43" fillId="33" borderId="38" xfId="0" applyFont="1" applyFill="1" applyBorder="1" applyAlignment="1">
      <alignment horizontal="center" vertical="center"/>
    </xf>
    <xf numFmtId="0" fontId="43" fillId="33" borderId="23" xfId="0" applyFont="1" applyFill="1" applyBorder="1" applyAlignment="1">
      <alignment horizontal="center" vertical="center"/>
    </xf>
    <xf numFmtId="0" fontId="43" fillId="33" borderId="46" xfId="0" applyFont="1" applyFill="1" applyBorder="1" applyAlignment="1">
      <alignment horizontal="center" vertical="center"/>
    </xf>
    <xf numFmtId="0" fontId="43" fillId="33" borderId="45" xfId="0" applyFont="1" applyFill="1" applyBorder="1" applyAlignment="1">
      <alignment horizontal="center" vertical="center"/>
    </xf>
    <xf numFmtId="0" fontId="43" fillId="33" borderId="52" xfId="0" applyFont="1" applyFill="1" applyBorder="1" applyAlignment="1">
      <alignment horizontal="center" vertical="center"/>
    </xf>
    <xf numFmtId="0" fontId="43" fillId="33" borderId="53" xfId="0" applyFont="1" applyFill="1" applyBorder="1" applyAlignment="1">
      <alignment horizontal="center" vertical="center"/>
    </xf>
    <xf numFmtId="0" fontId="39" fillId="33" borderId="0" xfId="0" applyFont="1" applyFill="1" applyBorder="1" applyAlignment="1">
      <alignment horizontal="center" vertical="center" wrapText="1"/>
    </xf>
    <xf numFmtId="0" fontId="67" fillId="49" borderId="30" xfId="55" applyFont="1" applyFill="1" applyBorder="1" applyAlignment="1" applyProtection="1">
      <alignment horizontal="center" vertical="center" wrapText="1"/>
      <protection locked="0"/>
    </xf>
    <xf numFmtId="0" fontId="68" fillId="49" borderId="30" xfId="55" applyFont="1" applyFill="1" applyBorder="1" applyAlignment="1" applyProtection="1">
      <alignment horizontal="center" vertical="center" wrapText="1"/>
      <protection locked="0"/>
    </xf>
    <xf numFmtId="0" fontId="67" fillId="51" borderId="30" xfId="55" applyFont="1" applyFill="1" applyBorder="1" applyAlignment="1" applyProtection="1">
      <alignment horizontal="center" vertical="center" wrapText="1"/>
      <protection locked="0"/>
    </xf>
    <xf numFmtId="0" fontId="68" fillId="51" borderId="30" xfId="55" applyFont="1" applyFill="1" applyBorder="1" applyAlignment="1" applyProtection="1">
      <alignment horizontal="center" vertical="center" wrapText="1"/>
      <protection locked="0"/>
    </xf>
    <xf numFmtId="1" fontId="69" fillId="65" borderId="4" xfId="0" applyNumberFormat="1" applyFont="1" applyFill="1" applyBorder="1" applyAlignment="1">
      <alignment horizontal="center" vertical="center"/>
    </xf>
    <xf numFmtId="1" fontId="70" fillId="64" borderId="4" xfId="0" applyNumberFormat="1" applyFont="1" applyFill="1" applyBorder="1" applyAlignment="1">
      <alignment horizontal="center" vertical="center"/>
    </xf>
    <xf numFmtId="1" fontId="70" fillId="64" borderId="35" xfId="0" applyNumberFormat="1" applyFont="1" applyFill="1" applyBorder="1" applyAlignment="1">
      <alignment horizontal="center" vertical="center"/>
    </xf>
  </cellXfs>
  <cellStyles count="83">
    <cellStyle name="§1" xfId="3"/>
    <cellStyle name="20 % - Accent1 2" xfId="4"/>
    <cellStyle name="20 % - Accent1 3" xfId="5"/>
    <cellStyle name="20 % - Accent2 2" xfId="6"/>
    <cellStyle name="20 % - Accent2 3" xfId="7"/>
    <cellStyle name="20 % - Accent3 2" xfId="8"/>
    <cellStyle name="20 % - Accent3 3" xfId="9"/>
    <cellStyle name="20 % - Accent4 2" xfId="10"/>
    <cellStyle name="20 % - Accent4 3" xfId="11"/>
    <cellStyle name="20 % - Accent5 2" xfId="12"/>
    <cellStyle name="20 % - Accent6 2" xfId="13"/>
    <cellStyle name="40 % - Accent1 2" xfId="14"/>
    <cellStyle name="40 % - Accent2 2" xfId="15"/>
    <cellStyle name="40 % - Accent3 2" xfId="16"/>
    <cellStyle name="40 % - Accent3 3" xfId="17"/>
    <cellStyle name="40 % - Accent4 2" xfId="18"/>
    <cellStyle name="40 % - Accent5 2" xfId="19"/>
    <cellStyle name="40 % - Accent6 2" xfId="20"/>
    <cellStyle name="60 % - Accent1 2" xfId="21"/>
    <cellStyle name="60 % - Accent2 2" xfId="22"/>
    <cellStyle name="60 % - Accent3 2" xfId="23"/>
    <cellStyle name="60 % - Accent3 3" xfId="24"/>
    <cellStyle name="60 % - Accent4 2" xfId="25"/>
    <cellStyle name="60 % - Accent4 3" xfId="26"/>
    <cellStyle name="60 % - Accent5 2" xfId="27"/>
    <cellStyle name="60 % - Accent6 2" xfId="28"/>
    <cellStyle name="60 % - Accent6 3" xfId="29"/>
    <cellStyle name="Accent1 2" xfId="30"/>
    <cellStyle name="Accent2 2" xfId="31"/>
    <cellStyle name="Accent3 2" xfId="32"/>
    <cellStyle name="Accent4 2" xfId="33"/>
    <cellStyle name="Accent5 2" xfId="34"/>
    <cellStyle name="Accent6 2" xfId="35"/>
    <cellStyle name="Avertissement 2" xfId="36"/>
    <cellStyle name="Calcul 2" xfId="37"/>
    <cellStyle name="Cellule liée 2" xfId="38"/>
    <cellStyle name="Ch1_SM_0240.03_EPINGLAGES - DESEPINGLAGES" xfId="39"/>
    <cellStyle name="Chif_result1" xfId="40"/>
    <cellStyle name="Commentaire 2" xfId="41"/>
    <cellStyle name="Commentaire 3" xfId="42"/>
    <cellStyle name="Entrée 2" xfId="43"/>
    <cellStyle name="Insatisfaisant 2" xfId="44"/>
    <cellStyle name="Lien hypertexte" xfId="45" builtinId="8"/>
    <cellStyle name="Lien hypertexte 2" xfId="46"/>
    <cellStyle name="Lien hypertexte 2 3" xfId="73"/>
    <cellStyle name="Lien hypertexte 3" xfId="47"/>
    <cellStyle name="Milliers 2" xfId="48"/>
    <cellStyle name="Milliers 2 2" xfId="49"/>
    <cellStyle name="Monétaire 2" xfId="50"/>
    <cellStyle name="Neutre 2" xfId="51"/>
    <cellStyle name="NiveauColonne_1" xfId="1" builtinId="2" iLevel="0"/>
    <cellStyle name="Normal" xfId="0" builtinId="0"/>
    <cellStyle name="Normal 10" xfId="78"/>
    <cellStyle name="Normal 12" xfId="52"/>
    <cellStyle name="Normal 2" xfId="53"/>
    <cellStyle name="Normal 2 4" xfId="82"/>
    <cellStyle name="Normal 3" xfId="54"/>
    <cellStyle name="Normal 3 2" xfId="55"/>
    <cellStyle name="Normal 3 2 2" xfId="81"/>
    <cellStyle name="Normal 3 2 3" xfId="80"/>
    <cellStyle name="Normal 3_TMDKBX21-CWB-Gestion des mods-v10" xfId="56"/>
    <cellStyle name="Normal 4" xfId="2"/>
    <cellStyle name="Normal 5" xfId="74"/>
    <cellStyle name="Normal 6" xfId="75"/>
    <cellStyle name="Normal 7" xfId="76"/>
    <cellStyle name="Normal 8" xfId="79"/>
    <cellStyle name="Normal 9" xfId="77"/>
    <cellStyle name="Pourcentage 2" xfId="58"/>
    <cellStyle name="Pourcentage 3" xfId="57"/>
    <cellStyle name="Satisfaisant 2" xfId="59"/>
    <cellStyle name="Sortie 2" xfId="60"/>
    <cellStyle name="T2" xfId="61"/>
    <cellStyle name="Texte explicatif 2" xfId="62"/>
    <cellStyle name="Titre 2" xfId="63"/>
    <cellStyle name="Titre 1 2" xfId="64"/>
    <cellStyle name="Titre 2 2" xfId="65"/>
    <cellStyle name="Titre 3 2" xfId="66"/>
    <cellStyle name="Titre 4 2" xfId="67"/>
    <cellStyle name="titre§1" xfId="68"/>
    <cellStyle name="Titre§2" xfId="69"/>
    <cellStyle name="Titre1" xfId="70"/>
    <cellStyle name="Total 2" xfId="71"/>
    <cellStyle name="Vérification 2" xfId="72"/>
  </cellStyles>
  <dxfs count="27">
    <dxf>
      <fill>
        <patternFill>
          <bgColor theme="5"/>
        </patternFill>
      </fill>
    </dxf>
    <dxf>
      <fill>
        <patternFill>
          <bgColor theme="8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/>
        </patternFill>
      </fill>
    </dxf>
    <dxf>
      <fill>
        <patternFill>
          <bgColor theme="8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ill>
        <patternFill>
          <bgColor theme="9"/>
        </patternFill>
      </fill>
    </dxf>
    <dxf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ill>
        <patternFill>
          <bgColor theme="9"/>
        </patternFill>
      </fill>
    </dxf>
    <dxf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ill>
        <patternFill>
          <bgColor theme="9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00000"/>
      <color rgb="FF009900"/>
      <color rgb="FF996633"/>
      <color rgb="FFFF0000"/>
      <color rgb="FF0000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G2</c:v>
          </c:tx>
          <c:spPr>
            <a:ln w="63500">
              <a:solidFill>
                <a:schemeClr val="accent1"/>
              </a:solidFill>
            </a:ln>
          </c:spPr>
          <c:marker>
            <c:symbol val="none"/>
          </c:marker>
          <c:xVal>
            <c:numRef>
              <c:f>'DONNEES-GRAPH'!$A$2:$A$125</c:f>
              <c:numCache>
                <c:formatCode>General</c:formatCode>
                <c:ptCount val="124"/>
                <c:pt idx="0">
                  <c:v>64</c:v>
                </c:pt>
                <c:pt idx="1">
                  <c:v>66</c:v>
                </c:pt>
                <c:pt idx="2">
                  <c:v>67</c:v>
                </c:pt>
                <c:pt idx="3">
                  <c:v>68</c:v>
                </c:pt>
                <c:pt idx="4">
                  <c:v>69</c:v>
                </c:pt>
                <c:pt idx="5">
                  <c:v>70</c:v>
                </c:pt>
                <c:pt idx="6">
                  <c:v>72</c:v>
                </c:pt>
                <c:pt idx="7">
                  <c:v>73</c:v>
                </c:pt>
                <c:pt idx="8">
                  <c:v>74</c:v>
                </c:pt>
                <c:pt idx="9">
                  <c:v>75</c:v>
                </c:pt>
                <c:pt idx="10">
                  <c:v>76</c:v>
                </c:pt>
                <c:pt idx="11">
                  <c:v>77</c:v>
                </c:pt>
                <c:pt idx="12">
                  <c:v>78</c:v>
                </c:pt>
                <c:pt idx="13">
                  <c:v>79</c:v>
                </c:pt>
                <c:pt idx="14">
                  <c:v>80</c:v>
                </c:pt>
                <c:pt idx="15">
                  <c:v>81</c:v>
                </c:pt>
                <c:pt idx="16">
                  <c:v>82</c:v>
                </c:pt>
                <c:pt idx="17">
                  <c:v>83</c:v>
                </c:pt>
                <c:pt idx="18">
                  <c:v>84</c:v>
                </c:pt>
                <c:pt idx="19">
                  <c:v>85</c:v>
                </c:pt>
                <c:pt idx="20">
                  <c:v>86</c:v>
                </c:pt>
                <c:pt idx="21">
                  <c:v>87</c:v>
                </c:pt>
                <c:pt idx="22">
                  <c:v>89</c:v>
                </c:pt>
                <c:pt idx="23">
                  <c:v>90</c:v>
                </c:pt>
                <c:pt idx="24">
                  <c:v>91</c:v>
                </c:pt>
                <c:pt idx="25">
                  <c:v>92</c:v>
                </c:pt>
                <c:pt idx="26">
                  <c:v>93</c:v>
                </c:pt>
                <c:pt idx="27">
                  <c:v>94</c:v>
                </c:pt>
                <c:pt idx="28">
                  <c:v>95</c:v>
                </c:pt>
                <c:pt idx="29">
                  <c:v>96</c:v>
                </c:pt>
                <c:pt idx="30">
                  <c:v>97</c:v>
                </c:pt>
                <c:pt idx="31">
                  <c:v>98</c:v>
                </c:pt>
                <c:pt idx="32">
                  <c:v>99</c:v>
                </c:pt>
                <c:pt idx="33">
                  <c:v>100</c:v>
                </c:pt>
                <c:pt idx="34">
                  <c:v>101</c:v>
                </c:pt>
                <c:pt idx="35">
                  <c:v>103</c:v>
                </c:pt>
                <c:pt idx="36">
                  <c:v>104</c:v>
                </c:pt>
                <c:pt idx="37">
                  <c:v>105</c:v>
                </c:pt>
                <c:pt idx="38">
                  <c:v>106</c:v>
                </c:pt>
                <c:pt idx="39">
                  <c:v>107</c:v>
                </c:pt>
                <c:pt idx="40">
                  <c:v>108</c:v>
                </c:pt>
                <c:pt idx="41">
                  <c:v>109</c:v>
                </c:pt>
                <c:pt idx="42">
                  <c:v>111</c:v>
                </c:pt>
                <c:pt idx="43">
                  <c:v>112</c:v>
                </c:pt>
                <c:pt idx="44">
                  <c:v>113</c:v>
                </c:pt>
                <c:pt idx="45">
                  <c:v>114</c:v>
                </c:pt>
                <c:pt idx="46">
                  <c:v>115</c:v>
                </c:pt>
                <c:pt idx="47">
                  <c:v>116</c:v>
                </c:pt>
                <c:pt idx="48">
                  <c:v>117</c:v>
                </c:pt>
                <c:pt idx="49">
                  <c:v>119</c:v>
                </c:pt>
                <c:pt idx="50">
                  <c:v>120</c:v>
                </c:pt>
                <c:pt idx="51">
                  <c:v>121</c:v>
                </c:pt>
                <c:pt idx="52">
                  <c:v>122</c:v>
                </c:pt>
                <c:pt idx="53">
                  <c:v>123</c:v>
                </c:pt>
                <c:pt idx="54">
                  <c:v>124</c:v>
                </c:pt>
                <c:pt idx="55">
                  <c:v>126</c:v>
                </c:pt>
                <c:pt idx="56">
                  <c:v>127</c:v>
                </c:pt>
                <c:pt idx="57">
                  <c:v>128</c:v>
                </c:pt>
                <c:pt idx="58">
                  <c:v>129</c:v>
                </c:pt>
                <c:pt idx="59">
                  <c:v>130</c:v>
                </c:pt>
                <c:pt idx="60">
                  <c:v>131</c:v>
                </c:pt>
                <c:pt idx="61">
                  <c:v>132</c:v>
                </c:pt>
                <c:pt idx="62">
                  <c:v>133</c:v>
                </c:pt>
                <c:pt idx="63">
                  <c:v>134</c:v>
                </c:pt>
                <c:pt idx="64">
                  <c:v>135</c:v>
                </c:pt>
                <c:pt idx="65">
                  <c:v>136</c:v>
                </c:pt>
                <c:pt idx="66">
                  <c:v>137</c:v>
                </c:pt>
                <c:pt idx="67">
                  <c:v>138</c:v>
                </c:pt>
                <c:pt idx="68">
                  <c:v>139</c:v>
                </c:pt>
                <c:pt idx="69">
                  <c:v>140</c:v>
                </c:pt>
                <c:pt idx="70">
                  <c:v>142</c:v>
                </c:pt>
                <c:pt idx="71">
                  <c:v>143</c:v>
                </c:pt>
                <c:pt idx="72">
                  <c:v>144</c:v>
                </c:pt>
                <c:pt idx="73">
                  <c:v>145</c:v>
                </c:pt>
                <c:pt idx="74">
                  <c:v>146</c:v>
                </c:pt>
                <c:pt idx="75">
                  <c:v>147</c:v>
                </c:pt>
                <c:pt idx="76">
                  <c:v>148</c:v>
                </c:pt>
                <c:pt idx="77">
                  <c:v>149</c:v>
                </c:pt>
                <c:pt idx="78">
                  <c:v>150</c:v>
                </c:pt>
                <c:pt idx="79">
                  <c:v>151</c:v>
                </c:pt>
                <c:pt idx="80">
                  <c:v>152</c:v>
                </c:pt>
                <c:pt idx="81">
                  <c:v>153</c:v>
                </c:pt>
                <c:pt idx="82">
                  <c:v>154</c:v>
                </c:pt>
                <c:pt idx="83">
                  <c:v>155</c:v>
                </c:pt>
                <c:pt idx="84">
                  <c:v>156</c:v>
                </c:pt>
                <c:pt idx="85">
                  <c:v>157</c:v>
                </c:pt>
                <c:pt idx="86">
                  <c:v>158</c:v>
                </c:pt>
                <c:pt idx="87">
                  <c:v>159</c:v>
                </c:pt>
                <c:pt idx="88">
                  <c:v>160</c:v>
                </c:pt>
                <c:pt idx="89">
                  <c:v>162</c:v>
                </c:pt>
                <c:pt idx="90">
                  <c:v>163</c:v>
                </c:pt>
                <c:pt idx="91">
                  <c:v>164</c:v>
                </c:pt>
                <c:pt idx="92">
                  <c:v>165</c:v>
                </c:pt>
                <c:pt idx="93">
                  <c:v>166</c:v>
                </c:pt>
                <c:pt idx="94">
                  <c:v>167</c:v>
                </c:pt>
                <c:pt idx="95">
                  <c:v>168</c:v>
                </c:pt>
                <c:pt idx="96">
                  <c:v>170</c:v>
                </c:pt>
                <c:pt idx="97">
                  <c:v>171</c:v>
                </c:pt>
                <c:pt idx="98">
                  <c:v>172</c:v>
                </c:pt>
                <c:pt idx="99">
                  <c:v>173</c:v>
                </c:pt>
                <c:pt idx="100">
                  <c:v>174</c:v>
                </c:pt>
                <c:pt idx="101">
                  <c:v>175</c:v>
                </c:pt>
                <c:pt idx="102">
                  <c:v>176</c:v>
                </c:pt>
                <c:pt idx="103">
                  <c:v>178</c:v>
                </c:pt>
                <c:pt idx="104">
                  <c:v>179</c:v>
                </c:pt>
                <c:pt idx="105">
                  <c:v>180</c:v>
                </c:pt>
                <c:pt idx="106">
                  <c:v>181</c:v>
                </c:pt>
                <c:pt idx="107">
                  <c:v>182</c:v>
                </c:pt>
                <c:pt idx="108">
                  <c:v>183</c:v>
                </c:pt>
                <c:pt idx="109">
                  <c:v>184</c:v>
                </c:pt>
                <c:pt idx="110">
                  <c:v>185</c:v>
                </c:pt>
                <c:pt idx="111">
                  <c:v>186</c:v>
                </c:pt>
                <c:pt idx="112">
                  <c:v>187</c:v>
                </c:pt>
                <c:pt idx="113">
                  <c:v>189</c:v>
                </c:pt>
                <c:pt idx="114">
                  <c:v>190</c:v>
                </c:pt>
                <c:pt idx="115">
                  <c:v>191</c:v>
                </c:pt>
                <c:pt idx="116">
                  <c:v>192</c:v>
                </c:pt>
                <c:pt idx="117">
                  <c:v>194</c:v>
                </c:pt>
                <c:pt idx="118">
                  <c:v>195</c:v>
                </c:pt>
                <c:pt idx="119">
                  <c:v>196</c:v>
                </c:pt>
                <c:pt idx="120">
                  <c:v>197</c:v>
                </c:pt>
                <c:pt idx="121">
                  <c:v>198</c:v>
                </c:pt>
                <c:pt idx="122">
                  <c:v>199</c:v>
                </c:pt>
                <c:pt idx="123">
                  <c:v>200</c:v>
                </c:pt>
              </c:numCache>
            </c:numRef>
          </c:xVal>
          <c:yVal>
            <c:numRef>
              <c:f>'DONNEES-GRAPH'!$B$2:$B$125</c:f>
              <c:numCache>
                <c:formatCode>0</c:formatCode>
                <c:ptCount val="124"/>
                <c:pt idx="0">
                  <c:v>721.05</c:v>
                </c:pt>
                <c:pt idx="1">
                  <c:v>721.05</c:v>
                </c:pt>
                <c:pt idx="2">
                  <c:v>721.05</c:v>
                </c:pt>
                <c:pt idx="3">
                  <c:v>721.05</c:v>
                </c:pt>
                <c:pt idx="4">
                  <c:v>721.05</c:v>
                </c:pt>
                <c:pt idx="5">
                  <c:v>727.34999999999991</c:v>
                </c:pt>
                <c:pt idx="6">
                  <c:v>727.34999999999991</c:v>
                </c:pt>
                <c:pt idx="7">
                  <c:v>727.34999999999991</c:v>
                </c:pt>
                <c:pt idx="8">
                  <c:v>727.34999999999991</c:v>
                </c:pt>
                <c:pt idx="9">
                  <c:v>727.34999999999991</c:v>
                </c:pt>
                <c:pt idx="10">
                  <c:v>727.34999999999991</c:v>
                </c:pt>
                <c:pt idx="11">
                  <c:v>727.34999999999991</c:v>
                </c:pt>
                <c:pt idx="12">
                  <c:v>727.34999999999991</c:v>
                </c:pt>
                <c:pt idx="13">
                  <c:v>727.34999999999991</c:v>
                </c:pt>
                <c:pt idx="14">
                  <c:v>704.64999999999986</c:v>
                </c:pt>
                <c:pt idx="15">
                  <c:v>704.64999999999986</c:v>
                </c:pt>
                <c:pt idx="16">
                  <c:v>690.84999999999991</c:v>
                </c:pt>
                <c:pt idx="17">
                  <c:v>690.84999999999991</c:v>
                </c:pt>
                <c:pt idx="18">
                  <c:v>690.84999999999991</c:v>
                </c:pt>
                <c:pt idx="19">
                  <c:v>690.84999999999991</c:v>
                </c:pt>
                <c:pt idx="20">
                  <c:v>690.84999999999991</c:v>
                </c:pt>
                <c:pt idx="21">
                  <c:v>690.84999999999991</c:v>
                </c:pt>
                <c:pt idx="22">
                  <c:v>690.84999999999991</c:v>
                </c:pt>
                <c:pt idx="23">
                  <c:v>690.79</c:v>
                </c:pt>
                <c:pt idx="24">
                  <c:v>690.79</c:v>
                </c:pt>
                <c:pt idx="25">
                  <c:v>690.79</c:v>
                </c:pt>
                <c:pt idx="26">
                  <c:v>690.79</c:v>
                </c:pt>
                <c:pt idx="27">
                  <c:v>690.79</c:v>
                </c:pt>
                <c:pt idx="28">
                  <c:v>683.79</c:v>
                </c:pt>
                <c:pt idx="29">
                  <c:v>679.79</c:v>
                </c:pt>
                <c:pt idx="30">
                  <c:v>673.49</c:v>
                </c:pt>
                <c:pt idx="31">
                  <c:v>681.99</c:v>
                </c:pt>
                <c:pt idx="32">
                  <c:v>681.99</c:v>
                </c:pt>
                <c:pt idx="33">
                  <c:v>681.99</c:v>
                </c:pt>
                <c:pt idx="34">
                  <c:v>681.99</c:v>
                </c:pt>
                <c:pt idx="35">
                  <c:v>681.99</c:v>
                </c:pt>
                <c:pt idx="36">
                  <c:v>681.99</c:v>
                </c:pt>
                <c:pt idx="37">
                  <c:v>681.99</c:v>
                </c:pt>
                <c:pt idx="38">
                  <c:v>675.19</c:v>
                </c:pt>
                <c:pt idx="39">
                  <c:v>675.19</c:v>
                </c:pt>
                <c:pt idx="40">
                  <c:v>675.19</c:v>
                </c:pt>
                <c:pt idx="41">
                  <c:v>675.19</c:v>
                </c:pt>
                <c:pt idx="42">
                  <c:v>675.19</c:v>
                </c:pt>
                <c:pt idx="43">
                  <c:v>675.19</c:v>
                </c:pt>
                <c:pt idx="44">
                  <c:v>675.19</c:v>
                </c:pt>
                <c:pt idx="45">
                  <c:v>675.19</c:v>
                </c:pt>
                <c:pt idx="46">
                  <c:v>675.19</c:v>
                </c:pt>
                <c:pt idx="47">
                  <c:v>675.19</c:v>
                </c:pt>
                <c:pt idx="48">
                  <c:v>666.3900000000001</c:v>
                </c:pt>
                <c:pt idx="49">
                  <c:v>666.3900000000001</c:v>
                </c:pt>
                <c:pt idx="50">
                  <c:v>666.3900000000001</c:v>
                </c:pt>
                <c:pt idx="51">
                  <c:v>658.49000000000012</c:v>
                </c:pt>
                <c:pt idx="52">
                  <c:v>658.49000000000012</c:v>
                </c:pt>
                <c:pt idx="53">
                  <c:v>658.49000000000012</c:v>
                </c:pt>
                <c:pt idx="54">
                  <c:v>658.49000000000012</c:v>
                </c:pt>
                <c:pt idx="55">
                  <c:v>658.49000000000012</c:v>
                </c:pt>
                <c:pt idx="56">
                  <c:v>658.49000000000012</c:v>
                </c:pt>
                <c:pt idx="57">
                  <c:v>658.49000000000012</c:v>
                </c:pt>
                <c:pt idx="58">
                  <c:v>658.49000000000012</c:v>
                </c:pt>
                <c:pt idx="59">
                  <c:v>678.49000000000012</c:v>
                </c:pt>
                <c:pt idx="60">
                  <c:v>678.49000000000012</c:v>
                </c:pt>
                <c:pt idx="61">
                  <c:v>678.49000000000012</c:v>
                </c:pt>
                <c:pt idx="62">
                  <c:v>678.49000000000012</c:v>
                </c:pt>
                <c:pt idx="63">
                  <c:v>678.49000000000012</c:v>
                </c:pt>
                <c:pt idx="64">
                  <c:v>678.49000000000012</c:v>
                </c:pt>
                <c:pt idx="65">
                  <c:v>678.49000000000012</c:v>
                </c:pt>
                <c:pt idx="66">
                  <c:v>678.49000000000012</c:v>
                </c:pt>
                <c:pt idx="67">
                  <c:v>678.49000000000012</c:v>
                </c:pt>
                <c:pt idx="68">
                  <c:v>678.49000000000012</c:v>
                </c:pt>
                <c:pt idx="69">
                  <c:v>678.49000000000012</c:v>
                </c:pt>
                <c:pt idx="70">
                  <c:v>678.49000000000012</c:v>
                </c:pt>
                <c:pt idx="71">
                  <c:v>678.49000000000012</c:v>
                </c:pt>
                <c:pt idx="72">
                  <c:v>678.49000000000012</c:v>
                </c:pt>
                <c:pt idx="73">
                  <c:v>678.49000000000012</c:v>
                </c:pt>
                <c:pt idx="74">
                  <c:v>679.24000000000012</c:v>
                </c:pt>
                <c:pt idx="75">
                  <c:v>679.24000000000012</c:v>
                </c:pt>
                <c:pt idx="76">
                  <c:v>670.6400000000001</c:v>
                </c:pt>
                <c:pt idx="77">
                  <c:v>670.6400000000001</c:v>
                </c:pt>
                <c:pt idx="78">
                  <c:v>660.44</c:v>
                </c:pt>
                <c:pt idx="79">
                  <c:v>660.44</c:v>
                </c:pt>
                <c:pt idx="80">
                  <c:v>660.44</c:v>
                </c:pt>
                <c:pt idx="81">
                  <c:v>660.44</c:v>
                </c:pt>
                <c:pt idx="82">
                  <c:v>660.44</c:v>
                </c:pt>
                <c:pt idx="83">
                  <c:v>660.44</c:v>
                </c:pt>
                <c:pt idx="84">
                  <c:v>660.44</c:v>
                </c:pt>
                <c:pt idx="85">
                  <c:v>660.44</c:v>
                </c:pt>
                <c:pt idx="86">
                  <c:v>660.44</c:v>
                </c:pt>
                <c:pt idx="87">
                  <c:v>660.44</c:v>
                </c:pt>
                <c:pt idx="88">
                  <c:v>660.44</c:v>
                </c:pt>
                <c:pt idx="89">
                  <c:v>660.44</c:v>
                </c:pt>
                <c:pt idx="90">
                  <c:v>660.44</c:v>
                </c:pt>
                <c:pt idx="91">
                  <c:v>660.44</c:v>
                </c:pt>
                <c:pt idx="92">
                  <c:v>660.44</c:v>
                </c:pt>
                <c:pt idx="93">
                  <c:v>660.44</c:v>
                </c:pt>
                <c:pt idx="94">
                  <c:v>660.44</c:v>
                </c:pt>
                <c:pt idx="95">
                  <c:v>660.44</c:v>
                </c:pt>
                <c:pt idx="96">
                  <c:v>660.44</c:v>
                </c:pt>
                <c:pt idx="97">
                  <c:v>660.44</c:v>
                </c:pt>
                <c:pt idx="98">
                  <c:v>660.44</c:v>
                </c:pt>
                <c:pt idx="99">
                  <c:v>660.44</c:v>
                </c:pt>
                <c:pt idx="100">
                  <c:v>660.44</c:v>
                </c:pt>
                <c:pt idx="101">
                  <c:v>660.44</c:v>
                </c:pt>
                <c:pt idx="102">
                  <c:v>660.44</c:v>
                </c:pt>
                <c:pt idx="103">
                  <c:v>660.44</c:v>
                </c:pt>
                <c:pt idx="104">
                  <c:v>660.44</c:v>
                </c:pt>
                <c:pt idx="105">
                  <c:v>660.44</c:v>
                </c:pt>
                <c:pt idx="106">
                  <c:v>660.44</c:v>
                </c:pt>
                <c:pt idx="107">
                  <c:v>660.44</c:v>
                </c:pt>
                <c:pt idx="108">
                  <c:v>660.44</c:v>
                </c:pt>
                <c:pt idx="109">
                  <c:v>660.44</c:v>
                </c:pt>
                <c:pt idx="110">
                  <c:v>660.44</c:v>
                </c:pt>
                <c:pt idx="111">
                  <c:v>660.44</c:v>
                </c:pt>
                <c:pt idx="112">
                  <c:v>660.44</c:v>
                </c:pt>
                <c:pt idx="113">
                  <c:v>660.44</c:v>
                </c:pt>
                <c:pt idx="114">
                  <c:v>660.44</c:v>
                </c:pt>
                <c:pt idx="115">
                  <c:v>660.44</c:v>
                </c:pt>
                <c:pt idx="116">
                  <c:v>660.44</c:v>
                </c:pt>
                <c:pt idx="117">
                  <c:v>660.44</c:v>
                </c:pt>
                <c:pt idx="118">
                  <c:v>660.44</c:v>
                </c:pt>
                <c:pt idx="119">
                  <c:v>660.44</c:v>
                </c:pt>
                <c:pt idx="120">
                  <c:v>660.44</c:v>
                </c:pt>
                <c:pt idx="121">
                  <c:v>660.44</c:v>
                </c:pt>
                <c:pt idx="122">
                  <c:v>660.44</c:v>
                </c:pt>
                <c:pt idx="123">
                  <c:v>660.44</c:v>
                </c:pt>
              </c:numCache>
            </c:numRef>
          </c:yVal>
          <c:smooth val="1"/>
        </c:ser>
        <c:ser>
          <c:idx val="3"/>
          <c:order val="1"/>
          <c:marker>
            <c:symbol val="none"/>
          </c:marker>
          <c:smooth val="1"/>
        </c:ser>
        <c:ser>
          <c:idx val="4"/>
          <c:order val="2"/>
          <c:marker>
            <c:symbol val="none"/>
          </c:marker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946624"/>
        <c:axId val="159948160"/>
      </c:scatterChart>
      <c:valAx>
        <c:axId val="159946624"/>
        <c:scaling>
          <c:orientation val="minMax"/>
          <c:max val="200"/>
          <c:min val="64"/>
        </c:scaling>
        <c:delete val="0"/>
        <c:axPos val="b"/>
        <c:numFmt formatCode="General" sourceLinked="1"/>
        <c:majorTickMark val="out"/>
        <c:minorTickMark val="none"/>
        <c:tickLblPos val="nextTo"/>
        <c:crossAx val="159948160"/>
        <c:crosses val="autoZero"/>
        <c:crossBetween val="midCat"/>
      </c:valAx>
      <c:valAx>
        <c:axId val="159948160"/>
        <c:scaling>
          <c:orientation val="minMax"/>
          <c:max val="800"/>
          <c:min val="640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59946624"/>
        <c:crosses val="autoZero"/>
        <c:crossBetween val="midCat"/>
        <c:majorUnit val="1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10304</xdr:colOff>
      <xdr:row>25</xdr:row>
      <xdr:rowOff>4192</xdr:rowOff>
    </xdr:from>
    <xdr:to>
      <xdr:col>16</xdr:col>
      <xdr:colOff>0</xdr:colOff>
      <xdr:row>25</xdr:row>
      <xdr:rowOff>11906</xdr:rowOff>
    </xdr:to>
    <xdr:cxnSp macro="">
      <xdr:nvCxnSpPr>
        <xdr:cNvPr id="26" name="Connecteur droit 25"/>
        <xdr:cNvCxnSpPr/>
      </xdr:nvCxnSpPr>
      <xdr:spPr>
        <a:xfrm>
          <a:off x="843742" y="6802661"/>
          <a:ext cx="17087071" cy="7714"/>
        </a:xfrm>
        <a:prstGeom prst="line">
          <a:avLst/>
        </a:prstGeom>
        <a:ln w="76200">
          <a:solidFill>
            <a:schemeClr val="accent6">
              <a:lumMod val="75000"/>
            </a:schemeClr>
          </a:solidFill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266699</xdr:colOff>
      <xdr:row>4</xdr:row>
      <xdr:rowOff>123824</xdr:rowOff>
    </xdr:from>
    <xdr:to>
      <xdr:col>11</xdr:col>
      <xdr:colOff>134327</xdr:colOff>
      <xdr:row>32</xdr:row>
      <xdr:rowOff>12212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521910</xdr:colOff>
      <xdr:row>7</xdr:row>
      <xdr:rowOff>148441</xdr:rowOff>
    </xdr:from>
    <xdr:to>
      <xdr:col>18</xdr:col>
      <xdr:colOff>3093</xdr:colOff>
      <xdr:row>26</xdr:row>
      <xdr:rowOff>148441</xdr:rowOff>
    </xdr:to>
    <xdr:sp macro="[1]!Macro50" textlink="">
      <xdr:nvSpPr>
        <xdr:cNvPr id="3" name="Rectangle 2"/>
        <xdr:cNvSpPr/>
      </xdr:nvSpPr>
      <xdr:spPr>
        <a:xfrm>
          <a:off x="9766763" y="1423110"/>
          <a:ext cx="5364271" cy="3459816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500"/>
            <a:t>EX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1-DATA-P01\Organisation%20Nantes\OPERATIONS\A7\01-Secteur\05-Tech\01%20Pr&#233;paration\Road%20To%20Target\t100\t100%20dynamiques-1000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Macro2"/>
      <definedName name="Macro50"/>
    </defined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100 (Msn 80-200) CWB-PEC-A7"/>
      <sheetName val="t100 (MSN 80-200) KB-PEC-A7"/>
      <sheetName val="t100 (Msn 80-200) CWB-SE-F+AG"/>
      <sheetName val="t100 (Msn 80-200) CWB-ASSY-SE-C"/>
      <sheetName val="t100 (MSN 80-200) KB-ASSY-AG"/>
      <sheetName val="t100 (MSN 80-200) KB-ASSY-SE"/>
      <sheetName val="DONNEES-GRAPH"/>
      <sheetName val="DONNEES-10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accent1">
            <a:lumMod val="75000"/>
          </a:schemeClr>
        </a:solidFill>
        <a:ln/>
      </a:spPr>
      <a:bodyPr wrap="square" rtlCol="0" anchor="ctr"/>
      <a:lstStyle>
        <a:defPPr algn="ctr">
          <a:defRPr sz="2800" b="1" i="0" u="none" strike="noStrike">
            <a:solidFill>
              <a:schemeClr val="bg1"/>
            </a:solidFill>
            <a:latin typeface="Calibri"/>
            <a:cs typeface="Arial"/>
          </a:defRPr>
        </a:defPPr>
      </a:lstStyle>
      <a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771"/>
  <sheetViews>
    <sheetView zoomScale="42" zoomScaleNormal="42" workbookViewId="0">
      <selection activeCell="U27" sqref="U27"/>
    </sheetView>
  </sheetViews>
  <sheetFormatPr baseColWidth="10" defaultRowHeight="18" x14ac:dyDescent="0.2"/>
  <cols>
    <col min="1" max="1" width="11" style="10"/>
    <col min="2" max="2" width="25.625" style="42" customWidth="1"/>
    <col min="3" max="4" width="10.625" style="42" customWidth="1"/>
    <col min="5" max="5" width="20.625" style="42" customWidth="1"/>
    <col min="6" max="6" width="40.625" style="42" customWidth="1"/>
    <col min="7" max="9" width="10.625" style="42" customWidth="1"/>
    <col min="10" max="10" width="10.625" style="64" customWidth="1"/>
    <col min="11" max="13" width="10.625" style="65" customWidth="1"/>
    <col min="14" max="14" width="10.625" style="42" customWidth="1"/>
    <col min="15" max="16" width="15.625" style="42" customWidth="1"/>
    <col min="17" max="17" width="20.625" style="10" customWidth="1"/>
    <col min="18" max="18" width="10.625" style="10" customWidth="1"/>
    <col min="19" max="25" width="11" style="10" customWidth="1"/>
    <col min="26" max="16384" width="11" style="10"/>
  </cols>
  <sheetData>
    <row r="1" spans="1:20" ht="29.25" customHeight="1" x14ac:dyDescent="0.2">
      <c r="A1" s="29"/>
      <c r="B1" s="246"/>
      <c r="C1" s="247"/>
      <c r="D1" s="247"/>
      <c r="E1" s="247"/>
      <c r="F1" s="247"/>
      <c r="G1" s="247"/>
      <c r="H1" s="247"/>
      <c r="I1" s="250"/>
      <c r="J1" s="252"/>
      <c r="K1" s="254"/>
      <c r="L1" s="255"/>
      <c r="M1" s="255"/>
      <c r="N1" s="255"/>
      <c r="O1" s="1"/>
      <c r="P1" s="243"/>
      <c r="Q1" s="33"/>
      <c r="R1" s="33"/>
      <c r="S1" s="29"/>
      <c r="T1" s="29"/>
    </row>
    <row r="2" spans="1:20" ht="36.75" customHeight="1" x14ac:dyDescent="0.2">
      <c r="A2" s="29"/>
      <c r="B2" s="248"/>
      <c r="C2" s="249"/>
      <c r="D2" s="249"/>
      <c r="E2" s="249"/>
      <c r="F2" s="249"/>
      <c r="G2" s="249"/>
      <c r="H2" s="249"/>
      <c r="I2" s="251"/>
      <c r="J2" s="253"/>
      <c r="K2" s="256"/>
      <c r="L2" s="256"/>
      <c r="M2" s="256"/>
      <c r="N2" s="256"/>
      <c r="O2" s="242"/>
      <c r="P2" s="244"/>
      <c r="Q2" s="33"/>
      <c r="R2" s="33"/>
      <c r="S2" s="29"/>
      <c r="T2" s="29"/>
    </row>
    <row r="3" spans="1:20" ht="36.75" customHeight="1" x14ac:dyDescent="0.2">
      <c r="A3" s="29"/>
      <c r="B3" s="222"/>
      <c r="C3" s="223"/>
      <c r="D3" s="223"/>
      <c r="E3" s="223"/>
      <c r="F3" s="223"/>
      <c r="G3" s="224" t="s">
        <v>41</v>
      </c>
      <c r="H3" s="224"/>
      <c r="I3" s="223" t="s">
        <v>42</v>
      </c>
      <c r="J3" s="225"/>
      <c r="K3" s="226"/>
      <c r="L3" s="226"/>
      <c r="M3" s="226"/>
      <c r="N3" s="223"/>
      <c r="O3" s="242"/>
      <c r="P3" s="244"/>
      <c r="Q3" s="33"/>
      <c r="R3" s="33"/>
      <c r="S3" s="29"/>
      <c r="T3" s="29"/>
    </row>
    <row r="4" spans="1:20" s="34" customFormat="1" ht="20.100000000000001" customHeight="1" x14ac:dyDescent="0.2">
      <c r="A4" s="30"/>
      <c r="B4" s="49"/>
      <c r="C4" s="217"/>
      <c r="D4" s="50"/>
      <c r="E4" s="37"/>
      <c r="F4" s="51"/>
      <c r="G4" s="49">
        <v>1</v>
      </c>
      <c r="H4" s="49"/>
      <c r="I4" s="49">
        <v>45.8</v>
      </c>
      <c r="J4" s="52"/>
      <c r="K4" s="46"/>
      <c r="L4" s="46"/>
      <c r="M4" s="46"/>
      <c r="N4" s="36" t="s">
        <v>3</v>
      </c>
      <c r="O4" s="48"/>
      <c r="P4" s="38"/>
      <c r="Q4" s="9"/>
      <c r="R4" s="35"/>
      <c r="S4" s="30"/>
      <c r="T4" s="30"/>
    </row>
    <row r="5" spans="1:20" s="34" customFormat="1" ht="20.100000000000001" customHeight="1" x14ac:dyDescent="0.2">
      <c r="A5" s="30"/>
      <c r="B5" s="49"/>
      <c r="C5" s="69"/>
      <c r="D5" s="50"/>
      <c r="E5" s="37"/>
      <c r="F5" s="53"/>
      <c r="G5" s="44">
        <v>50</v>
      </c>
      <c r="H5" s="49"/>
      <c r="I5" s="54">
        <v>0.5</v>
      </c>
      <c r="J5" s="52"/>
      <c r="K5" s="46"/>
      <c r="L5" s="46"/>
      <c r="M5" s="46"/>
      <c r="N5" s="36" t="s">
        <v>3</v>
      </c>
      <c r="O5" s="48"/>
      <c r="P5" s="38"/>
      <c r="Q5" s="9"/>
      <c r="R5" s="35"/>
      <c r="S5" s="30"/>
      <c r="T5" s="30"/>
    </row>
    <row r="6" spans="1:20" s="34" customFormat="1" ht="20.100000000000001" customHeight="1" x14ac:dyDescent="0.2">
      <c r="A6" s="30"/>
      <c r="B6" s="49"/>
      <c r="C6" s="69"/>
      <c r="D6" s="50"/>
      <c r="E6" s="49"/>
      <c r="F6" s="51"/>
      <c r="G6" s="49">
        <v>64</v>
      </c>
      <c r="H6" s="49"/>
      <c r="I6" s="49">
        <v>-1.35</v>
      </c>
      <c r="J6" s="52"/>
      <c r="K6" s="46"/>
      <c r="L6" s="46"/>
      <c r="M6" s="46"/>
      <c r="N6" s="36" t="s">
        <v>3</v>
      </c>
      <c r="O6" s="48"/>
      <c r="P6" s="38"/>
      <c r="Q6" s="9"/>
      <c r="R6" s="35"/>
      <c r="S6" s="30"/>
      <c r="T6" s="30"/>
    </row>
    <row r="7" spans="1:20" s="34" customFormat="1" ht="20.100000000000001" customHeight="1" x14ac:dyDescent="0.2">
      <c r="A7" s="30"/>
      <c r="B7" s="49"/>
      <c r="C7" s="69"/>
      <c r="D7" s="50"/>
      <c r="E7" s="49"/>
      <c r="F7" s="51"/>
      <c r="G7" s="49">
        <v>64</v>
      </c>
      <c r="H7" s="49"/>
      <c r="I7" s="49">
        <v>-7</v>
      </c>
      <c r="J7" s="52"/>
      <c r="K7" s="46"/>
      <c r="L7" s="46"/>
      <c r="M7" s="46"/>
      <c r="N7" s="36" t="s">
        <v>3</v>
      </c>
      <c r="O7" s="48"/>
      <c r="P7" s="38"/>
      <c r="Q7" s="9"/>
      <c r="R7" s="35"/>
      <c r="S7" s="30"/>
      <c r="T7" s="30"/>
    </row>
    <row r="8" spans="1:20" s="34" customFormat="1" ht="20.100000000000001" customHeight="1" x14ac:dyDescent="0.2">
      <c r="A8" s="30"/>
      <c r="B8" s="49"/>
      <c r="C8" s="69"/>
      <c r="D8" s="50"/>
      <c r="E8" s="49"/>
      <c r="F8" s="51"/>
      <c r="G8" s="49">
        <v>64</v>
      </c>
      <c r="H8" s="49"/>
      <c r="I8" s="49">
        <v>-0.4</v>
      </c>
      <c r="J8" s="52"/>
      <c r="K8" s="46"/>
      <c r="L8" s="46"/>
      <c r="M8" s="46"/>
      <c r="N8" s="36" t="s">
        <v>3</v>
      </c>
      <c r="O8" s="48"/>
      <c r="P8" s="38"/>
      <c r="Q8" s="9"/>
      <c r="R8" s="35"/>
      <c r="S8" s="30"/>
      <c r="T8" s="30"/>
    </row>
    <row r="9" spans="1:20" s="34" customFormat="1" ht="20.100000000000001" customHeight="1" x14ac:dyDescent="0.2">
      <c r="A9" s="30"/>
      <c r="B9" s="49"/>
      <c r="C9" s="69"/>
      <c r="D9" s="50"/>
      <c r="E9" s="37"/>
      <c r="F9" s="53"/>
      <c r="G9" s="44">
        <v>64</v>
      </c>
      <c r="H9" s="49"/>
      <c r="I9" s="54">
        <v>-25</v>
      </c>
      <c r="J9" s="52"/>
      <c r="K9" s="46"/>
      <c r="L9" s="46"/>
      <c r="M9" s="46"/>
      <c r="N9" s="36" t="s">
        <v>3</v>
      </c>
      <c r="O9" s="48"/>
      <c r="P9" s="38"/>
      <c r="Q9" s="9"/>
      <c r="R9" s="35"/>
      <c r="S9" s="30"/>
      <c r="T9" s="30"/>
    </row>
    <row r="10" spans="1:20" s="34" customFormat="1" ht="20.100000000000001" customHeight="1" x14ac:dyDescent="0.2">
      <c r="A10" s="30"/>
      <c r="B10" s="49"/>
      <c r="C10" s="69"/>
      <c r="D10" s="50"/>
      <c r="E10" s="49"/>
      <c r="F10" s="51"/>
      <c r="G10" s="49">
        <v>64</v>
      </c>
      <c r="H10" s="49"/>
      <c r="I10" s="49">
        <v>34.799999999999997</v>
      </c>
      <c r="J10" s="52"/>
      <c r="K10" s="46"/>
      <c r="L10" s="46"/>
      <c r="M10" s="46"/>
      <c r="N10" s="36" t="s">
        <v>3</v>
      </c>
      <c r="O10" s="48"/>
      <c r="P10" s="38"/>
      <c r="Q10" s="9"/>
      <c r="R10" s="35"/>
      <c r="S10" s="30"/>
      <c r="T10" s="30"/>
    </row>
    <row r="11" spans="1:20" s="34" customFormat="1" ht="20.100000000000001" customHeight="1" x14ac:dyDescent="0.2">
      <c r="A11" s="30"/>
      <c r="B11" s="49"/>
      <c r="C11" s="69"/>
      <c r="D11" s="50"/>
      <c r="E11" s="49"/>
      <c r="F11" s="51"/>
      <c r="G11" s="49">
        <v>70</v>
      </c>
      <c r="H11" s="49"/>
      <c r="I11" s="49">
        <v>6.3</v>
      </c>
      <c r="J11" s="52"/>
      <c r="K11" s="46"/>
      <c r="L11" s="46"/>
      <c r="M11" s="46"/>
      <c r="N11" s="36" t="s">
        <v>3</v>
      </c>
      <c r="O11" s="48"/>
      <c r="P11" s="38"/>
      <c r="Q11" s="9"/>
      <c r="R11" s="35"/>
      <c r="S11" s="30"/>
      <c r="T11" s="30"/>
    </row>
    <row r="12" spans="1:20" s="34" customFormat="1" ht="20.100000000000001" customHeight="1" x14ac:dyDescent="0.2">
      <c r="A12" s="30"/>
      <c r="B12" s="49"/>
      <c r="C12" s="69"/>
      <c r="D12" s="50"/>
      <c r="E12" s="49"/>
      <c r="F12" s="51"/>
      <c r="G12" s="49">
        <v>80</v>
      </c>
      <c r="H12" s="49"/>
      <c r="I12" s="49">
        <v>-22.7</v>
      </c>
      <c r="J12" s="52"/>
      <c r="K12" s="46"/>
      <c r="L12" s="46"/>
      <c r="M12" s="46"/>
      <c r="N12" s="36" t="s">
        <v>3</v>
      </c>
      <c r="O12" s="48"/>
      <c r="P12" s="38"/>
      <c r="Q12" s="9"/>
      <c r="R12" s="35"/>
      <c r="S12" s="30"/>
      <c r="T12" s="30"/>
    </row>
    <row r="13" spans="1:20" s="34" customFormat="1" ht="20.100000000000001" customHeight="1" x14ac:dyDescent="0.2">
      <c r="A13" s="30"/>
      <c r="B13" s="49"/>
      <c r="C13" s="69"/>
      <c r="D13" s="50"/>
      <c r="E13" s="49"/>
      <c r="F13" s="51"/>
      <c r="G13" s="49">
        <v>82</v>
      </c>
      <c r="H13" s="49"/>
      <c r="I13" s="49">
        <v>21</v>
      </c>
      <c r="J13" s="52"/>
      <c r="K13" s="46"/>
      <c r="L13" s="46"/>
      <c r="M13" s="46"/>
      <c r="N13" s="36" t="s">
        <v>3</v>
      </c>
      <c r="O13" s="48"/>
      <c r="P13" s="38"/>
      <c r="Q13" s="9"/>
      <c r="R13" s="35"/>
      <c r="S13" s="30"/>
      <c r="T13" s="30"/>
    </row>
    <row r="14" spans="1:20" s="34" customFormat="1" ht="20.100000000000001" customHeight="1" x14ac:dyDescent="0.2">
      <c r="A14" s="30"/>
      <c r="B14" s="49"/>
      <c r="C14" s="69"/>
      <c r="D14" s="50"/>
      <c r="E14" s="49"/>
      <c r="F14" s="51"/>
      <c r="G14" s="49">
        <v>82</v>
      </c>
      <c r="H14" s="49"/>
      <c r="I14" s="49">
        <v>-34.799999999999997</v>
      </c>
      <c r="J14" s="52"/>
      <c r="K14" s="46"/>
      <c r="L14" s="46"/>
      <c r="M14" s="46"/>
      <c r="N14" s="36" t="s">
        <v>3</v>
      </c>
      <c r="O14" s="48"/>
      <c r="P14" s="38"/>
      <c r="Q14" s="9"/>
      <c r="R14" s="35"/>
      <c r="S14" s="30"/>
      <c r="T14" s="30"/>
    </row>
    <row r="15" spans="1:20" s="34" customFormat="1" ht="20.100000000000001" customHeight="1" x14ac:dyDescent="0.2">
      <c r="A15" s="30"/>
      <c r="B15" s="49"/>
      <c r="C15" s="69"/>
      <c r="D15" s="50"/>
      <c r="E15" s="49"/>
      <c r="F15" s="51"/>
      <c r="G15" s="49">
        <v>90</v>
      </c>
      <c r="H15" s="49"/>
      <c r="I15" s="49">
        <v>-0.06</v>
      </c>
      <c r="J15" s="52"/>
      <c r="K15" s="46"/>
      <c r="L15" s="46"/>
      <c r="M15" s="46"/>
      <c r="N15" s="36" t="s">
        <v>3</v>
      </c>
      <c r="O15" s="48"/>
      <c r="P15" s="38"/>
      <c r="Q15" s="9"/>
      <c r="R15" s="35"/>
      <c r="S15" s="30"/>
      <c r="T15" s="30"/>
    </row>
    <row r="16" spans="1:20" s="34" customFormat="1" ht="20.100000000000001" customHeight="1" x14ac:dyDescent="0.2">
      <c r="A16" s="30"/>
      <c r="B16" s="49"/>
      <c r="C16" s="69"/>
      <c r="D16" s="50"/>
      <c r="E16" s="49"/>
      <c r="F16" s="51"/>
      <c r="G16" s="49">
        <v>95</v>
      </c>
      <c r="H16" s="49"/>
      <c r="I16" s="49">
        <v>-11</v>
      </c>
      <c r="J16" s="52"/>
      <c r="K16" s="46"/>
      <c r="L16" s="46"/>
      <c r="M16" s="46"/>
      <c r="N16" s="36" t="s">
        <v>3</v>
      </c>
      <c r="O16" s="48"/>
      <c r="P16" s="38"/>
      <c r="Q16" s="9"/>
      <c r="R16" s="35"/>
      <c r="S16" s="30"/>
      <c r="T16" s="30"/>
    </row>
    <row r="17" spans="1:20" s="34" customFormat="1" ht="20.100000000000001" customHeight="1" x14ac:dyDescent="0.2">
      <c r="A17" s="30"/>
      <c r="B17" s="38"/>
      <c r="C17" s="69"/>
      <c r="D17" s="43"/>
      <c r="E17" s="38"/>
      <c r="F17" s="55"/>
      <c r="G17" s="38">
        <v>95</v>
      </c>
      <c r="H17" s="38"/>
      <c r="I17" s="47">
        <v>1</v>
      </c>
      <c r="J17" s="52"/>
      <c r="K17" s="46"/>
      <c r="L17" s="46"/>
      <c r="M17" s="46"/>
      <c r="N17" s="36" t="s">
        <v>3</v>
      </c>
      <c r="O17" s="48"/>
      <c r="P17" s="38"/>
      <c r="Q17" s="9"/>
      <c r="R17" s="35"/>
      <c r="S17" s="30"/>
      <c r="T17" s="30"/>
    </row>
    <row r="18" spans="1:20" s="34" customFormat="1" ht="20.100000000000001" customHeight="1" x14ac:dyDescent="0.2">
      <c r="A18" s="30"/>
      <c r="B18" s="38"/>
      <c r="C18" s="69"/>
      <c r="D18" s="38"/>
      <c r="E18" s="38"/>
      <c r="F18" s="55"/>
      <c r="G18" s="38">
        <v>96</v>
      </c>
      <c r="H18" s="38"/>
      <c r="I18" s="38">
        <v>-4</v>
      </c>
      <c r="J18" s="45"/>
      <c r="K18" s="46"/>
      <c r="L18" s="46"/>
      <c r="M18" s="46"/>
      <c r="N18" s="36" t="s">
        <v>3</v>
      </c>
      <c r="O18" s="48"/>
      <c r="P18" s="38"/>
      <c r="Q18" s="9"/>
      <c r="R18" s="35"/>
      <c r="S18" s="30"/>
      <c r="T18" s="30"/>
    </row>
    <row r="19" spans="1:20" s="34" customFormat="1" ht="20.100000000000001" customHeight="1" x14ac:dyDescent="0.2">
      <c r="A19" s="30"/>
      <c r="B19" s="38"/>
      <c r="C19" s="69"/>
      <c r="D19" s="38"/>
      <c r="E19" s="38"/>
      <c r="F19" s="55"/>
      <c r="G19" s="38">
        <v>97</v>
      </c>
      <c r="H19" s="38"/>
      <c r="I19" s="38">
        <v>-6.3</v>
      </c>
      <c r="J19" s="38"/>
      <c r="K19" s="46"/>
      <c r="L19" s="46"/>
      <c r="M19" s="46"/>
      <c r="N19" s="36" t="s">
        <v>3</v>
      </c>
      <c r="O19" s="38"/>
      <c r="P19" s="38"/>
      <c r="Q19" s="9"/>
      <c r="R19" s="35"/>
      <c r="S19" s="30"/>
      <c r="T19" s="30"/>
    </row>
    <row r="20" spans="1:20" s="34" customFormat="1" ht="20.100000000000001" customHeight="1" x14ac:dyDescent="0.3">
      <c r="A20" s="30"/>
      <c r="B20" s="38"/>
      <c r="C20" s="70"/>
      <c r="D20" s="38"/>
      <c r="E20" s="38"/>
      <c r="F20" s="55"/>
      <c r="G20" s="38">
        <v>98</v>
      </c>
      <c r="H20" s="38"/>
      <c r="I20" s="38">
        <v>8.5</v>
      </c>
      <c r="J20" s="45"/>
      <c r="K20" s="46"/>
      <c r="L20" s="46"/>
      <c r="M20" s="46"/>
      <c r="N20" s="36" t="s">
        <v>3</v>
      </c>
      <c r="O20" s="48"/>
      <c r="P20" s="38"/>
      <c r="Q20" s="9"/>
      <c r="R20" s="35"/>
      <c r="S20" s="30"/>
      <c r="T20" s="30"/>
    </row>
    <row r="21" spans="1:20" s="34" customFormat="1" ht="20.100000000000001" customHeight="1" x14ac:dyDescent="0.2">
      <c r="A21" s="30"/>
      <c r="B21" s="38"/>
      <c r="C21" s="69"/>
      <c r="D21" s="38"/>
      <c r="E21" s="38"/>
      <c r="F21" s="55"/>
      <c r="G21" s="38">
        <v>106</v>
      </c>
      <c r="H21" s="38"/>
      <c r="I21" s="38">
        <v>-6.8</v>
      </c>
      <c r="J21" s="45"/>
      <c r="K21" s="46"/>
      <c r="L21" s="46"/>
      <c r="M21" s="46"/>
      <c r="N21" s="36" t="s">
        <v>3</v>
      </c>
      <c r="O21" s="48"/>
      <c r="P21" s="38"/>
      <c r="Q21" s="9"/>
      <c r="R21" s="35"/>
      <c r="S21" s="30"/>
      <c r="T21" s="30"/>
    </row>
    <row r="22" spans="1:20" s="34" customFormat="1" ht="20.100000000000001" customHeight="1" x14ac:dyDescent="0.2">
      <c r="A22" s="30"/>
      <c r="B22" s="38"/>
      <c r="C22" s="69"/>
      <c r="D22" s="38"/>
      <c r="E22" s="38"/>
      <c r="F22" s="55"/>
      <c r="G22" s="38">
        <v>117</v>
      </c>
      <c r="H22" s="38"/>
      <c r="I22" s="38">
        <v>-10</v>
      </c>
      <c r="J22" s="45"/>
      <c r="K22" s="46"/>
      <c r="L22" s="46"/>
      <c r="M22" s="46"/>
      <c r="N22" s="36" t="s">
        <v>3</v>
      </c>
      <c r="O22" s="48"/>
      <c r="P22" s="38"/>
      <c r="Q22" s="9"/>
      <c r="R22" s="35"/>
      <c r="S22" s="30"/>
      <c r="T22" s="30"/>
    </row>
    <row r="23" spans="1:20" s="34" customFormat="1" ht="20.100000000000001" customHeight="1" x14ac:dyDescent="0.2">
      <c r="A23" s="30"/>
      <c r="B23" s="38"/>
      <c r="C23" s="69"/>
      <c r="D23" s="38"/>
      <c r="E23" s="38"/>
      <c r="F23" s="55"/>
      <c r="G23" s="38">
        <v>117</v>
      </c>
      <c r="H23" s="38"/>
      <c r="I23" s="38">
        <v>1.2</v>
      </c>
      <c r="J23" s="45"/>
      <c r="K23" s="46"/>
      <c r="L23" s="46"/>
      <c r="M23" s="46"/>
      <c r="N23" s="36" t="s">
        <v>3</v>
      </c>
      <c r="O23" s="48"/>
      <c r="P23" s="38"/>
      <c r="Q23" s="9"/>
      <c r="R23" s="35"/>
      <c r="S23" s="30"/>
      <c r="T23" s="30"/>
    </row>
    <row r="24" spans="1:20" s="34" customFormat="1" ht="20.100000000000001" customHeight="1" x14ac:dyDescent="0.2">
      <c r="A24" s="30"/>
      <c r="B24" s="49"/>
      <c r="C24" s="69"/>
      <c r="D24" s="50"/>
      <c r="E24" s="49"/>
      <c r="F24" s="51"/>
      <c r="G24" s="49">
        <v>121</v>
      </c>
      <c r="H24" s="49"/>
      <c r="I24" s="49">
        <v>-0.8</v>
      </c>
      <c r="J24" s="52"/>
      <c r="K24" s="46"/>
      <c r="L24" s="46"/>
      <c r="M24" s="46"/>
      <c r="N24" s="36" t="s">
        <v>0</v>
      </c>
      <c r="O24" s="48"/>
      <c r="P24" s="38"/>
      <c r="Q24" s="9"/>
      <c r="R24" s="35"/>
      <c r="S24" s="30"/>
      <c r="T24" s="30"/>
    </row>
    <row r="25" spans="1:20" s="34" customFormat="1" ht="20.100000000000001" customHeight="1" x14ac:dyDescent="0.2">
      <c r="A25" s="30"/>
      <c r="B25" s="38"/>
      <c r="C25" s="229"/>
      <c r="D25" s="38"/>
      <c r="E25" s="38"/>
      <c r="F25" s="55"/>
      <c r="G25" s="38">
        <v>121</v>
      </c>
      <c r="H25" s="38"/>
      <c r="I25" s="38">
        <v>-7.1</v>
      </c>
      <c r="J25" s="45"/>
      <c r="K25" s="46"/>
      <c r="L25" s="46"/>
      <c r="M25" s="46"/>
      <c r="N25" s="36" t="s">
        <v>0</v>
      </c>
      <c r="O25" s="48"/>
      <c r="P25" s="38"/>
      <c r="Q25" s="35"/>
      <c r="R25" s="35"/>
      <c r="S25" s="30"/>
      <c r="T25" s="30"/>
    </row>
    <row r="26" spans="1:20" s="34" customFormat="1" ht="20.100000000000001" customHeight="1" x14ac:dyDescent="0.2">
      <c r="A26" s="30"/>
      <c r="B26" s="38"/>
      <c r="C26" s="69"/>
      <c r="D26" s="38"/>
      <c r="E26" s="38"/>
      <c r="F26" s="55"/>
      <c r="G26" s="38">
        <v>130</v>
      </c>
      <c r="H26" s="38"/>
      <c r="I26" s="38">
        <v>-4.5</v>
      </c>
      <c r="J26" s="45"/>
      <c r="K26" s="46"/>
      <c r="L26" s="46"/>
      <c r="M26" s="46"/>
      <c r="N26" s="36" t="s">
        <v>0</v>
      </c>
      <c r="O26" s="48"/>
      <c r="P26" s="38"/>
      <c r="Q26" s="9"/>
      <c r="R26" s="35"/>
      <c r="S26" s="30"/>
      <c r="T26" s="30"/>
    </row>
    <row r="27" spans="1:20" s="34" customFormat="1" ht="20.100000000000001" customHeight="1" x14ac:dyDescent="0.2">
      <c r="A27" s="30"/>
      <c r="B27" s="38"/>
      <c r="C27" s="69"/>
      <c r="D27" s="38"/>
      <c r="E27" s="38"/>
      <c r="F27" s="55"/>
      <c r="G27" s="38">
        <v>130</v>
      </c>
      <c r="H27" s="38"/>
      <c r="I27" s="38">
        <v>-3.2</v>
      </c>
      <c r="J27" s="45"/>
      <c r="K27" s="46"/>
      <c r="L27" s="46"/>
      <c r="M27" s="46"/>
      <c r="N27" s="36" t="s">
        <v>0</v>
      </c>
      <c r="O27" s="38"/>
      <c r="P27" s="38"/>
      <c r="Q27" s="35"/>
      <c r="R27" s="35"/>
      <c r="S27" s="30"/>
      <c r="T27" s="30"/>
    </row>
    <row r="28" spans="1:20" s="34" customFormat="1" ht="20.100000000000001" customHeight="1" x14ac:dyDescent="0.2">
      <c r="A28" s="30"/>
      <c r="B28" s="38"/>
      <c r="C28" s="69"/>
      <c r="D28" s="38"/>
      <c r="E28" s="38"/>
      <c r="F28" s="55"/>
      <c r="G28" s="38">
        <v>130</v>
      </c>
      <c r="H28" s="38"/>
      <c r="I28" s="38">
        <v>17.7</v>
      </c>
      <c r="J28" s="45"/>
      <c r="K28" s="46"/>
      <c r="L28" s="46"/>
      <c r="M28" s="46"/>
      <c r="N28" s="36" t="s">
        <v>0</v>
      </c>
      <c r="O28" s="38"/>
      <c r="P28" s="38"/>
      <c r="Q28" s="35"/>
      <c r="R28" s="35"/>
      <c r="S28" s="30"/>
      <c r="T28" s="30"/>
    </row>
    <row r="29" spans="1:20" s="34" customFormat="1" ht="20.100000000000001" customHeight="1" x14ac:dyDescent="0.2">
      <c r="A29" s="30"/>
      <c r="B29" s="38"/>
      <c r="C29" s="69"/>
      <c r="D29" s="38"/>
      <c r="E29" s="38"/>
      <c r="F29" s="55"/>
      <c r="G29" s="38">
        <v>130</v>
      </c>
      <c r="H29" s="38"/>
      <c r="I29" s="38">
        <v>10</v>
      </c>
      <c r="J29" s="45"/>
      <c r="K29" s="46"/>
      <c r="L29" s="46"/>
      <c r="M29" s="46"/>
      <c r="N29" s="36" t="s">
        <v>0</v>
      </c>
      <c r="O29" s="38"/>
      <c r="P29" s="38"/>
      <c r="Q29" s="35"/>
      <c r="R29" s="35"/>
      <c r="S29" s="30"/>
      <c r="T29" s="30"/>
    </row>
    <row r="30" spans="1:20" s="34" customFormat="1" ht="20.100000000000001" customHeight="1" x14ac:dyDescent="0.2">
      <c r="A30" s="30"/>
      <c r="B30" s="38"/>
      <c r="C30" s="69"/>
      <c r="D30" s="38"/>
      <c r="E30" s="38"/>
      <c r="F30" s="55"/>
      <c r="G30" s="38">
        <v>146</v>
      </c>
      <c r="H30" s="38"/>
      <c r="I30" s="38">
        <v>0.75</v>
      </c>
      <c r="J30" s="45"/>
      <c r="K30" s="46"/>
      <c r="L30" s="46"/>
      <c r="M30" s="46"/>
      <c r="N30" s="38" t="s">
        <v>0</v>
      </c>
      <c r="O30" s="38"/>
      <c r="P30" s="38"/>
      <c r="Q30" s="35"/>
      <c r="R30" s="35"/>
      <c r="S30" s="30"/>
      <c r="T30" s="30"/>
    </row>
    <row r="31" spans="1:20" s="34" customFormat="1" ht="20.100000000000001" customHeight="1" x14ac:dyDescent="0.2">
      <c r="A31" s="30"/>
      <c r="B31" s="38"/>
      <c r="C31" s="69"/>
      <c r="D31" s="38"/>
      <c r="E31" s="38"/>
      <c r="F31" s="55"/>
      <c r="G31" s="38">
        <v>148</v>
      </c>
      <c r="H31" s="38"/>
      <c r="I31" s="38">
        <v>-8.6</v>
      </c>
      <c r="J31" s="45"/>
      <c r="K31" s="46"/>
      <c r="L31" s="46"/>
      <c r="M31" s="46"/>
      <c r="N31" s="38" t="s">
        <v>0</v>
      </c>
      <c r="O31" s="38"/>
      <c r="P31" s="38"/>
      <c r="Q31" s="35"/>
      <c r="R31" s="35"/>
      <c r="S31" s="30"/>
      <c r="T31" s="30"/>
    </row>
    <row r="32" spans="1:20" s="34" customFormat="1" ht="20.100000000000001" customHeight="1" x14ac:dyDescent="0.2">
      <c r="A32" s="30"/>
      <c r="B32" s="38"/>
      <c r="C32" s="69"/>
      <c r="D32" s="38"/>
      <c r="E32" s="38"/>
      <c r="F32" s="55"/>
      <c r="G32" s="38">
        <v>150</v>
      </c>
      <c r="H32" s="38"/>
      <c r="I32" s="38">
        <v>-9</v>
      </c>
      <c r="J32" s="45"/>
      <c r="K32" s="46"/>
      <c r="L32" s="46"/>
      <c r="M32" s="46"/>
      <c r="N32" s="38" t="s">
        <v>0</v>
      </c>
      <c r="O32" s="38"/>
      <c r="P32" s="38"/>
      <c r="Q32" s="35"/>
      <c r="R32" s="35"/>
      <c r="S32" s="30"/>
      <c r="T32" s="30"/>
    </row>
    <row r="33" spans="1:20" s="34" customFormat="1" ht="20.100000000000001" customHeight="1" x14ac:dyDescent="0.2">
      <c r="A33" s="30"/>
      <c r="B33" s="38"/>
      <c r="C33" s="69"/>
      <c r="D33" s="38"/>
      <c r="E33" s="38"/>
      <c r="F33" s="55"/>
      <c r="G33" s="38">
        <v>150</v>
      </c>
      <c r="H33" s="38"/>
      <c r="I33" s="38">
        <v>-1.2</v>
      </c>
      <c r="J33" s="45"/>
      <c r="K33" s="46"/>
      <c r="L33" s="46"/>
      <c r="M33" s="46"/>
      <c r="N33" s="38" t="s">
        <v>0</v>
      </c>
      <c r="O33" s="38"/>
      <c r="P33" s="38"/>
      <c r="Q33" s="35"/>
      <c r="R33" s="35"/>
      <c r="S33" s="30"/>
      <c r="T33" s="30"/>
    </row>
    <row r="34" spans="1:20" s="34" customFormat="1" ht="20.100000000000001" customHeight="1" x14ac:dyDescent="0.2">
      <c r="A34" s="30"/>
      <c r="B34" s="38"/>
      <c r="C34" s="69"/>
      <c r="D34" s="38"/>
      <c r="E34" s="38"/>
      <c r="F34" s="55"/>
      <c r="G34" s="38">
        <v>206</v>
      </c>
      <c r="H34" s="38"/>
      <c r="I34" s="38">
        <v>-3</v>
      </c>
      <c r="J34" s="45"/>
      <c r="K34" s="46"/>
      <c r="L34" s="46"/>
      <c r="M34" s="46"/>
      <c r="N34" s="38" t="s">
        <v>1</v>
      </c>
      <c r="O34" s="38"/>
      <c r="P34" s="38"/>
      <c r="Q34" s="35"/>
      <c r="R34" s="35"/>
      <c r="S34" s="30"/>
      <c r="T34" s="30"/>
    </row>
    <row r="35" spans="1:20" s="34" customFormat="1" ht="20.100000000000001" customHeight="1" x14ac:dyDescent="0.2">
      <c r="A35" s="30"/>
      <c r="B35" s="38"/>
      <c r="C35" s="69"/>
      <c r="D35" s="38"/>
      <c r="E35" s="38"/>
      <c r="F35" s="55"/>
      <c r="G35" s="38">
        <v>206</v>
      </c>
      <c r="H35" s="38"/>
      <c r="I35" s="38">
        <v>-4</v>
      </c>
      <c r="J35" s="45"/>
      <c r="K35" s="46"/>
      <c r="L35" s="46"/>
      <c r="M35" s="46"/>
      <c r="N35" s="38" t="s">
        <v>2</v>
      </c>
      <c r="O35" s="38"/>
      <c r="P35" s="38"/>
      <c r="Q35" s="35"/>
      <c r="R35" s="35"/>
      <c r="S35" s="30"/>
      <c r="T35" s="30"/>
    </row>
    <row r="36" spans="1:20" s="34" customFormat="1" ht="20.100000000000001" customHeight="1" x14ac:dyDescent="0.2">
      <c r="A36" s="30"/>
      <c r="B36" s="38"/>
      <c r="C36" s="69"/>
      <c r="D36" s="38"/>
      <c r="E36" s="38"/>
      <c r="F36" s="55"/>
      <c r="G36" s="38">
        <v>206</v>
      </c>
      <c r="H36" s="38"/>
      <c r="I36" s="38">
        <v>-4</v>
      </c>
      <c r="J36" s="45"/>
      <c r="K36" s="46"/>
      <c r="L36" s="46"/>
      <c r="M36" s="46"/>
      <c r="N36" s="38" t="s">
        <v>2</v>
      </c>
      <c r="O36" s="38"/>
      <c r="P36" s="38"/>
      <c r="Q36" s="30"/>
      <c r="R36" s="30"/>
      <c r="S36" s="30"/>
      <c r="T36" s="30"/>
    </row>
    <row r="37" spans="1:20" s="34" customFormat="1" ht="20.100000000000001" customHeight="1" x14ac:dyDescent="0.2">
      <c r="A37" s="30"/>
      <c r="B37" s="38"/>
      <c r="C37" s="69"/>
      <c r="D37" s="38"/>
      <c r="E37" s="38"/>
      <c r="F37" s="55"/>
      <c r="G37" s="38">
        <v>206</v>
      </c>
      <c r="H37" s="38"/>
      <c r="I37" s="38">
        <v>1.5</v>
      </c>
      <c r="J37" s="45"/>
      <c r="K37" s="46"/>
      <c r="L37" s="46"/>
      <c r="M37" s="46"/>
      <c r="N37" s="38" t="s">
        <v>2</v>
      </c>
      <c r="O37" s="38"/>
      <c r="P37" s="38"/>
      <c r="Q37" s="30"/>
      <c r="R37" s="30"/>
      <c r="S37" s="30"/>
      <c r="T37" s="30"/>
    </row>
    <row r="38" spans="1:20" s="34" customFormat="1" ht="20.100000000000001" customHeight="1" x14ac:dyDescent="0.2">
      <c r="A38" s="30"/>
      <c r="B38" s="38"/>
      <c r="C38" s="69"/>
      <c r="D38" s="38"/>
      <c r="E38" s="38"/>
      <c r="F38" s="55"/>
      <c r="G38" s="38">
        <v>206</v>
      </c>
      <c r="H38" s="38"/>
      <c r="I38" s="38">
        <v>-4.5</v>
      </c>
      <c r="J38" s="45"/>
      <c r="K38" s="46"/>
      <c r="L38" s="46"/>
      <c r="M38" s="46"/>
      <c r="N38" s="38" t="s">
        <v>1</v>
      </c>
      <c r="O38" s="38"/>
      <c r="P38" s="38"/>
      <c r="Q38" s="30"/>
      <c r="R38" s="30"/>
      <c r="S38" s="30"/>
      <c r="T38" s="30"/>
    </row>
    <row r="39" spans="1:20" s="34" customFormat="1" ht="20.100000000000001" customHeight="1" x14ac:dyDescent="0.2">
      <c r="A39" s="30"/>
      <c r="B39" s="241"/>
      <c r="C39" s="218"/>
      <c r="D39" s="241"/>
      <c r="E39" s="241"/>
      <c r="F39" s="219"/>
      <c r="G39" s="241"/>
      <c r="H39" s="241"/>
      <c r="I39" s="241"/>
      <c r="J39" s="66"/>
      <c r="K39" s="67"/>
      <c r="L39" s="67"/>
      <c r="M39" s="67"/>
      <c r="N39" s="241"/>
      <c r="O39" s="241"/>
      <c r="P39" s="227"/>
      <c r="Q39" s="30"/>
      <c r="R39" s="30"/>
      <c r="S39" s="30"/>
      <c r="T39" s="30"/>
    </row>
    <row r="40" spans="1:20" s="34" customFormat="1" ht="20.100000000000001" customHeight="1" x14ac:dyDescent="0.2">
      <c r="A40" s="30"/>
      <c r="B40" s="241"/>
      <c r="C40" s="218"/>
      <c r="D40" s="241"/>
      <c r="E40" s="241"/>
      <c r="F40" s="219"/>
      <c r="G40" s="241"/>
      <c r="H40" s="241"/>
      <c r="I40" s="241"/>
      <c r="J40" s="66"/>
      <c r="K40" s="68"/>
      <c r="L40" s="68"/>
      <c r="M40" s="68"/>
      <c r="N40" s="241"/>
      <c r="O40" s="241"/>
      <c r="P40" s="221"/>
      <c r="Q40" s="30"/>
      <c r="R40" s="30"/>
      <c r="S40" s="30"/>
      <c r="T40" s="30"/>
    </row>
    <row r="41" spans="1:20" s="34" customFormat="1" ht="20.100000000000001" customHeight="1" x14ac:dyDescent="0.2">
      <c r="A41" s="30"/>
      <c r="B41" s="39"/>
      <c r="C41" s="39"/>
      <c r="D41" s="39"/>
      <c r="E41" s="39"/>
      <c r="F41" s="39"/>
      <c r="G41" s="39"/>
      <c r="H41" s="39"/>
      <c r="I41" s="39"/>
      <c r="J41" s="56"/>
      <c r="K41" s="57"/>
      <c r="L41" s="57"/>
      <c r="M41" s="57"/>
      <c r="N41" s="39"/>
      <c r="O41" s="39"/>
      <c r="P41" s="39"/>
      <c r="Q41" s="30"/>
      <c r="R41" s="30"/>
      <c r="S41" s="30"/>
      <c r="T41" s="30"/>
    </row>
    <row r="42" spans="1:20" s="34" customFormat="1" ht="20.100000000000001" customHeight="1" x14ac:dyDescent="0.2">
      <c r="A42" s="30"/>
      <c r="B42" s="39"/>
      <c r="C42" s="39"/>
      <c r="D42" s="39"/>
      <c r="E42" s="39"/>
      <c r="F42" s="39"/>
      <c r="G42" s="39"/>
      <c r="H42" s="39"/>
      <c r="I42" s="39"/>
      <c r="J42" s="56"/>
      <c r="K42" s="57"/>
      <c r="L42" s="57"/>
      <c r="M42" s="57"/>
      <c r="N42" s="39"/>
      <c r="O42" s="39"/>
      <c r="P42" s="39"/>
      <c r="Q42" s="30"/>
      <c r="R42" s="30"/>
      <c r="S42" s="30"/>
      <c r="T42" s="30"/>
    </row>
    <row r="43" spans="1:20" s="34" customFormat="1" ht="20.100000000000001" customHeight="1" x14ac:dyDescent="0.2">
      <c r="A43" s="30"/>
      <c r="B43" s="39"/>
      <c r="C43" s="39"/>
      <c r="D43" s="39"/>
      <c r="E43" s="39"/>
      <c r="F43" s="39"/>
      <c r="G43" s="39"/>
      <c r="H43" s="39"/>
      <c r="I43" s="39"/>
      <c r="J43" s="56"/>
      <c r="K43" s="57"/>
      <c r="L43" s="57"/>
      <c r="M43" s="57"/>
      <c r="N43" s="39"/>
      <c r="O43" s="39"/>
      <c r="P43" s="39"/>
      <c r="Q43" s="30"/>
      <c r="R43" s="30"/>
      <c r="S43" s="30"/>
      <c r="T43" s="30"/>
    </row>
    <row r="44" spans="1:20" s="34" customFormat="1" ht="20.100000000000001" customHeight="1" x14ac:dyDescent="0.2">
      <c r="A44" s="30"/>
      <c r="B44" s="39"/>
      <c r="C44" s="39"/>
      <c r="D44" s="39"/>
      <c r="E44" s="39"/>
      <c r="F44" s="39"/>
      <c r="G44" s="39"/>
      <c r="H44" s="39"/>
      <c r="I44" s="39"/>
      <c r="J44" s="56"/>
      <c r="K44" s="57"/>
      <c r="L44" s="57"/>
      <c r="M44" s="57"/>
      <c r="N44" s="39"/>
      <c r="O44" s="39"/>
      <c r="P44" s="39"/>
      <c r="Q44" s="30"/>
      <c r="R44" s="30"/>
      <c r="S44" s="30"/>
      <c r="T44" s="30"/>
    </row>
    <row r="45" spans="1:20" s="34" customFormat="1" ht="20.100000000000001" customHeight="1" x14ac:dyDescent="0.2">
      <c r="A45" s="30"/>
      <c r="B45" s="39"/>
      <c r="C45" s="39"/>
      <c r="D45" s="39"/>
      <c r="E45" s="39"/>
      <c r="F45" s="39"/>
      <c r="G45" s="39"/>
      <c r="H45" s="293"/>
      <c r="I45" s="293"/>
      <c r="J45" s="293"/>
      <c r="K45" s="57"/>
      <c r="L45" s="57"/>
      <c r="M45" s="57"/>
      <c r="N45" s="39"/>
      <c r="O45" s="39"/>
      <c r="P45" s="39"/>
      <c r="Q45" s="30"/>
      <c r="R45" s="30"/>
      <c r="S45" s="30"/>
      <c r="T45" s="30"/>
    </row>
    <row r="46" spans="1:20" s="34" customFormat="1" ht="20.100000000000001" customHeight="1" x14ac:dyDescent="0.2">
      <c r="A46" s="30"/>
      <c r="B46" s="39"/>
      <c r="C46" s="39"/>
      <c r="D46" s="39"/>
      <c r="E46" s="39"/>
      <c r="F46" s="39"/>
      <c r="G46" s="39"/>
      <c r="H46" s="39"/>
      <c r="I46" s="39"/>
      <c r="J46" s="56"/>
      <c r="K46" s="57"/>
      <c r="L46" s="57"/>
      <c r="M46" s="57"/>
      <c r="N46" s="39"/>
      <c r="O46" s="39"/>
      <c r="P46" s="39"/>
      <c r="Q46" s="30"/>
      <c r="R46" s="30"/>
      <c r="S46" s="30"/>
      <c r="T46" s="30"/>
    </row>
    <row r="47" spans="1:20" s="34" customFormat="1" ht="20.100000000000001" customHeight="1" x14ac:dyDescent="0.2">
      <c r="A47" s="30"/>
      <c r="B47" s="39"/>
      <c r="C47" s="39"/>
      <c r="D47" s="39"/>
      <c r="E47" s="39"/>
      <c r="F47" s="39"/>
      <c r="G47" s="39"/>
      <c r="H47" s="39"/>
      <c r="I47" s="39"/>
      <c r="J47" s="56"/>
      <c r="K47" s="57"/>
      <c r="L47" s="57"/>
      <c r="M47" s="57"/>
      <c r="N47" s="39"/>
      <c r="O47" s="39"/>
      <c r="P47" s="39"/>
      <c r="Q47" s="30"/>
      <c r="R47" s="30"/>
      <c r="S47" s="30"/>
      <c r="T47" s="30"/>
    </row>
    <row r="48" spans="1:20" s="34" customFormat="1" ht="20.100000000000001" customHeight="1" x14ac:dyDescent="0.2">
      <c r="A48" s="30"/>
      <c r="B48" s="39"/>
      <c r="C48" s="39"/>
      <c r="D48" s="39"/>
      <c r="E48" s="39"/>
      <c r="F48" s="39"/>
      <c r="G48" s="39"/>
      <c r="H48" s="39"/>
      <c r="I48" s="39"/>
      <c r="J48" s="56"/>
      <c r="K48" s="57"/>
      <c r="L48" s="57"/>
      <c r="M48" s="57"/>
      <c r="N48" s="39"/>
      <c r="O48" s="39"/>
      <c r="P48" s="39"/>
      <c r="Q48" s="30"/>
      <c r="R48" s="30"/>
      <c r="S48" s="30"/>
      <c r="T48" s="30"/>
    </row>
    <row r="49" spans="1:27" s="34" customFormat="1" ht="20.100000000000001" customHeight="1" x14ac:dyDescent="0.2">
      <c r="A49" s="30"/>
      <c r="B49" s="39"/>
      <c r="C49" s="39"/>
      <c r="D49" s="39"/>
      <c r="E49" s="39"/>
      <c r="F49" s="39"/>
      <c r="G49" s="39"/>
      <c r="H49" s="39"/>
      <c r="I49" s="39"/>
      <c r="J49" s="56"/>
      <c r="K49" s="57"/>
      <c r="L49" s="57"/>
      <c r="M49" s="57"/>
      <c r="N49" s="39"/>
      <c r="O49" s="39"/>
      <c r="P49" s="39"/>
      <c r="Q49" s="30"/>
      <c r="R49" s="30"/>
      <c r="S49" s="30"/>
      <c r="T49" s="30"/>
    </row>
    <row r="50" spans="1:27" s="34" customFormat="1" ht="20.100000000000001" customHeight="1" x14ac:dyDescent="0.2">
      <c r="A50" s="30"/>
      <c r="B50" s="39"/>
      <c r="C50" s="58"/>
      <c r="D50" s="58"/>
      <c r="E50" s="58"/>
      <c r="F50" s="58"/>
      <c r="G50" s="39"/>
      <c r="H50" s="39"/>
      <c r="I50" s="39"/>
      <c r="J50" s="56"/>
      <c r="K50" s="57"/>
      <c r="L50" s="57"/>
      <c r="M50" s="57"/>
      <c r="N50" s="39"/>
      <c r="O50" s="39"/>
      <c r="P50" s="39"/>
      <c r="Q50" s="30"/>
      <c r="R50" s="30"/>
      <c r="S50" s="30"/>
      <c r="T50" s="30"/>
    </row>
    <row r="51" spans="1:27" s="34" customFormat="1" ht="20.100000000000001" customHeight="1" x14ac:dyDescent="0.2">
      <c r="A51" s="30"/>
      <c r="B51" s="39"/>
      <c r="C51" s="58"/>
      <c r="D51" s="245"/>
      <c r="E51" s="245"/>
      <c r="F51" s="58"/>
      <c r="G51" s="39"/>
      <c r="H51" s="39"/>
      <c r="I51" s="39"/>
      <c r="J51" s="56"/>
      <c r="K51" s="57"/>
      <c r="L51" s="57"/>
      <c r="M51" s="57"/>
      <c r="N51" s="39"/>
      <c r="O51" s="39"/>
      <c r="P51" s="39"/>
      <c r="Q51" s="30"/>
      <c r="R51" s="30"/>
      <c r="S51" s="30"/>
      <c r="T51" s="30"/>
    </row>
    <row r="52" spans="1:27" s="34" customFormat="1" ht="20.100000000000001" customHeight="1" x14ac:dyDescent="0.2">
      <c r="A52" s="30"/>
      <c r="B52" s="39"/>
      <c r="C52" s="58"/>
      <c r="D52" s="241"/>
      <c r="E52" s="241"/>
      <c r="F52" s="58"/>
      <c r="G52" s="39"/>
      <c r="H52" s="39"/>
      <c r="I52" s="39"/>
      <c r="J52" s="56"/>
      <c r="K52" s="57"/>
      <c r="L52" s="57"/>
      <c r="M52" s="57"/>
      <c r="N52" s="39"/>
      <c r="O52" s="39"/>
      <c r="P52" s="39"/>
      <c r="Q52" s="30"/>
      <c r="R52" s="30"/>
      <c r="S52" s="30"/>
      <c r="T52" s="30"/>
    </row>
    <row r="53" spans="1:27" s="34" customFormat="1" ht="20.100000000000001" customHeight="1" x14ac:dyDescent="0.2">
      <c r="A53" s="30"/>
      <c r="B53" s="39"/>
      <c r="C53" s="58"/>
      <c r="D53" s="241"/>
      <c r="E53" s="241"/>
      <c r="F53" s="58"/>
      <c r="G53" s="39"/>
      <c r="H53" s="39"/>
      <c r="I53" s="39"/>
      <c r="J53" s="56"/>
      <c r="K53" s="57"/>
      <c r="L53" s="57"/>
      <c r="M53" s="57"/>
      <c r="N53" s="39"/>
      <c r="O53" s="39"/>
      <c r="P53" s="39"/>
      <c r="Q53" s="30"/>
      <c r="R53" s="30"/>
      <c r="S53" s="30"/>
      <c r="T53" s="30"/>
    </row>
    <row r="54" spans="1:27" s="34" customFormat="1" ht="20.100000000000001" customHeight="1" x14ac:dyDescent="0.4">
      <c r="A54" s="220"/>
      <c r="B54" s="39"/>
      <c r="C54" s="58"/>
      <c r="D54" s="245"/>
      <c r="E54" s="245"/>
      <c r="F54" s="58"/>
      <c r="G54" s="39"/>
      <c r="H54" s="39"/>
      <c r="I54" s="39"/>
      <c r="J54" s="56"/>
      <c r="K54" s="57"/>
      <c r="L54" s="57"/>
      <c r="M54" s="57"/>
      <c r="N54" s="39"/>
      <c r="O54" s="39"/>
      <c r="P54" s="39"/>
      <c r="Q54" s="30"/>
      <c r="R54" s="30"/>
      <c r="S54" s="30"/>
      <c r="T54" s="30"/>
    </row>
    <row r="55" spans="1:27" s="34" customFormat="1" ht="20.100000000000001" customHeight="1" x14ac:dyDescent="0.2">
      <c r="A55" s="30"/>
      <c r="B55" s="39"/>
      <c r="C55" s="58"/>
      <c r="D55" s="241"/>
      <c r="E55" s="241"/>
      <c r="F55" s="58"/>
      <c r="G55" s="39"/>
      <c r="H55" s="39"/>
      <c r="I55" s="39"/>
      <c r="J55" s="56"/>
      <c r="K55" s="57"/>
      <c r="L55" s="59"/>
      <c r="M55" s="59"/>
      <c r="N55" s="40"/>
      <c r="O55" s="39"/>
      <c r="P55" s="39"/>
      <c r="Q55" s="30"/>
      <c r="R55" s="30"/>
      <c r="S55" s="30"/>
      <c r="T55" s="30"/>
    </row>
    <row r="56" spans="1:27" s="34" customFormat="1" ht="20.100000000000001" customHeight="1" x14ac:dyDescent="0.2">
      <c r="A56" s="30"/>
      <c r="B56" s="39"/>
      <c r="C56" s="58"/>
      <c r="D56" s="58"/>
      <c r="E56" s="58"/>
      <c r="F56" s="58"/>
      <c r="G56" s="39"/>
      <c r="H56" s="39"/>
      <c r="I56" s="39"/>
      <c r="J56" s="56"/>
      <c r="K56" s="57"/>
      <c r="L56" s="59"/>
      <c r="M56" s="59"/>
      <c r="N56" s="40"/>
      <c r="O56" s="39"/>
      <c r="P56" s="39"/>
      <c r="Q56" s="30"/>
      <c r="R56" s="30"/>
      <c r="S56" s="30"/>
      <c r="T56" s="30"/>
    </row>
    <row r="57" spans="1:27" s="34" customFormat="1" ht="20.100000000000001" customHeight="1" x14ac:dyDescent="0.2">
      <c r="A57" s="30"/>
      <c r="B57" s="39"/>
      <c r="C57" s="39"/>
      <c r="D57" s="39"/>
      <c r="E57" s="39"/>
      <c r="F57" s="39"/>
      <c r="G57" s="39"/>
      <c r="H57" s="39"/>
      <c r="I57" s="39"/>
      <c r="J57" s="56"/>
      <c r="K57" s="57"/>
      <c r="L57" s="57"/>
      <c r="M57" s="57"/>
      <c r="N57" s="39"/>
      <c r="O57" s="39"/>
      <c r="P57" s="39"/>
      <c r="Q57" s="30"/>
      <c r="R57" s="30"/>
      <c r="S57" s="30"/>
      <c r="T57" s="30"/>
    </row>
    <row r="58" spans="1:27" s="34" customFormat="1" ht="20.100000000000001" customHeight="1" x14ac:dyDescent="0.2">
      <c r="A58" s="30"/>
      <c r="B58" s="39"/>
      <c r="C58" s="39"/>
      <c r="D58" s="39"/>
      <c r="E58" s="39"/>
      <c r="F58" s="39"/>
      <c r="G58" s="39"/>
      <c r="H58" s="39"/>
      <c r="I58" s="39"/>
      <c r="J58" s="56"/>
      <c r="K58" s="57"/>
      <c r="L58" s="57"/>
      <c r="M58" s="57"/>
      <c r="N58" s="39"/>
      <c r="O58" s="39"/>
      <c r="P58" s="39"/>
      <c r="Q58" s="30"/>
      <c r="R58" s="30"/>
      <c r="S58" s="30"/>
      <c r="T58" s="30"/>
    </row>
    <row r="59" spans="1:27" s="34" customFormat="1" ht="20.100000000000001" customHeight="1" x14ac:dyDescent="0.2">
      <c r="A59" s="30"/>
      <c r="B59" s="39"/>
      <c r="C59" s="39"/>
      <c r="D59" s="39"/>
      <c r="E59" s="39"/>
      <c r="F59" s="39"/>
      <c r="G59" s="39"/>
      <c r="H59" s="39"/>
      <c r="I59" s="39"/>
      <c r="J59" s="56"/>
      <c r="K59" s="57"/>
      <c r="L59" s="57"/>
      <c r="M59" s="57"/>
      <c r="N59" s="39"/>
      <c r="O59" s="39"/>
      <c r="P59" s="39"/>
      <c r="Q59" s="30"/>
      <c r="R59" s="30"/>
      <c r="S59" s="30"/>
      <c r="T59" s="30"/>
    </row>
    <row r="60" spans="1:27" s="34" customFormat="1" ht="20.100000000000001" customHeight="1" x14ac:dyDescent="0.2">
      <c r="A60" s="30"/>
      <c r="B60" s="39"/>
      <c r="C60" s="39"/>
      <c r="D60" s="39"/>
      <c r="E60" s="39"/>
      <c r="F60" s="39"/>
      <c r="G60" s="39"/>
      <c r="H60" s="39"/>
      <c r="I60" s="39"/>
      <c r="J60" s="56"/>
      <c r="K60" s="57"/>
      <c r="L60" s="57"/>
      <c r="M60" s="57"/>
      <c r="N60" s="39"/>
      <c r="O60" s="39"/>
      <c r="P60" s="39"/>
      <c r="Q60" s="30"/>
      <c r="R60" s="30"/>
      <c r="S60" s="30"/>
      <c r="T60" s="30"/>
    </row>
    <row r="61" spans="1:27" s="34" customFormat="1" ht="20.100000000000001" customHeight="1" x14ac:dyDescent="0.2">
      <c r="A61" s="30"/>
      <c r="B61" s="39"/>
      <c r="C61" s="39"/>
      <c r="D61" s="39"/>
      <c r="E61" s="39"/>
      <c r="F61" s="39"/>
      <c r="G61" s="39"/>
      <c r="H61" s="39"/>
      <c r="I61" s="39"/>
      <c r="J61" s="56"/>
      <c r="K61" s="57"/>
      <c r="L61" s="57"/>
      <c r="M61" s="57"/>
      <c r="N61" s="39"/>
      <c r="O61" s="39"/>
      <c r="P61" s="39"/>
      <c r="Q61" s="30"/>
      <c r="R61" s="30"/>
      <c r="S61" s="30"/>
      <c r="T61" s="30"/>
      <c r="AA61" s="230"/>
    </row>
    <row r="62" spans="1:27" s="34" customFormat="1" ht="20.100000000000001" customHeight="1" x14ac:dyDescent="0.2">
      <c r="A62" s="30"/>
      <c r="B62" s="39"/>
      <c r="C62" s="39"/>
      <c r="D62" s="39"/>
      <c r="E62" s="39"/>
      <c r="F62" s="39"/>
      <c r="G62" s="39"/>
      <c r="H62" s="39"/>
      <c r="I62" s="39"/>
      <c r="J62" s="56"/>
      <c r="K62" s="57"/>
      <c r="L62" s="57"/>
      <c r="M62" s="57"/>
      <c r="N62" s="39"/>
      <c r="O62" s="39"/>
      <c r="P62" s="39"/>
      <c r="Q62" s="30"/>
      <c r="R62" s="30"/>
      <c r="S62" s="30"/>
      <c r="T62" s="30"/>
    </row>
    <row r="63" spans="1:27" s="34" customFormat="1" ht="20.100000000000001" customHeight="1" x14ac:dyDescent="0.2">
      <c r="A63" s="30"/>
      <c r="B63" s="39"/>
      <c r="C63" s="39"/>
      <c r="D63" s="39"/>
      <c r="E63" s="39"/>
      <c r="F63" s="39"/>
      <c r="G63" s="39"/>
      <c r="H63" s="39"/>
      <c r="I63" s="39"/>
      <c r="J63" s="56"/>
      <c r="K63" s="57"/>
      <c r="L63" s="57"/>
      <c r="M63" s="57"/>
      <c r="N63" s="39"/>
      <c r="O63" s="39"/>
      <c r="P63" s="39"/>
      <c r="Q63" s="30"/>
      <c r="R63" s="30"/>
      <c r="S63" s="30"/>
      <c r="T63" s="30"/>
    </row>
    <row r="64" spans="1:27" s="34" customFormat="1" ht="20.100000000000001" customHeight="1" x14ac:dyDescent="0.2">
      <c r="A64" s="30"/>
      <c r="B64" s="39"/>
      <c r="C64" s="39"/>
      <c r="D64" s="39"/>
      <c r="E64" s="39"/>
      <c r="F64" s="39"/>
      <c r="G64" s="39"/>
      <c r="H64" s="39"/>
      <c r="I64" s="39"/>
      <c r="J64" s="56"/>
      <c r="K64" s="57"/>
      <c r="L64" s="57"/>
      <c r="M64" s="57"/>
      <c r="N64" s="39"/>
      <c r="O64" s="39"/>
      <c r="P64" s="39"/>
      <c r="Q64" s="30"/>
      <c r="R64" s="30"/>
      <c r="S64" s="30"/>
      <c r="T64" s="30"/>
    </row>
    <row r="65" spans="1:20" s="34" customFormat="1" ht="20.100000000000001" customHeight="1" x14ac:dyDescent="0.2">
      <c r="A65" s="30"/>
      <c r="B65" s="39"/>
      <c r="C65" s="39"/>
      <c r="D65" s="39"/>
      <c r="E65" s="39"/>
      <c r="F65" s="39"/>
      <c r="G65" s="39"/>
      <c r="H65" s="39"/>
      <c r="I65" s="39"/>
      <c r="J65" s="56"/>
      <c r="K65" s="57"/>
      <c r="L65" s="57"/>
      <c r="M65" s="57"/>
      <c r="N65" s="39"/>
      <c r="O65" s="39"/>
      <c r="P65" s="39"/>
      <c r="Q65" s="30"/>
      <c r="R65" s="30"/>
      <c r="S65" s="30"/>
      <c r="T65" s="30"/>
    </row>
    <row r="66" spans="1:20" s="34" customFormat="1" ht="20.100000000000001" customHeight="1" x14ac:dyDescent="0.2">
      <c r="A66" s="30"/>
      <c r="B66" s="39"/>
      <c r="C66" s="39"/>
      <c r="D66" s="58"/>
      <c r="E66" s="58"/>
      <c r="F66" s="58"/>
      <c r="G66" s="58"/>
      <c r="H66" s="58"/>
      <c r="I66" s="58"/>
      <c r="J66" s="60"/>
      <c r="K66" s="61"/>
      <c r="L66" s="57"/>
      <c r="M66" s="57"/>
      <c r="N66" s="39"/>
      <c r="O66" s="39"/>
      <c r="P66" s="39"/>
      <c r="Q66" s="30"/>
      <c r="R66" s="30"/>
      <c r="S66" s="30"/>
      <c r="T66" s="30"/>
    </row>
    <row r="67" spans="1:20" s="34" customFormat="1" ht="20.100000000000001" customHeight="1" x14ac:dyDescent="0.2">
      <c r="A67" s="30"/>
      <c r="B67" s="39"/>
      <c r="C67" s="39"/>
      <c r="D67" s="58"/>
      <c r="E67" s="58"/>
      <c r="F67" s="58"/>
      <c r="G67" s="58"/>
      <c r="H67" s="58"/>
      <c r="I67" s="58"/>
      <c r="J67" s="60"/>
      <c r="K67" s="61"/>
      <c r="L67" s="57"/>
      <c r="M67" s="57"/>
      <c r="N67" s="39"/>
      <c r="O67" s="39"/>
      <c r="P67" s="39"/>
      <c r="Q67" s="30"/>
      <c r="R67" s="30"/>
      <c r="S67" s="30"/>
      <c r="T67" s="30"/>
    </row>
    <row r="68" spans="1:20" s="34" customFormat="1" ht="20.100000000000001" customHeight="1" x14ac:dyDescent="0.2">
      <c r="A68" s="30"/>
      <c r="B68" s="39"/>
      <c r="C68" s="39"/>
      <c r="D68" s="39"/>
      <c r="E68" s="39"/>
      <c r="F68" s="39"/>
      <c r="G68" s="39"/>
      <c r="H68" s="39"/>
      <c r="I68" s="39"/>
      <c r="J68" s="56"/>
      <c r="K68" s="57"/>
      <c r="L68" s="57"/>
      <c r="M68" s="57"/>
      <c r="N68" s="39"/>
      <c r="O68" s="39"/>
      <c r="P68" s="39"/>
      <c r="Q68" s="30"/>
      <c r="R68" s="30"/>
      <c r="S68" s="30"/>
      <c r="T68" s="30"/>
    </row>
    <row r="69" spans="1:20" s="34" customFormat="1" ht="20.100000000000001" customHeight="1" x14ac:dyDescent="0.2">
      <c r="B69" s="41"/>
      <c r="C69" s="41"/>
      <c r="D69" s="41"/>
      <c r="E69" s="41"/>
      <c r="F69" s="41"/>
      <c r="G69" s="41"/>
      <c r="H69" s="41"/>
      <c r="I69" s="41"/>
      <c r="J69" s="62"/>
      <c r="K69" s="63"/>
      <c r="L69" s="63"/>
      <c r="M69" s="63"/>
      <c r="N69" s="41"/>
      <c r="O69" s="41"/>
      <c r="P69" s="41"/>
    </row>
    <row r="70" spans="1:20" s="34" customFormat="1" ht="20.100000000000001" customHeight="1" x14ac:dyDescent="0.2">
      <c r="B70" s="41"/>
      <c r="C70" s="41"/>
      <c r="D70" s="41"/>
      <c r="E70" s="41"/>
      <c r="F70" s="41"/>
      <c r="G70" s="41"/>
      <c r="H70" s="41"/>
      <c r="I70" s="41"/>
      <c r="J70" s="62"/>
      <c r="K70" s="63"/>
      <c r="L70" s="63"/>
      <c r="M70" s="63"/>
      <c r="N70" s="41"/>
      <c r="O70" s="41"/>
      <c r="P70" s="41"/>
    </row>
    <row r="71" spans="1:20" s="34" customFormat="1" ht="20.100000000000001" customHeight="1" x14ac:dyDescent="0.2">
      <c r="B71" s="41"/>
      <c r="C71" s="41"/>
      <c r="D71" s="41"/>
      <c r="E71" s="41"/>
      <c r="F71" s="41"/>
      <c r="G71" s="41"/>
      <c r="H71" s="41"/>
      <c r="I71" s="41"/>
      <c r="J71" s="62"/>
      <c r="K71" s="63"/>
      <c r="L71" s="63"/>
      <c r="M71" s="63"/>
      <c r="N71" s="41"/>
      <c r="O71" s="41"/>
      <c r="P71" s="41"/>
    </row>
    <row r="72" spans="1:20" s="34" customFormat="1" ht="20.100000000000001" customHeight="1" x14ac:dyDescent="0.2">
      <c r="B72" s="41"/>
      <c r="C72" s="41"/>
      <c r="D72" s="41"/>
      <c r="E72" s="41"/>
      <c r="F72" s="41"/>
      <c r="G72" s="41"/>
      <c r="H72" s="41"/>
      <c r="I72" s="41"/>
      <c r="J72" s="62"/>
      <c r="K72" s="63"/>
      <c r="L72" s="63"/>
      <c r="M72" s="63"/>
      <c r="N72" s="41"/>
      <c r="O72" s="41"/>
      <c r="P72" s="41"/>
    </row>
    <row r="73" spans="1:20" s="34" customFormat="1" ht="20.100000000000001" customHeight="1" x14ac:dyDescent="0.2">
      <c r="B73" s="41"/>
      <c r="C73" s="41"/>
      <c r="D73" s="41"/>
      <c r="E73" s="41"/>
      <c r="F73" s="41"/>
      <c r="G73" s="41"/>
      <c r="H73" s="41"/>
      <c r="I73" s="41"/>
      <c r="J73" s="62"/>
      <c r="K73" s="63"/>
      <c r="L73" s="63"/>
      <c r="M73" s="63"/>
      <c r="N73" s="41"/>
      <c r="O73" s="41"/>
      <c r="P73" s="41"/>
    </row>
    <row r="74" spans="1:20" s="34" customFormat="1" ht="20.100000000000001" customHeight="1" x14ac:dyDescent="0.2">
      <c r="B74" s="41"/>
      <c r="C74" s="41"/>
      <c r="D74" s="41"/>
      <c r="E74" s="41"/>
      <c r="F74" s="41"/>
      <c r="G74" s="41"/>
      <c r="H74" s="41"/>
      <c r="I74" s="41"/>
      <c r="J74" s="62"/>
      <c r="K74" s="63"/>
      <c r="L74" s="63"/>
      <c r="M74" s="63"/>
      <c r="N74" s="41"/>
      <c r="O74" s="41"/>
      <c r="P74" s="41"/>
    </row>
    <row r="75" spans="1:20" s="34" customFormat="1" ht="20.100000000000001" customHeight="1" x14ac:dyDescent="0.2">
      <c r="B75" s="41"/>
      <c r="C75" s="41"/>
      <c r="D75" s="41"/>
      <c r="E75" s="41"/>
      <c r="F75" s="41"/>
      <c r="G75" s="41"/>
      <c r="H75" s="41"/>
      <c r="I75" s="41"/>
      <c r="J75" s="62"/>
      <c r="K75" s="63"/>
      <c r="L75" s="63"/>
      <c r="M75" s="63"/>
      <c r="N75" s="41"/>
      <c r="O75" s="41"/>
      <c r="P75" s="41"/>
    </row>
    <row r="76" spans="1:20" s="34" customFormat="1" ht="20.100000000000001" customHeight="1" x14ac:dyDescent="0.2">
      <c r="B76" s="41"/>
      <c r="C76" s="41"/>
      <c r="D76" s="41"/>
      <c r="E76" s="41"/>
      <c r="F76" s="41"/>
      <c r="G76" s="41"/>
      <c r="H76" s="41"/>
      <c r="I76" s="41"/>
      <c r="J76" s="62"/>
      <c r="K76" s="63"/>
      <c r="L76" s="63"/>
      <c r="M76" s="63"/>
      <c r="N76" s="41"/>
      <c r="O76" s="41"/>
      <c r="P76" s="41"/>
    </row>
    <row r="77" spans="1:20" s="34" customFormat="1" ht="20.100000000000001" customHeight="1" x14ac:dyDescent="0.2">
      <c r="B77" s="41"/>
      <c r="C77" s="41"/>
      <c r="D77" s="41"/>
      <c r="E77" s="41"/>
      <c r="F77" s="41"/>
      <c r="G77" s="41"/>
      <c r="H77" s="41"/>
      <c r="I77" s="41"/>
      <c r="J77" s="62"/>
      <c r="K77" s="63"/>
      <c r="L77" s="63"/>
      <c r="M77" s="63"/>
      <c r="N77" s="41"/>
      <c r="O77" s="41"/>
      <c r="P77" s="41"/>
    </row>
    <row r="78" spans="1:20" s="34" customFormat="1" ht="20.100000000000001" customHeight="1" x14ac:dyDescent="0.2">
      <c r="B78" s="41"/>
      <c r="C78" s="41"/>
      <c r="D78" s="41"/>
      <c r="E78" s="41"/>
      <c r="F78" s="41"/>
      <c r="G78" s="41"/>
      <c r="H78" s="41"/>
      <c r="I78" s="41"/>
      <c r="J78" s="62"/>
      <c r="K78" s="63"/>
      <c r="L78" s="63"/>
      <c r="M78" s="63"/>
      <c r="N78" s="41"/>
      <c r="O78" s="41"/>
      <c r="P78" s="41"/>
    </row>
    <row r="79" spans="1:20" s="34" customFormat="1" ht="20.100000000000001" customHeight="1" x14ac:dyDescent="0.2">
      <c r="B79" s="41"/>
      <c r="C79" s="41"/>
      <c r="D79" s="41"/>
      <c r="E79" s="41"/>
      <c r="F79" s="41"/>
      <c r="G79" s="41"/>
      <c r="H79" s="41"/>
      <c r="I79" s="41"/>
      <c r="J79" s="62"/>
      <c r="K79" s="63"/>
      <c r="L79" s="63"/>
      <c r="M79" s="63"/>
      <c r="N79" s="41"/>
      <c r="O79" s="41"/>
      <c r="P79" s="41"/>
    </row>
    <row r="80" spans="1:20" s="34" customFormat="1" ht="20.100000000000001" customHeight="1" x14ac:dyDescent="0.2">
      <c r="B80" s="41"/>
      <c r="C80" s="41"/>
      <c r="D80" s="41"/>
      <c r="E80" s="41"/>
      <c r="F80" s="41"/>
      <c r="G80" s="41"/>
      <c r="H80" s="41"/>
      <c r="I80" s="41"/>
      <c r="J80" s="62"/>
      <c r="K80" s="63"/>
      <c r="L80" s="63"/>
      <c r="M80" s="63"/>
      <c r="N80" s="41"/>
      <c r="O80" s="41"/>
      <c r="P80" s="41"/>
    </row>
    <row r="81" spans="2:16" s="34" customFormat="1" ht="20.100000000000001" customHeight="1" x14ac:dyDescent="0.2">
      <c r="B81" s="41"/>
      <c r="C81" s="41"/>
      <c r="D81" s="41"/>
      <c r="E81" s="41"/>
      <c r="F81" s="41"/>
      <c r="G81" s="41"/>
      <c r="H81" s="41"/>
      <c r="I81" s="41"/>
      <c r="J81" s="62"/>
      <c r="K81" s="63"/>
      <c r="L81" s="63"/>
      <c r="M81" s="63"/>
      <c r="N81" s="41"/>
      <c r="O81" s="41"/>
      <c r="P81" s="41"/>
    </row>
    <row r="82" spans="2:16" s="34" customFormat="1" ht="20.100000000000001" customHeight="1" x14ac:dyDescent="0.2">
      <c r="B82" s="41"/>
      <c r="C82" s="41"/>
      <c r="D82" s="41"/>
      <c r="E82" s="41"/>
      <c r="F82" s="41"/>
      <c r="G82" s="41"/>
      <c r="H82" s="41"/>
      <c r="I82" s="41"/>
      <c r="J82" s="62"/>
      <c r="K82" s="63"/>
      <c r="L82" s="63"/>
      <c r="M82" s="63"/>
      <c r="N82" s="41"/>
      <c r="O82" s="41"/>
      <c r="P82" s="41"/>
    </row>
    <row r="83" spans="2:16" s="34" customFormat="1" ht="20.100000000000001" customHeight="1" x14ac:dyDescent="0.2">
      <c r="B83" s="41"/>
      <c r="C83" s="41"/>
      <c r="D83" s="41"/>
      <c r="E83" s="41"/>
      <c r="F83" s="41"/>
      <c r="G83" s="41"/>
      <c r="H83" s="41"/>
      <c r="I83" s="41"/>
      <c r="J83" s="62"/>
      <c r="K83" s="63"/>
      <c r="L83" s="63"/>
      <c r="M83" s="63"/>
      <c r="N83" s="41"/>
      <c r="O83" s="41"/>
      <c r="P83" s="41"/>
    </row>
    <row r="84" spans="2:16" s="34" customFormat="1" ht="20.100000000000001" customHeight="1" x14ac:dyDescent="0.2">
      <c r="B84" s="41"/>
      <c r="C84" s="41"/>
      <c r="D84" s="41"/>
      <c r="E84" s="41"/>
      <c r="F84" s="41"/>
      <c r="G84" s="41"/>
      <c r="H84" s="41"/>
      <c r="I84" s="41"/>
      <c r="J84" s="62"/>
      <c r="K84" s="63"/>
      <c r="L84" s="63"/>
      <c r="M84" s="63"/>
      <c r="N84" s="41"/>
      <c r="O84" s="41"/>
      <c r="P84" s="41"/>
    </row>
    <row r="85" spans="2:16" s="34" customFormat="1" ht="20.100000000000001" customHeight="1" x14ac:dyDescent="0.2">
      <c r="B85" s="41"/>
      <c r="C85" s="41"/>
      <c r="D85" s="41"/>
      <c r="E85" s="41"/>
      <c r="F85" s="41"/>
      <c r="G85" s="41"/>
      <c r="H85" s="41"/>
      <c r="I85" s="41"/>
      <c r="J85" s="62"/>
      <c r="K85" s="63"/>
      <c r="L85" s="63"/>
      <c r="M85" s="63"/>
      <c r="N85" s="41"/>
      <c r="O85" s="41"/>
      <c r="P85" s="41"/>
    </row>
    <row r="86" spans="2:16" s="34" customFormat="1" ht="20.100000000000001" customHeight="1" x14ac:dyDescent="0.2">
      <c r="B86" s="41"/>
      <c r="C86" s="41"/>
      <c r="D86" s="41"/>
      <c r="E86" s="41"/>
      <c r="F86" s="41"/>
      <c r="G86" s="41"/>
      <c r="H86" s="41"/>
      <c r="I86" s="41"/>
      <c r="J86" s="62"/>
      <c r="K86" s="63"/>
      <c r="L86" s="63"/>
      <c r="M86" s="63"/>
      <c r="N86" s="41"/>
      <c r="O86" s="41"/>
      <c r="P86" s="41"/>
    </row>
    <row r="87" spans="2:16" s="34" customFormat="1" ht="20.100000000000001" customHeight="1" x14ac:dyDescent="0.2">
      <c r="B87" s="41"/>
      <c r="C87" s="41"/>
      <c r="D87" s="41"/>
      <c r="E87" s="41"/>
      <c r="F87" s="41"/>
      <c r="G87" s="41"/>
      <c r="H87" s="41"/>
      <c r="I87" s="41"/>
      <c r="J87" s="62"/>
      <c r="K87" s="63"/>
      <c r="L87" s="63"/>
      <c r="M87" s="63"/>
      <c r="N87" s="41"/>
      <c r="O87" s="41"/>
      <c r="P87" s="41"/>
    </row>
    <row r="88" spans="2:16" s="34" customFormat="1" ht="20.100000000000001" customHeight="1" x14ac:dyDescent="0.2">
      <c r="B88" s="41"/>
      <c r="C88" s="41"/>
      <c r="D88" s="41"/>
      <c r="E88" s="41"/>
      <c r="F88" s="41"/>
      <c r="G88" s="41"/>
      <c r="H88" s="41"/>
      <c r="I88" s="41"/>
      <c r="J88" s="62"/>
      <c r="K88" s="63"/>
      <c r="L88" s="63"/>
      <c r="M88" s="63"/>
      <c r="N88" s="41"/>
      <c r="O88" s="41"/>
      <c r="P88" s="41"/>
    </row>
    <row r="89" spans="2:16" s="34" customFormat="1" ht="20.100000000000001" customHeight="1" x14ac:dyDescent="0.2">
      <c r="B89" s="41"/>
      <c r="C89" s="41"/>
      <c r="D89" s="41"/>
      <c r="E89" s="41"/>
      <c r="F89" s="41"/>
      <c r="G89" s="41"/>
      <c r="H89" s="41"/>
      <c r="I89" s="41"/>
      <c r="J89" s="62"/>
      <c r="K89" s="63"/>
      <c r="L89" s="63"/>
      <c r="M89" s="63"/>
      <c r="N89" s="41"/>
      <c r="O89" s="41"/>
      <c r="P89" s="41"/>
    </row>
    <row r="90" spans="2:16" s="34" customFormat="1" ht="20.100000000000001" customHeight="1" x14ac:dyDescent="0.2">
      <c r="B90" s="41"/>
      <c r="C90" s="41"/>
      <c r="D90" s="41"/>
      <c r="E90" s="41"/>
      <c r="F90" s="41"/>
      <c r="G90" s="41"/>
      <c r="H90" s="41"/>
      <c r="I90" s="41"/>
      <c r="J90" s="62"/>
      <c r="K90" s="63"/>
      <c r="L90" s="63"/>
      <c r="M90" s="63"/>
      <c r="N90" s="41"/>
      <c r="O90" s="41"/>
      <c r="P90" s="41"/>
    </row>
    <row r="91" spans="2:16" s="34" customFormat="1" ht="20.100000000000001" customHeight="1" x14ac:dyDescent="0.2">
      <c r="B91" s="41"/>
      <c r="C91" s="41"/>
      <c r="D91" s="41"/>
      <c r="E91" s="41"/>
      <c r="F91" s="41"/>
      <c r="G91" s="41"/>
      <c r="H91" s="41"/>
      <c r="I91" s="41"/>
      <c r="J91" s="62"/>
      <c r="K91" s="63"/>
      <c r="L91" s="63"/>
      <c r="M91" s="63"/>
      <c r="N91" s="41"/>
      <c r="O91" s="41"/>
      <c r="P91" s="41"/>
    </row>
    <row r="92" spans="2:16" s="34" customFormat="1" ht="20.100000000000001" customHeight="1" x14ac:dyDescent="0.2">
      <c r="B92" s="41"/>
      <c r="C92" s="41"/>
      <c r="D92" s="41"/>
      <c r="E92" s="41"/>
      <c r="F92" s="41"/>
      <c r="G92" s="41"/>
      <c r="H92" s="41"/>
      <c r="I92" s="41"/>
      <c r="J92" s="62"/>
      <c r="K92" s="63"/>
      <c r="L92" s="63"/>
      <c r="M92" s="63"/>
      <c r="N92" s="41"/>
      <c r="O92" s="41"/>
      <c r="P92" s="41"/>
    </row>
    <row r="93" spans="2:16" s="34" customFormat="1" ht="20.100000000000001" customHeight="1" x14ac:dyDescent="0.2">
      <c r="B93" s="41"/>
      <c r="C93" s="41"/>
      <c r="D93" s="41"/>
      <c r="E93" s="41"/>
      <c r="F93" s="41"/>
      <c r="G93" s="41"/>
      <c r="H93" s="41"/>
      <c r="I93" s="41"/>
      <c r="J93" s="62"/>
      <c r="K93" s="63"/>
      <c r="L93" s="63"/>
      <c r="M93" s="63"/>
      <c r="N93" s="41"/>
      <c r="O93" s="41"/>
      <c r="P93" s="41"/>
    </row>
    <row r="94" spans="2:16" s="34" customFormat="1" ht="20.100000000000001" customHeight="1" x14ac:dyDescent="0.2">
      <c r="B94" s="41"/>
      <c r="C94" s="41"/>
      <c r="D94" s="41"/>
      <c r="E94" s="41"/>
      <c r="F94" s="41"/>
      <c r="G94" s="41"/>
      <c r="H94" s="41"/>
      <c r="I94" s="41"/>
      <c r="J94" s="62"/>
      <c r="K94" s="63"/>
      <c r="L94" s="63"/>
      <c r="M94" s="63"/>
      <c r="N94" s="41"/>
      <c r="O94" s="41"/>
      <c r="P94" s="41"/>
    </row>
    <row r="95" spans="2:16" s="34" customFormat="1" ht="20.100000000000001" customHeight="1" x14ac:dyDescent="0.2">
      <c r="B95" s="41"/>
      <c r="C95" s="41"/>
      <c r="D95" s="41"/>
      <c r="E95" s="41"/>
      <c r="F95" s="41"/>
      <c r="G95" s="41"/>
      <c r="H95" s="41"/>
      <c r="I95" s="41"/>
      <c r="J95" s="62"/>
      <c r="K95" s="63"/>
      <c r="L95" s="63"/>
      <c r="M95" s="63"/>
      <c r="N95" s="41"/>
      <c r="O95" s="41"/>
      <c r="P95" s="41"/>
    </row>
    <row r="96" spans="2:16" s="34" customFormat="1" ht="20.100000000000001" customHeight="1" x14ac:dyDescent="0.2">
      <c r="B96" s="41"/>
      <c r="C96" s="41"/>
      <c r="D96" s="41"/>
      <c r="E96" s="41"/>
      <c r="F96" s="41"/>
      <c r="G96" s="41"/>
      <c r="H96" s="41"/>
      <c r="I96" s="41"/>
      <c r="J96" s="62"/>
      <c r="K96" s="63"/>
      <c r="L96" s="63"/>
      <c r="M96" s="63"/>
      <c r="N96" s="41"/>
      <c r="O96" s="41"/>
      <c r="P96" s="41"/>
    </row>
    <row r="97" spans="2:16" s="34" customFormat="1" ht="20.100000000000001" customHeight="1" x14ac:dyDescent="0.2">
      <c r="B97" s="41"/>
      <c r="C97" s="41"/>
      <c r="D97" s="41"/>
      <c r="E97" s="41"/>
      <c r="F97" s="41"/>
      <c r="G97" s="41"/>
      <c r="H97" s="41"/>
      <c r="I97" s="41"/>
      <c r="J97" s="62"/>
      <c r="K97" s="63"/>
      <c r="L97" s="63"/>
      <c r="M97" s="63"/>
      <c r="N97" s="41"/>
      <c r="O97" s="41"/>
      <c r="P97" s="41"/>
    </row>
    <row r="98" spans="2:16" s="34" customFormat="1" ht="20.100000000000001" customHeight="1" x14ac:dyDescent="0.2">
      <c r="B98" s="41"/>
      <c r="C98" s="41"/>
      <c r="D98" s="41"/>
      <c r="E98" s="41"/>
      <c r="F98" s="41"/>
      <c r="G98" s="41"/>
      <c r="H98" s="41"/>
      <c r="I98" s="41"/>
      <c r="J98" s="62"/>
      <c r="K98" s="63"/>
      <c r="L98" s="63"/>
      <c r="M98" s="63"/>
      <c r="N98" s="41"/>
      <c r="O98" s="41"/>
      <c r="P98" s="41"/>
    </row>
    <row r="99" spans="2:16" s="34" customFormat="1" ht="20.100000000000001" customHeight="1" x14ac:dyDescent="0.2">
      <c r="B99" s="41"/>
      <c r="C99" s="41"/>
      <c r="D99" s="41"/>
      <c r="E99" s="41"/>
      <c r="F99" s="41"/>
      <c r="G99" s="41"/>
      <c r="H99" s="41"/>
      <c r="I99" s="41"/>
      <c r="J99" s="62"/>
      <c r="K99" s="63"/>
      <c r="L99" s="63"/>
      <c r="M99" s="63"/>
      <c r="N99" s="41"/>
      <c r="O99" s="41"/>
      <c r="P99" s="41"/>
    </row>
    <row r="100" spans="2:16" s="34" customFormat="1" ht="20.100000000000001" customHeight="1" x14ac:dyDescent="0.2">
      <c r="B100" s="41"/>
      <c r="C100" s="41"/>
      <c r="D100" s="41"/>
      <c r="E100" s="41"/>
      <c r="F100" s="41"/>
      <c r="G100" s="41"/>
      <c r="H100" s="41"/>
      <c r="I100" s="41"/>
      <c r="J100" s="62"/>
      <c r="K100" s="63"/>
      <c r="L100" s="63"/>
      <c r="M100" s="63"/>
      <c r="N100" s="41"/>
      <c r="O100" s="41"/>
      <c r="P100" s="41"/>
    </row>
    <row r="101" spans="2:16" s="34" customFormat="1" ht="20.100000000000001" customHeight="1" x14ac:dyDescent="0.2">
      <c r="B101" s="41"/>
      <c r="C101" s="41"/>
      <c r="D101" s="41"/>
      <c r="E101" s="41"/>
      <c r="F101" s="41"/>
      <c r="G101" s="41"/>
      <c r="H101" s="41"/>
      <c r="I101" s="41"/>
      <c r="J101" s="62"/>
      <c r="K101" s="63"/>
      <c r="L101" s="63"/>
      <c r="M101" s="63"/>
      <c r="N101" s="41"/>
      <c r="O101" s="41"/>
      <c r="P101" s="41"/>
    </row>
    <row r="102" spans="2:16" s="34" customFormat="1" ht="20.100000000000001" customHeight="1" x14ac:dyDescent="0.2">
      <c r="B102" s="41"/>
      <c r="C102" s="41"/>
      <c r="D102" s="41"/>
      <c r="E102" s="41"/>
      <c r="F102" s="41"/>
      <c r="G102" s="41"/>
      <c r="H102" s="41"/>
      <c r="I102" s="41"/>
      <c r="J102" s="62"/>
      <c r="K102" s="63"/>
      <c r="L102" s="63"/>
      <c r="M102" s="63"/>
      <c r="N102" s="41"/>
      <c r="O102" s="41"/>
      <c r="P102" s="41"/>
    </row>
    <row r="103" spans="2:16" s="34" customFormat="1" ht="20.100000000000001" customHeight="1" x14ac:dyDescent="0.2">
      <c r="B103" s="41"/>
      <c r="C103" s="41"/>
      <c r="D103" s="41"/>
      <c r="E103" s="41"/>
      <c r="F103" s="41"/>
      <c r="G103" s="41"/>
      <c r="H103" s="41"/>
      <c r="I103" s="41"/>
      <c r="J103" s="62"/>
      <c r="K103" s="63"/>
      <c r="L103" s="63"/>
      <c r="M103" s="63"/>
      <c r="N103" s="41"/>
      <c r="O103" s="41"/>
      <c r="P103" s="41"/>
    </row>
    <row r="104" spans="2:16" s="34" customFormat="1" ht="20.100000000000001" customHeight="1" x14ac:dyDescent="0.2">
      <c r="B104" s="41"/>
      <c r="C104" s="41"/>
      <c r="D104" s="41"/>
      <c r="E104" s="41"/>
      <c r="F104" s="41"/>
      <c r="G104" s="41"/>
      <c r="H104" s="41"/>
      <c r="I104" s="41"/>
      <c r="J104" s="62"/>
      <c r="K104" s="63"/>
      <c r="L104" s="63"/>
      <c r="M104" s="63"/>
      <c r="N104" s="41"/>
      <c r="O104" s="41"/>
      <c r="P104" s="41"/>
    </row>
    <row r="105" spans="2:16" s="34" customFormat="1" ht="20.100000000000001" customHeight="1" x14ac:dyDescent="0.2">
      <c r="B105" s="41"/>
      <c r="C105" s="41"/>
      <c r="D105" s="41"/>
      <c r="E105" s="41"/>
      <c r="F105" s="41"/>
      <c r="G105" s="41"/>
      <c r="H105" s="41"/>
      <c r="I105" s="41"/>
      <c r="J105" s="62"/>
      <c r="K105" s="63"/>
      <c r="L105" s="63"/>
      <c r="M105" s="63"/>
      <c r="N105" s="41"/>
      <c r="O105" s="41"/>
      <c r="P105" s="41"/>
    </row>
    <row r="106" spans="2:16" s="34" customFormat="1" ht="20.100000000000001" customHeight="1" x14ac:dyDescent="0.2">
      <c r="B106" s="41"/>
      <c r="C106" s="41"/>
      <c r="D106" s="41"/>
      <c r="E106" s="41"/>
      <c r="F106" s="41"/>
      <c r="G106" s="41"/>
      <c r="H106" s="41"/>
      <c r="I106" s="41"/>
      <c r="J106" s="62"/>
      <c r="K106" s="63"/>
      <c r="L106" s="63"/>
      <c r="M106" s="63"/>
      <c r="N106" s="41"/>
      <c r="O106" s="41"/>
      <c r="P106" s="41"/>
    </row>
    <row r="107" spans="2:16" s="34" customFormat="1" ht="20.100000000000001" customHeight="1" x14ac:dyDescent="0.2">
      <c r="B107" s="41"/>
      <c r="C107" s="41"/>
      <c r="D107" s="41"/>
      <c r="E107" s="41"/>
      <c r="F107" s="41"/>
      <c r="G107" s="41"/>
      <c r="H107" s="41"/>
      <c r="I107" s="41"/>
      <c r="J107" s="62"/>
      <c r="K107" s="63"/>
      <c r="L107" s="63"/>
      <c r="M107" s="63"/>
      <c r="N107" s="41"/>
      <c r="O107" s="41"/>
      <c r="P107" s="41"/>
    </row>
    <row r="108" spans="2:16" s="34" customFormat="1" ht="20.100000000000001" customHeight="1" x14ac:dyDescent="0.2">
      <c r="B108" s="41"/>
      <c r="C108" s="41"/>
      <c r="D108" s="41"/>
      <c r="E108" s="41"/>
      <c r="F108" s="41"/>
      <c r="G108" s="41"/>
      <c r="H108" s="41"/>
      <c r="I108" s="41"/>
      <c r="J108" s="62"/>
      <c r="K108" s="63"/>
      <c r="L108" s="63"/>
      <c r="M108" s="63"/>
      <c r="N108" s="41"/>
      <c r="O108" s="41"/>
      <c r="P108" s="41"/>
    </row>
    <row r="109" spans="2:16" s="34" customFormat="1" ht="20.100000000000001" customHeight="1" x14ac:dyDescent="0.2">
      <c r="B109" s="41"/>
      <c r="C109" s="41"/>
      <c r="D109" s="41"/>
      <c r="E109" s="41"/>
      <c r="F109" s="41"/>
      <c r="G109" s="41"/>
      <c r="H109" s="41"/>
      <c r="I109" s="41"/>
      <c r="J109" s="62"/>
      <c r="K109" s="63"/>
      <c r="L109" s="63"/>
      <c r="M109" s="63"/>
      <c r="N109" s="41"/>
      <c r="O109" s="41"/>
      <c r="P109" s="41"/>
    </row>
    <row r="110" spans="2:16" s="34" customFormat="1" ht="20.100000000000001" customHeight="1" x14ac:dyDescent="0.2">
      <c r="B110" s="41"/>
      <c r="C110" s="41"/>
      <c r="D110" s="41"/>
      <c r="E110" s="41"/>
      <c r="F110" s="41"/>
      <c r="G110" s="41"/>
      <c r="H110" s="41"/>
      <c r="I110" s="41"/>
      <c r="J110" s="62"/>
      <c r="K110" s="63"/>
      <c r="L110" s="63"/>
      <c r="M110" s="63"/>
      <c r="N110" s="41"/>
      <c r="O110" s="41"/>
      <c r="P110" s="41"/>
    </row>
    <row r="111" spans="2:16" s="34" customFormat="1" ht="20.100000000000001" customHeight="1" x14ac:dyDescent="0.2">
      <c r="B111" s="41"/>
      <c r="C111" s="41"/>
      <c r="D111" s="41"/>
      <c r="E111" s="41"/>
      <c r="F111" s="41"/>
      <c r="G111" s="41"/>
      <c r="H111" s="41"/>
      <c r="I111" s="41"/>
      <c r="J111" s="62"/>
      <c r="K111" s="63"/>
      <c r="L111" s="63"/>
      <c r="M111" s="63"/>
      <c r="N111" s="41"/>
      <c r="O111" s="41"/>
      <c r="P111" s="41"/>
    </row>
    <row r="112" spans="2:16" s="34" customFormat="1" ht="20.100000000000001" customHeight="1" x14ac:dyDescent="0.2">
      <c r="B112" s="41"/>
      <c r="C112" s="41"/>
      <c r="D112" s="41"/>
      <c r="E112" s="41"/>
      <c r="F112" s="41"/>
      <c r="G112" s="41"/>
      <c r="H112" s="41"/>
      <c r="I112" s="41"/>
      <c r="J112" s="62"/>
      <c r="K112" s="63"/>
      <c r="L112" s="63"/>
      <c r="M112" s="63"/>
      <c r="N112" s="41"/>
      <c r="O112" s="41"/>
      <c r="P112" s="41"/>
    </row>
    <row r="113" spans="2:16" s="34" customFormat="1" ht="20.100000000000001" customHeight="1" x14ac:dyDescent="0.2">
      <c r="B113" s="41"/>
      <c r="C113" s="41"/>
      <c r="D113" s="41"/>
      <c r="E113" s="41"/>
      <c r="F113" s="41"/>
      <c r="G113" s="41"/>
      <c r="H113" s="41"/>
      <c r="I113" s="41"/>
      <c r="J113" s="62"/>
      <c r="K113" s="63"/>
      <c r="L113" s="63"/>
      <c r="M113" s="63"/>
      <c r="N113" s="41"/>
      <c r="O113" s="41"/>
      <c r="P113" s="41"/>
    </row>
    <row r="114" spans="2:16" s="34" customFormat="1" ht="20.100000000000001" customHeight="1" x14ac:dyDescent="0.2">
      <c r="B114" s="41"/>
      <c r="C114" s="41"/>
      <c r="D114" s="41"/>
      <c r="E114" s="41"/>
      <c r="F114" s="41"/>
      <c r="G114" s="41"/>
      <c r="H114" s="41"/>
      <c r="I114" s="41"/>
      <c r="J114" s="62"/>
      <c r="K114" s="63"/>
      <c r="L114" s="63"/>
      <c r="M114" s="63"/>
      <c r="N114" s="41"/>
      <c r="O114" s="41"/>
      <c r="P114" s="41"/>
    </row>
    <row r="115" spans="2:16" s="34" customFormat="1" ht="20.100000000000001" customHeight="1" x14ac:dyDescent="0.2">
      <c r="B115" s="41"/>
      <c r="C115" s="41"/>
      <c r="D115" s="41"/>
      <c r="E115" s="41"/>
      <c r="F115" s="41"/>
      <c r="G115" s="41"/>
      <c r="H115" s="41"/>
      <c r="I115" s="41"/>
      <c r="J115" s="62"/>
      <c r="K115" s="63"/>
      <c r="L115" s="63"/>
      <c r="M115" s="63"/>
      <c r="N115" s="41"/>
      <c r="O115" s="41"/>
      <c r="P115" s="41"/>
    </row>
    <row r="116" spans="2:16" s="34" customFormat="1" ht="20.100000000000001" customHeight="1" x14ac:dyDescent="0.2">
      <c r="B116" s="41"/>
      <c r="C116" s="41"/>
      <c r="D116" s="41"/>
      <c r="E116" s="41"/>
      <c r="F116" s="41"/>
      <c r="G116" s="41"/>
      <c r="H116" s="41"/>
      <c r="I116" s="41"/>
      <c r="J116" s="62"/>
      <c r="K116" s="63"/>
      <c r="L116" s="63"/>
      <c r="M116" s="63"/>
      <c r="N116" s="41"/>
      <c r="O116" s="41"/>
      <c r="P116" s="41"/>
    </row>
    <row r="117" spans="2:16" s="34" customFormat="1" ht="20.100000000000001" customHeight="1" x14ac:dyDescent="0.2">
      <c r="B117" s="41"/>
      <c r="C117" s="41"/>
      <c r="D117" s="41"/>
      <c r="E117" s="41"/>
      <c r="F117" s="41"/>
      <c r="G117" s="41"/>
      <c r="H117" s="41"/>
      <c r="I117" s="41"/>
      <c r="J117" s="62"/>
      <c r="K117" s="63"/>
      <c r="L117" s="63"/>
      <c r="M117" s="63"/>
      <c r="N117" s="41"/>
      <c r="O117" s="41"/>
      <c r="P117" s="41"/>
    </row>
    <row r="118" spans="2:16" s="34" customFormat="1" ht="20.100000000000001" customHeight="1" x14ac:dyDescent="0.2">
      <c r="B118" s="41"/>
      <c r="C118" s="41"/>
      <c r="D118" s="41"/>
      <c r="E118" s="41"/>
      <c r="F118" s="41"/>
      <c r="G118" s="41"/>
      <c r="H118" s="41"/>
      <c r="I118" s="41"/>
      <c r="J118" s="62"/>
      <c r="K118" s="63"/>
      <c r="L118" s="63"/>
      <c r="M118" s="63"/>
      <c r="N118" s="41"/>
      <c r="O118" s="41"/>
      <c r="P118" s="41"/>
    </row>
    <row r="119" spans="2:16" s="34" customFormat="1" ht="20.100000000000001" customHeight="1" x14ac:dyDescent="0.2">
      <c r="B119" s="41"/>
      <c r="C119" s="41"/>
      <c r="D119" s="41"/>
      <c r="E119" s="41"/>
      <c r="F119" s="41"/>
      <c r="G119" s="41"/>
      <c r="H119" s="41"/>
      <c r="I119" s="41"/>
      <c r="J119" s="62"/>
      <c r="K119" s="63"/>
      <c r="L119" s="63"/>
      <c r="M119" s="63"/>
      <c r="N119" s="41"/>
      <c r="O119" s="41"/>
      <c r="P119" s="41"/>
    </row>
    <row r="120" spans="2:16" s="34" customFormat="1" ht="20.100000000000001" customHeight="1" x14ac:dyDescent="0.2">
      <c r="B120" s="41"/>
      <c r="C120" s="41"/>
      <c r="D120" s="41"/>
      <c r="E120" s="41"/>
      <c r="F120" s="41"/>
      <c r="G120" s="41"/>
      <c r="H120" s="41"/>
      <c r="I120" s="41"/>
      <c r="J120" s="62"/>
      <c r="K120" s="63"/>
      <c r="L120" s="63"/>
      <c r="M120" s="63"/>
      <c r="N120" s="41"/>
      <c r="O120" s="41"/>
      <c r="P120" s="41"/>
    </row>
    <row r="121" spans="2:16" s="34" customFormat="1" ht="20.100000000000001" customHeight="1" x14ac:dyDescent="0.2">
      <c r="B121" s="41"/>
      <c r="C121" s="41"/>
      <c r="D121" s="41"/>
      <c r="E121" s="41"/>
      <c r="F121" s="41"/>
      <c r="G121" s="41"/>
      <c r="H121" s="41"/>
      <c r="I121" s="41"/>
      <c r="J121" s="62"/>
      <c r="K121" s="63"/>
      <c r="L121" s="63"/>
      <c r="M121" s="63"/>
      <c r="N121" s="41"/>
      <c r="O121" s="41"/>
      <c r="P121" s="41"/>
    </row>
    <row r="122" spans="2:16" s="34" customFormat="1" ht="20.100000000000001" customHeight="1" x14ac:dyDescent="0.2">
      <c r="B122" s="41"/>
      <c r="C122" s="41"/>
      <c r="D122" s="41"/>
      <c r="E122" s="41"/>
      <c r="F122" s="41"/>
      <c r="G122" s="41"/>
      <c r="H122" s="41"/>
      <c r="I122" s="41"/>
      <c r="J122" s="62"/>
      <c r="K122" s="63"/>
      <c r="L122" s="63"/>
      <c r="M122" s="63"/>
      <c r="N122" s="41"/>
      <c r="O122" s="41"/>
      <c r="P122" s="41"/>
    </row>
    <row r="123" spans="2:16" s="34" customFormat="1" ht="20.100000000000001" customHeight="1" x14ac:dyDescent="0.2">
      <c r="B123" s="41"/>
      <c r="C123" s="41"/>
      <c r="D123" s="41"/>
      <c r="E123" s="41"/>
      <c r="F123" s="41"/>
      <c r="G123" s="41"/>
      <c r="H123" s="41"/>
      <c r="I123" s="41"/>
      <c r="J123" s="62"/>
      <c r="K123" s="63"/>
      <c r="L123" s="63"/>
      <c r="M123" s="63"/>
      <c r="N123" s="41"/>
      <c r="O123" s="41"/>
      <c r="P123" s="41"/>
    </row>
    <row r="124" spans="2:16" s="34" customFormat="1" ht="20.100000000000001" customHeight="1" x14ac:dyDescent="0.2">
      <c r="B124" s="41"/>
      <c r="C124" s="41"/>
      <c r="D124" s="41"/>
      <c r="E124" s="41"/>
      <c r="F124" s="41"/>
      <c r="G124" s="41"/>
      <c r="H124" s="41"/>
      <c r="I124" s="41"/>
      <c r="J124" s="62"/>
      <c r="K124" s="63"/>
      <c r="L124" s="63"/>
      <c r="M124" s="63"/>
      <c r="N124" s="41"/>
      <c r="O124" s="41"/>
      <c r="P124" s="41"/>
    </row>
    <row r="125" spans="2:16" s="34" customFormat="1" ht="20.100000000000001" customHeight="1" x14ac:dyDescent="0.2">
      <c r="B125" s="41"/>
      <c r="C125" s="41"/>
      <c r="D125" s="41"/>
      <c r="E125" s="41"/>
      <c r="F125" s="41"/>
      <c r="G125" s="41"/>
      <c r="H125" s="41"/>
      <c r="I125" s="41"/>
      <c r="J125" s="62"/>
      <c r="K125" s="63"/>
      <c r="L125" s="63"/>
      <c r="M125" s="63"/>
      <c r="N125" s="41"/>
      <c r="O125" s="41"/>
      <c r="P125" s="41"/>
    </row>
    <row r="126" spans="2:16" s="34" customFormat="1" ht="20.100000000000001" customHeight="1" x14ac:dyDescent="0.2">
      <c r="B126" s="41"/>
      <c r="C126" s="41"/>
      <c r="D126" s="41"/>
      <c r="E126" s="41"/>
      <c r="F126" s="41"/>
      <c r="G126" s="41"/>
      <c r="H126" s="41"/>
      <c r="I126" s="41"/>
      <c r="J126" s="62"/>
      <c r="K126" s="63"/>
      <c r="L126" s="63"/>
      <c r="M126" s="63"/>
      <c r="N126" s="41"/>
      <c r="O126" s="41"/>
      <c r="P126" s="41"/>
    </row>
    <row r="127" spans="2:16" s="34" customFormat="1" ht="20.100000000000001" customHeight="1" x14ac:dyDescent="0.2">
      <c r="B127" s="41"/>
      <c r="C127" s="41"/>
      <c r="D127" s="41"/>
      <c r="E127" s="41"/>
      <c r="F127" s="41"/>
      <c r="G127" s="41"/>
      <c r="H127" s="41"/>
      <c r="I127" s="41"/>
      <c r="J127" s="62"/>
      <c r="K127" s="63"/>
      <c r="L127" s="63"/>
      <c r="M127" s="63"/>
      <c r="N127" s="41"/>
      <c r="O127" s="41"/>
      <c r="P127" s="41"/>
    </row>
    <row r="128" spans="2:16" s="34" customFormat="1" ht="20.100000000000001" customHeight="1" x14ac:dyDescent="0.2">
      <c r="B128" s="41"/>
      <c r="C128" s="41"/>
      <c r="D128" s="41"/>
      <c r="E128" s="41"/>
      <c r="F128" s="41"/>
      <c r="G128" s="41"/>
      <c r="H128" s="41"/>
      <c r="I128" s="41"/>
      <c r="J128" s="62"/>
      <c r="K128" s="63"/>
      <c r="L128" s="63"/>
      <c r="M128" s="63"/>
      <c r="N128" s="41"/>
      <c r="O128" s="41"/>
      <c r="P128" s="41"/>
    </row>
    <row r="129" spans="2:16" s="34" customFormat="1" ht="20.100000000000001" customHeight="1" x14ac:dyDescent="0.2">
      <c r="B129" s="41"/>
      <c r="C129" s="41"/>
      <c r="D129" s="41"/>
      <c r="E129" s="41"/>
      <c r="F129" s="41"/>
      <c r="G129" s="41"/>
      <c r="H129" s="41"/>
      <c r="I129" s="41"/>
      <c r="J129" s="62"/>
      <c r="K129" s="63"/>
      <c r="L129" s="63"/>
      <c r="M129" s="63"/>
      <c r="N129" s="41"/>
      <c r="O129" s="41"/>
      <c r="P129" s="41"/>
    </row>
    <row r="130" spans="2:16" s="34" customFormat="1" ht="20.100000000000001" customHeight="1" x14ac:dyDescent="0.2">
      <c r="B130" s="41"/>
      <c r="C130" s="41"/>
      <c r="D130" s="41"/>
      <c r="E130" s="41"/>
      <c r="F130" s="41"/>
      <c r="G130" s="41"/>
      <c r="H130" s="41"/>
      <c r="I130" s="41"/>
      <c r="J130" s="62"/>
      <c r="K130" s="63"/>
      <c r="L130" s="63"/>
      <c r="M130" s="63"/>
      <c r="N130" s="41"/>
      <c r="O130" s="41"/>
      <c r="P130" s="41"/>
    </row>
    <row r="131" spans="2:16" s="34" customFormat="1" ht="20.100000000000001" customHeight="1" x14ac:dyDescent="0.2">
      <c r="B131" s="41"/>
      <c r="C131" s="41"/>
      <c r="D131" s="41"/>
      <c r="E131" s="41"/>
      <c r="F131" s="41"/>
      <c r="G131" s="41"/>
      <c r="H131" s="41"/>
      <c r="I131" s="41"/>
      <c r="J131" s="62"/>
      <c r="K131" s="63"/>
      <c r="L131" s="63"/>
      <c r="M131" s="63"/>
      <c r="N131" s="41"/>
      <c r="O131" s="41"/>
      <c r="P131" s="41"/>
    </row>
    <row r="132" spans="2:16" s="34" customFormat="1" ht="20.100000000000001" customHeight="1" x14ac:dyDescent="0.2">
      <c r="B132" s="41"/>
      <c r="C132" s="41"/>
      <c r="D132" s="41"/>
      <c r="E132" s="41"/>
      <c r="F132" s="41"/>
      <c r="G132" s="41"/>
      <c r="H132" s="41"/>
      <c r="I132" s="41"/>
      <c r="J132" s="62"/>
      <c r="K132" s="63"/>
      <c r="L132" s="63"/>
      <c r="M132" s="63"/>
      <c r="N132" s="41"/>
      <c r="O132" s="41"/>
      <c r="P132" s="41"/>
    </row>
    <row r="133" spans="2:16" s="34" customFormat="1" ht="20.100000000000001" customHeight="1" x14ac:dyDescent="0.2">
      <c r="B133" s="41"/>
      <c r="C133" s="41"/>
      <c r="D133" s="41"/>
      <c r="E133" s="41"/>
      <c r="F133" s="41"/>
      <c r="G133" s="41"/>
      <c r="H133" s="41"/>
      <c r="I133" s="41"/>
      <c r="J133" s="62"/>
      <c r="K133" s="63"/>
      <c r="L133" s="63"/>
      <c r="M133" s="63"/>
      <c r="N133" s="41"/>
      <c r="O133" s="41"/>
      <c r="P133" s="41"/>
    </row>
    <row r="134" spans="2:16" s="34" customFormat="1" ht="20.100000000000001" customHeight="1" x14ac:dyDescent="0.2">
      <c r="B134" s="41"/>
      <c r="C134" s="41"/>
      <c r="D134" s="41"/>
      <c r="E134" s="41"/>
      <c r="F134" s="41"/>
      <c r="G134" s="41"/>
      <c r="H134" s="41"/>
      <c r="I134" s="41"/>
      <c r="J134" s="62"/>
      <c r="K134" s="63"/>
      <c r="L134" s="63"/>
      <c r="M134" s="63"/>
      <c r="N134" s="41"/>
      <c r="O134" s="41"/>
      <c r="P134" s="41"/>
    </row>
    <row r="135" spans="2:16" s="34" customFormat="1" ht="20.100000000000001" customHeight="1" x14ac:dyDescent="0.2">
      <c r="B135" s="41"/>
      <c r="C135" s="41"/>
      <c r="D135" s="41"/>
      <c r="E135" s="41"/>
      <c r="F135" s="41"/>
      <c r="G135" s="41"/>
      <c r="H135" s="41"/>
      <c r="I135" s="41"/>
      <c r="J135" s="62"/>
      <c r="K135" s="63"/>
      <c r="L135" s="63"/>
      <c r="M135" s="63"/>
      <c r="N135" s="41"/>
      <c r="O135" s="41"/>
      <c r="P135" s="41"/>
    </row>
    <row r="136" spans="2:16" s="34" customFormat="1" ht="20.100000000000001" customHeight="1" x14ac:dyDescent="0.2">
      <c r="B136" s="41"/>
      <c r="C136" s="41"/>
      <c r="D136" s="41"/>
      <c r="E136" s="41"/>
      <c r="F136" s="41"/>
      <c r="G136" s="41"/>
      <c r="H136" s="41"/>
      <c r="I136" s="41"/>
      <c r="J136" s="62"/>
      <c r="K136" s="63"/>
      <c r="L136" s="63"/>
      <c r="M136" s="63"/>
      <c r="N136" s="41"/>
      <c r="O136" s="41"/>
      <c r="P136" s="41"/>
    </row>
    <row r="137" spans="2:16" s="34" customFormat="1" ht="20.100000000000001" customHeight="1" x14ac:dyDescent="0.2">
      <c r="B137" s="41"/>
      <c r="C137" s="41"/>
      <c r="D137" s="41"/>
      <c r="E137" s="41"/>
      <c r="F137" s="41"/>
      <c r="G137" s="41"/>
      <c r="H137" s="41"/>
      <c r="I137" s="41"/>
      <c r="J137" s="62"/>
      <c r="K137" s="63"/>
      <c r="L137" s="63"/>
      <c r="M137" s="63"/>
      <c r="N137" s="41"/>
      <c r="O137" s="41"/>
      <c r="P137" s="41"/>
    </row>
    <row r="138" spans="2:16" s="34" customFormat="1" ht="20.100000000000001" customHeight="1" x14ac:dyDescent="0.2">
      <c r="B138" s="41"/>
      <c r="C138" s="41"/>
      <c r="D138" s="41"/>
      <c r="E138" s="41"/>
      <c r="F138" s="41"/>
      <c r="G138" s="41"/>
      <c r="H138" s="41"/>
      <c r="I138" s="41"/>
      <c r="J138" s="62"/>
      <c r="K138" s="63"/>
      <c r="L138" s="63"/>
      <c r="M138" s="63"/>
      <c r="N138" s="41"/>
      <c r="O138" s="41"/>
      <c r="P138" s="41"/>
    </row>
    <row r="139" spans="2:16" s="34" customFormat="1" ht="20.100000000000001" customHeight="1" x14ac:dyDescent="0.2">
      <c r="B139" s="41"/>
      <c r="C139" s="41"/>
      <c r="D139" s="41"/>
      <c r="E139" s="41"/>
      <c r="F139" s="41"/>
      <c r="G139" s="41"/>
      <c r="H139" s="41"/>
      <c r="I139" s="41"/>
      <c r="J139" s="62"/>
      <c r="K139" s="63"/>
      <c r="L139" s="63"/>
      <c r="M139" s="63"/>
      <c r="N139" s="41"/>
      <c r="O139" s="41"/>
      <c r="P139" s="41"/>
    </row>
    <row r="140" spans="2:16" s="34" customFormat="1" ht="20.100000000000001" customHeight="1" x14ac:dyDescent="0.2">
      <c r="B140" s="41"/>
      <c r="C140" s="41"/>
      <c r="D140" s="41"/>
      <c r="E140" s="41"/>
      <c r="F140" s="41"/>
      <c r="G140" s="41"/>
      <c r="H140" s="41"/>
      <c r="I140" s="41"/>
      <c r="J140" s="62"/>
      <c r="K140" s="63"/>
      <c r="L140" s="63"/>
      <c r="M140" s="63"/>
      <c r="N140" s="41"/>
      <c r="O140" s="41"/>
      <c r="P140" s="41"/>
    </row>
    <row r="141" spans="2:16" s="34" customFormat="1" ht="20.100000000000001" customHeight="1" x14ac:dyDescent="0.2">
      <c r="B141" s="41"/>
      <c r="C141" s="41"/>
      <c r="D141" s="41"/>
      <c r="E141" s="41"/>
      <c r="F141" s="41"/>
      <c r="G141" s="41"/>
      <c r="H141" s="41"/>
      <c r="I141" s="41"/>
      <c r="J141" s="62"/>
      <c r="K141" s="63"/>
      <c r="L141" s="63"/>
      <c r="M141" s="63"/>
      <c r="N141" s="41"/>
      <c r="O141" s="41"/>
      <c r="P141" s="41"/>
    </row>
    <row r="142" spans="2:16" s="34" customFormat="1" ht="20.100000000000001" customHeight="1" x14ac:dyDescent="0.2">
      <c r="B142" s="41"/>
      <c r="C142" s="41"/>
      <c r="D142" s="41"/>
      <c r="E142" s="41"/>
      <c r="F142" s="41"/>
      <c r="G142" s="41"/>
      <c r="H142" s="41"/>
      <c r="I142" s="41"/>
      <c r="J142" s="62"/>
      <c r="K142" s="63"/>
      <c r="L142" s="63"/>
      <c r="M142" s="63"/>
      <c r="N142" s="41"/>
      <c r="O142" s="41"/>
      <c r="P142" s="41"/>
    </row>
    <row r="143" spans="2:16" s="34" customFormat="1" ht="20.100000000000001" customHeight="1" x14ac:dyDescent="0.2">
      <c r="B143" s="41"/>
      <c r="C143" s="41"/>
      <c r="D143" s="41"/>
      <c r="E143" s="41"/>
      <c r="F143" s="41"/>
      <c r="G143" s="41"/>
      <c r="H143" s="41"/>
      <c r="I143" s="41"/>
      <c r="J143" s="62"/>
      <c r="K143" s="63"/>
      <c r="L143" s="63"/>
      <c r="M143" s="63"/>
      <c r="N143" s="41"/>
      <c r="O143" s="41"/>
      <c r="P143" s="41"/>
    </row>
    <row r="144" spans="2:16" s="34" customFormat="1" ht="20.100000000000001" customHeight="1" x14ac:dyDescent="0.2">
      <c r="B144" s="41"/>
      <c r="C144" s="41"/>
      <c r="D144" s="41"/>
      <c r="E144" s="41"/>
      <c r="F144" s="41"/>
      <c r="G144" s="41"/>
      <c r="H144" s="41"/>
      <c r="I144" s="41"/>
      <c r="J144" s="62"/>
      <c r="K144" s="63"/>
      <c r="L144" s="63"/>
      <c r="M144" s="63"/>
      <c r="N144" s="41"/>
      <c r="O144" s="41"/>
      <c r="P144" s="41"/>
    </row>
    <row r="145" spans="2:16" s="34" customFormat="1" ht="20.100000000000001" customHeight="1" x14ac:dyDescent="0.2">
      <c r="B145" s="41"/>
      <c r="C145" s="41"/>
      <c r="D145" s="41"/>
      <c r="E145" s="41"/>
      <c r="F145" s="41"/>
      <c r="G145" s="41"/>
      <c r="H145" s="41"/>
      <c r="I145" s="41"/>
      <c r="J145" s="62"/>
      <c r="K145" s="63"/>
      <c r="L145" s="63"/>
      <c r="M145" s="63"/>
      <c r="N145" s="41"/>
      <c r="O145" s="41"/>
      <c r="P145" s="41"/>
    </row>
    <row r="146" spans="2:16" s="34" customFormat="1" ht="20.100000000000001" customHeight="1" x14ac:dyDescent="0.2">
      <c r="B146" s="41"/>
      <c r="C146" s="41"/>
      <c r="D146" s="41"/>
      <c r="E146" s="41"/>
      <c r="F146" s="41"/>
      <c r="G146" s="41"/>
      <c r="H146" s="41"/>
      <c r="I146" s="41"/>
      <c r="J146" s="62"/>
      <c r="K146" s="63"/>
      <c r="L146" s="63"/>
      <c r="M146" s="63"/>
      <c r="N146" s="41"/>
      <c r="O146" s="41"/>
      <c r="P146" s="41"/>
    </row>
    <row r="147" spans="2:16" s="34" customFormat="1" ht="20.100000000000001" customHeight="1" x14ac:dyDescent="0.2">
      <c r="B147" s="41"/>
      <c r="C147" s="41"/>
      <c r="D147" s="41"/>
      <c r="E147" s="41"/>
      <c r="F147" s="41"/>
      <c r="G147" s="41"/>
      <c r="H147" s="41"/>
      <c r="I147" s="41"/>
      <c r="J147" s="62"/>
      <c r="K147" s="63"/>
      <c r="L147" s="63"/>
      <c r="M147" s="63"/>
      <c r="N147" s="41"/>
      <c r="O147" s="41"/>
      <c r="P147" s="41"/>
    </row>
    <row r="148" spans="2:16" s="34" customFormat="1" ht="20.100000000000001" customHeight="1" x14ac:dyDescent="0.2">
      <c r="B148" s="41"/>
      <c r="C148" s="41"/>
      <c r="D148" s="41"/>
      <c r="E148" s="41"/>
      <c r="F148" s="41"/>
      <c r="G148" s="41"/>
      <c r="H148" s="41"/>
      <c r="I148" s="41"/>
      <c r="J148" s="62"/>
      <c r="K148" s="63"/>
      <c r="L148" s="63"/>
      <c r="M148" s="63"/>
      <c r="N148" s="41"/>
      <c r="O148" s="41"/>
      <c r="P148" s="41"/>
    </row>
    <row r="149" spans="2:16" s="34" customFormat="1" ht="20.100000000000001" customHeight="1" x14ac:dyDescent="0.2">
      <c r="B149" s="41"/>
      <c r="C149" s="41"/>
      <c r="D149" s="41"/>
      <c r="E149" s="41"/>
      <c r="F149" s="41"/>
      <c r="G149" s="41"/>
      <c r="H149" s="41"/>
      <c r="I149" s="41"/>
      <c r="J149" s="62"/>
      <c r="K149" s="63"/>
      <c r="L149" s="63"/>
      <c r="M149" s="63"/>
      <c r="N149" s="41"/>
      <c r="O149" s="41"/>
      <c r="P149" s="41"/>
    </row>
    <row r="150" spans="2:16" s="34" customFormat="1" ht="20.100000000000001" customHeight="1" x14ac:dyDescent="0.2">
      <c r="B150" s="41"/>
      <c r="C150" s="41"/>
      <c r="D150" s="41"/>
      <c r="E150" s="41"/>
      <c r="F150" s="41"/>
      <c r="G150" s="41"/>
      <c r="H150" s="41"/>
      <c r="I150" s="41"/>
      <c r="J150" s="62"/>
      <c r="K150" s="63"/>
      <c r="L150" s="63"/>
      <c r="M150" s="63"/>
      <c r="N150" s="41"/>
      <c r="O150" s="41"/>
      <c r="P150" s="41"/>
    </row>
    <row r="151" spans="2:16" s="34" customFormat="1" ht="20.100000000000001" customHeight="1" x14ac:dyDescent="0.2">
      <c r="B151" s="41"/>
      <c r="C151" s="41"/>
      <c r="D151" s="41"/>
      <c r="E151" s="41"/>
      <c r="F151" s="41"/>
      <c r="G151" s="41"/>
      <c r="H151" s="41"/>
      <c r="I151" s="41"/>
      <c r="J151" s="62"/>
      <c r="K151" s="63"/>
      <c r="L151" s="63"/>
      <c r="M151" s="63"/>
      <c r="N151" s="41"/>
      <c r="O151" s="41"/>
      <c r="P151" s="41"/>
    </row>
    <row r="152" spans="2:16" s="34" customFormat="1" ht="20.100000000000001" customHeight="1" x14ac:dyDescent="0.2">
      <c r="B152" s="41"/>
      <c r="C152" s="41"/>
      <c r="D152" s="41"/>
      <c r="E152" s="41"/>
      <c r="F152" s="41"/>
      <c r="G152" s="41"/>
      <c r="H152" s="41"/>
      <c r="I152" s="41"/>
      <c r="J152" s="62"/>
      <c r="K152" s="63"/>
      <c r="L152" s="63"/>
      <c r="M152" s="63"/>
      <c r="N152" s="41"/>
      <c r="O152" s="41"/>
      <c r="P152" s="41"/>
    </row>
    <row r="153" spans="2:16" s="34" customFormat="1" ht="20.100000000000001" customHeight="1" x14ac:dyDescent="0.2">
      <c r="B153" s="41"/>
      <c r="C153" s="41"/>
      <c r="D153" s="41"/>
      <c r="E153" s="41"/>
      <c r="F153" s="41"/>
      <c r="G153" s="41"/>
      <c r="H153" s="41"/>
      <c r="I153" s="41"/>
      <c r="J153" s="62"/>
      <c r="K153" s="63"/>
      <c r="L153" s="63"/>
      <c r="M153" s="63"/>
      <c r="N153" s="41"/>
      <c r="O153" s="41"/>
      <c r="P153" s="41"/>
    </row>
    <row r="154" spans="2:16" s="34" customFormat="1" ht="20.100000000000001" customHeight="1" x14ac:dyDescent="0.2">
      <c r="B154" s="41"/>
      <c r="C154" s="41"/>
      <c r="D154" s="41"/>
      <c r="E154" s="41"/>
      <c r="F154" s="41"/>
      <c r="G154" s="41"/>
      <c r="H154" s="41"/>
      <c r="I154" s="41"/>
      <c r="J154" s="62"/>
      <c r="K154" s="63"/>
      <c r="L154" s="63"/>
      <c r="M154" s="63"/>
      <c r="N154" s="41"/>
      <c r="O154" s="41"/>
      <c r="P154" s="41"/>
    </row>
    <row r="155" spans="2:16" s="34" customFormat="1" ht="20.100000000000001" customHeight="1" x14ac:dyDescent="0.2">
      <c r="B155" s="41"/>
      <c r="C155" s="41"/>
      <c r="D155" s="41"/>
      <c r="E155" s="41"/>
      <c r="F155" s="41"/>
      <c r="G155" s="41"/>
      <c r="H155" s="41"/>
      <c r="I155" s="41"/>
      <c r="J155" s="62"/>
      <c r="K155" s="63"/>
      <c r="L155" s="63"/>
      <c r="M155" s="63"/>
      <c r="N155" s="41"/>
      <c r="O155" s="41"/>
      <c r="P155" s="41"/>
    </row>
    <row r="156" spans="2:16" s="34" customFormat="1" ht="20.100000000000001" customHeight="1" x14ac:dyDescent="0.2">
      <c r="B156" s="41"/>
      <c r="C156" s="41"/>
      <c r="D156" s="41"/>
      <c r="E156" s="41"/>
      <c r="F156" s="41"/>
      <c r="G156" s="41"/>
      <c r="H156" s="41"/>
      <c r="I156" s="41"/>
      <c r="J156" s="62"/>
      <c r="K156" s="63"/>
      <c r="L156" s="63"/>
      <c r="M156" s="63"/>
      <c r="N156" s="41"/>
      <c r="O156" s="41"/>
      <c r="P156" s="41"/>
    </row>
    <row r="157" spans="2:16" s="34" customFormat="1" ht="20.100000000000001" customHeight="1" x14ac:dyDescent="0.2">
      <c r="B157" s="41"/>
      <c r="C157" s="41"/>
      <c r="D157" s="41"/>
      <c r="E157" s="41"/>
      <c r="F157" s="41"/>
      <c r="G157" s="41"/>
      <c r="H157" s="41"/>
      <c r="I157" s="41"/>
      <c r="J157" s="62"/>
      <c r="K157" s="63"/>
      <c r="L157" s="63"/>
      <c r="M157" s="63"/>
      <c r="N157" s="41"/>
      <c r="O157" s="41"/>
      <c r="P157" s="41"/>
    </row>
    <row r="158" spans="2:16" s="34" customFormat="1" ht="20.100000000000001" customHeight="1" x14ac:dyDescent="0.2">
      <c r="B158" s="41"/>
      <c r="C158" s="41"/>
      <c r="D158" s="41"/>
      <c r="E158" s="41"/>
      <c r="F158" s="41"/>
      <c r="G158" s="41"/>
      <c r="H158" s="41"/>
      <c r="I158" s="41"/>
      <c r="J158" s="62"/>
      <c r="K158" s="63"/>
      <c r="L158" s="63"/>
      <c r="M158" s="63"/>
      <c r="N158" s="41"/>
      <c r="O158" s="41"/>
      <c r="P158" s="41"/>
    </row>
    <row r="159" spans="2:16" s="34" customFormat="1" ht="20.100000000000001" customHeight="1" x14ac:dyDescent="0.2">
      <c r="B159" s="41"/>
      <c r="C159" s="41"/>
      <c r="D159" s="41"/>
      <c r="E159" s="41"/>
      <c r="F159" s="41"/>
      <c r="G159" s="41"/>
      <c r="H159" s="41"/>
      <c r="I159" s="41"/>
      <c r="J159" s="62"/>
      <c r="K159" s="63"/>
      <c r="L159" s="63"/>
      <c r="M159" s="63"/>
      <c r="N159" s="41"/>
      <c r="O159" s="41"/>
      <c r="P159" s="41"/>
    </row>
    <row r="160" spans="2:16" s="34" customFormat="1" ht="20.100000000000001" customHeight="1" x14ac:dyDescent="0.2">
      <c r="B160" s="41"/>
      <c r="C160" s="41"/>
      <c r="D160" s="41"/>
      <c r="E160" s="41"/>
      <c r="F160" s="41"/>
      <c r="G160" s="41"/>
      <c r="H160" s="41"/>
      <c r="I160" s="41"/>
      <c r="J160" s="62"/>
      <c r="K160" s="63"/>
      <c r="L160" s="63"/>
      <c r="M160" s="63"/>
      <c r="N160" s="41"/>
      <c r="O160" s="41"/>
      <c r="P160" s="41"/>
    </row>
    <row r="161" spans="2:16" s="34" customFormat="1" ht="20.100000000000001" customHeight="1" x14ac:dyDescent="0.2">
      <c r="B161" s="41"/>
      <c r="C161" s="41"/>
      <c r="D161" s="41"/>
      <c r="E161" s="41"/>
      <c r="F161" s="41"/>
      <c r="G161" s="41"/>
      <c r="H161" s="41"/>
      <c r="I161" s="41"/>
      <c r="J161" s="62"/>
      <c r="K161" s="63"/>
      <c r="L161" s="63"/>
      <c r="M161" s="63"/>
      <c r="N161" s="41"/>
      <c r="O161" s="41"/>
      <c r="P161" s="41"/>
    </row>
    <row r="162" spans="2:16" s="34" customFormat="1" ht="20.100000000000001" customHeight="1" x14ac:dyDescent="0.2">
      <c r="B162" s="41"/>
      <c r="C162" s="41"/>
      <c r="D162" s="41"/>
      <c r="E162" s="41"/>
      <c r="F162" s="41"/>
      <c r="G162" s="41"/>
      <c r="H162" s="41"/>
      <c r="I162" s="41"/>
      <c r="J162" s="62"/>
      <c r="K162" s="63"/>
      <c r="L162" s="63"/>
      <c r="M162" s="63"/>
      <c r="N162" s="41"/>
      <c r="O162" s="41"/>
      <c r="P162" s="41"/>
    </row>
    <row r="163" spans="2:16" s="34" customFormat="1" ht="20.100000000000001" customHeight="1" x14ac:dyDescent="0.2">
      <c r="B163" s="41"/>
      <c r="C163" s="41"/>
      <c r="D163" s="41"/>
      <c r="E163" s="41"/>
      <c r="F163" s="41"/>
      <c r="G163" s="41"/>
      <c r="H163" s="41"/>
      <c r="I163" s="41"/>
      <c r="J163" s="62"/>
      <c r="K163" s="63"/>
      <c r="L163" s="63"/>
      <c r="M163" s="63"/>
      <c r="N163" s="41"/>
      <c r="O163" s="41"/>
      <c r="P163" s="41"/>
    </row>
    <row r="164" spans="2:16" s="34" customFormat="1" ht="20.100000000000001" customHeight="1" x14ac:dyDescent="0.2">
      <c r="B164" s="41"/>
      <c r="C164" s="41"/>
      <c r="D164" s="41"/>
      <c r="E164" s="41"/>
      <c r="F164" s="41"/>
      <c r="G164" s="41"/>
      <c r="H164" s="41"/>
      <c r="I164" s="41"/>
      <c r="J164" s="62"/>
      <c r="K164" s="63"/>
      <c r="L164" s="63"/>
      <c r="M164" s="63"/>
      <c r="N164" s="41"/>
      <c r="O164" s="41"/>
      <c r="P164" s="41"/>
    </row>
    <row r="165" spans="2:16" s="34" customFormat="1" ht="20.100000000000001" customHeight="1" x14ac:dyDescent="0.2">
      <c r="B165" s="41"/>
      <c r="C165" s="41"/>
      <c r="D165" s="41"/>
      <c r="E165" s="41"/>
      <c r="F165" s="41"/>
      <c r="G165" s="41"/>
      <c r="H165" s="41"/>
      <c r="I165" s="41"/>
      <c r="J165" s="62"/>
      <c r="K165" s="63"/>
      <c r="L165" s="63"/>
      <c r="M165" s="63"/>
      <c r="N165" s="41"/>
      <c r="O165" s="41"/>
      <c r="P165" s="41"/>
    </row>
    <row r="166" spans="2:16" s="34" customFormat="1" ht="20.100000000000001" customHeight="1" x14ac:dyDescent="0.2">
      <c r="B166" s="41"/>
      <c r="C166" s="41"/>
      <c r="D166" s="41"/>
      <c r="E166" s="41"/>
      <c r="F166" s="41"/>
      <c r="G166" s="41"/>
      <c r="H166" s="41"/>
      <c r="I166" s="41"/>
      <c r="J166" s="62"/>
      <c r="K166" s="63"/>
      <c r="L166" s="63"/>
      <c r="M166" s="63"/>
      <c r="N166" s="41"/>
      <c r="O166" s="41"/>
      <c r="P166" s="41"/>
    </row>
    <row r="167" spans="2:16" s="34" customFormat="1" ht="20.100000000000001" customHeight="1" x14ac:dyDescent="0.2">
      <c r="B167" s="41"/>
      <c r="C167" s="41"/>
      <c r="D167" s="41"/>
      <c r="E167" s="41"/>
      <c r="F167" s="41"/>
      <c r="G167" s="41"/>
      <c r="H167" s="41"/>
      <c r="I167" s="41"/>
      <c r="J167" s="62"/>
      <c r="K167" s="63"/>
      <c r="L167" s="63"/>
      <c r="M167" s="63"/>
      <c r="N167" s="41"/>
      <c r="O167" s="41"/>
      <c r="P167" s="41"/>
    </row>
    <row r="168" spans="2:16" s="34" customFormat="1" ht="20.100000000000001" customHeight="1" x14ac:dyDescent="0.2">
      <c r="B168" s="41"/>
      <c r="C168" s="41"/>
      <c r="D168" s="41"/>
      <c r="E168" s="41"/>
      <c r="F168" s="41"/>
      <c r="G168" s="41"/>
      <c r="H168" s="41"/>
      <c r="I168" s="41"/>
      <c r="J168" s="62"/>
      <c r="K168" s="63"/>
      <c r="L168" s="63"/>
      <c r="M168" s="63"/>
      <c r="N168" s="41"/>
      <c r="O168" s="41"/>
      <c r="P168" s="41"/>
    </row>
    <row r="169" spans="2:16" s="34" customFormat="1" ht="20.100000000000001" customHeight="1" x14ac:dyDescent="0.2">
      <c r="B169" s="41"/>
      <c r="C169" s="41"/>
      <c r="D169" s="41"/>
      <c r="E169" s="41"/>
      <c r="F169" s="41"/>
      <c r="G169" s="41"/>
      <c r="H169" s="41"/>
      <c r="I169" s="41"/>
      <c r="J169" s="62"/>
      <c r="K169" s="63"/>
      <c r="L169" s="63"/>
      <c r="M169" s="63"/>
      <c r="N169" s="41"/>
      <c r="O169" s="41"/>
      <c r="P169" s="41"/>
    </row>
    <row r="170" spans="2:16" s="34" customFormat="1" ht="20.100000000000001" customHeight="1" x14ac:dyDescent="0.2">
      <c r="B170" s="41"/>
      <c r="C170" s="41"/>
      <c r="D170" s="41"/>
      <c r="E170" s="41"/>
      <c r="F170" s="41"/>
      <c r="G170" s="41"/>
      <c r="H170" s="41"/>
      <c r="I170" s="41"/>
      <c r="J170" s="62"/>
      <c r="K170" s="63"/>
      <c r="L170" s="63"/>
      <c r="M170" s="63"/>
      <c r="N170" s="41"/>
      <c r="O170" s="41"/>
      <c r="P170" s="41"/>
    </row>
    <row r="171" spans="2:16" s="34" customFormat="1" ht="20.100000000000001" customHeight="1" x14ac:dyDescent="0.2">
      <c r="B171" s="41"/>
      <c r="C171" s="41"/>
      <c r="D171" s="41"/>
      <c r="E171" s="41"/>
      <c r="F171" s="41"/>
      <c r="G171" s="41"/>
      <c r="H171" s="41"/>
      <c r="I171" s="41"/>
      <c r="J171" s="62"/>
      <c r="K171" s="63"/>
      <c r="L171" s="63"/>
      <c r="M171" s="63"/>
      <c r="N171" s="41"/>
      <c r="O171" s="41"/>
      <c r="P171" s="41"/>
    </row>
    <row r="172" spans="2:16" s="34" customFormat="1" ht="20.100000000000001" customHeight="1" x14ac:dyDescent="0.2">
      <c r="B172" s="41"/>
      <c r="C172" s="41"/>
      <c r="D172" s="41"/>
      <c r="E172" s="41"/>
      <c r="F172" s="41"/>
      <c r="G172" s="41"/>
      <c r="H172" s="41"/>
      <c r="I172" s="41"/>
      <c r="J172" s="62"/>
      <c r="K172" s="63"/>
      <c r="L172" s="63"/>
      <c r="M172" s="63"/>
      <c r="N172" s="41"/>
      <c r="O172" s="41"/>
      <c r="P172" s="41"/>
    </row>
    <row r="173" spans="2:16" s="34" customFormat="1" ht="20.100000000000001" customHeight="1" x14ac:dyDescent="0.2">
      <c r="B173" s="41"/>
      <c r="C173" s="41"/>
      <c r="D173" s="41"/>
      <c r="E173" s="41"/>
      <c r="F173" s="41"/>
      <c r="G173" s="41"/>
      <c r="H173" s="41"/>
      <c r="I173" s="41"/>
      <c r="J173" s="62"/>
      <c r="K173" s="63"/>
      <c r="L173" s="63"/>
      <c r="M173" s="63"/>
      <c r="N173" s="41"/>
      <c r="O173" s="41"/>
      <c r="P173" s="41"/>
    </row>
    <row r="174" spans="2:16" s="34" customFormat="1" ht="20.100000000000001" customHeight="1" x14ac:dyDescent="0.2">
      <c r="B174" s="41"/>
      <c r="C174" s="41"/>
      <c r="D174" s="41"/>
      <c r="E174" s="41"/>
      <c r="F174" s="41"/>
      <c r="G174" s="41"/>
      <c r="H174" s="41"/>
      <c r="I174" s="41"/>
      <c r="J174" s="62"/>
      <c r="K174" s="63"/>
      <c r="L174" s="63"/>
      <c r="M174" s="63"/>
      <c r="N174" s="41"/>
      <c r="O174" s="41"/>
      <c r="P174" s="41"/>
    </row>
    <row r="175" spans="2:16" s="34" customFormat="1" ht="20.100000000000001" customHeight="1" x14ac:dyDescent="0.2">
      <c r="B175" s="41"/>
      <c r="C175" s="41"/>
      <c r="D175" s="41"/>
      <c r="E175" s="41"/>
      <c r="F175" s="41"/>
      <c r="G175" s="41"/>
      <c r="H175" s="41"/>
      <c r="I175" s="41"/>
      <c r="J175" s="62"/>
      <c r="K175" s="63"/>
      <c r="L175" s="63"/>
      <c r="M175" s="63"/>
      <c r="N175" s="41"/>
      <c r="O175" s="41"/>
      <c r="P175" s="41"/>
    </row>
    <row r="176" spans="2:16" s="34" customFormat="1" ht="20.100000000000001" customHeight="1" x14ac:dyDescent="0.2">
      <c r="B176" s="41"/>
      <c r="C176" s="41"/>
      <c r="D176" s="41"/>
      <c r="E176" s="41"/>
      <c r="F176" s="41"/>
      <c r="G176" s="41"/>
      <c r="H176" s="41"/>
      <c r="I176" s="41"/>
      <c r="J176" s="62"/>
      <c r="K176" s="63"/>
      <c r="L176" s="63"/>
      <c r="M176" s="63"/>
      <c r="N176" s="41"/>
      <c r="O176" s="41"/>
      <c r="P176" s="41"/>
    </row>
    <row r="177" spans="2:16" s="34" customFormat="1" ht="20.100000000000001" customHeight="1" x14ac:dyDescent="0.2">
      <c r="B177" s="41"/>
      <c r="C177" s="41"/>
      <c r="D177" s="41"/>
      <c r="E177" s="41"/>
      <c r="F177" s="41"/>
      <c r="G177" s="41"/>
      <c r="H177" s="41"/>
      <c r="I177" s="41"/>
      <c r="J177" s="62"/>
      <c r="K177" s="63"/>
      <c r="L177" s="63"/>
      <c r="M177" s="63"/>
      <c r="N177" s="41"/>
      <c r="O177" s="41"/>
      <c r="P177" s="41"/>
    </row>
    <row r="178" spans="2:16" s="34" customFormat="1" ht="20.100000000000001" customHeight="1" x14ac:dyDescent="0.2">
      <c r="B178" s="41"/>
      <c r="C178" s="41"/>
      <c r="D178" s="41"/>
      <c r="E178" s="41"/>
      <c r="F178" s="41"/>
      <c r="G178" s="41"/>
      <c r="H178" s="41"/>
      <c r="I178" s="41"/>
      <c r="J178" s="62"/>
      <c r="K178" s="63"/>
      <c r="L178" s="63"/>
      <c r="M178" s="63"/>
      <c r="N178" s="41"/>
      <c r="O178" s="41"/>
      <c r="P178" s="41"/>
    </row>
    <row r="179" spans="2:16" s="34" customFormat="1" ht="20.100000000000001" customHeight="1" x14ac:dyDescent="0.2">
      <c r="B179" s="41"/>
      <c r="C179" s="41"/>
      <c r="D179" s="41"/>
      <c r="E179" s="41"/>
      <c r="F179" s="41"/>
      <c r="G179" s="41"/>
      <c r="H179" s="41"/>
      <c r="I179" s="41"/>
      <c r="J179" s="62"/>
      <c r="K179" s="63"/>
      <c r="L179" s="63"/>
      <c r="M179" s="63"/>
      <c r="N179" s="41"/>
      <c r="O179" s="41"/>
      <c r="P179" s="41"/>
    </row>
    <row r="180" spans="2:16" s="34" customFormat="1" ht="20.100000000000001" customHeight="1" x14ac:dyDescent="0.2">
      <c r="B180" s="41"/>
      <c r="C180" s="41"/>
      <c r="D180" s="41"/>
      <c r="E180" s="41"/>
      <c r="F180" s="41"/>
      <c r="G180" s="41"/>
      <c r="H180" s="41"/>
      <c r="I180" s="41"/>
      <c r="J180" s="62"/>
      <c r="K180" s="63"/>
      <c r="L180" s="63"/>
      <c r="M180" s="63"/>
      <c r="N180" s="41"/>
      <c r="O180" s="41"/>
      <c r="P180" s="41"/>
    </row>
    <row r="181" spans="2:16" s="34" customFormat="1" ht="20.100000000000001" customHeight="1" x14ac:dyDescent="0.2">
      <c r="B181" s="41"/>
      <c r="C181" s="41"/>
      <c r="D181" s="41"/>
      <c r="E181" s="41"/>
      <c r="F181" s="41"/>
      <c r="G181" s="41"/>
      <c r="H181" s="41"/>
      <c r="I181" s="41"/>
      <c r="J181" s="62"/>
      <c r="K181" s="63"/>
      <c r="L181" s="63"/>
      <c r="M181" s="63"/>
      <c r="N181" s="41"/>
      <c r="O181" s="41"/>
      <c r="P181" s="41"/>
    </row>
    <row r="182" spans="2:16" s="34" customFormat="1" ht="20.100000000000001" customHeight="1" x14ac:dyDescent="0.2">
      <c r="B182" s="41"/>
      <c r="C182" s="41"/>
      <c r="D182" s="41"/>
      <c r="E182" s="41"/>
      <c r="F182" s="41"/>
      <c r="G182" s="41"/>
      <c r="H182" s="41"/>
      <c r="I182" s="41"/>
      <c r="J182" s="62"/>
      <c r="K182" s="63"/>
      <c r="L182" s="63"/>
      <c r="M182" s="63"/>
      <c r="N182" s="41"/>
      <c r="O182" s="41"/>
      <c r="P182" s="41"/>
    </row>
    <row r="183" spans="2:16" s="34" customFormat="1" ht="20.100000000000001" customHeight="1" x14ac:dyDescent="0.2">
      <c r="B183" s="41"/>
      <c r="C183" s="41"/>
      <c r="D183" s="41"/>
      <c r="E183" s="41"/>
      <c r="F183" s="41"/>
      <c r="G183" s="41"/>
      <c r="H183" s="41"/>
      <c r="I183" s="41"/>
      <c r="J183" s="62"/>
      <c r="K183" s="63"/>
      <c r="L183" s="63"/>
      <c r="M183" s="63"/>
      <c r="N183" s="41"/>
      <c r="O183" s="41"/>
      <c r="P183" s="41"/>
    </row>
    <row r="184" spans="2:16" s="34" customFormat="1" ht="20.100000000000001" customHeight="1" x14ac:dyDescent="0.2">
      <c r="B184" s="41"/>
      <c r="C184" s="41"/>
      <c r="D184" s="41"/>
      <c r="E184" s="41"/>
      <c r="F184" s="41"/>
      <c r="G184" s="41"/>
      <c r="H184" s="41"/>
      <c r="I184" s="41"/>
      <c r="J184" s="62"/>
      <c r="K184" s="63"/>
      <c r="L184" s="63"/>
      <c r="M184" s="63"/>
      <c r="N184" s="41"/>
      <c r="O184" s="41"/>
      <c r="P184" s="41"/>
    </row>
    <row r="185" spans="2:16" s="34" customFormat="1" ht="20.100000000000001" customHeight="1" x14ac:dyDescent="0.2">
      <c r="B185" s="41"/>
      <c r="C185" s="41"/>
      <c r="D185" s="41"/>
      <c r="E185" s="41"/>
      <c r="F185" s="41"/>
      <c r="G185" s="41"/>
      <c r="H185" s="41"/>
      <c r="I185" s="41"/>
      <c r="J185" s="62"/>
      <c r="K185" s="63"/>
      <c r="L185" s="63"/>
      <c r="M185" s="63"/>
      <c r="N185" s="41"/>
      <c r="O185" s="41"/>
      <c r="P185" s="41"/>
    </row>
    <row r="186" spans="2:16" s="34" customFormat="1" ht="20.100000000000001" customHeight="1" x14ac:dyDescent="0.2">
      <c r="B186" s="41"/>
      <c r="C186" s="41"/>
      <c r="D186" s="41"/>
      <c r="E186" s="41"/>
      <c r="F186" s="41"/>
      <c r="G186" s="41"/>
      <c r="H186" s="41"/>
      <c r="I186" s="41"/>
      <c r="J186" s="62"/>
      <c r="K186" s="63"/>
      <c r="L186" s="63"/>
      <c r="M186" s="63"/>
      <c r="N186" s="41"/>
      <c r="O186" s="41"/>
      <c r="P186" s="41"/>
    </row>
    <row r="187" spans="2:16" s="34" customFormat="1" ht="20.100000000000001" customHeight="1" x14ac:dyDescent="0.2">
      <c r="B187" s="41"/>
      <c r="C187" s="41"/>
      <c r="D187" s="41"/>
      <c r="E187" s="41"/>
      <c r="F187" s="41"/>
      <c r="G187" s="41"/>
      <c r="H187" s="41"/>
      <c r="I187" s="41"/>
      <c r="J187" s="62"/>
      <c r="K187" s="63"/>
      <c r="L187" s="63"/>
      <c r="M187" s="63"/>
      <c r="N187" s="41"/>
      <c r="O187" s="41"/>
      <c r="P187" s="41"/>
    </row>
    <row r="188" spans="2:16" s="34" customFormat="1" ht="20.100000000000001" customHeight="1" x14ac:dyDescent="0.2">
      <c r="B188" s="41"/>
      <c r="C188" s="41"/>
      <c r="D188" s="41"/>
      <c r="E188" s="41"/>
      <c r="F188" s="41"/>
      <c r="G188" s="41"/>
      <c r="H188" s="41"/>
      <c r="I188" s="41"/>
      <c r="J188" s="62"/>
      <c r="K188" s="63"/>
      <c r="L188" s="63"/>
      <c r="M188" s="63"/>
      <c r="N188" s="41"/>
      <c r="O188" s="41"/>
      <c r="P188" s="41"/>
    </row>
    <row r="189" spans="2:16" s="34" customFormat="1" ht="20.100000000000001" customHeight="1" x14ac:dyDescent="0.2">
      <c r="B189" s="41"/>
      <c r="C189" s="41"/>
      <c r="D189" s="41"/>
      <c r="E189" s="41"/>
      <c r="F189" s="41"/>
      <c r="G189" s="41"/>
      <c r="H189" s="41"/>
      <c r="I189" s="41"/>
      <c r="J189" s="62"/>
      <c r="K189" s="63"/>
      <c r="L189" s="63"/>
      <c r="M189" s="63"/>
      <c r="N189" s="41"/>
      <c r="O189" s="41"/>
      <c r="P189" s="41"/>
    </row>
    <row r="190" spans="2:16" s="34" customFormat="1" ht="20.100000000000001" customHeight="1" x14ac:dyDescent="0.2">
      <c r="B190" s="41"/>
      <c r="C190" s="41"/>
      <c r="D190" s="41"/>
      <c r="E190" s="41"/>
      <c r="F190" s="41"/>
      <c r="G190" s="41"/>
      <c r="H190" s="41"/>
      <c r="I190" s="41"/>
      <c r="J190" s="62"/>
      <c r="K190" s="63"/>
      <c r="L190" s="63"/>
      <c r="M190" s="63"/>
      <c r="N190" s="41"/>
      <c r="O190" s="41"/>
      <c r="P190" s="41"/>
    </row>
    <row r="191" spans="2:16" s="34" customFormat="1" ht="20.100000000000001" customHeight="1" x14ac:dyDescent="0.2">
      <c r="B191" s="41"/>
      <c r="C191" s="41"/>
      <c r="D191" s="41"/>
      <c r="E191" s="41"/>
      <c r="F191" s="41"/>
      <c r="G191" s="41"/>
      <c r="H191" s="41"/>
      <c r="I191" s="41"/>
      <c r="J191" s="62"/>
      <c r="K191" s="63"/>
      <c r="L191" s="63"/>
      <c r="M191" s="63"/>
      <c r="N191" s="41"/>
      <c r="O191" s="41"/>
      <c r="P191" s="41"/>
    </row>
    <row r="192" spans="2:16" s="34" customFormat="1" ht="20.100000000000001" customHeight="1" x14ac:dyDescent="0.2">
      <c r="B192" s="41"/>
      <c r="C192" s="41"/>
      <c r="D192" s="41"/>
      <c r="E192" s="41"/>
      <c r="F192" s="41"/>
      <c r="G192" s="41"/>
      <c r="H192" s="41"/>
      <c r="I192" s="41"/>
      <c r="J192" s="62"/>
      <c r="K192" s="63"/>
      <c r="L192" s="63"/>
      <c r="M192" s="63"/>
      <c r="N192" s="41"/>
      <c r="O192" s="41"/>
      <c r="P192" s="41"/>
    </row>
    <row r="193" spans="2:16" s="34" customFormat="1" ht="20.100000000000001" customHeight="1" x14ac:dyDescent="0.2">
      <c r="B193" s="41"/>
      <c r="C193" s="41"/>
      <c r="D193" s="41"/>
      <c r="E193" s="41"/>
      <c r="F193" s="41"/>
      <c r="G193" s="41"/>
      <c r="H193" s="41"/>
      <c r="I193" s="41"/>
      <c r="J193" s="62"/>
      <c r="K193" s="63"/>
      <c r="L193" s="63"/>
      <c r="M193" s="63"/>
      <c r="N193" s="41"/>
      <c r="O193" s="41"/>
      <c r="P193" s="41"/>
    </row>
    <row r="194" spans="2:16" s="34" customFormat="1" ht="20.100000000000001" customHeight="1" x14ac:dyDescent="0.2">
      <c r="B194" s="41"/>
      <c r="C194" s="41"/>
      <c r="D194" s="41"/>
      <c r="E194" s="41"/>
      <c r="F194" s="41"/>
      <c r="G194" s="41"/>
      <c r="H194" s="41"/>
      <c r="I194" s="41"/>
      <c r="J194" s="62"/>
      <c r="K194" s="63"/>
      <c r="L194" s="63"/>
      <c r="M194" s="63"/>
      <c r="N194" s="41"/>
      <c r="O194" s="41"/>
      <c r="P194" s="41"/>
    </row>
    <row r="195" spans="2:16" s="34" customFormat="1" ht="20.100000000000001" customHeight="1" x14ac:dyDescent="0.2">
      <c r="B195" s="41"/>
      <c r="C195" s="41"/>
      <c r="D195" s="41"/>
      <c r="E195" s="41"/>
      <c r="F195" s="41"/>
      <c r="G195" s="41"/>
      <c r="H195" s="41"/>
      <c r="I195" s="41"/>
      <c r="J195" s="62"/>
      <c r="K195" s="63"/>
      <c r="L195" s="63"/>
      <c r="M195" s="63"/>
      <c r="N195" s="41"/>
      <c r="O195" s="41"/>
      <c r="P195" s="41"/>
    </row>
    <row r="196" spans="2:16" s="34" customFormat="1" ht="20.100000000000001" customHeight="1" x14ac:dyDescent="0.2">
      <c r="B196" s="41"/>
      <c r="C196" s="41"/>
      <c r="D196" s="41"/>
      <c r="E196" s="41"/>
      <c r="F196" s="41"/>
      <c r="G196" s="41"/>
      <c r="H196" s="41"/>
      <c r="I196" s="41"/>
      <c r="J196" s="62"/>
      <c r="K196" s="63"/>
      <c r="L196" s="63"/>
      <c r="M196" s="63"/>
      <c r="N196" s="41"/>
      <c r="O196" s="41"/>
      <c r="P196" s="41"/>
    </row>
    <row r="197" spans="2:16" s="34" customFormat="1" ht="20.100000000000001" customHeight="1" x14ac:dyDescent="0.2">
      <c r="B197" s="41"/>
      <c r="C197" s="41"/>
      <c r="D197" s="41"/>
      <c r="E197" s="41"/>
      <c r="F197" s="41"/>
      <c r="G197" s="41"/>
      <c r="H197" s="41"/>
      <c r="I197" s="41"/>
      <c r="J197" s="62"/>
      <c r="K197" s="63"/>
      <c r="L197" s="63"/>
      <c r="M197" s="63"/>
      <c r="N197" s="41"/>
      <c r="O197" s="41"/>
      <c r="P197" s="41"/>
    </row>
    <row r="198" spans="2:16" s="34" customFormat="1" ht="20.100000000000001" customHeight="1" x14ac:dyDescent="0.2">
      <c r="B198" s="41"/>
      <c r="C198" s="41"/>
      <c r="D198" s="41"/>
      <c r="E198" s="41"/>
      <c r="F198" s="41"/>
      <c r="G198" s="41"/>
      <c r="H198" s="41"/>
      <c r="I198" s="41"/>
      <c r="J198" s="62"/>
      <c r="K198" s="63"/>
      <c r="L198" s="63"/>
      <c r="M198" s="63"/>
      <c r="N198" s="41"/>
      <c r="O198" s="41"/>
      <c r="P198" s="41"/>
    </row>
    <row r="199" spans="2:16" s="34" customFormat="1" ht="20.100000000000001" customHeight="1" x14ac:dyDescent="0.2">
      <c r="B199" s="41"/>
      <c r="C199" s="41"/>
      <c r="D199" s="41"/>
      <c r="E199" s="41"/>
      <c r="F199" s="41"/>
      <c r="G199" s="41"/>
      <c r="H199" s="41"/>
      <c r="I199" s="41"/>
      <c r="J199" s="62"/>
      <c r="K199" s="63"/>
      <c r="L199" s="63"/>
      <c r="M199" s="63"/>
      <c r="N199" s="41"/>
      <c r="O199" s="41"/>
      <c r="P199" s="41"/>
    </row>
    <row r="200" spans="2:16" s="34" customFormat="1" ht="20.100000000000001" customHeight="1" x14ac:dyDescent="0.2">
      <c r="B200" s="41"/>
      <c r="C200" s="41"/>
      <c r="D200" s="41"/>
      <c r="E200" s="41"/>
      <c r="F200" s="41"/>
      <c r="G200" s="41"/>
      <c r="H200" s="41"/>
      <c r="I200" s="41"/>
      <c r="J200" s="62"/>
      <c r="K200" s="63"/>
      <c r="L200" s="63"/>
      <c r="M200" s="63"/>
      <c r="N200" s="41"/>
      <c r="O200" s="41"/>
      <c r="P200" s="41"/>
    </row>
    <row r="201" spans="2:16" s="34" customFormat="1" ht="20.100000000000001" customHeight="1" x14ac:dyDescent="0.2">
      <c r="B201" s="41"/>
      <c r="C201" s="41"/>
      <c r="D201" s="41"/>
      <c r="E201" s="41"/>
      <c r="F201" s="41"/>
      <c r="G201" s="41"/>
      <c r="H201" s="41"/>
      <c r="I201" s="41"/>
      <c r="J201" s="62"/>
      <c r="K201" s="63"/>
      <c r="L201" s="63"/>
      <c r="M201" s="63"/>
      <c r="N201" s="41"/>
      <c r="O201" s="41"/>
      <c r="P201" s="41"/>
    </row>
    <row r="202" spans="2:16" s="34" customFormat="1" ht="20.100000000000001" customHeight="1" x14ac:dyDescent="0.2">
      <c r="B202" s="41"/>
      <c r="C202" s="41"/>
      <c r="D202" s="41"/>
      <c r="E202" s="41"/>
      <c r="F202" s="41"/>
      <c r="G202" s="41"/>
      <c r="H202" s="41"/>
      <c r="I202" s="41"/>
      <c r="J202" s="62"/>
      <c r="K202" s="63"/>
      <c r="L202" s="63"/>
      <c r="M202" s="63"/>
      <c r="N202" s="41"/>
      <c r="O202" s="41"/>
      <c r="P202" s="41"/>
    </row>
    <row r="203" spans="2:16" s="34" customFormat="1" ht="20.100000000000001" customHeight="1" x14ac:dyDescent="0.2">
      <c r="B203" s="41"/>
      <c r="C203" s="41"/>
      <c r="D203" s="41"/>
      <c r="E203" s="41"/>
      <c r="F203" s="41"/>
      <c r="G203" s="41"/>
      <c r="H203" s="41"/>
      <c r="I203" s="41"/>
      <c r="J203" s="62"/>
      <c r="K203" s="63"/>
      <c r="L203" s="63"/>
      <c r="M203" s="63"/>
      <c r="N203" s="41"/>
      <c r="O203" s="41"/>
      <c r="P203" s="41"/>
    </row>
    <row r="204" spans="2:16" s="34" customFormat="1" ht="20.100000000000001" customHeight="1" x14ac:dyDescent="0.2">
      <c r="B204" s="41"/>
      <c r="C204" s="41"/>
      <c r="D204" s="41"/>
      <c r="E204" s="41"/>
      <c r="F204" s="41"/>
      <c r="G204" s="41"/>
      <c r="H204" s="41"/>
      <c r="I204" s="41"/>
      <c r="J204" s="62"/>
      <c r="K204" s="63"/>
      <c r="L204" s="63"/>
      <c r="M204" s="63"/>
      <c r="N204" s="41"/>
      <c r="O204" s="41"/>
      <c r="P204" s="41"/>
    </row>
    <row r="205" spans="2:16" s="34" customFormat="1" ht="20.100000000000001" customHeight="1" x14ac:dyDescent="0.2">
      <c r="B205" s="41"/>
      <c r="C205" s="41"/>
      <c r="D205" s="41"/>
      <c r="E205" s="41"/>
      <c r="F205" s="41"/>
      <c r="G205" s="41"/>
      <c r="H205" s="41"/>
      <c r="I205" s="41"/>
      <c r="J205" s="62"/>
      <c r="K205" s="63"/>
      <c r="L205" s="63"/>
      <c r="M205" s="63"/>
      <c r="N205" s="41"/>
      <c r="O205" s="41"/>
      <c r="P205" s="41"/>
    </row>
    <row r="206" spans="2:16" s="34" customFormat="1" ht="20.100000000000001" customHeight="1" x14ac:dyDescent="0.2">
      <c r="B206" s="41"/>
      <c r="C206" s="41"/>
      <c r="D206" s="41"/>
      <c r="E206" s="41"/>
      <c r="F206" s="41"/>
      <c r="G206" s="41"/>
      <c r="H206" s="41"/>
      <c r="I206" s="41"/>
      <c r="J206" s="62"/>
      <c r="K206" s="63"/>
      <c r="L206" s="63"/>
      <c r="M206" s="63"/>
      <c r="N206" s="41"/>
      <c r="O206" s="41"/>
      <c r="P206" s="41"/>
    </row>
    <row r="207" spans="2:16" s="34" customFormat="1" ht="20.100000000000001" customHeight="1" x14ac:dyDescent="0.2">
      <c r="B207" s="41"/>
      <c r="C207" s="41"/>
      <c r="D207" s="41"/>
      <c r="E207" s="41"/>
      <c r="F207" s="41"/>
      <c r="G207" s="41"/>
      <c r="H207" s="41"/>
      <c r="I207" s="41"/>
      <c r="J207" s="62"/>
      <c r="K207" s="63"/>
      <c r="L207" s="63"/>
      <c r="M207" s="63"/>
      <c r="N207" s="41"/>
      <c r="O207" s="41"/>
      <c r="P207" s="41"/>
    </row>
    <row r="208" spans="2:16" s="34" customFormat="1" ht="20.100000000000001" customHeight="1" x14ac:dyDescent="0.2">
      <c r="B208" s="41"/>
      <c r="C208" s="41"/>
      <c r="D208" s="41"/>
      <c r="E208" s="41"/>
      <c r="F208" s="41"/>
      <c r="G208" s="41"/>
      <c r="H208" s="41"/>
      <c r="I208" s="41"/>
      <c r="J208" s="62"/>
      <c r="K208" s="63"/>
      <c r="L208" s="63"/>
      <c r="M208" s="63"/>
      <c r="N208" s="41"/>
      <c r="O208" s="41"/>
      <c r="P208" s="41"/>
    </row>
    <row r="209" spans="2:16" s="34" customFormat="1" ht="20.100000000000001" customHeight="1" x14ac:dyDescent="0.2">
      <c r="B209" s="41"/>
      <c r="C209" s="41"/>
      <c r="D209" s="41"/>
      <c r="E209" s="41"/>
      <c r="F209" s="41"/>
      <c r="G209" s="41"/>
      <c r="H209" s="41"/>
      <c r="I209" s="41"/>
      <c r="J209" s="62"/>
      <c r="K209" s="63"/>
      <c r="L209" s="63"/>
      <c r="M209" s="63"/>
      <c r="N209" s="41"/>
      <c r="O209" s="41"/>
      <c r="P209" s="41"/>
    </row>
    <row r="210" spans="2:16" s="34" customFormat="1" ht="20.100000000000001" customHeight="1" x14ac:dyDescent="0.2">
      <c r="B210" s="41"/>
      <c r="C210" s="41"/>
      <c r="D210" s="41"/>
      <c r="E210" s="41"/>
      <c r="F210" s="41"/>
      <c r="G210" s="41"/>
      <c r="H210" s="41"/>
      <c r="I210" s="41"/>
      <c r="J210" s="62"/>
      <c r="K210" s="63"/>
      <c r="L210" s="63"/>
      <c r="M210" s="63"/>
      <c r="N210" s="41"/>
      <c r="O210" s="41"/>
      <c r="P210" s="41"/>
    </row>
    <row r="211" spans="2:16" s="34" customFormat="1" ht="20.100000000000001" customHeight="1" x14ac:dyDescent="0.2">
      <c r="B211" s="41"/>
      <c r="C211" s="41"/>
      <c r="D211" s="41"/>
      <c r="E211" s="41"/>
      <c r="F211" s="41"/>
      <c r="G211" s="41"/>
      <c r="H211" s="41"/>
      <c r="I211" s="41"/>
      <c r="J211" s="62"/>
      <c r="K211" s="63"/>
      <c r="L211" s="63"/>
      <c r="M211" s="63"/>
      <c r="N211" s="41"/>
      <c r="O211" s="41"/>
      <c r="P211" s="41"/>
    </row>
    <row r="212" spans="2:16" s="34" customFormat="1" ht="20.100000000000001" customHeight="1" x14ac:dyDescent="0.2">
      <c r="B212" s="41"/>
      <c r="C212" s="41"/>
      <c r="D212" s="41"/>
      <c r="E212" s="41"/>
      <c r="F212" s="41"/>
      <c r="G212" s="41"/>
      <c r="H212" s="41"/>
      <c r="I212" s="41"/>
      <c r="J212" s="62"/>
      <c r="K212" s="63"/>
      <c r="L212" s="63"/>
      <c r="M212" s="63"/>
      <c r="N212" s="41"/>
      <c r="O212" s="41"/>
      <c r="P212" s="41"/>
    </row>
    <row r="213" spans="2:16" s="34" customFormat="1" ht="20.100000000000001" customHeight="1" x14ac:dyDescent="0.2">
      <c r="B213" s="41"/>
      <c r="C213" s="41"/>
      <c r="D213" s="41"/>
      <c r="E213" s="41"/>
      <c r="F213" s="41"/>
      <c r="G213" s="41"/>
      <c r="H213" s="41"/>
      <c r="I213" s="41"/>
      <c r="J213" s="62"/>
      <c r="K213" s="63"/>
      <c r="L213" s="63"/>
      <c r="M213" s="63"/>
      <c r="N213" s="41"/>
      <c r="O213" s="41"/>
      <c r="P213" s="41"/>
    </row>
    <row r="214" spans="2:16" s="34" customFormat="1" ht="20.100000000000001" customHeight="1" x14ac:dyDescent="0.2">
      <c r="B214" s="41"/>
      <c r="C214" s="41"/>
      <c r="D214" s="41"/>
      <c r="E214" s="41"/>
      <c r="F214" s="41"/>
      <c r="G214" s="41"/>
      <c r="H214" s="41"/>
      <c r="I214" s="41"/>
      <c r="J214" s="62"/>
      <c r="K214" s="63"/>
      <c r="L214" s="63"/>
      <c r="M214" s="63"/>
      <c r="N214" s="41"/>
      <c r="O214" s="41"/>
      <c r="P214" s="41"/>
    </row>
    <row r="215" spans="2:16" s="34" customFormat="1" ht="20.100000000000001" customHeight="1" x14ac:dyDescent="0.2">
      <c r="B215" s="41"/>
      <c r="C215" s="41"/>
      <c r="D215" s="41"/>
      <c r="E215" s="41"/>
      <c r="F215" s="41"/>
      <c r="G215" s="41"/>
      <c r="H215" s="41"/>
      <c r="I215" s="41"/>
      <c r="J215" s="62"/>
      <c r="K215" s="63"/>
      <c r="L215" s="63"/>
      <c r="M215" s="63"/>
      <c r="N215" s="41"/>
      <c r="O215" s="41"/>
      <c r="P215" s="41"/>
    </row>
    <row r="216" spans="2:16" s="34" customFormat="1" ht="20.100000000000001" customHeight="1" x14ac:dyDescent="0.2">
      <c r="B216" s="41"/>
      <c r="C216" s="41"/>
      <c r="D216" s="41"/>
      <c r="E216" s="41"/>
      <c r="F216" s="41"/>
      <c r="G216" s="41"/>
      <c r="H216" s="41"/>
      <c r="I216" s="41"/>
      <c r="J216" s="62"/>
      <c r="K216" s="63"/>
      <c r="L216" s="63"/>
      <c r="M216" s="63"/>
      <c r="N216" s="41"/>
      <c r="O216" s="41"/>
      <c r="P216" s="41"/>
    </row>
    <row r="217" spans="2:16" s="34" customFormat="1" ht="20.100000000000001" customHeight="1" x14ac:dyDescent="0.2">
      <c r="B217" s="41"/>
      <c r="C217" s="41"/>
      <c r="D217" s="41"/>
      <c r="E217" s="41"/>
      <c r="F217" s="41"/>
      <c r="G217" s="41"/>
      <c r="H217" s="41"/>
      <c r="I217" s="41"/>
      <c r="J217" s="62"/>
      <c r="K217" s="63"/>
      <c r="L217" s="63"/>
      <c r="M217" s="63"/>
      <c r="N217" s="41"/>
      <c r="O217" s="41"/>
      <c r="P217" s="41"/>
    </row>
    <row r="218" spans="2:16" s="34" customFormat="1" ht="20.100000000000001" customHeight="1" x14ac:dyDescent="0.2">
      <c r="B218" s="41"/>
      <c r="C218" s="41"/>
      <c r="D218" s="41"/>
      <c r="E218" s="41"/>
      <c r="F218" s="41"/>
      <c r="G218" s="41"/>
      <c r="H218" s="41"/>
      <c r="I218" s="41"/>
      <c r="J218" s="62"/>
      <c r="K218" s="63"/>
      <c r="L218" s="63"/>
      <c r="M218" s="63"/>
      <c r="N218" s="41"/>
      <c r="O218" s="41"/>
      <c r="P218" s="41"/>
    </row>
    <row r="219" spans="2:16" s="34" customFormat="1" ht="20.100000000000001" customHeight="1" x14ac:dyDescent="0.2">
      <c r="B219" s="41"/>
      <c r="C219" s="41"/>
      <c r="D219" s="41"/>
      <c r="E219" s="41"/>
      <c r="F219" s="41"/>
      <c r="G219" s="41"/>
      <c r="H219" s="41"/>
      <c r="I219" s="41"/>
      <c r="J219" s="62"/>
      <c r="K219" s="63"/>
      <c r="L219" s="63"/>
      <c r="M219" s="63"/>
      <c r="N219" s="41"/>
      <c r="O219" s="41"/>
      <c r="P219" s="41"/>
    </row>
    <row r="220" spans="2:16" s="34" customFormat="1" ht="20.100000000000001" customHeight="1" x14ac:dyDescent="0.2">
      <c r="B220" s="41"/>
      <c r="C220" s="41"/>
      <c r="D220" s="41"/>
      <c r="E220" s="41"/>
      <c r="F220" s="41"/>
      <c r="G220" s="41"/>
      <c r="H220" s="41"/>
      <c r="I220" s="41"/>
      <c r="J220" s="62"/>
      <c r="K220" s="63"/>
      <c r="L220" s="63"/>
      <c r="M220" s="63"/>
      <c r="N220" s="41"/>
      <c r="O220" s="41"/>
      <c r="P220" s="41"/>
    </row>
    <row r="221" spans="2:16" s="34" customFormat="1" ht="20.100000000000001" customHeight="1" x14ac:dyDescent="0.2">
      <c r="B221" s="41"/>
      <c r="C221" s="41"/>
      <c r="D221" s="41"/>
      <c r="E221" s="41"/>
      <c r="F221" s="41"/>
      <c r="G221" s="41"/>
      <c r="H221" s="41"/>
      <c r="I221" s="41"/>
      <c r="J221" s="62"/>
      <c r="K221" s="63"/>
      <c r="L221" s="63"/>
      <c r="M221" s="63"/>
      <c r="N221" s="41"/>
      <c r="O221" s="41"/>
      <c r="P221" s="41"/>
    </row>
    <row r="222" spans="2:16" s="34" customFormat="1" ht="20.100000000000001" customHeight="1" x14ac:dyDescent="0.2">
      <c r="B222" s="41"/>
      <c r="C222" s="41"/>
      <c r="D222" s="41"/>
      <c r="E222" s="41"/>
      <c r="F222" s="41"/>
      <c r="G222" s="41"/>
      <c r="H222" s="41"/>
      <c r="I222" s="41"/>
      <c r="J222" s="62"/>
      <c r="K222" s="63"/>
      <c r="L222" s="63"/>
      <c r="M222" s="63"/>
      <c r="N222" s="41"/>
      <c r="O222" s="41"/>
      <c r="P222" s="41"/>
    </row>
    <row r="223" spans="2:16" s="34" customFormat="1" ht="20.100000000000001" customHeight="1" x14ac:dyDescent="0.2">
      <c r="B223" s="41"/>
      <c r="C223" s="41"/>
      <c r="D223" s="41"/>
      <c r="E223" s="41"/>
      <c r="F223" s="41"/>
      <c r="G223" s="41"/>
      <c r="H223" s="41"/>
      <c r="I223" s="41"/>
      <c r="J223" s="62"/>
      <c r="K223" s="63"/>
      <c r="L223" s="63"/>
      <c r="M223" s="63"/>
      <c r="N223" s="41"/>
      <c r="O223" s="41"/>
      <c r="P223" s="41"/>
    </row>
    <row r="224" spans="2:16" s="34" customFormat="1" ht="20.100000000000001" customHeight="1" x14ac:dyDescent="0.2">
      <c r="B224" s="41"/>
      <c r="C224" s="41"/>
      <c r="D224" s="41"/>
      <c r="E224" s="41"/>
      <c r="F224" s="41"/>
      <c r="G224" s="41"/>
      <c r="H224" s="41"/>
      <c r="I224" s="41"/>
      <c r="J224" s="62"/>
      <c r="K224" s="63"/>
      <c r="L224" s="63"/>
      <c r="M224" s="63"/>
      <c r="N224" s="41"/>
      <c r="O224" s="41"/>
      <c r="P224" s="41"/>
    </row>
    <row r="225" spans="2:16" s="34" customFormat="1" ht="20.100000000000001" customHeight="1" x14ac:dyDescent="0.2">
      <c r="B225" s="41"/>
      <c r="C225" s="41"/>
      <c r="D225" s="41"/>
      <c r="E225" s="41"/>
      <c r="F225" s="41"/>
      <c r="G225" s="41"/>
      <c r="H225" s="41"/>
      <c r="I225" s="41"/>
      <c r="J225" s="62"/>
      <c r="K225" s="63"/>
      <c r="L225" s="63"/>
      <c r="M225" s="63"/>
      <c r="N225" s="41"/>
      <c r="O225" s="41"/>
      <c r="P225" s="41"/>
    </row>
    <row r="226" spans="2:16" s="34" customFormat="1" ht="20.100000000000001" customHeight="1" x14ac:dyDescent="0.2">
      <c r="B226" s="41"/>
      <c r="C226" s="41"/>
      <c r="D226" s="41"/>
      <c r="E226" s="41"/>
      <c r="F226" s="41"/>
      <c r="G226" s="41"/>
      <c r="H226" s="41"/>
      <c r="I226" s="41"/>
      <c r="J226" s="62"/>
      <c r="K226" s="63"/>
      <c r="L226" s="63"/>
      <c r="M226" s="63"/>
      <c r="N226" s="41"/>
      <c r="O226" s="41"/>
      <c r="P226" s="41"/>
    </row>
    <row r="227" spans="2:16" s="34" customFormat="1" ht="20.100000000000001" customHeight="1" x14ac:dyDescent="0.2">
      <c r="B227" s="41"/>
      <c r="C227" s="41"/>
      <c r="D227" s="41"/>
      <c r="E227" s="41"/>
      <c r="F227" s="41"/>
      <c r="G227" s="41"/>
      <c r="H227" s="41"/>
      <c r="I227" s="41"/>
      <c r="J227" s="62"/>
      <c r="K227" s="63"/>
      <c r="L227" s="63"/>
      <c r="M227" s="63"/>
      <c r="N227" s="41"/>
      <c r="O227" s="41"/>
      <c r="P227" s="41"/>
    </row>
    <row r="228" spans="2:16" s="34" customFormat="1" ht="20.100000000000001" customHeight="1" x14ac:dyDescent="0.2">
      <c r="B228" s="41"/>
      <c r="C228" s="41"/>
      <c r="D228" s="41"/>
      <c r="E228" s="41"/>
      <c r="F228" s="41"/>
      <c r="G228" s="41"/>
      <c r="H228" s="41"/>
      <c r="I228" s="41"/>
      <c r="J228" s="62"/>
      <c r="K228" s="63"/>
      <c r="L228" s="63"/>
      <c r="M228" s="63"/>
      <c r="N228" s="41"/>
      <c r="O228" s="41"/>
      <c r="P228" s="41"/>
    </row>
    <row r="229" spans="2:16" s="34" customFormat="1" ht="20.100000000000001" customHeight="1" x14ac:dyDescent="0.2">
      <c r="B229" s="41"/>
      <c r="C229" s="41"/>
      <c r="D229" s="41"/>
      <c r="E229" s="41"/>
      <c r="F229" s="41"/>
      <c r="G229" s="41"/>
      <c r="H229" s="41"/>
      <c r="I229" s="41"/>
      <c r="J229" s="62"/>
      <c r="K229" s="63"/>
      <c r="L229" s="63"/>
      <c r="M229" s="63"/>
      <c r="N229" s="41"/>
      <c r="O229" s="41"/>
      <c r="P229" s="41"/>
    </row>
    <row r="230" spans="2:16" s="34" customFormat="1" ht="20.100000000000001" customHeight="1" x14ac:dyDescent="0.2">
      <c r="B230" s="41"/>
      <c r="C230" s="41"/>
      <c r="D230" s="41"/>
      <c r="E230" s="41"/>
      <c r="F230" s="41"/>
      <c r="G230" s="41"/>
      <c r="H230" s="41"/>
      <c r="I230" s="41"/>
      <c r="J230" s="62"/>
      <c r="K230" s="63"/>
      <c r="L230" s="63"/>
      <c r="M230" s="63"/>
      <c r="N230" s="41"/>
      <c r="O230" s="41"/>
      <c r="P230" s="41"/>
    </row>
    <row r="231" spans="2:16" s="34" customFormat="1" ht="20.100000000000001" customHeight="1" x14ac:dyDescent="0.2">
      <c r="B231" s="41"/>
      <c r="C231" s="41"/>
      <c r="D231" s="41"/>
      <c r="E231" s="41"/>
      <c r="F231" s="41"/>
      <c r="G231" s="41"/>
      <c r="H231" s="41"/>
      <c r="I231" s="41"/>
      <c r="J231" s="62"/>
      <c r="K231" s="63"/>
      <c r="L231" s="63"/>
      <c r="M231" s="63"/>
      <c r="N231" s="41"/>
      <c r="O231" s="41"/>
      <c r="P231" s="41"/>
    </row>
    <row r="232" spans="2:16" s="34" customFormat="1" ht="20.100000000000001" customHeight="1" x14ac:dyDescent="0.2">
      <c r="B232" s="41"/>
      <c r="C232" s="41"/>
      <c r="D232" s="41"/>
      <c r="E232" s="41"/>
      <c r="F232" s="41"/>
      <c r="G232" s="41"/>
      <c r="H232" s="41"/>
      <c r="I232" s="41"/>
      <c r="J232" s="62"/>
      <c r="K232" s="63"/>
      <c r="L232" s="63"/>
      <c r="M232" s="63"/>
      <c r="N232" s="41"/>
      <c r="O232" s="41"/>
      <c r="P232" s="41"/>
    </row>
    <row r="233" spans="2:16" s="34" customFormat="1" ht="20.100000000000001" customHeight="1" x14ac:dyDescent="0.2">
      <c r="B233" s="41"/>
      <c r="C233" s="41"/>
      <c r="D233" s="41"/>
      <c r="E233" s="41"/>
      <c r="F233" s="41"/>
      <c r="G233" s="41"/>
      <c r="H233" s="41"/>
      <c r="I233" s="41"/>
      <c r="J233" s="62"/>
      <c r="K233" s="63"/>
      <c r="L233" s="63"/>
      <c r="M233" s="63"/>
      <c r="N233" s="41"/>
      <c r="O233" s="41"/>
      <c r="P233" s="41"/>
    </row>
    <row r="234" spans="2:16" s="34" customFormat="1" ht="20.100000000000001" customHeight="1" x14ac:dyDescent="0.2">
      <c r="B234" s="41"/>
      <c r="C234" s="41"/>
      <c r="D234" s="41"/>
      <c r="E234" s="41"/>
      <c r="F234" s="41"/>
      <c r="G234" s="41"/>
      <c r="H234" s="41"/>
      <c r="I234" s="41"/>
      <c r="J234" s="62"/>
      <c r="K234" s="63"/>
      <c r="L234" s="63"/>
      <c r="M234" s="63"/>
      <c r="N234" s="41"/>
      <c r="O234" s="41"/>
      <c r="P234" s="41"/>
    </row>
    <row r="235" spans="2:16" s="34" customFormat="1" ht="20.100000000000001" customHeight="1" x14ac:dyDescent="0.2">
      <c r="B235" s="41"/>
      <c r="C235" s="41"/>
      <c r="D235" s="41"/>
      <c r="E235" s="41"/>
      <c r="F235" s="41"/>
      <c r="G235" s="41"/>
      <c r="H235" s="41"/>
      <c r="I235" s="41"/>
      <c r="J235" s="62"/>
      <c r="K235" s="63"/>
      <c r="L235" s="63"/>
      <c r="M235" s="63"/>
      <c r="N235" s="41"/>
      <c r="O235" s="41"/>
      <c r="P235" s="41"/>
    </row>
    <row r="236" spans="2:16" s="34" customFormat="1" ht="20.100000000000001" customHeight="1" x14ac:dyDescent="0.2">
      <c r="B236" s="41"/>
      <c r="C236" s="41"/>
      <c r="D236" s="41"/>
      <c r="E236" s="41"/>
      <c r="F236" s="41"/>
      <c r="G236" s="41"/>
      <c r="H236" s="41"/>
      <c r="I236" s="41"/>
      <c r="J236" s="62"/>
      <c r="K236" s="63"/>
      <c r="L236" s="63"/>
      <c r="M236" s="63"/>
      <c r="N236" s="41"/>
      <c r="O236" s="41"/>
      <c r="P236" s="41"/>
    </row>
    <row r="237" spans="2:16" s="34" customFormat="1" ht="20.100000000000001" customHeight="1" x14ac:dyDescent="0.2">
      <c r="B237" s="41"/>
      <c r="C237" s="41"/>
      <c r="D237" s="41"/>
      <c r="E237" s="41"/>
      <c r="F237" s="41"/>
      <c r="G237" s="41"/>
      <c r="H237" s="41"/>
      <c r="I237" s="41"/>
      <c r="J237" s="62"/>
      <c r="K237" s="63"/>
      <c r="L237" s="63"/>
      <c r="M237" s="63"/>
      <c r="N237" s="41"/>
      <c r="O237" s="41"/>
      <c r="P237" s="41"/>
    </row>
    <row r="238" spans="2:16" s="34" customFormat="1" ht="20.100000000000001" customHeight="1" x14ac:dyDescent="0.2">
      <c r="B238" s="41"/>
      <c r="C238" s="41"/>
      <c r="D238" s="41"/>
      <c r="E238" s="41"/>
      <c r="F238" s="41"/>
      <c r="G238" s="41"/>
      <c r="H238" s="41"/>
      <c r="I238" s="41"/>
      <c r="J238" s="62"/>
      <c r="K238" s="63"/>
      <c r="L238" s="63"/>
      <c r="M238" s="63"/>
      <c r="N238" s="41"/>
      <c r="O238" s="41"/>
      <c r="P238" s="41"/>
    </row>
    <row r="239" spans="2:16" s="34" customFormat="1" ht="20.100000000000001" customHeight="1" x14ac:dyDescent="0.2">
      <c r="B239" s="41"/>
      <c r="C239" s="41"/>
      <c r="D239" s="41"/>
      <c r="E239" s="41"/>
      <c r="F239" s="41"/>
      <c r="G239" s="41"/>
      <c r="H239" s="41"/>
      <c r="I239" s="41"/>
      <c r="J239" s="62"/>
      <c r="K239" s="63"/>
      <c r="L239" s="63"/>
      <c r="M239" s="63"/>
      <c r="N239" s="41"/>
      <c r="O239" s="41"/>
      <c r="P239" s="41"/>
    </row>
    <row r="240" spans="2:16" s="34" customFormat="1" ht="20.100000000000001" customHeight="1" x14ac:dyDescent="0.2">
      <c r="B240" s="41"/>
      <c r="C240" s="41"/>
      <c r="D240" s="41"/>
      <c r="E240" s="41"/>
      <c r="F240" s="41"/>
      <c r="G240" s="41"/>
      <c r="H240" s="41"/>
      <c r="I240" s="41"/>
      <c r="J240" s="62"/>
      <c r="K240" s="63"/>
      <c r="L240" s="63"/>
      <c r="M240" s="63"/>
      <c r="N240" s="41"/>
      <c r="O240" s="41"/>
      <c r="P240" s="41"/>
    </row>
    <row r="241" spans="2:16" s="34" customFormat="1" ht="20.100000000000001" customHeight="1" x14ac:dyDescent="0.2">
      <c r="B241" s="41"/>
      <c r="C241" s="41"/>
      <c r="D241" s="41"/>
      <c r="E241" s="41"/>
      <c r="F241" s="41"/>
      <c r="G241" s="41"/>
      <c r="H241" s="41"/>
      <c r="I241" s="41"/>
      <c r="J241" s="62"/>
      <c r="K241" s="63"/>
      <c r="L241" s="63"/>
      <c r="M241" s="63"/>
      <c r="N241" s="41"/>
      <c r="O241" s="41"/>
      <c r="P241" s="41"/>
    </row>
    <row r="242" spans="2:16" s="34" customFormat="1" ht="20.100000000000001" customHeight="1" x14ac:dyDescent="0.2">
      <c r="B242" s="41"/>
      <c r="C242" s="41"/>
      <c r="D242" s="41"/>
      <c r="E242" s="41"/>
      <c r="F242" s="41"/>
      <c r="G242" s="41"/>
      <c r="H242" s="41"/>
      <c r="I242" s="41"/>
      <c r="J242" s="62"/>
      <c r="K242" s="63"/>
      <c r="L242" s="63"/>
      <c r="M242" s="63"/>
      <c r="N242" s="41"/>
      <c r="O242" s="41"/>
      <c r="P242" s="41"/>
    </row>
    <row r="243" spans="2:16" s="34" customFormat="1" ht="20.100000000000001" customHeight="1" x14ac:dyDescent="0.2">
      <c r="B243" s="41"/>
      <c r="C243" s="41"/>
      <c r="D243" s="41"/>
      <c r="E243" s="41"/>
      <c r="F243" s="41"/>
      <c r="G243" s="41"/>
      <c r="H243" s="41"/>
      <c r="I243" s="41"/>
      <c r="J243" s="62"/>
      <c r="K243" s="63"/>
      <c r="L243" s="63"/>
      <c r="M243" s="63"/>
      <c r="N243" s="41"/>
      <c r="O243" s="41"/>
      <c r="P243" s="41"/>
    </row>
    <row r="244" spans="2:16" s="34" customFormat="1" ht="20.100000000000001" customHeight="1" x14ac:dyDescent="0.2">
      <c r="B244" s="41"/>
      <c r="C244" s="41"/>
      <c r="D244" s="41"/>
      <c r="E244" s="41"/>
      <c r="F244" s="41"/>
      <c r="G244" s="41"/>
      <c r="H244" s="41"/>
      <c r="I244" s="41"/>
      <c r="J244" s="62"/>
      <c r="K244" s="63"/>
      <c r="L244" s="63"/>
      <c r="M244" s="63"/>
      <c r="N244" s="41"/>
      <c r="O244" s="41"/>
      <c r="P244" s="41"/>
    </row>
    <row r="245" spans="2:16" s="34" customFormat="1" ht="20.100000000000001" customHeight="1" x14ac:dyDescent="0.2">
      <c r="B245" s="41"/>
      <c r="C245" s="41"/>
      <c r="D245" s="41"/>
      <c r="E245" s="41"/>
      <c r="F245" s="41"/>
      <c r="G245" s="41"/>
      <c r="H245" s="41"/>
      <c r="I245" s="41"/>
      <c r="J245" s="62"/>
      <c r="K245" s="63"/>
      <c r="L245" s="63"/>
      <c r="M245" s="63"/>
      <c r="N245" s="41"/>
      <c r="O245" s="41"/>
      <c r="P245" s="41"/>
    </row>
    <row r="246" spans="2:16" s="34" customFormat="1" ht="20.100000000000001" customHeight="1" x14ac:dyDescent="0.2">
      <c r="B246" s="41"/>
      <c r="C246" s="41"/>
      <c r="D246" s="41"/>
      <c r="E246" s="41"/>
      <c r="F246" s="41"/>
      <c r="G246" s="41"/>
      <c r="H246" s="41"/>
      <c r="I246" s="41"/>
      <c r="J246" s="62"/>
      <c r="K246" s="63"/>
      <c r="L246" s="63"/>
      <c r="M246" s="63"/>
      <c r="N246" s="41"/>
      <c r="O246" s="41"/>
      <c r="P246" s="41"/>
    </row>
    <row r="247" spans="2:16" s="34" customFormat="1" ht="20.100000000000001" customHeight="1" x14ac:dyDescent="0.2">
      <c r="B247" s="41"/>
      <c r="C247" s="41"/>
      <c r="D247" s="41"/>
      <c r="E247" s="41"/>
      <c r="F247" s="41"/>
      <c r="G247" s="41"/>
      <c r="H247" s="41"/>
      <c r="I247" s="41"/>
      <c r="J247" s="62"/>
      <c r="K247" s="63"/>
      <c r="L247" s="63"/>
      <c r="M247" s="63"/>
      <c r="N247" s="41"/>
      <c r="O247" s="41"/>
      <c r="P247" s="41"/>
    </row>
    <row r="248" spans="2:16" s="34" customFormat="1" ht="20.100000000000001" customHeight="1" x14ac:dyDescent="0.2">
      <c r="B248" s="41"/>
      <c r="C248" s="41"/>
      <c r="D248" s="41"/>
      <c r="E248" s="41"/>
      <c r="F248" s="41"/>
      <c r="G248" s="41"/>
      <c r="H248" s="41"/>
      <c r="I248" s="41"/>
      <c r="J248" s="62"/>
      <c r="K248" s="63"/>
      <c r="L248" s="63"/>
      <c r="M248" s="63"/>
      <c r="N248" s="41"/>
      <c r="O248" s="41"/>
      <c r="P248" s="41"/>
    </row>
    <row r="249" spans="2:16" s="34" customFormat="1" ht="20.100000000000001" customHeight="1" x14ac:dyDescent="0.2">
      <c r="B249" s="41"/>
      <c r="C249" s="41"/>
      <c r="D249" s="41"/>
      <c r="E249" s="41"/>
      <c r="F249" s="41"/>
      <c r="G249" s="41"/>
      <c r="H249" s="41"/>
      <c r="I249" s="41"/>
      <c r="J249" s="62"/>
      <c r="K249" s="63"/>
      <c r="L249" s="63"/>
      <c r="M249" s="63"/>
      <c r="N249" s="41"/>
      <c r="O249" s="41"/>
      <c r="P249" s="41"/>
    </row>
    <row r="250" spans="2:16" s="34" customFormat="1" ht="20.100000000000001" customHeight="1" x14ac:dyDescent="0.2">
      <c r="B250" s="41"/>
      <c r="C250" s="41"/>
      <c r="D250" s="41"/>
      <c r="E250" s="41"/>
      <c r="F250" s="41"/>
      <c r="G250" s="41"/>
      <c r="H250" s="41"/>
      <c r="I250" s="41"/>
      <c r="J250" s="62"/>
      <c r="K250" s="63"/>
      <c r="L250" s="63"/>
      <c r="M250" s="63"/>
      <c r="N250" s="41"/>
      <c r="O250" s="41"/>
      <c r="P250" s="41"/>
    </row>
    <row r="251" spans="2:16" s="34" customFormat="1" ht="20.100000000000001" customHeight="1" x14ac:dyDescent="0.2">
      <c r="B251" s="41"/>
      <c r="C251" s="41"/>
      <c r="D251" s="41"/>
      <c r="E251" s="41"/>
      <c r="F251" s="41"/>
      <c r="G251" s="41"/>
      <c r="H251" s="41"/>
      <c r="I251" s="41"/>
      <c r="J251" s="62"/>
      <c r="K251" s="63"/>
      <c r="L251" s="63"/>
      <c r="M251" s="63"/>
      <c r="N251" s="41"/>
      <c r="O251" s="41"/>
      <c r="P251" s="41"/>
    </row>
    <row r="252" spans="2:16" s="34" customFormat="1" ht="20.100000000000001" customHeight="1" x14ac:dyDescent="0.2">
      <c r="B252" s="41"/>
      <c r="C252" s="41"/>
      <c r="D252" s="41"/>
      <c r="E252" s="41"/>
      <c r="F252" s="41"/>
      <c r="G252" s="41"/>
      <c r="H252" s="41"/>
      <c r="I252" s="41"/>
      <c r="J252" s="62"/>
      <c r="K252" s="63"/>
      <c r="L252" s="63"/>
      <c r="M252" s="63"/>
      <c r="N252" s="41"/>
      <c r="O252" s="41"/>
      <c r="P252" s="41"/>
    </row>
    <row r="253" spans="2:16" s="34" customFormat="1" ht="20.100000000000001" customHeight="1" x14ac:dyDescent="0.2">
      <c r="B253" s="41"/>
      <c r="C253" s="41"/>
      <c r="D253" s="41"/>
      <c r="E253" s="41"/>
      <c r="F253" s="41"/>
      <c r="G253" s="41"/>
      <c r="H253" s="41"/>
      <c r="I253" s="41"/>
      <c r="J253" s="62"/>
      <c r="K253" s="63"/>
      <c r="L253" s="63"/>
      <c r="M253" s="63"/>
      <c r="N253" s="41"/>
      <c r="O253" s="41"/>
      <c r="P253" s="41"/>
    </row>
    <row r="254" spans="2:16" s="34" customFormat="1" ht="20.100000000000001" customHeight="1" x14ac:dyDescent="0.2">
      <c r="B254" s="41"/>
      <c r="C254" s="41"/>
      <c r="D254" s="41"/>
      <c r="E254" s="41"/>
      <c r="F254" s="41"/>
      <c r="G254" s="41"/>
      <c r="H254" s="41"/>
      <c r="I254" s="41"/>
      <c r="J254" s="62"/>
      <c r="K254" s="63"/>
      <c r="L254" s="63"/>
      <c r="M254" s="63"/>
      <c r="N254" s="41"/>
      <c r="O254" s="41"/>
      <c r="P254" s="41"/>
    </row>
    <row r="255" spans="2:16" s="34" customFormat="1" ht="20.100000000000001" customHeight="1" x14ac:dyDescent="0.2">
      <c r="B255" s="41"/>
      <c r="C255" s="41"/>
      <c r="D255" s="41"/>
      <c r="E255" s="41"/>
      <c r="F255" s="41"/>
      <c r="G255" s="41"/>
      <c r="H255" s="41"/>
      <c r="I255" s="41"/>
      <c r="J255" s="62"/>
      <c r="K255" s="63"/>
      <c r="L255" s="63"/>
      <c r="M255" s="63"/>
      <c r="N255" s="41"/>
      <c r="O255" s="41"/>
      <c r="P255" s="41"/>
    </row>
    <row r="256" spans="2:16" s="34" customFormat="1" ht="20.100000000000001" customHeight="1" x14ac:dyDescent="0.2">
      <c r="B256" s="41"/>
      <c r="C256" s="41"/>
      <c r="D256" s="41"/>
      <c r="E256" s="41"/>
      <c r="F256" s="41"/>
      <c r="G256" s="41"/>
      <c r="H256" s="41"/>
      <c r="I256" s="41"/>
      <c r="J256" s="62"/>
      <c r="K256" s="63"/>
      <c r="L256" s="63"/>
      <c r="M256" s="63"/>
      <c r="N256" s="41"/>
      <c r="O256" s="41"/>
      <c r="P256" s="41"/>
    </row>
    <row r="257" spans="2:16" s="34" customFormat="1" ht="20.100000000000001" customHeight="1" x14ac:dyDescent="0.2">
      <c r="B257" s="41"/>
      <c r="C257" s="41"/>
      <c r="D257" s="41"/>
      <c r="E257" s="41"/>
      <c r="F257" s="41"/>
      <c r="G257" s="41"/>
      <c r="H257" s="41"/>
      <c r="I257" s="41"/>
      <c r="J257" s="62"/>
      <c r="K257" s="63"/>
      <c r="L257" s="63"/>
      <c r="M257" s="63"/>
      <c r="N257" s="41"/>
      <c r="O257" s="41"/>
      <c r="P257" s="41"/>
    </row>
    <row r="258" spans="2:16" s="34" customFormat="1" ht="20.100000000000001" customHeight="1" x14ac:dyDescent="0.2">
      <c r="B258" s="41"/>
      <c r="C258" s="41"/>
      <c r="D258" s="41"/>
      <c r="E258" s="41"/>
      <c r="F258" s="41"/>
      <c r="G258" s="41"/>
      <c r="H258" s="41"/>
      <c r="I258" s="41"/>
      <c r="J258" s="62"/>
      <c r="K258" s="63"/>
      <c r="L258" s="63"/>
      <c r="M258" s="63"/>
      <c r="N258" s="41"/>
      <c r="O258" s="41"/>
      <c r="P258" s="41"/>
    </row>
    <row r="259" spans="2:16" s="34" customFormat="1" ht="20.100000000000001" customHeight="1" x14ac:dyDescent="0.2">
      <c r="B259" s="41"/>
      <c r="C259" s="41"/>
      <c r="D259" s="41"/>
      <c r="E259" s="41"/>
      <c r="F259" s="41"/>
      <c r="G259" s="41"/>
      <c r="H259" s="41"/>
      <c r="I259" s="41"/>
      <c r="J259" s="62"/>
      <c r="K259" s="63"/>
      <c r="L259" s="63"/>
      <c r="M259" s="63"/>
      <c r="N259" s="41"/>
      <c r="O259" s="41"/>
      <c r="P259" s="41"/>
    </row>
    <row r="260" spans="2:16" s="34" customFormat="1" ht="20.100000000000001" customHeight="1" x14ac:dyDescent="0.2">
      <c r="B260" s="41"/>
      <c r="C260" s="41"/>
      <c r="D260" s="41"/>
      <c r="E260" s="41"/>
      <c r="F260" s="41"/>
      <c r="G260" s="41"/>
      <c r="H260" s="41"/>
      <c r="I260" s="41"/>
      <c r="J260" s="62"/>
      <c r="K260" s="63"/>
      <c r="L260" s="63"/>
      <c r="M260" s="63"/>
      <c r="N260" s="41"/>
      <c r="O260" s="41"/>
      <c r="P260" s="41"/>
    </row>
    <row r="261" spans="2:16" s="34" customFormat="1" ht="20.100000000000001" customHeight="1" x14ac:dyDescent="0.2">
      <c r="B261" s="41"/>
      <c r="C261" s="41"/>
      <c r="D261" s="41"/>
      <c r="E261" s="41"/>
      <c r="F261" s="41"/>
      <c r="G261" s="41"/>
      <c r="H261" s="41"/>
      <c r="I261" s="41"/>
      <c r="J261" s="62"/>
      <c r="K261" s="63"/>
      <c r="L261" s="63"/>
      <c r="M261" s="63"/>
      <c r="N261" s="41"/>
      <c r="O261" s="41"/>
      <c r="P261" s="41"/>
    </row>
    <row r="262" spans="2:16" s="34" customFormat="1" ht="20.100000000000001" customHeight="1" x14ac:dyDescent="0.2">
      <c r="B262" s="41"/>
      <c r="C262" s="41"/>
      <c r="D262" s="41"/>
      <c r="E262" s="41"/>
      <c r="F262" s="41"/>
      <c r="G262" s="41"/>
      <c r="H262" s="41"/>
      <c r="I262" s="41"/>
      <c r="J262" s="62"/>
      <c r="K262" s="63"/>
      <c r="L262" s="63"/>
      <c r="M262" s="63"/>
      <c r="N262" s="41"/>
      <c r="O262" s="41"/>
      <c r="P262" s="41"/>
    </row>
    <row r="263" spans="2:16" s="34" customFormat="1" ht="20.100000000000001" customHeight="1" x14ac:dyDescent="0.2">
      <c r="B263" s="41"/>
      <c r="C263" s="41"/>
      <c r="D263" s="41"/>
      <c r="E263" s="41"/>
      <c r="F263" s="41"/>
      <c r="G263" s="41"/>
      <c r="H263" s="41"/>
      <c r="I263" s="41"/>
      <c r="J263" s="62"/>
      <c r="K263" s="63"/>
      <c r="L263" s="63"/>
      <c r="M263" s="63"/>
      <c r="N263" s="41"/>
      <c r="O263" s="41"/>
      <c r="P263" s="41"/>
    </row>
    <row r="264" spans="2:16" s="34" customFormat="1" ht="20.100000000000001" customHeight="1" x14ac:dyDescent="0.2">
      <c r="B264" s="41"/>
      <c r="C264" s="41"/>
      <c r="D264" s="41"/>
      <c r="E264" s="41"/>
      <c r="F264" s="41"/>
      <c r="G264" s="41"/>
      <c r="H264" s="41"/>
      <c r="I264" s="41"/>
      <c r="J264" s="62"/>
      <c r="K264" s="63"/>
      <c r="L264" s="63"/>
      <c r="M264" s="63"/>
      <c r="N264" s="41"/>
      <c r="O264" s="41"/>
      <c r="P264" s="41"/>
    </row>
    <row r="265" spans="2:16" s="34" customFormat="1" ht="20.100000000000001" customHeight="1" x14ac:dyDescent="0.2">
      <c r="B265" s="41"/>
      <c r="C265" s="41"/>
      <c r="D265" s="41"/>
      <c r="E265" s="41"/>
      <c r="F265" s="41"/>
      <c r="G265" s="41"/>
      <c r="H265" s="41"/>
      <c r="I265" s="41"/>
      <c r="J265" s="62"/>
      <c r="K265" s="63"/>
      <c r="L265" s="63"/>
      <c r="M265" s="63"/>
      <c r="N265" s="41"/>
      <c r="O265" s="41"/>
      <c r="P265" s="41"/>
    </row>
    <row r="266" spans="2:16" s="34" customFormat="1" ht="20.100000000000001" customHeight="1" x14ac:dyDescent="0.2">
      <c r="B266" s="41"/>
      <c r="C266" s="41"/>
      <c r="D266" s="41"/>
      <c r="E266" s="41"/>
      <c r="F266" s="41"/>
      <c r="G266" s="41"/>
      <c r="H266" s="41"/>
      <c r="I266" s="41"/>
      <c r="J266" s="62"/>
      <c r="K266" s="63"/>
      <c r="L266" s="63"/>
      <c r="M266" s="63"/>
      <c r="N266" s="41"/>
      <c r="O266" s="41"/>
      <c r="P266" s="41"/>
    </row>
    <row r="267" spans="2:16" s="34" customFormat="1" ht="20.100000000000001" customHeight="1" x14ac:dyDescent="0.2">
      <c r="B267" s="41"/>
      <c r="C267" s="41"/>
      <c r="D267" s="41"/>
      <c r="E267" s="41"/>
      <c r="F267" s="41"/>
      <c r="G267" s="41"/>
      <c r="H267" s="41"/>
      <c r="I267" s="41"/>
      <c r="J267" s="62"/>
      <c r="K267" s="63"/>
      <c r="L267" s="63"/>
      <c r="M267" s="63"/>
      <c r="N267" s="41"/>
      <c r="O267" s="41"/>
      <c r="P267" s="41"/>
    </row>
    <row r="268" spans="2:16" s="34" customFormat="1" ht="20.100000000000001" customHeight="1" x14ac:dyDescent="0.2">
      <c r="B268" s="41"/>
      <c r="C268" s="41"/>
      <c r="D268" s="41"/>
      <c r="E268" s="41"/>
      <c r="F268" s="41"/>
      <c r="G268" s="41"/>
      <c r="H268" s="41"/>
      <c r="I268" s="41"/>
      <c r="J268" s="62"/>
      <c r="K268" s="63"/>
      <c r="L268" s="63"/>
      <c r="M268" s="63"/>
      <c r="N268" s="41"/>
      <c r="O268" s="41"/>
      <c r="P268" s="41"/>
    </row>
    <row r="269" spans="2:16" s="34" customFormat="1" ht="20.100000000000001" customHeight="1" x14ac:dyDescent="0.2">
      <c r="B269" s="41"/>
      <c r="C269" s="41"/>
      <c r="D269" s="41"/>
      <c r="E269" s="41"/>
      <c r="F269" s="41"/>
      <c r="G269" s="41"/>
      <c r="H269" s="41"/>
      <c r="I269" s="41"/>
      <c r="J269" s="62"/>
      <c r="K269" s="63"/>
      <c r="L269" s="63"/>
      <c r="M269" s="63"/>
      <c r="N269" s="41"/>
      <c r="O269" s="41"/>
      <c r="P269" s="41"/>
    </row>
    <row r="270" spans="2:16" s="34" customFormat="1" ht="20.100000000000001" customHeight="1" x14ac:dyDescent="0.2">
      <c r="B270" s="41"/>
      <c r="C270" s="41"/>
      <c r="D270" s="41"/>
      <c r="E270" s="41"/>
      <c r="F270" s="41"/>
      <c r="G270" s="41"/>
      <c r="H270" s="41"/>
      <c r="I270" s="41"/>
      <c r="J270" s="62"/>
      <c r="K270" s="63"/>
      <c r="L270" s="63"/>
      <c r="M270" s="63"/>
      <c r="N270" s="41"/>
      <c r="O270" s="41"/>
      <c r="P270" s="41"/>
    </row>
    <row r="271" spans="2:16" s="34" customFormat="1" ht="20.100000000000001" customHeight="1" x14ac:dyDescent="0.2">
      <c r="B271" s="41"/>
      <c r="C271" s="41"/>
      <c r="D271" s="41"/>
      <c r="E271" s="41"/>
      <c r="F271" s="41"/>
      <c r="G271" s="41"/>
      <c r="H271" s="41"/>
      <c r="I271" s="41"/>
      <c r="J271" s="62"/>
      <c r="K271" s="63"/>
      <c r="L271" s="63"/>
      <c r="M271" s="63"/>
      <c r="N271" s="41"/>
      <c r="O271" s="41"/>
      <c r="P271" s="41"/>
    </row>
    <row r="272" spans="2:16" s="34" customFormat="1" ht="20.100000000000001" customHeight="1" x14ac:dyDescent="0.2">
      <c r="B272" s="41"/>
      <c r="C272" s="41"/>
      <c r="D272" s="41"/>
      <c r="E272" s="41"/>
      <c r="F272" s="41"/>
      <c r="G272" s="41"/>
      <c r="H272" s="41"/>
      <c r="I272" s="41"/>
      <c r="J272" s="62"/>
      <c r="K272" s="63"/>
      <c r="L272" s="63"/>
      <c r="M272" s="63"/>
      <c r="N272" s="41"/>
      <c r="O272" s="41"/>
      <c r="P272" s="41"/>
    </row>
    <row r="273" spans="2:16" s="34" customFormat="1" ht="20.100000000000001" customHeight="1" x14ac:dyDescent="0.2">
      <c r="B273" s="41"/>
      <c r="C273" s="41"/>
      <c r="D273" s="41"/>
      <c r="E273" s="41"/>
      <c r="F273" s="41"/>
      <c r="G273" s="41"/>
      <c r="H273" s="41"/>
      <c r="I273" s="41"/>
      <c r="J273" s="62"/>
      <c r="K273" s="63"/>
      <c r="L273" s="63"/>
      <c r="M273" s="63"/>
      <c r="N273" s="41"/>
      <c r="O273" s="41"/>
      <c r="P273" s="41"/>
    </row>
    <row r="274" spans="2:16" s="34" customFormat="1" ht="20.100000000000001" customHeight="1" x14ac:dyDescent="0.2">
      <c r="B274" s="41"/>
      <c r="C274" s="41"/>
      <c r="D274" s="41"/>
      <c r="E274" s="41"/>
      <c r="F274" s="41"/>
      <c r="G274" s="41"/>
      <c r="H274" s="41"/>
      <c r="I274" s="41"/>
      <c r="J274" s="62"/>
      <c r="K274" s="63"/>
      <c r="L274" s="63"/>
      <c r="M274" s="63"/>
      <c r="N274" s="41"/>
      <c r="O274" s="41"/>
      <c r="P274" s="41"/>
    </row>
    <row r="275" spans="2:16" s="34" customFormat="1" ht="20.100000000000001" customHeight="1" x14ac:dyDescent="0.2">
      <c r="B275" s="41"/>
      <c r="C275" s="41"/>
      <c r="D275" s="41"/>
      <c r="E275" s="41"/>
      <c r="F275" s="41"/>
      <c r="G275" s="41"/>
      <c r="H275" s="41"/>
      <c r="I275" s="41"/>
      <c r="J275" s="62"/>
      <c r="K275" s="63"/>
      <c r="L275" s="63"/>
      <c r="M275" s="63"/>
      <c r="N275" s="41"/>
      <c r="O275" s="41"/>
      <c r="P275" s="41"/>
    </row>
    <row r="276" spans="2:16" s="34" customFormat="1" ht="20.100000000000001" customHeight="1" x14ac:dyDescent="0.2">
      <c r="B276" s="41"/>
      <c r="C276" s="41"/>
      <c r="D276" s="41"/>
      <c r="E276" s="41"/>
      <c r="F276" s="41"/>
      <c r="G276" s="41"/>
      <c r="H276" s="41"/>
      <c r="I276" s="41"/>
      <c r="J276" s="62"/>
      <c r="K276" s="63"/>
      <c r="L276" s="63"/>
      <c r="M276" s="63"/>
      <c r="N276" s="41"/>
      <c r="O276" s="41"/>
      <c r="P276" s="41"/>
    </row>
    <row r="277" spans="2:16" s="34" customFormat="1" ht="20.100000000000001" customHeight="1" x14ac:dyDescent="0.2">
      <c r="B277" s="41"/>
      <c r="C277" s="41"/>
      <c r="D277" s="41"/>
      <c r="E277" s="41"/>
      <c r="F277" s="41"/>
      <c r="G277" s="41"/>
      <c r="H277" s="41"/>
      <c r="I277" s="41"/>
      <c r="J277" s="62"/>
      <c r="K277" s="63"/>
      <c r="L277" s="63"/>
      <c r="M277" s="63"/>
      <c r="N277" s="41"/>
      <c r="O277" s="41"/>
      <c r="P277" s="41"/>
    </row>
    <row r="278" spans="2:16" s="34" customFormat="1" ht="20.100000000000001" customHeight="1" x14ac:dyDescent="0.2">
      <c r="B278" s="41"/>
      <c r="C278" s="41"/>
      <c r="D278" s="41"/>
      <c r="E278" s="41"/>
      <c r="F278" s="41"/>
      <c r="G278" s="41"/>
      <c r="H278" s="41"/>
      <c r="I278" s="41"/>
      <c r="J278" s="62"/>
      <c r="K278" s="63"/>
      <c r="L278" s="63"/>
      <c r="M278" s="63"/>
      <c r="N278" s="41"/>
      <c r="O278" s="41"/>
      <c r="P278" s="41"/>
    </row>
    <row r="279" spans="2:16" s="34" customFormat="1" ht="20.100000000000001" customHeight="1" x14ac:dyDescent="0.2">
      <c r="B279" s="41"/>
      <c r="C279" s="41"/>
      <c r="D279" s="41"/>
      <c r="E279" s="41"/>
      <c r="F279" s="41"/>
      <c r="G279" s="41"/>
      <c r="H279" s="41"/>
      <c r="I279" s="41"/>
      <c r="J279" s="62"/>
      <c r="K279" s="63"/>
      <c r="L279" s="63"/>
      <c r="M279" s="63"/>
      <c r="N279" s="41"/>
      <c r="O279" s="41"/>
      <c r="P279" s="41"/>
    </row>
    <row r="280" spans="2:16" s="34" customFormat="1" ht="20.100000000000001" customHeight="1" x14ac:dyDescent="0.2">
      <c r="B280" s="41"/>
      <c r="C280" s="41"/>
      <c r="D280" s="41"/>
      <c r="E280" s="41"/>
      <c r="F280" s="41"/>
      <c r="G280" s="41"/>
      <c r="H280" s="41"/>
      <c r="I280" s="41"/>
      <c r="J280" s="62"/>
      <c r="K280" s="63"/>
      <c r="L280" s="63"/>
      <c r="M280" s="63"/>
      <c r="N280" s="41"/>
      <c r="O280" s="41"/>
      <c r="P280" s="41"/>
    </row>
    <row r="281" spans="2:16" s="34" customFormat="1" ht="20.100000000000001" customHeight="1" x14ac:dyDescent="0.2">
      <c r="B281" s="41"/>
      <c r="C281" s="41"/>
      <c r="D281" s="41"/>
      <c r="E281" s="41"/>
      <c r="F281" s="41"/>
      <c r="G281" s="41"/>
      <c r="H281" s="41"/>
      <c r="I281" s="41"/>
      <c r="J281" s="62"/>
      <c r="K281" s="63"/>
      <c r="L281" s="63"/>
      <c r="M281" s="63"/>
      <c r="N281" s="41"/>
      <c r="O281" s="41"/>
      <c r="P281" s="41"/>
    </row>
    <row r="282" spans="2:16" s="34" customFormat="1" ht="20.100000000000001" customHeight="1" x14ac:dyDescent="0.2">
      <c r="B282" s="41"/>
      <c r="C282" s="41"/>
      <c r="D282" s="41"/>
      <c r="E282" s="41"/>
      <c r="F282" s="41"/>
      <c r="G282" s="41"/>
      <c r="H282" s="41"/>
      <c r="I282" s="41"/>
      <c r="J282" s="62"/>
      <c r="K282" s="63"/>
      <c r="L282" s="63"/>
      <c r="M282" s="63"/>
      <c r="N282" s="41"/>
      <c r="O282" s="41"/>
      <c r="P282" s="41"/>
    </row>
    <row r="283" spans="2:16" s="34" customFormat="1" ht="20.100000000000001" customHeight="1" x14ac:dyDescent="0.2">
      <c r="B283" s="41"/>
      <c r="C283" s="41"/>
      <c r="D283" s="41"/>
      <c r="E283" s="41"/>
      <c r="F283" s="41"/>
      <c r="G283" s="41"/>
      <c r="H283" s="41"/>
      <c r="I283" s="41"/>
      <c r="J283" s="62"/>
      <c r="K283" s="63"/>
      <c r="L283" s="63"/>
      <c r="M283" s="63"/>
      <c r="N283" s="41"/>
      <c r="O283" s="41"/>
      <c r="P283" s="41"/>
    </row>
    <row r="284" spans="2:16" s="34" customFormat="1" ht="20.100000000000001" customHeight="1" x14ac:dyDescent="0.2">
      <c r="B284" s="41"/>
      <c r="C284" s="41"/>
      <c r="D284" s="41"/>
      <c r="E284" s="41"/>
      <c r="F284" s="41"/>
      <c r="G284" s="41"/>
      <c r="H284" s="41"/>
      <c r="I284" s="41"/>
      <c r="J284" s="62"/>
      <c r="K284" s="63"/>
      <c r="L284" s="63"/>
      <c r="M284" s="63"/>
      <c r="N284" s="41"/>
      <c r="O284" s="41"/>
      <c r="P284" s="41"/>
    </row>
    <row r="285" spans="2:16" s="34" customFormat="1" ht="20.100000000000001" customHeight="1" x14ac:dyDescent="0.2">
      <c r="B285" s="41"/>
      <c r="C285" s="41"/>
      <c r="D285" s="41"/>
      <c r="E285" s="41"/>
      <c r="F285" s="41"/>
      <c r="G285" s="41"/>
      <c r="H285" s="41"/>
      <c r="I285" s="41"/>
      <c r="J285" s="62"/>
      <c r="K285" s="63"/>
      <c r="L285" s="63"/>
      <c r="M285" s="63"/>
      <c r="N285" s="41"/>
      <c r="O285" s="41"/>
      <c r="P285" s="41"/>
    </row>
    <row r="286" spans="2:16" s="34" customFormat="1" ht="20.100000000000001" customHeight="1" x14ac:dyDescent="0.2">
      <c r="B286" s="41"/>
      <c r="C286" s="41"/>
      <c r="D286" s="41"/>
      <c r="E286" s="41"/>
      <c r="F286" s="41"/>
      <c r="G286" s="41"/>
      <c r="H286" s="41"/>
      <c r="I286" s="41"/>
      <c r="J286" s="62"/>
      <c r="K286" s="63"/>
      <c r="L286" s="63"/>
      <c r="M286" s="63"/>
      <c r="N286" s="41"/>
      <c r="O286" s="41"/>
      <c r="P286" s="41"/>
    </row>
    <row r="287" spans="2:16" s="34" customFormat="1" ht="20.100000000000001" customHeight="1" x14ac:dyDescent="0.2">
      <c r="B287" s="41"/>
      <c r="C287" s="41"/>
      <c r="D287" s="41"/>
      <c r="E287" s="41"/>
      <c r="F287" s="41"/>
      <c r="G287" s="41"/>
      <c r="H287" s="41"/>
      <c r="I287" s="41"/>
      <c r="J287" s="62"/>
      <c r="K287" s="63"/>
      <c r="L287" s="63"/>
      <c r="M287" s="63"/>
      <c r="N287" s="41"/>
      <c r="O287" s="41"/>
      <c r="P287" s="41"/>
    </row>
    <row r="288" spans="2:16" s="34" customFormat="1" ht="20.100000000000001" customHeight="1" x14ac:dyDescent="0.2">
      <c r="B288" s="41"/>
      <c r="C288" s="41"/>
      <c r="D288" s="41"/>
      <c r="E288" s="41"/>
      <c r="F288" s="41"/>
      <c r="G288" s="41"/>
      <c r="H288" s="41"/>
      <c r="I288" s="41"/>
      <c r="J288" s="62"/>
      <c r="K288" s="63"/>
      <c r="L288" s="63"/>
      <c r="M288" s="63"/>
      <c r="N288" s="41"/>
      <c r="O288" s="41"/>
      <c r="P288" s="41"/>
    </row>
    <row r="289" spans="2:16" s="34" customFormat="1" ht="20.100000000000001" customHeight="1" x14ac:dyDescent="0.2">
      <c r="B289" s="41"/>
      <c r="C289" s="41"/>
      <c r="D289" s="41"/>
      <c r="E289" s="41"/>
      <c r="F289" s="41"/>
      <c r="G289" s="41"/>
      <c r="H289" s="41"/>
      <c r="I289" s="41"/>
      <c r="J289" s="62"/>
      <c r="K289" s="63"/>
      <c r="L289" s="63"/>
      <c r="M289" s="63"/>
      <c r="N289" s="41"/>
      <c r="O289" s="41"/>
      <c r="P289" s="41"/>
    </row>
    <row r="290" spans="2:16" s="34" customFormat="1" ht="20.100000000000001" customHeight="1" x14ac:dyDescent="0.2">
      <c r="B290" s="41"/>
      <c r="C290" s="41"/>
      <c r="D290" s="41"/>
      <c r="E290" s="41"/>
      <c r="F290" s="41"/>
      <c r="G290" s="41"/>
      <c r="H290" s="41"/>
      <c r="I290" s="41"/>
      <c r="J290" s="62"/>
      <c r="K290" s="63"/>
      <c r="L290" s="63"/>
      <c r="M290" s="63"/>
      <c r="N290" s="41"/>
      <c r="O290" s="41"/>
      <c r="P290" s="41"/>
    </row>
    <row r="291" spans="2:16" s="34" customFormat="1" ht="20.100000000000001" customHeight="1" x14ac:dyDescent="0.2">
      <c r="B291" s="41"/>
      <c r="C291" s="41"/>
      <c r="D291" s="41"/>
      <c r="E291" s="41"/>
      <c r="F291" s="41"/>
      <c r="G291" s="41"/>
      <c r="H291" s="41"/>
      <c r="I291" s="41"/>
      <c r="J291" s="62"/>
      <c r="K291" s="63"/>
      <c r="L291" s="63"/>
      <c r="M291" s="63"/>
      <c r="N291" s="41"/>
      <c r="O291" s="41"/>
      <c r="P291" s="41"/>
    </row>
    <row r="292" spans="2:16" s="34" customFormat="1" ht="20.100000000000001" customHeight="1" x14ac:dyDescent="0.2">
      <c r="B292" s="41"/>
      <c r="C292" s="41"/>
      <c r="D292" s="41"/>
      <c r="E292" s="41"/>
      <c r="F292" s="41"/>
      <c r="G292" s="41"/>
      <c r="H292" s="41"/>
      <c r="I292" s="41"/>
      <c r="J292" s="62"/>
      <c r="K292" s="63"/>
      <c r="L292" s="63"/>
      <c r="M292" s="63"/>
      <c r="N292" s="41"/>
      <c r="O292" s="41"/>
      <c r="P292" s="41"/>
    </row>
    <row r="293" spans="2:16" s="34" customFormat="1" ht="20.100000000000001" customHeight="1" x14ac:dyDescent="0.2">
      <c r="B293" s="41"/>
      <c r="C293" s="41"/>
      <c r="D293" s="41"/>
      <c r="E293" s="41"/>
      <c r="F293" s="41"/>
      <c r="G293" s="41"/>
      <c r="H293" s="41"/>
      <c r="I293" s="41"/>
      <c r="J293" s="62"/>
      <c r="K293" s="63"/>
      <c r="L293" s="63"/>
      <c r="M293" s="63"/>
      <c r="N293" s="41"/>
      <c r="O293" s="41"/>
      <c r="P293" s="41"/>
    </row>
    <row r="294" spans="2:16" s="34" customFormat="1" ht="20.100000000000001" customHeight="1" x14ac:dyDescent="0.2">
      <c r="B294" s="41"/>
      <c r="C294" s="41"/>
      <c r="D294" s="41"/>
      <c r="E294" s="41"/>
      <c r="F294" s="41"/>
      <c r="G294" s="41"/>
      <c r="H294" s="41"/>
      <c r="I294" s="41"/>
      <c r="J294" s="62"/>
      <c r="K294" s="63"/>
      <c r="L294" s="63"/>
      <c r="M294" s="63"/>
      <c r="N294" s="41"/>
      <c r="O294" s="41"/>
      <c r="P294" s="41"/>
    </row>
    <row r="295" spans="2:16" s="34" customFormat="1" ht="20.100000000000001" customHeight="1" x14ac:dyDescent="0.2">
      <c r="B295" s="41"/>
      <c r="C295" s="41"/>
      <c r="D295" s="41"/>
      <c r="E295" s="41"/>
      <c r="F295" s="41"/>
      <c r="G295" s="41"/>
      <c r="H295" s="41"/>
      <c r="I295" s="41"/>
      <c r="J295" s="62"/>
      <c r="K295" s="63"/>
      <c r="L295" s="63"/>
      <c r="M295" s="63"/>
      <c r="N295" s="41"/>
      <c r="O295" s="41"/>
      <c r="P295" s="41"/>
    </row>
    <row r="296" spans="2:16" s="34" customFormat="1" ht="20.100000000000001" customHeight="1" x14ac:dyDescent="0.2">
      <c r="B296" s="41"/>
      <c r="C296" s="41"/>
      <c r="D296" s="41"/>
      <c r="E296" s="41"/>
      <c r="F296" s="41"/>
      <c r="G296" s="41"/>
      <c r="H296" s="41"/>
      <c r="I296" s="41"/>
      <c r="J296" s="62"/>
      <c r="K296" s="63"/>
      <c r="L296" s="63"/>
      <c r="M296" s="63"/>
      <c r="N296" s="41"/>
      <c r="O296" s="41"/>
      <c r="P296" s="41"/>
    </row>
    <row r="297" spans="2:16" s="34" customFormat="1" ht="20.100000000000001" customHeight="1" x14ac:dyDescent="0.2">
      <c r="B297" s="41"/>
      <c r="C297" s="41"/>
      <c r="D297" s="41"/>
      <c r="E297" s="41"/>
      <c r="F297" s="41"/>
      <c r="G297" s="41"/>
      <c r="H297" s="41"/>
      <c r="I297" s="41"/>
      <c r="J297" s="62"/>
      <c r="K297" s="63"/>
      <c r="L297" s="63"/>
      <c r="M297" s="63"/>
      <c r="N297" s="41"/>
      <c r="O297" s="41"/>
      <c r="P297" s="41"/>
    </row>
    <row r="298" spans="2:16" s="34" customFormat="1" ht="20.100000000000001" customHeight="1" x14ac:dyDescent="0.2">
      <c r="B298" s="41"/>
      <c r="C298" s="41"/>
      <c r="D298" s="41"/>
      <c r="E298" s="41"/>
      <c r="F298" s="41"/>
      <c r="G298" s="41"/>
      <c r="H298" s="41"/>
      <c r="I298" s="41"/>
      <c r="J298" s="62"/>
      <c r="K298" s="63"/>
      <c r="L298" s="63"/>
      <c r="M298" s="63"/>
      <c r="N298" s="41"/>
      <c r="O298" s="41"/>
      <c r="P298" s="41"/>
    </row>
    <row r="299" spans="2:16" s="34" customFormat="1" ht="20.100000000000001" customHeight="1" x14ac:dyDescent="0.2">
      <c r="B299" s="41"/>
      <c r="C299" s="41"/>
      <c r="D299" s="41"/>
      <c r="E299" s="41"/>
      <c r="F299" s="41"/>
      <c r="G299" s="41"/>
      <c r="H299" s="41"/>
      <c r="I299" s="41"/>
      <c r="J299" s="62"/>
      <c r="K299" s="63"/>
      <c r="L299" s="63"/>
      <c r="M299" s="63"/>
      <c r="N299" s="41"/>
      <c r="O299" s="41"/>
      <c r="P299" s="41"/>
    </row>
    <row r="300" spans="2:16" s="34" customFormat="1" ht="20.100000000000001" customHeight="1" x14ac:dyDescent="0.2">
      <c r="B300" s="41"/>
      <c r="C300" s="41"/>
      <c r="D300" s="41"/>
      <c r="E300" s="41"/>
      <c r="F300" s="41"/>
      <c r="G300" s="41"/>
      <c r="H300" s="41"/>
      <c r="I300" s="41"/>
      <c r="J300" s="62"/>
      <c r="K300" s="63"/>
      <c r="L300" s="63"/>
      <c r="M300" s="63"/>
      <c r="N300" s="41"/>
      <c r="O300" s="41"/>
      <c r="P300" s="41"/>
    </row>
    <row r="301" spans="2:16" s="34" customFormat="1" ht="20.100000000000001" customHeight="1" x14ac:dyDescent="0.2">
      <c r="B301" s="41"/>
      <c r="C301" s="41"/>
      <c r="D301" s="41"/>
      <c r="E301" s="41"/>
      <c r="F301" s="41"/>
      <c r="G301" s="41"/>
      <c r="H301" s="41"/>
      <c r="I301" s="41"/>
      <c r="J301" s="62"/>
      <c r="K301" s="63"/>
      <c r="L301" s="63"/>
      <c r="M301" s="63"/>
      <c r="N301" s="41"/>
      <c r="O301" s="41"/>
      <c r="P301" s="41"/>
    </row>
    <row r="302" spans="2:16" s="34" customFormat="1" ht="20.100000000000001" customHeight="1" x14ac:dyDescent="0.2">
      <c r="B302" s="41"/>
      <c r="C302" s="41"/>
      <c r="D302" s="41"/>
      <c r="E302" s="41"/>
      <c r="F302" s="41"/>
      <c r="G302" s="41"/>
      <c r="H302" s="41"/>
      <c r="I302" s="41"/>
      <c r="J302" s="62"/>
      <c r="K302" s="63"/>
      <c r="L302" s="63"/>
      <c r="M302" s="63"/>
      <c r="N302" s="41"/>
      <c r="O302" s="41"/>
      <c r="P302" s="41"/>
    </row>
    <row r="303" spans="2:16" s="34" customFormat="1" ht="20.100000000000001" customHeight="1" x14ac:dyDescent="0.2">
      <c r="B303" s="41"/>
      <c r="C303" s="41"/>
      <c r="D303" s="41"/>
      <c r="E303" s="41"/>
      <c r="F303" s="41"/>
      <c r="G303" s="41"/>
      <c r="H303" s="41"/>
      <c r="I303" s="41"/>
      <c r="J303" s="62"/>
      <c r="K303" s="63"/>
      <c r="L303" s="63"/>
      <c r="M303" s="63"/>
      <c r="N303" s="41"/>
      <c r="O303" s="41"/>
      <c r="P303" s="41"/>
    </row>
    <row r="304" spans="2:16" s="34" customFormat="1" ht="20.100000000000001" customHeight="1" x14ac:dyDescent="0.2">
      <c r="B304" s="41"/>
      <c r="C304" s="41"/>
      <c r="D304" s="41"/>
      <c r="E304" s="41"/>
      <c r="F304" s="41"/>
      <c r="G304" s="41"/>
      <c r="H304" s="41"/>
      <c r="I304" s="41"/>
      <c r="J304" s="62"/>
      <c r="K304" s="63"/>
      <c r="L304" s="63"/>
      <c r="M304" s="63"/>
      <c r="N304" s="41"/>
      <c r="O304" s="41"/>
      <c r="P304" s="41"/>
    </row>
    <row r="305" spans="2:16" s="34" customFormat="1" ht="20.100000000000001" customHeight="1" x14ac:dyDescent="0.2">
      <c r="B305" s="41"/>
      <c r="C305" s="41"/>
      <c r="D305" s="41"/>
      <c r="E305" s="41"/>
      <c r="F305" s="41"/>
      <c r="G305" s="41"/>
      <c r="H305" s="41"/>
      <c r="I305" s="41"/>
      <c r="J305" s="62"/>
      <c r="K305" s="63"/>
      <c r="L305" s="63"/>
      <c r="M305" s="63"/>
      <c r="N305" s="41"/>
      <c r="O305" s="41"/>
      <c r="P305" s="41"/>
    </row>
    <row r="306" spans="2:16" s="34" customFormat="1" ht="20.100000000000001" customHeight="1" x14ac:dyDescent="0.2">
      <c r="B306" s="41"/>
      <c r="C306" s="41"/>
      <c r="D306" s="41"/>
      <c r="E306" s="41"/>
      <c r="F306" s="41"/>
      <c r="G306" s="41"/>
      <c r="H306" s="41"/>
      <c r="I306" s="41"/>
      <c r="J306" s="62"/>
      <c r="K306" s="63"/>
      <c r="L306" s="63"/>
      <c r="M306" s="63"/>
      <c r="N306" s="41"/>
      <c r="O306" s="41"/>
      <c r="P306" s="41"/>
    </row>
    <row r="307" spans="2:16" s="34" customFormat="1" ht="20.100000000000001" customHeight="1" x14ac:dyDescent="0.2">
      <c r="B307" s="41"/>
      <c r="C307" s="41"/>
      <c r="D307" s="41"/>
      <c r="E307" s="41"/>
      <c r="F307" s="41"/>
      <c r="G307" s="41"/>
      <c r="H307" s="41"/>
      <c r="I307" s="41"/>
      <c r="J307" s="62"/>
      <c r="K307" s="63"/>
      <c r="L307" s="63"/>
      <c r="M307" s="63"/>
      <c r="N307" s="41"/>
      <c r="O307" s="41"/>
      <c r="P307" s="41"/>
    </row>
    <row r="308" spans="2:16" s="34" customFormat="1" ht="20.100000000000001" customHeight="1" x14ac:dyDescent="0.2">
      <c r="B308" s="41"/>
      <c r="C308" s="41"/>
      <c r="D308" s="41"/>
      <c r="E308" s="41"/>
      <c r="F308" s="41"/>
      <c r="G308" s="41"/>
      <c r="H308" s="41"/>
      <c r="I308" s="41"/>
      <c r="J308" s="62"/>
      <c r="K308" s="63"/>
      <c r="L308" s="63"/>
      <c r="M308" s="63"/>
      <c r="N308" s="41"/>
      <c r="O308" s="41"/>
      <c r="P308" s="41"/>
    </row>
    <row r="309" spans="2:16" s="34" customFormat="1" ht="20.100000000000001" customHeight="1" x14ac:dyDescent="0.2">
      <c r="B309" s="41"/>
      <c r="C309" s="41"/>
      <c r="D309" s="41"/>
      <c r="E309" s="41"/>
      <c r="F309" s="41"/>
      <c r="G309" s="41"/>
      <c r="H309" s="41"/>
      <c r="I309" s="41"/>
      <c r="J309" s="62"/>
      <c r="K309" s="63"/>
      <c r="L309" s="63"/>
      <c r="M309" s="63"/>
      <c r="N309" s="41"/>
      <c r="O309" s="41"/>
      <c r="P309" s="41"/>
    </row>
    <row r="310" spans="2:16" s="34" customFormat="1" ht="20.100000000000001" customHeight="1" x14ac:dyDescent="0.2">
      <c r="B310" s="41"/>
      <c r="C310" s="41"/>
      <c r="D310" s="41"/>
      <c r="E310" s="41"/>
      <c r="F310" s="41"/>
      <c r="G310" s="41"/>
      <c r="H310" s="41"/>
      <c r="I310" s="41"/>
      <c r="J310" s="62"/>
      <c r="K310" s="63"/>
      <c r="L310" s="63"/>
      <c r="M310" s="63"/>
      <c r="N310" s="41"/>
      <c r="O310" s="41"/>
      <c r="P310" s="41"/>
    </row>
    <row r="311" spans="2:16" s="34" customFormat="1" ht="20.100000000000001" customHeight="1" x14ac:dyDescent="0.2">
      <c r="B311" s="41"/>
      <c r="C311" s="41"/>
      <c r="D311" s="41"/>
      <c r="E311" s="41"/>
      <c r="F311" s="41"/>
      <c r="G311" s="41"/>
      <c r="H311" s="41"/>
      <c r="I311" s="41"/>
      <c r="J311" s="62"/>
      <c r="K311" s="63"/>
      <c r="L311" s="63"/>
      <c r="M311" s="63"/>
      <c r="N311" s="41"/>
      <c r="O311" s="41"/>
      <c r="P311" s="41"/>
    </row>
    <row r="312" spans="2:16" s="34" customFormat="1" ht="20.100000000000001" customHeight="1" x14ac:dyDescent="0.2">
      <c r="B312" s="41"/>
      <c r="C312" s="41"/>
      <c r="D312" s="41"/>
      <c r="E312" s="41"/>
      <c r="F312" s="41"/>
      <c r="G312" s="41"/>
      <c r="H312" s="41"/>
      <c r="I312" s="41"/>
      <c r="J312" s="62"/>
      <c r="K312" s="63"/>
      <c r="L312" s="63"/>
      <c r="M312" s="63"/>
      <c r="N312" s="41"/>
      <c r="O312" s="41"/>
      <c r="P312" s="41"/>
    </row>
    <row r="313" spans="2:16" s="34" customFormat="1" ht="20.100000000000001" customHeight="1" x14ac:dyDescent="0.2">
      <c r="B313" s="41"/>
      <c r="C313" s="41"/>
      <c r="D313" s="41"/>
      <c r="E313" s="41"/>
      <c r="F313" s="41"/>
      <c r="G313" s="41"/>
      <c r="H313" s="41"/>
      <c r="I313" s="41"/>
      <c r="J313" s="62"/>
      <c r="K313" s="63"/>
      <c r="L313" s="63"/>
      <c r="M313" s="63"/>
      <c r="N313" s="41"/>
      <c r="O313" s="41"/>
      <c r="P313" s="41"/>
    </row>
    <row r="314" spans="2:16" s="34" customFormat="1" ht="20.100000000000001" customHeight="1" x14ac:dyDescent="0.2">
      <c r="B314" s="41"/>
      <c r="C314" s="41"/>
      <c r="D314" s="41"/>
      <c r="E314" s="41"/>
      <c r="F314" s="41"/>
      <c r="G314" s="41"/>
      <c r="H314" s="41"/>
      <c r="I314" s="41"/>
      <c r="J314" s="62"/>
      <c r="K314" s="63"/>
      <c r="L314" s="63"/>
      <c r="M314" s="63"/>
      <c r="N314" s="41"/>
      <c r="O314" s="41"/>
      <c r="P314" s="41"/>
    </row>
    <row r="315" spans="2:16" s="34" customFormat="1" ht="20.100000000000001" customHeight="1" x14ac:dyDescent="0.2">
      <c r="B315" s="41"/>
      <c r="C315" s="41"/>
      <c r="D315" s="41"/>
      <c r="E315" s="41"/>
      <c r="F315" s="41"/>
      <c r="G315" s="41"/>
      <c r="H315" s="41"/>
      <c r="I315" s="41"/>
      <c r="J315" s="62"/>
      <c r="K315" s="63"/>
      <c r="L315" s="63"/>
      <c r="M315" s="63"/>
      <c r="N315" s="41"/>
      <c r="O315" s="41"/>
      <c r="P315" s="41"/>
    </row>
    <row r="316" spans="2:16" s="34" customFormat="1" ht="20.100000000000001" customHeight="1" x14ac:dyDescent="0.2">
      <c r="B316" s="41"/>
      <c r="C316" s="41"/>
      <c r="D316" s="41"/>
      <c r="E316" s="41"/>
      <c r="F316" s="41"/>
      <c r="G316" s="41"/>
      <c r="H316" s="41"/>
      <c r="I316" s="41"/>
      <c r="J316" s="62"/>
      <c r="K316" s="63"/>
      <c r="L316" s="63"/>
      <c r="M316" s="63"/>
      <c r="N316" s="41"/>
      <c r="O316" s="41"/>
      <c r="P316" s="41"/>
    </row>
    <row r="317" spans="2:16" s="34" customFormat="1" ht="20.100000000000001" customHeight="1" x14ac:dyDescent="0.2">
      <c r="B317" s="41"/>
      <c r="C317" s="41"/>
      <c r="D317" s="41"/>
      <c r="E317" s="41"/>
      <c r="F317" s="41"/>
      <c r="G317" s="41"/>
      <c r="H317" s="41"/>
      <c r="I317" s="41"/>
      <c r="J317" s="62"/>
      <c r="K317" s="63"/>
      <c r="L317" s="63"/>
      <c r="M317" s="63"/>
      <c r="N317" s="41"/>
      <c r="O317" s="41"/>
      <c r="P317" s="41"/>
    </row>
    <row r="318" spans="2:16" s="34" customFormat="1" ht="20.100000000000001" customHeight="1" x14ac:dyDescent="0.2">
      <c r="B318" s="41"/>
      <c r="C318" s="41"/>
      <c r="D318" s="41"/>
      <c r="E318" s="41"/>
      <c r="F318" s="41"/>
      <c r="G318" s="41"/>
      <c r="H318" s="41"/>
      <c r="I318" s="41"/>
      <c r="J318" s="62"/>
      <c r="K318" s="63"/>
      <c r="L318" s="63"/>
      <c r="M318" s="63"/>
      <c r="N318" s="41"/>
      <c r="O318" s="41"/>
      <c r="P318" s="41"/>
    </row>
    <row r="319" spans="2:16" s="34" customFormat="1" ht="20.100000000000001" customHeight="1" x14ac:dyDescent="0.2">
      <c r="B319" s="41"/>
      <c r="C319" s="41"/>
      <c r="D319" s="41"/>
      <c r="E319" s="41"/>
      <c r="F319" s="41"/>
      <c r="G319" s="41"/>
      <c r="H319" s="41"/>
      <c r="I319" s="41"/>
      <c r="J319" s="62"/>
      <c r="K319" s="63"/>
      <c r="L319" s="63"/>
      <c r="M319" s="63"/>
      <c r="N319" s="41"/>
      <c r="O319" s="41"/>
      <c r="P319" s="41"/>
    </row>
    <row r="320" spans="2:16" s="34" customFormat="1" ht="20.100000000000001" customHeight="1" x14ac:dyDescent="0.2">
      <c r="B320" s="41"/>
      <c r="C320" s="41"/>
      <c r="D320" s="41"/>
      <c r="E320" s="41"/>
      <c r="F320" s="41"/>
      <c r="G320" s="41"/>
      <c r="H320" s="41"/>
      <c r="I320" s="41"/>
      <c r="J320" s="62"/>
      <c r="K320" s="63"/>
      <c r="L320" s="63"/>
      <c r="M320" s="63"/>
      <c r="N320" s="41"/>
      <c r="O320" s="41"/>
      <c r="P320" s="41"/>
    </row>
    <row r="321" spans="2:16" s="34" customFormat="1" ht="20.100000000000001" customHeight="1" x14ac:dyDescent="0.2">
      <c r="B321" s="41"/>
      <c r="C321" s="41"/>
      <c r="D321" s="41"/>
      <c r="E321" s="41"/>
      <c r="F321" s="41"/>
      <c r="G321" s="41"/>
      <c r="H321" s="41"/>
      <c r="I321" s="41"/>
      <c r="J321" s="62"/>
      <c r="K321" s="63"/>
      <c r="L321" s="63"/>
      <c r="M321" s="63"/>
      <c r="N321" s="41"/>
      <c r="O321" s="41"/>
      <c r="P321" s="41"/>
    </row>
    <row r="322" spans="2:16" s="34" customFormat="1" ht="20.100000000000001" customHeight="1" x14ac:dyDescent="0.2">
      <c r="B322" s="41"/>
      <c r="C322" s="41"/>
      <c r="D322" s="41"/>
      <c r="E322" s="41"/>
      <c r="F322" s="41"/>
      <c r="G322" s="41"/>
      <c r="H322" s="41"/>
      <c r="I322" s="41"/>
      <c r="J322" s="62"/>
      <c r="K322" s="63"/>
      <c r="L322" s="63"/>
      <c r="M322" s="63"/>
      <c r="N322" s="41"/>
      <c r="O322" s="41"/>
      <c r="P322" s="41"/>
    </row>
    <row r="323" spans="2:16" s="34" customFormat="1" ht="20.100000000000001" customHeight="1" x14ac:dyDescent="0.2">
      <c r="B323" s="41"/>
      <c r="C323" s="41"/>
      <c r="D323" s="41"/>
      <c r="E323" s="41"/>
      <c r="F323" s="41"/>
      <c r="G323" s="41"/>
      <c r="H323" s="41"/>
      <c r="I323" s="41"/>
      <c r="J323" s="62"/>
      <c r="K323" s="63"/>
      <c r="L323" s="63"/>
      <c r="M323" s="63"/>
      <c r="N323" s="41"/>
      <c r="O323" s="41"/>
      <c r="P323" s="41"/>
    </row>
    <row r="324" spans="2:16" s="34" customFormat="1" ht="20.100000000000001" customHeight="1" x14ac:dyDescent="0.2">
      <c r="B324" s="41"/>
      <c r="C324" s="41"/>
      <c r="D324" s="41"/>
      <c r="E324" s="41"/>
      <c r="F324" s="41"/>
      <c r="G324" s="41"/>
      <c r="H324" s="41"/>
      <c r="I324" s="41"/>
      <c r="J324" s="62"/>
      <c r="K324" s="63"/>
      <c r="L324" s="63"/>
      <c r="M324" s="63"/>
      <c r="N324" s="41"/>
      <c r="O324" s="41"/>
      <c r="P324" s="41"/>
    </row>
    <row r="325" spans="2:16" s="34" customFormat="1" ht="20.100000000000001" customHeight="1" x14ac:dyDescent="0.2">
      <c r="B325" s="41"/>
      <c r="C325" s="41"/>
      <c r="D325" s="41"/>
      <c r="E325" s="41"/>
      <c r="F325" s="41"/>
      <c r="G325" s="41"/>
      <c r="H325" s="41"/>
      <c r="I325" s="41"/>
      <c r="J325" s="62"/>
      <c r="K325" s="63"/>
      <c r="L325" s="63"/>
      <c r="M325" s="63"/>
      <c r="N325" s="41"/>
      <c r="O325" s="41"/>
      <c r="P325" s="41"/>
    </row>
    <row r="326" spans="2:16" s="34" customFormat="1" ht="20.100000000000001" customHeight="1" x14ac:dyDescent="0.2">
      <c r="B326" s="41"/>
      <c r="C326" s="41"/>
      <c r="D326" s="41"/>
      <c r="E326" s="41"/>
      <c r="F326" s="41"/>
      <c r="G326" s="41"/>
      <c r="H326" s="41"/>
      <c r="I326" s="41"/>
      <c r="J326" s="62"/>
      <c r="K326" s="63"/>
      <c r="L326" s="63"/>
      <c r="M326" s="63"/>
      <c r="N326" s="41"/>
      <c r="O326" s="41"/>
      <c r="P326" s="41"/>
    </row>
    <row r="327" spans="2:16" s="34" customFormat="1" ht="20.100000000000001" customHeight="1" x14ac:dyDescent="0.2">
      <c r="B327" s="41"/>
      <c r="C327" s="41"/>
      <c r="D327" s="41"/>
      <c r="E327" s="41"/>
      <c r="F327" s="41"/>
      <c r="G327" s="41"/>
      <c r="H327" s="41"/>
      <c r="I327" s="41"/>
      <c r="J327" s="62"/>
      <c r="K327" s="63"/>
      <c r="L327" s="63"/>
      <c r="M327" s="63"/>
      <c r="N327" s="41"/>
      <c r="O327" s="41"/>
      <c r="P327" s="41"/>
    </row>
    <row r="328" spans="2:16" s="34" customFormat="1" ht="20.100000000000001" customHeight="1" x14ac:dyDescent="0.2">
      <c r="B328" s="41"/>
      <c r="C328" s="41"/>
      <c r="D328" s="41"/>
      <c r="E328" s="41"/>
      <c r="F328" s="41"/>
      <c r="G328" s="41"/>
      <c r="H328" s="41"/>
      <c r="I328" s="41"/>
      <c r="J328" s="62"/>
      <c r="K328" s="63"/>
      <c r="L328" s="63"/>
      <c r="M328" s="63"/>
      <c r="N328" s="41"/>
      <c r="O328" s="41"/>
      <c r="P328" s="41"/>
    </row>
    <row r="329" spans="2:16" s="34" customFormat="1" ht="20.100000000000001" customHeight="1" x14ac:dyDescent="0.2">
      <c r="B329" s="41"/>
      <c r="C329" s="41"/>
      <c r="D329" s="41"/>
      <c r="E329" s="41"/>
      <c r="F329" s="41"/>
      <c r="G329" s="41"/>
      <c r="H329" s="41"/>
      <c r="I329" s="41"/>
      <c r="J329" s="62"/>
      <c r="K329" s="63"/>
      <c r="L329" s="63"/>
      <c r="M329" s="63"/>
      <c r="N329" s="41"/>
      <c r="O329" s="41"/>
      <c r="P329" s="41"/>
    </row>
    <row r="330" spans="2:16" s="34" customFormat="1" ht="20.100000000000001" customHeight="1" x14ac:dyDescent="0.2">
      <c r="B330" s="41"/>
      <c r="C330" s="41"/>
      <c r="D330" s="41"/>
      <c r="E330" s="41"/>
      <c r="F330" s="41"/>
      <c r="G330" s="41"/>
      <c r="H330" s="41"/>
      <c r="I330" s="41"/>
      <c r="J330" s="62"/>
      <c r="K330" s="63"/>
      <c r="L330" s="63"/>
      <c r="M330" s="63"/>
      <c r="N330" s="41"/>
      <c r="O330" s="41"/>
      <c r="P330" s="41"/>
    </row>
    <row r="331" spans="2:16" s="34" customFormat="1" ht="20.100000000000001" customHeight="1" x14ac:dyDescent="0.2">
      <c r="B331" s="41"/>
      <c r="C331" s="41"/>
      <c r="D331" s="41"/>
      <c r="E331" s="41"/>
      <c r="F331" s="41"/>
      <c r="G331" s="41"/>
      <c r="H331" s="41"/>
      <c r="I331" s="41"/>
      <c r="J331" s="62"/>
      <c r="K331" s="63"/>
      <c r="L331" s="63"/>
      <c r="M331" s="63"/>
      <c r="N331" s="41"/>
      <c r="O331" s="41"/>
      <c r="P331" s="41"/>
    </row>
    <row r="332" spans="2:16" s="34" customFormat="1" ht="20.100000000000001" customHeight="1" x14ac:dyDescent="0.2">
      <c r="B332" s="41"/>
      <c r="C332" s="41"/>
      <c r="D332" s="41"/>
      <c r="E332" s="41"/>
      <c r="F332" s="41"/>
      <c r="G332" s="41"/>
      <c r="H332" s="41"/>
      <c r="I332" s="41"/>
      <c r="J332" s="62"/>
      <c r="K332" s="63"/>
      <c r="L332" s="63"/>
      <c r="M332" s="63"/>
      <c r="N332" s="41"/>
      <c r="O332" s="41"/>
      <c r="P332" s="41"/>
    </row>
    <row r="333" spans="2:16" s="34" customFormat="1" ht="20.100000000000001" customHeight="1" x14ac:dyDescent="0.2">
      <c r="B333" s="41"/>
      <c r="C333" s="41"/>
      <c r="D333" s="41"/>
      <c r="E333" s="41"/>
      <c r="F333" s="41"/>
      <c r="G333" s="41"/>
      <c r="H333" s="41"/>
      <c r="I333" s="41"/>
      <c r="J333" s="62"/>
      <c r="K333" s="63"/>
      <c r="L333" s="63"/>
      <c r="M333" s="63"/>
      <c r="N333" s="41"/>
      <c r="O333" s="41"/>
      <c r="P333" s="41"/>
    </row>
    <row r="334" spans="2:16" s="34" customFormat="1" ht="20.100000000000001" customHeight="1" x14ac:dyDescent="0.2">
      <c r="B334" s="41"/>
      <c r="C334" s="41"/>
      <c r="D334" s="41"/>
      <c r="E334" s="41"/>
      <c r="F334" s="41"/>
      <c r="G334" s="41"/>
      <c r="H334" s="41"/>
      <c r="I334" s="41"/>
      <c r="J334" s="62"/>
      <c r="K334" s="63"/>
      <c r="L334" s="63"/>
      <c r="M334" s="63"/>
      <c r="N334" s="41"/>
      <c r="O334" s="41"/>
      <c r="P334" s="41"/>
    </row>
    <row r="335" spans="2:16" s="34" customFormat="1" ht="20.100000000000001" customHeight="1" x14ac:dyDescent="0.2">
      <c r="B335" s="41"/>
      <c r="C335" s="41"/>
      <c r="D335" s="41"/>
      <c r="E335" s="41"/>
      <c r="F335" s="41"/>
      <c r="G335" s="41"/>
      <c r="H335" s="41"/>
      <c r="I335" s="41"/>
      <c r="J335" s="62"/>
      <c r="K335" s="63"/>
      <c r="L335" s="63"/>
      <c r="M335" s="63"/>
      <c r="N335" s="41"/>
      <c r="O335" s="41"/>
      <c r="P335" s="41"/>
    </row>
    <row r="336" spans="2:16" s="34" customFormat="1" ht="20.100000000000001" customHeight="1" x14ac:dyDescent="0.2">
      <c r="B336" s="41"/>
      <c r="C336" s="41"/>
      <c r="D336" s="41"/>
      <c r="E336" s="41"/>
      <c r="F336" s="41"/>
      <c r="G336" s="41"/>
      <c r="H336" s="41"/>
      <c r="I336" s="41"/>
      <c r="J336" s="62"/>
      <c r="K336" s="63"/>
      <c r="L336" s="63"/>
      <c r="M336" s="63"/>
      <c r="N336" s="41"/>
      <c r="O336" s="41"/>
      <c r="P336" s="41"/>
    </row>
    <row r="337" spans="2:16" s="34" customFormat="1" ht="20.100000000000001" customHeight="1" x14ac:dyDescent="0.2">
      <c r="B337" s="41"/>
      <c r="C337" s="41"/>
      <c r="D337" s="41"/>
      <c r="E337" s="41"/>
      <c r="F337" s="41"/>
      <c r="G337" s="41"/>
      <c r="H337" s="41"/>
      <c r="I337" s="41"/>
      <c r="J337" s="62"/>
      <c r="K337" s="63"/>
      <c r="L337" s="63"/>
      <c r="M337" s="63"/>
      <c r="N337" s="41"/>
      <c r="O337" s="41"/>
      <c r="P337" s="41"/>
    </row>
    <row r="338" spans="2:16" s="34" customFormat="1" ht="20.100000000000001" customHeight="1" x14ac:dyDescent="0.2">
      <c r="B338" s="41"/>
      <c r="C338" s="41"/>
      <c r="D338" s="41"/>
      <c r="E338" s="41"/>
      <c r="F338" s="41"/>
      <c r="G338" s="41"/>
      <c r="H338" s="41"/>
      <c r="I338" s="41"/>
      <c r="J338" s="62"/>
      <c r="K338" s="63"/>
      <c r="L338" s="63"/>
      <c r="M338" s="63"/>
      <c r="N338" s="41"/>
      <c r="O338" s="41"/>
      <c r="P338" s="41"/>
    </row>
    <row r="339" spans="2:16" s="34" customFormat="1" ht="20.100000000000001" customHeight="1" x14ac:dyDescent="0.2">
      <c r="B339" s="41"/>
      <c r="C339" s="41"/>
      <c r="D339" s="41"/>
      <c r="E339" s="41"/>
      <c r="F339" s="41"/>
      <c r="G339" s="41"/>
      <c r="H339" s="41"/>
      <c r="I339" s="41"/>
      <c r="J339" s="62"/>
      <c r="K339" s="63"/>
      <c r="L339" s="63"/>
      <c r="M339" s="63"/>
      <c r="N339" s="41"/>
      <c r="O339" s="41"/>
      <c r="P339" s="41"/>
    </row>
    <row r="340" spans="2:16" s="34" customFormat="1" ht="20.100000000000001" customHeight="1" x14ac:dyDescent="0.2">
      <c r="B340" s="41"/>
      <c r="C340" s="41"/>
      <c r="D340" s="41"/>
      <c r="E340" s="41"/>
      <c r="F340" s="41"/>
      <c r="G340" s="41"/>
      <c r="H340" s="41"/>
      <c r="I340" s="41"/>
      <c r="J340" s="62"/>
      <c r="K340" s="63"/>
      <c r="L340" s="63"/>
      <c r="M340" s="63"/>
      <c r="N340" s="41"/>
      <c r="O340" s="41"/>
      <c r="P340" s="41"/>
    </row>
    <row r="341" spans="2:16" s="34" customFormat="1" ht="20.100000000000001" customHeight="1" x14ac:dyDescent="0.2">
      <c r="B341" s="41"/>
      <c r="C341" s="41"/>
      <c r="D341" s="41"/>
      <c r="E341" s="41"/>
      <c r="F341" s="41"/>
      <c r="G341" s="41"/>
      <c r="H341" s="41"/>
      <c r="I341" s="41"/>
      <c r="J341" s="62"/>
      <c r="K341" s="63"/>
      <c r="L341" s="63"/>
      <c r="M341" s="63"/>
      <c r="N341" s="41"/>
      <c r="O341" s="41"/>
      <c r="P341" s="41"/>
    </row>
    <row r="342" spans="2:16" s="34" customFormat="1" ht="20.100000000000001" customHeight="1" x14ac:dyDescent="0.2">
      <c r="B342" s="41"/>
      <c r="C342" s="41"/>
      <c r="D342" s="41"/>
      <c r="E342" s="41"/>
      <c r="F342" s="41"/>
      <c r="G342" s="41"/>
      <c r="H342" s="41"/>
      <c r="I342" s="41"/>
      <c r="J342" s="62"/>
      <c r="K342" s="63"/>
      <c r="L342" s="63"/>
      <c r="M342" s="63"/>
      <c r="N342" s="41"/>
      <c r="O342" s="41"/>
      <c r="P342" s="41"/>
    </row>
    <row r="343" spans="2:16" s="34" customFormat="1" ht="20.100000000000001" customHeight="1" x14ac:dyDescent="0.2">
      <c r="B343" s="41"/>
      <c r="C343" s="41"/>
      <c r="D343" s="41"/>
      <c r="E343" s="41"/>
      <c r="F343" s="41"/>
      <c r="G343" s="41"/>
      <c r="H343" s="41"/>
      <c r="I343" s="41"/>
      <c r="J343" s="62"/>
      <c r="K343" s="63"/>
      <c r="L343" s="63"/>
      <c r="M343" s="63"/>
      <c r="N343" s="41"/>
      <c r="O343" s="41"/>
      <c r="P343" s="41"/>
    </row>
    <row r="344" spans="2:16" s="34" customFormat="1" ht="20.100000000000001" customHeight="1" x14ac:dyDescent="0.2">
      <c r="B344" s="41"/>
      <c r="C344" s="41"/>
      <c r="D344" s="41"/>
      <c r="E344" s="41"/>
      <c r="F344" s="41"/>
      <c r="G344" s="41"/>
      <c r="H344" s="41"/>
      <c r="I344" s="41"/>
      <c r="J344" s="62"/>
      <c r="K344" s="63"/>
      <c r="L344" s="63"/>
      <c r="M344" s="63"/>
      <c r="N344" s="41"/>
      <c r="O344" s="41"/>
      <c r="P344" s="41"/>
    </row>
    <row r="345" spans="2:16" s="34" customFormat="1" ht="20.100000000000001" customHeight="1" x14ac:dyDescent="0.2">
      <c r="B345" s="41"/>
      <c r="C345" s="41"/>
      <c r="D345" s="41"/>
      <c r="E345" s="41"/>
      <c r="F345" s="41"/>
      <c r="G345" s="41"/>
      <c r="H345" s="41"/>
      <c r="I345" s="41"/>
      <c r="J345" s="62"/>
      <c r="K345" s="63"/>
      <c r="L345" s="63"/>
      <c r="M345" s="63"/>
      <c r="N345" s="41"/>
      <c r="O345" s="41"/>
      <c r="P345" s="41"/>
    </row>
    <row r="346" spans="2:16" s="34" customFormat="1" ht="20.100000000000001" customHeight="1" x14ac:dyDescent="0.2">
      <c r="B346" s="41"/>
      <c r="C346" s="41"/>
      <c r="D346" s="41"/>
      <c r="E346" s="41"/>
      <c r="F346" s="41"/>
      <c r="G346" s="41"/>
      <c r="H346" s="41"/>
      <c r="I346" s="41"/>
      <c r="J346" s="62"/>
      <c r="K346" s="63"/>
      <c r="L346" s="63"/>
      <c r="M346" s="63"/>
      <c r="N346" s="41"/>
      <c r="O346" s="41"/>
      <c r="P346" s="41"/>
    </row>
    <row r="347" spans="2:16" s="34" customFormat="1" ht="20.100000000000001" customHeight="1" x14ac:dyDescent="0.2">
      <c r="B347" s="41"/>
      <c r="C347" s="41"/>
      <c r="D347" s="41"/>
      <c r="E347" s="41"/>
      <c r="F347" s="41"/>
      <c r="G347" s="41"/>
      <c r="H347" s="41"/>
      <c r="I347" s="41"/>
      <c r="J347" s="62"/>
      <c r="K347" s="63"/>
      <c r="L347" s="63"/>
      <c r="M347" s="63"/>
      <c r="N347" s="41"/>
      <c r="O347" s="41"/>
      <c r="P347" s="41"/>
    </row>
    <row r="348" spans="2:16" s="34" customFormat="1" ht="20.100000000000001" customHeight="1" x14ac:dyDescent="0.2">
      <c r="B348" s="41"/>
      <c r="C348" s="41"/>
      <c r="D348" s="41"/>
      <c r="E348" s="41"/>
      <c r="F348" s="41"/>
      <c r="G348" s="41"/>
      <c r="H348" s="41"/>
      <c r="I348" s="41"/>
      <c r="J348" s="62"/>
      <c r="K348" s="63"/>
      <c r="L348" s="63"/>
      <c r="M348" s="63"/>
      <c r="N348" s="41"/>
      <c r="O348" s="41"/>
      <c r="P348" s="41"/>
    </row>
    <row r="349" spans="2:16" s="34" customFormat="1" ht="20.100000000000001" customHeight="1" x14ac:dyDescent="0.2">
      <c r="B349" s="41"/>
      <c r="C349" s="41"/>
      <c r="D349" s="41"/>
      <c r="E349" s="41"/>
      <c r="F349" s="41"/>
      <c r="G349" s="41"/>
      <c r="H349" s="41"/>
      <c r="I349" s="41"/>
      <c r="J349" s="62"/>
      <c r="K349" s="63"/>
      <c r="L349" s="63"/>
      <c r="M349" s="63"/>
      <c r="N349" s="41"/>
      <c r="O349" s="41"/>
      <c r="P349" s="41"/>
    </row>
    <row r="350" spans="2:16" s="34" customFormat="1" ht="20.100000000000001" customHeight="1" x14ac:dyDescent="0.2">
      <c r="B350" s="41"/>
      <c r="C350" s="41"/>
      <c r="D350" s="41"/>
      <c r="E350" s="41"/>
      <c r="F350" s="41"/>
      <c r="G350" s="41"/>
      <c r="H350" s="41"/>
      <c r="I350" s="41"/>
      <c r="J350" s="62"/>
      <c r="K350" s="63"/>
      <c r="L350" s="63"/>
      <c r="M350" s="63"/>
      <c r="N350" s="41"/>
      <c r="O350" s="41"/>
      <c r="P350" s="41"/>
    </row>
    <row r="351" spans="2:16" s="34" customFormat="1" ht="20.100000000000001" customHeight="1" x14ac:dyDescent="0.2">
      <c r="B351" s="41"/>
      <c r="C351" s="41"/>
      <c r="D351" s="41"/>
      <c r="E351" s="41"/>
      <c r="F351" s="41"/>
      <c r="G351" s="41"/>
      <c r="H351" s="41"/>
      <c r="I351" s="41"/>
      <c r="J351" s="62"/>
      <c r="K351" s="63"/>
      <c r="L351" s="63"/>
      <c r="M351" s="63"/>
      <c r="N351" s="41"/>
      <c r="O351" s="41"/>
      <c r="P351" s="41"/>
    </row>
    <row r="352" spans="2:16" s="34" customFormat="1" ht="20.100000000000001" customHeight="1" x14ac:dyDescent="0.2">
      <c r="B352" s="41"/>
      <c r="C352" s="41"/>
      <c r="D352" s="41"/>
      <c r="E352" s="41"/>
      <c r="F352" s="41"/>
      <c r="G352" s="41"/>
      <c r="H352" s="41"/>
      <c r="I352" s="41"/>
      <c r="J352" s="62"/>
      <c r="K352" s="63"/>
      <c r="L352" s="63"/>
      <c r="M352" s="63"/>
      <c r="N352" s="41"/>
      <c r="O352" s="41"/>
      <c r="P352" s="41"/>
    </row>
    <row r="353" spans="2:16" s="34" customFormat="1" ht="20.100000000000001" customHeight="1" x14ac:dyDescent="0.2">
      <c r="B353" s="41"/>
      <c r="C353" s="41"/>
      <c r="D353" s="41"/>
      <c r="E353" s="41"/>
      <c r="F353" s="41"/>
      <c r="G353" s="41"/>
      <c r="H353" s="41"/>
      <c r="I353" s="41"/>
      <c r="J353" s="62"/>
      <c r="K353" s="63"/>
      <c r="L353" s="63"/>
      <c r="M353" s="63"/>
      <c r="N353" s="41"/>
      <c r="O353" s="41"/>
      <c r="P353" s="41"/>
    </row>
    <row r="354" spans="2:16" s="34" customFormat="1" ht="20.100000000000001" customHeight="1" x14ac:dyDescent="0.2">
      <c r="B354" s="41"/>
      <c r="C354" s="41"/>
      <c r="D354" s="41"/>
      <c r="E354" s="41"/>
      <c r="F354" s="41"/>
      <c r="G354" s="41"/>
      <c r="H354" s="41"/>
      <c r="I354" s="41"/>
      <c r="J354" s="62"/>
      <c r="K354" s="63"/>
      <c r="L354" s="63"/>
      <c r="M354" s="63"/>
      <c r="N354" s="41"/>
      <c r="O354" s="41"/>
      <c r="P354" s="41"/>
    </row>
    <row r="355" spans="2:16" s="34" customFormat="1" ht="20.100000000000001" customHeight="1" x14ac:dyDescent="0.2">
      <c r="B355" s="41"/>
      <c r="C355" s="41"/>
      <c r="D355" s="41"/>
      <c r="E355" s="41"/>
      <c r="F355" s="41"/>
      <c r="G355" s="41"/>
      <c r="H355" s="41"/>
      <c r="I355" s="41"/>
      <c r="J355" s="62"/>
      <c r="K355" s="63"/>
      <c r="L355" s="63"/>
      <c r="M355" s="63"/>
      <c r="N355" s="41"/>
      <c r="O355" s="41"/>
      <c r="P355" s="41"/>
    </row>
    <row r="356" spans="2:16" s="34" customFormat="1" ht="20.100000000000001" customHeight="1" x14ac:dyDescent="0.2">
      <c r="B356" s="41"/>
      <c r="C356" s="41"/>
      <c r="D356" s="41"/>
      <c r="E356" s="41"/>
      <c r="F356" s="41"/>
      <c r="G356" s="41"/>
      <c r="H356" s="41"/>
      <c r="I356" s="41"/>
      <c r="J356" s="62"/>
      <c r="K356" s="63"/>
      <c r="L356" s="63"/>
      <c r="M356" s="63"/>
      <c r="N356" s="41"/>
      <c r="O356" s="41"/>
      <c r="P356" s="41"/>
    </row>
    <row r="357" spans="2:16" s="34" customFormat="1" ht="20.100000000000001" customHeight="1" x14ac:dyDescent="0.2">
      <c r="B357" s="41"/>
      <c r="C357" s="41"/>
      <c r="D357" s="41"/>
      <c r="E357" s="41"/>
      <c r="F357" s="41"/>
      <c r="G357" s="41"/>
      <c r="H357" s="41"/>
      <c r="I357" s="41"/>
      <c r="J357" s="62"/>
      <c r="K357" s="63"/>
      <c r="L357" s="63"/>
      <c r="M357" s="63"/>
      <c r="N357" s="41"/>
      <c r="O357" s="41"/>
      <c r="P357" s="41"/>
    </row>
    <row r="358" spans="2:16" s="34" customFormat="1" ht="20.100000000000001" customHeight="1" x14ac:dyDescent="0.2">
      <c r="B358" s="41"/>
      <c r="C358" s="41"/>
      <c r="D358" s="41"/>
      <c r="E358" s="41"/>
      <c r="F358" s="41"/>
      <c r="G358" s="41"/>
      <c r="H358" s="41"/>
      <c r="I358" s="41"/>
      <c r="J358" s="62"/>
      <c r="K358" s="63"/>
      <c r="L358" s="63"/>
      <c r="M358" s="63"/>
      <c r="N358" s="41"/>
      <c r="O358" s="41"/>
      <c r="P358" s="41"/>
    </row>
    <row r="359" spans="2:16" s="34" customFormat="1" ht="20.100000000000001" customHeight="1" x14ac:dyDescent="0.2">
      <c r="B359" s="41"/>
      <c r="C359" s="41"/>
      <c r="D359" s="41"/>
      <c r="E359" s="41"/>
      <c r="F359" s="41"/>
      <c r="G359" s="41"/>
      <c r="H359" s="41"/>
      <c r="I359" s="41"/>
      <c r="J359" s="62"/>
      <c r="K359" s="63"/>
      <c r="L359" s="63"/>
      <c r="M359" s="63"/>
      <c r="N359" s="41"/>
      <c r="O359" s="41"/>
      <c r="P359" s="41"/>
    </row>
    <row r="360" spans="2:16" s="34" customFormat="1" ht="20.100000000000001" customHeight="1" x14ac:dyDescent="0.2">
      <c r="B360" s="41"/>
      <c r="C360" s="41"/>
      <c r="D360" s="41"/>
      <c r="E360" s="41"/>
      <c r="F360" s="41"/>
      <c r="G360" s="41"/>
      <c r="H360" s="41"/>
      <c r="I360" s="41"/>
      <c r="J360" s="62"/>
      <c r="K360" s="63"/>
      <c r="L360" s="63"/>
      <c r="M360" s="63"/>
      <c r="N360" s="41"/>
      <c r="O360" s="41"/>
      <c r="P360" s="41"/>
    </row>
    <row r="361" spans="2:16" s="34" customFormat="1" ht="20.100000000000001" customHeight="1" x14ac:dyDescent="0.2">
      <c r="B361" s="41"/>
      <c r="C361" s="41"/>
      <c r="D361" s="41"/>
      <c r="E361" s="41"/>
      <c r="F361" s="41"/>
      <c r="G361" s="41"/>
      <c r="H361" s="41"/>
      <c r="I361" s="41"/>
      <c r="J361" s="62"/>
      <c r="K361" s="63"/>
      <c r="L361" s="63"/>
      <c r="M361" s="63"/>
      <c r="N361" s="41"/>
      <c r="O361" s="41"/>
      <c r="P361" s="41"/>
    </row>
    <row r="362" spans="2:16" s="34" customFormat="1" ht="20.100000000000001" customHeight="1" x14ac:dyDescent="0.2">
      <c r="B362" s="41"/>
      <c r="C362" s="41"/>
      <c r="D362" s="41"/>
      <c r="E362" s="41"/>
      <c r="F362" s="41"/>
      <c r="G362" s="41"/>
      <c r="H362" s="41"/>
      <c r="I362" s="41"/>
      <c r="J362" s="62"/>
      <c r="K362" s="63"/>
      <c r="L362" s="63"/>
      <c r="M362" s="63"/>
      <c r="N362" s="41"/>
      <c r="O362" s="41"/>
      <c r="P362" s="41"/>
    </row>
    <row r="363" spans="2:16" s="34" customFormat="1" ht="20.100000000000001" customHeight="1" x14ac:dyDescent="0.2">
      <c r="B363" s="41"/>
      <c r="C363" s="41"/>
      <c r="D363" s="41"/>
      <c r="E363" s="41"/>
      <c r="F363" s="41"/>
      <c r="G363" s="41"/>
      <c r="H363" s="41"/>
      <c r="I363" s="41"/>
      <c r="J363" s="62"/>
      <c r="K363" s="63"/>
      <c r="L363" s="63"/>
      <c r="M363" s="63"/>
      <c r="N363" s="41"/>
      <c r="O363" s="41"/>
      <c r="P363" s="41"/>
    </row>
    <row r="364" spans="2:16" s="34" customFormat="1" ht="20.100000000000001" customHeight="1" x14ac:dyDescent="0.2">
      <c r="B364" s="41"/>
      <c r="C364" s="41"/>
      <c r="D364" s="41"/>
      <c r="E364" s="41"/>
      <c r="F364" s="41"/>
      <c r="G364" s="41"/>
      <c r="H364" s="41"/>
      <c r="I364" s="41"/>
      <c r="J364" s="62"/>
      <c r="K364" s="63"/>
      <c r="L364" s="63"/>
      <c r="M364" s="63"/>
      <c r="N364" s="41"/>
      <c r="O364" s="41"/>
      <c r="P364" s="41"/>
    </row>
    <row r="365" spans="2:16" s="34" customFormat="1" ht="20.100000000000001" customHeight="1" x14ac:dyDescent="0.2">
      <c r="B365" s="41"/>
      <c r="C365" s="41"/>
      <c r="D365" s="41"/>
      <c r="E365" s="41"/>
      <c r="F365" s="41"/>
      <c r="G365" s="41"/>
      <c r="H365" s="41"/>
      <c r="I365" s="41"/>
      <c r="J365" s="62"/>
      <c r="K365" s="63"/>
      <c r="L365" s="63"/>
      <c r="M365" s="63"/>
      <c r="N365" s="41"/>
      <c r="O365" s="41"/>
      <c r="P365" s="41"/>
    </row>
    <row r="366" spans="2:16" s="34" customFormat="1" ht="20.100000000000001" customHeight="1" x14ac:dyDescent="0.2">
      <c r="B366" s="41"/>
      <c r="C366" s="41"/>
      <c r="D366" s="41"/>
      <c r="E366" s="41"/>
      <c r="F366" s="41"/>
      <c r="G366" s="41"/>
      <c r="H366" s="41"/>
      <c r="I366" s="41"/>
      <c r="J366" s="62"/>
      <c r="K366" s="63"/>
      <c r="L366" s="63"/>
      <c r="M366" s="63"/>
      <c r="N366" s="41"/>
      <c r="O366" s="41"/>
      <c r="P366" s="41"/>
    </row>
    <row r="367" spans="2:16" s="34" customFormat="1" ht="20.100000000000001" customHeight="1" x14ac:dyDescent="0.2">
      <c r="B367" s="41"/>
      <c r="C367" s="41"/>
      <c r="D367" s="41"/>
      <c r="E367" s="41"/>
      <c r="F367" s="41"/>
      <c r="G367" s="41"/>
      <c r="H367" s="41"/>
      <c r="I367" s="41"/>
      <c r="J367" s="62"/>
      <c r="K367" s="63"/>
      <c r="L367" s="63"/>
      <c r="M367" s="63"/>
      <c r="N367" s="41"/>
      <c r="O367" s="41"/>
      <c r="P367" s="41"/>
    </row>
    <row r="368" spans="2:16" s="34" customFormat="1" ht="20.100000000000001" customHeight="1" x14ac:dyDescent="0.2">
      <c r="B368" s="41"/>
      <c r="C368" s="41"/>
      <c r="D368" s="41"/>
      <c r="E368" s="41"/>
      <c r="F368" s="41"/>
      <c r="G368" s="41"/>
      <c r="H368" s="41"/>
      <c r="I368" s="41"/>
      <c r="J368" s="62"/>
      <c r="K368" s="63"/>
      <c r="L368" s="63"/>
      <c r="M368" s="63"/>
      <c r="N368" s="41"/>
      <c r="O368" s="41"/>
      <c r="P368" s="41"/>
    </row>
    <row r="369" spans="2:16" s="34" customFormat="1" ht="20.100000000000001" customHeight="1" x14ac:dyDescent="0.2">
      <c r="B369" s="41"/>
      <c r="C369" s="41"/>
      <c r="D369" s="41"/>
      <c r="E369" s="41"/>
      <c r="F369" s="41"/>
      <c r="G369" s="41"/>
      <c r="H369" s="41"/>
      <c r="I369" s="41"/>
      <c r="J369" s="62"/>
      <c r="K369" s="63"/>
      <c r="L369" s="63"/>
      <c r="M369" s="63"/>
      <c r="N369" s="41"/>
      <c r="O369" s="41"/>
      <c r="P369" s="41"/>
    </row>
    <row r="370" spans="2:16" s="34" customFormat="1" ht="20.100000000000001" customHeight="1" x14ac:dyDescent="0.2">
      <c r="B370" s="41"/>
      <c r="C370" s="41"/>
      <c r="D370" s="41"/>
      <c r="E370" s="41"/>
      <c r="F370" s="41"/>
      <c r="G370" s="41"/>
      <c r="H370" s="41"/>
      <c r="I370" s="41"/>
      <c r="J370" s="62"/>
      <c r="K370" s="63"/>
      <c r="L370" s="63"/>
      <c r="M370" s="63"/>
      <c r="N370" s="41"/>
      <c r="O370" s="41"/>
      <c r="P370" s="41"/>
    </row>
    <row r="371" spans="2:16" s="34" customFormat="1" ht="20.100000000000001" customHeight="1" x14ac:dyDescent="0.2">
      <c r="B371" s="41"/>
      <c r="C371" s="41"/>
      <c r="D371" s="41"/>
      <c r="E371" s="41"/>
      <c r="F371" s="41"/>
      <c r="G371" s="41"/>
      <c r="H371" s="41"/>
      <c r="I371" s="41"/>
      <c r="J371" s="62"/>
      <c r="K371" s="63"/>
      <c r="L371" s="63"/>
      <c r="M371" s="63"/>
      <c r="N371" s="41"/>
      <c r="O371" s="41"/>
      <c r="P371" s="41"/>
    </row>
    <row r="372" spans="2:16" s="34" customFormat="1" ht="20.100000000000001" customHeight="1" x14ac:dyDescent="0.2">
      <c r="B372" s="41"/>
      <c r="C372" s="41"/>
      <c r="D372" s="41"/>
      <c r="E372" s="41"/>
      <c r="F372" s="41"/>
      <c r="G372" s="41"/>
      <c r="H372" s="41"/>
      <c r="I372" s="41"/>
      <c r="J372" s="62"/>
      <c r="K372" s="63"/>
      <c r="L372" s="63"/>
      <c r="M372" s="63"/>
      <c r="N372" s="41"/>
      <c r="O372" s="41"/>
      <c r="P372" s="41"/>
    </row>
    <row r="373" spans="2:16" s="34" customFormat="1" ht="20.100000000000001" customHeight="1" x14ac:dyDescent="0.2">
      <c r="B373" s="41"/>
      <c r="C373" s="41"/>
      <c r="D373" s="41"/>
      <c r="E373" s="41"/>
      <c r="F373" s="41"/>
      <c r="G373" s="41"/>
      <c r="H373" s="41"/>
      <c r="I373" s="41"/>
      <c r="J373" s="62"/>
      <c r="K373" s="63"/>
      <c r="L373" s="63"/>
      <c r="M373" s="63"/>
      <c r="N373" s="41"/>
      <c r="O373" s="41"/>
      <c r="P373" s="41"/>
    </row>
    <row r="374" spans="2:16" s="34" customFormat="1" ht="20.100000000000001" customHeight="1" x14ac:dyDescent="0.2">
      <c r="B374" s="41"/>
      <c r="C374" s="41"/>
      <c r="D374" s="41"/>
      <c r="E374" s="41"/>
      <c r="F374" s="41"/>
      <c r="G374" s="41"/>
      <c r="H374" s="41"/>
      <c r="I374" s="41"/>
      <c r="J374" s="62"/>
      <c r="K374" s="63"/>
      <c r="L374" s="63"/>
      <c r="M374" s="63"/>
      <c r="N374" s="41"/>
      <c r="O374" s="41"/>
      <c r="P374" s="41"/>
    </row>
    <row r="375" spans="2:16" s="34" customFormat="1" ht="20.100000000000001" customHeight="1" x14ac:dyDescent="0.2">
      <c r="B375" s="41"/>
      <c r="C375" s="41"/>
      <c r="D375" s="41"/>
      <c r="E375" s="41"/>
      <c r="F375" s="41"/>
      <c r="G375" s="41"/>
      <c r="H375" s="41"/>
      <c r="I375" s="41"/>
      <c r="J375" s="62"/>
      <c r="K375" s="63"/>
      <c r="L375" s="63"/>
      <c r="M375" s="63"/>
      <c r="N375" s="41"/>
      <c r="O375" s="41"/>
      <c r="P375" s="41"/>
    </row>
    <row r="376" spans="2:16" s="34" customFormat="1" ht="20.100000000000001" customHeight="1" x14ac:dyDescent="0.2">
      <c r="B376" s="41"/>
      <c r="C376" s="41"/>
      <c r="D376" s="41"/>
      <c r="E376" s="41"/>
      <c r="F376" s="41"/>
      <c r="G376" s="41"/>
      <c r="H376" s="41"/>
      <c r="I376" s="41"/>
      <c r="J376" s="62"/>
      <c r="K376" s="63"/>
      <c r="L376" s="63"/>
      <c r="M376" s="63"/>
      <c r="N376" s="41"/>
      <c r="O376" s="41"/>
      <c r="P376" s="41"/>
    </row>
    <row r="377" spans="2:16" s="34" customFormat="1" ht="20.100000000000001" customHeight="1" x14ac:dyDescent="0.2">
      <c r="B377" s="41"/>
      <c r="C377" s="41"/>
      <c r="D377" s="41"/>
      <c r="E377" s="41"/>
      <c r="F377" s="41"/>
      <c r="G377" s="41"/>
      <c r="H377" s="41"/>
      <c r="I377" s="41"/>
      <c r="J377" s="62"/>
      <c r="K377" s="63"/>
      <c r="L377" s="63"/>
      <c r="M377" s="63"/>
      <c r="N377" s="41"/>
      <c r="O377" s="41"/>
      <c r="P377" s="41"/>
    </row>
    <row r="378" spans="2:16" s="34" customFormat="1" ht="20.100000000000001" customHeight="1" x14ac:dyDescent="0.2">
      <c r="B378" s="41"/>
      <c r="C378" s="41"/>
      <c r="D378" s="41"/>
      <c r="E378" s="41"/>
      <c r="F378" s="41"/>
      <c r="G378" s="41"/>
      <c r="H378" s="41"/>
      <c r="I378" s="41"/>
      <c r="J378" s="62"/>
      <c r="K378" s="63"/>
      <c r="L378" s="63"/>
      <c r="M378" s="63"/>
      <c r="N378" s="41"/>
      <c r="O378" s="41"/>
      <c r="P378" s="41"/>
    </row>
    <row r="379" spans="2:16" s="34" customFormat="1" ht="20.100000000000001" customHeight="1" x14ac:dyDescent="0.2">
      <c r="B379" s="41"/>
      <c r="C379" s="41"/>
      <c r="D379" s="41"/>
      <c r="E379" s="41"/>
      <c r="F379" s="41"/>
      <c r="G379" s="41"/>
      <c r="H379" s="41"/>
      <c r="I379" s="41"/>
      <c r="J379" s="62"/>
      <c r="K379" s="63"/>
      <c r="L379" s="63"/>
      <c r="M379" s="63"/>
      <c r="N379" s="41"/>
      <c r="O379" s="41"/>
      <c r="P379" s="41"/>
    </row>
    <row r="380" spans="2:16" s="34" customFormat="1" ht="20.100000000000001" customHeight="1" x14ac:dyDescent="0.2">
      <c r="B380" s="41"/>
      <c r="C380" s="41"/>
      <c r="D380" s="41"/>
      <c r="E380" s="41"/>
      <c r="F380" s="41"/>
      <c r="G380" s="41"/>
      <c r="H380" s="41"/>
      <c r="I380" s="41"/>
      <c r="J380" s="62"/>
      <c r="K380" s="63"/>
      <c r="L380" s="63"/>
      <c r="M380" s="63"/>
      <c r="N380" s="41"/>
      <c r="O380" s="41"/>
      <c r="P380" s="41"/>
    </row>
    <row r="381" spans="2:16" s="34" customFormat="1" ht="20.100000000000001" customHeight="1" x14ac:dyDescent="0.2">
      <c r="B381" s="41"/>
      <c r="C381" s="41"/>
      <c r="D381" s="41"/>
      <c r="E381" s="41"/>
      <c r="F381" s="41"/>
      <c r="G381" s="41"/>
      <c r="H381" s="41"/>
      <c r="I381" s="41"/>
      <c r="J381" s="62"/>
      <c r="K381" s="63"/>
      <c r="L381" s="63"/>
      <c r="M381" s="63"/>
      <c r="N381" s="41"/>
      <c r="O381" s="41"/>
      <c r="P381" s="41"/>
    </row>
    <row r="382" spans="2:16" s="34" customFormat="1" ht="20.100000000000001" customHeight="1" x14ac:dyDescent="0.2">
      <c r="B382" s="41"/>
      <c r="C382" s="41"/>
      <c r="D382" s="41"/>
      <c r="E382" s="41"/>
      <c r="F382" s="41"/>
      <c r="G382" s="41"/>
      <c r="H382" s="41"/>
      <c r="I382" s="41"/>
      <c r="J382" s="62"/>
      <c r="K382" s="63"/>
      <c r="L382" s="63"/>
      <c r="M382" s="63"/>
      <c r="N382" s="41"/>
      <c r="O382" s="41"/>
      <c r="P382" s="41"/>
    </row>
    <row r="383" spans="2:16" s="34" customFormat="1" ht="20.100000000000001" customHeight="1" x14ac:dyDescent="0.2">
      <c r="B383" s="41"/>
      <c r="C383" s="41"/>
      <c r="D383" s="41"/>
      <c r="E383" s="41"/>
      <c r="F383" s="41"/>
      <c r="G383" s="41"/>
      <c r="H383" s="41"/>
      <c r="I383" s="41"/>
      <c r="J383" s="62"/>
      <c r="K383" s="63"/>
      <c r="L383" s="63"/>
      <c r="M383" s="63"/>
      <c r="N383" s="41"/>
      <c r="O383" s="41"/>
      <c r="P383" s="41"/>
    </row>
    <row r="384" spans="2:16" s="34" customFormat="1" ht="20.100000000000001" customHeight="1" x14ac:dyDescent="0.2">
      <c r="B384" s="41"/>
      <c r="C384" s="41"/>
      <c r="D384" s="41"/>
      <c r="E384" s="41"/>
      <c r="F384" s="41"/>
      <c r="G384" s="41"/>
      <c r="H384" s="41"/>
      <c r="I384" s="41"/>
      <c r="J384" s="62"/>
      <c r="K384" s="63"/>
      <c r="L384" s="63"/>
      <c r="M384" s="63"/>
      <c r="N384" s="41"/>
      <c r="O384" s="41"/>
      <c r="P384" s="41"/>
    </row>
    <row r="385" spans="2:16" s="34" customFormat="1" ht="20.100000000000001" customHeight="1" x14ac:dyDescent="0.2">
      <c r="B385" s="41"/>
      <c r="C385" s="41"/>
      <c r="D385" s="41"/>
      <c r="E385" s="41"/>
      <c r="F385" s="41"/>
      <c r="G385" s="41"/>
      <c r="H385" s="41"/>
      <c r="I385" s="41"/>
      <c r="J385" s="62"/>
      <c r="K385" s="63"/>
      <c r="L385" s="63"/>
      <c r="M385" s="63"/>
      <c r="N385" s="41"/>
      <c r="O385" s="41"/>
      <c r="P385" s="41"/>
    </row>
    <row r="386" spans="2:16" s="34" customFormat="1" ht="20.100000000000001" customHeight="1" x14ac:dyDescent="0.2">
      <c r="B386" s="41"/>
      <c r="C386" s="41"/>
      <c r="D386" s="41"/>
      <c r="E386" s="41"/>
      <c r="F386" s="41"/>
      <c r="G386" s="41"/>
      <c r="H386" s="41"/>
      <c r="I386" s="41"/>
      <c r="J386" s="62"/>
      <c r="K386" s="63"/>
      <c r="L386" s="63"/>
      <c r="M386" s="63"/>
      <c r="N386" s="41"/>
      <c r="O386" s="41"/>
      <c r="P386" s="41"/>
    </row>
    <row r="387" spans="2:16" s="34" customFormat="1" ht="20.100000000000001" customHeight="1" x14ac:dyDescent="0.2">
      <c r="B387" s="41"/>
      <c r="C387" s="41"/>
      <c r="D387" s="41"/>
      <c r="E387" s="41"/>
      <c r="F387" s="41"/>
      <c r="G387" s="41"/>
      <c r="H387" s="41"/>
      <c r="I387" s="41"/>
      <c r="J387" s="62"/>
      <c r="K387" s="63"/>
      <c r="L387" s="63"/>
      <c r="M387" s="63"/>
      <c r="N387" s="41"/>
      <c r="O387" s="41"/>
      <c r="P387" s="41"/>
    </row>
    <row r="388" spans="2:16" s="34" customFormat="1" ht="20.100000000000001" customHeight="1" x14ac:dyDescent="0.2">
      <c r="B388" s="41"/>
      <c r="C388" s="41"/>
      <c r="D388" s="41"/>
      <c r="E388" s="41"/>
      <c r="F388" s="41"/>
      <c r="G388" s="41"/>
      <c r="H388" s="41"/>
      <c r="I388" s="41"/>
      <c r="J388" s="62"/>
      <c r="K388" s="63"/>
      <c r="L388" s="63"/>
      <c r="M388" s="63"/>
      <c r="N388" s="41"/>
      <c r="O388" s="41"/>
      <c r="P388" s="41"/>
    </row>
    <row r="389" spans="2:16" s="34" customFormat="1" ht="20.100000000000001" customHeight="1" x14ac:dyDescent="0.2">
      <c r="B389" s="41"/>
      <c r="C389" s="41"/>
      <c r="D389" s="41"/>
      <c r="E389" s="41"/>
      <c r="F389" s="41"/>
      <c r="G389" s="41"/>
      <c r="H389" s="41"/>
      <c r="I389" s="41"/>
      <c r="J389" s="62"/>
      <c r="K389" s="63"/>
      <c r="L389" s="63"/>
      <c r="M389" s="63"/>
      <c r="N389" s="41"/>
      <c r="O389" s="41"/>
      <c r="P389" s="41"/>
    </row>
    <row r="390" spans="2:16" s="34" customFormat="1" ht="20.100000000000001" customHeight="1" x14ac:dyDescent="0.2">
      <c r="B390" s="41"/>
      <c r="C390" s="41"/>
      <c r="D390" s="41"/>
      <c r="E390" s="41"/>
      <c r="F390" s="41"/>
      <c r="G390" s="41"/>
      <c r="H390" s="41"/>
      <c r="I390" s="41"/>
      <c r="J390" s="62"/>
      <c r="K390" s="63"/>
      <c r="L390" s="63"/>
      <c r="M390" s="63"/>
      <c r="N390" s="41"/>
      <c r="O390" s="41"/>
      <c r="P390" s="41"/>
    </row>
    <row r="391" spans="2:16" s="34" customFormat="1" ht="20.100000000000001" customHeight="1" x14ac:dyDescent="0.2">
      <c r="B391" s="41"/>
      <c r="C391" s="41"/>
      <c r="D391" s="41"/>
      <c r="E391" s="41"/>
      <c r="F391" s="41"/>
      <c r="G391" s="41"/>
      <c r="H391" s="41"/>
      <c r="I391" s="41"/>
      <c r="J391" s="62"/>
      <c r="K391" s="63"/>
      <c r="L391" s="63"/>
      <c r="M391" s="63"/>
      <c r="N391" s="41"/>
      <c r="O391" s="41"/>
      <c r="P391" s="41"/>
    </row>
    <row r="392" spans="2:16" s="34" customFormat="1" ht="20.100000000000001" customHeight="1" x14ac:dyDescent="0.2">
      <c r="B392" s="41"/>
      <c r="C392" s="41"/>
      <c r="D392" s="41"/>
      <c r="E392" s="41"/>
      <c r="F392" s="41"/>
      <c r="G392" s="41"/>
      <c r="H392" s="41"/>
      <c r="I392" s="41"/>
      <c r="J392" s="62"/>
      <c r="K392" s="63"/>
      <c r="L392" s="63"/>
      <c r="M392" s="63"/>
      <c r="N392" s="41"/>
      <c r="O392" s="41"/>
      <c r="P392" s="41"/>
    </row>
    <row r="393" spans="2:16" s="34" customFormat="1" ht="20.100000000000001" customHeight="1" x14ac:dyDescent="0.2">
      <c r="B393" s="41"/>
      <c r="C393" s="41"/>
      <c r="D393" s="41"/>
      <c r="E393" s="41"/>
      <c r="F393" s="41"/>
      <c r="G393" s="41"/>
      <c r="H393" s="41"/>
      <c r="I393" s="41"/>
      <c r="J393" s="62"/>
      <c r="K393" s="63"/>
      <c r="L393" s="63"/>
      <c r="M393" s="63"/>
      <c r="N393" s="41"/>
      <c r="O393" s="41"/>
      <c r="P393" s="41"/>
    </row>
    <row r="394" spans="2:16" s="34" customFormat="1" ht="20.100000000000001" customHeight="1" x14ac:dyDescent="0.2">
      <c r="B394" s="41"/>
      <c r="C394" s="41"/>
      <c r="D394" s="41"/>
      <c r="E394" s="41"/>
      <c r="F394" s="41"/>
      <c r="G394" s="41"/>
      <c r="H394" s="41"/>
      <c r="I394" s="41"/>
      <c r="J394" s="62"/>
      <c r="K394" s="63"/>
      <c r="L394" s="63"/>
      <c r="M394" s="63"/>
      <c r="N394" s="41"/>
      <c r="O394" s="41"/>
      <c r="P394" s="41"/>
    </row>
    <row r="395" spans="2:16" s="34" customFormat="1" ht="20.100000000000001" customHeight="1" x14ac:dyDescent="0.2">
      <c r="B395" s="41"/>
      <c r="C395" s="41"/>
      <c r="D395" s="41"/>
      <c r="E395" s="41"/>
      <c r="F395" s="41"/>
      <c r="G395" s="41"/>
      <c r="H395" s="41"/>
      <c r="I395" s="41"/>
      <c r="J395" s="62"/>
      <c r="K395" s="63"/>
      <c r="L395" s="63"/>
      <c r="M395" s="63"/>
      <c r="N395" s="41"/>
      <c r="O395" s="41"/>
      <c r="P395" s="41"/>
    </row>
    <row r="396" spans="2:16" s="34" customFormat="1" ht="20.100000000000001" customHeight="1" x14ac:dyDescent="0.2">
      <c r="B396" s="41"/>
      <c r="C396" s="41"/>
      <c r="D396" s="41"/>
      <c r="E396" s="41"/>
      <c r="F396" s="41"/>
      <c r="G396" s="41"/>
      <c r="H396" s="41"/>
      <c r="I396" s="41"/>
      <c r="J396" s="62"/>
      <c r="K396" s="63"/>
      <c r="L396" s="63"/>
      <c r="M396" s="63"/>
      <c r="N396" s="41"/>
      <c r="O396" s="41"/>
      <c r="P396" s="41"/>
    </row>
    <row r="397" spans="2:16" s="34" customFormat="1" ht="20.100000000000001" customHeight="1" x14ac:dyDescent="0.2">
      <c r="B397" s="41"/>
      <c r="C397" s="41"/>
      <c r="D397" s="41"/>
      <c r="E397" s="41"/>
      <c r="F397" s="41"/>
      <c r="G397" s="41"/>
      <c r="H397" s="41"/>
      <c r="I397" s="41"/>
      <c r="J397" s="62"/>
      <c r="K397" s="63"/>
      <c r="L397" s="63"/>
      <c r="M397" s="63"/>
      <c r="N397" s="41"/>
      <c r="O397" s="41"/>
      <c r="P397" s="41"/>
    </row>
    <row r="398" spans="2:16" s="34" customFormat="1" ht="20.100000000000001" customHeight="1" x14ac:dyDescent="0.2">
      <c r="B398" s="41"/>
      <c r="C398" s="41"/>
      <c r="D398" s="41"/>
      <c r="E398" s="41"/>
      <c r="F398" s="41"/>
      <c r="G398" s="41"/>
      <c r="H398" s="41"/>
      <c r="I398" s="41"/>
      <c r="J398" s="62"/>
      <c r="K398" s="63"/>
      <c r="L398" s="63"/>
      <c r="M398" s="63"/>
      <c r="N398" s="41"/>
      <c r="O398" s="41"/>
      <c r="P398" s="41"/>
    </row>
    <row r="399" spans="2:16" s="34" customFormat="1" ht="20.100000000000001" customHeight="1" x14ac:dyDescent="0.2">
      <c r="B399" s="41"/>
      <c r="C399" s="41"/>
      <c r="D399" s="41"/>
      <c r="E399" s="41"/>
      <c r="F399" s="41"/>
      <c r="G399" s="41"/>
      <c r="H399" s="41"/>
      <c r="I399" s="41"/>
      <c r="J399" s="62"/>
      <c r="K399" s="63"/>
      <c r="L399" s="63"/>
      <c r="M399" s="63"/>
      <c r="N399" s="41"/>
      <c r="O399" s="41"/>
      <c r="P399" s="41"/>
    </row>
    <row r="400" spans="2:16" s="34" customFormat="1" ht="20.100000000000001" customHeight="1" x14ac:dyDescent="0.2">
      <c r="B400" s="41"/>
      <c r="C400" s="41"/>
      <c r="D400" s="41"/>
      <c r="E400" s="41"/>
      <c r="F400" s="41"/>
      <c r="G400" s="41"/>
      <c r="H400" s="41"/>
      <c r="I400" s="41"/>
      <c r="J400" s="62"/>
      <c r="K400" s="63"/>
      <c r="L400" s="63"/>
      <c r="M400" s="63"/>
      <c r="N400" s="41"/>
      <c r="O400" s="41"/>
      <c r="P400" s="41"/>
    </row>
    <row r="401" spans="2:16" s="34" customFormat="1" ht="20.100000000000001" customHeight="1" x14ac:dyDescent="0.2">
      <c r="B401" s="41"/>
      <c r="C401" s="41"/>
      <c r="D401" s="41"/>
      <c r="E401" s="41"/>
      <c r="F401" s="41"/>
      <c r="G401" s="41"/>
      <c r="H401" s="41"/>
      <c r="I401" s="41"/>
      <c r="J401" s="62"/>
      <c r="K401" s="63"/>
      <c r="L401" s="63"/>
      <c r="M401" s="63"/>
      <c r="N401" s="41"/>
      <c r="O401" s="41"/>
      <c r="P401" s="41"/>
    </row>
    <row r="402" spans="2:16" s="34" customFormat="1" ht="20.100000000000001" customHeight="1" x14ac:dyDescent="0.2">
      <c r="B402" s="41"/>
      <c r="C402" s="41"/>
      <c r="D402" s="41"/>
      <c r="E402" s="41"/>
      <c r="F402" s="41"/>
      <c r="G402" s="41"/>
      <c r="H402" s="41"/>
      <c r="I402" s="41"/>
      <c r="J402" s="62"/>
      <c r="K402" s="63"/>
      <c r="L402" s="63"/>
      <c r="M402" s="63"/>
      <c r="N402" s="41"/>
      <c r="O402" s="41"/>
      <c r="P402" s="41"/>
    </row>
    <row r="403" spans="2:16" s="34" customFormat="1" ht="20.100000000000001" customHeight="1" x14ac:dyDescent="0.2">
      <c r="B403" s="41"/>
      <c r="C403" s="41"/>
      <c r="D403" s="41"/>
      <c r="E403" s="41"/>
      <c r="F403" s="41"/>
      <c r="G403" s="41"/>
      <c r="H403" s="41"/>
      <c r="I403" s="41"/>
      <c r="J403" s="62"/>
      <c r="K403" s="63"/>
      <c r="L403" s="63"/>
      <c r="M403" s="63"/>
      <c r="N403" s="41"/>
      <c r="O403" s="41"/>
      <c r="P403" s="41"/>
    </row>
    <row r="404" spans="2:16" s="34" customFormat="1" ht="20.100000000000001" customHeight="1" x14ac:dyDescent="0.2">
      <c r="B404" s="41"/>
      <c r="C404" s="41"/>
      <c r="D404" s="41"/>
      <c r="E404" s="41"/>
      <c r="F404" s="41"/>
      <c r="G404" s="41"/>
      <c r="H404" s="41"/>
      <c r="I404" s="41"/>
      <c r="J404" s="62"/>
      <c r="K404" s="63"/>
      <c r="L404" s="63"/>
      <c r="M404" s="63"/>
      <c r="N404" s="41"/>
      <c r="O404" s="41"/>
      <c r="P404" s="41"/>
    </row>
    <row r="405" spans="2:16" s="34" customFormat="1" ht="20.100000000000001" customHeight="1" x14ac:dyDescent="0.2">
      <c r="B405" s="41"/>
      <c r="C405" s="41"/>
      <c r="D405" s="41"/>
      <c r="E405" s="41"/>
      <c r="F405" s="41"/>
      <c r="G405" s="41"/>
      <c r="H405" s="41"/>
      <c r="I405" s="41"/>
      <c r="J405" s="62"/>
      <c r="K405" s="63"/>
      <c r="L405" s="63"/>
      <c r="M405" s="63"/>
      <c r="N405" s="41"/>
      <c r="O405" s="41"/>
      <c r="P405" s="41"/>
    </row>
    <row r="406" spans="2:16" s="34" customFormat="1" ht="20.100000000000001" customHeight="1" x14ac:dyDescent="0.2">
      <c r="B406" s="41"/>
      <c r="C406" s="41"/>
      <c r="D406" s="41"/>
      <c r="E406" s="41"/>
      <c r="F406" s="41"/>
      <c r="G406" s="41"/>
      <c r="H406" s="41"/>
      <c r="I406" s="41"/>
      <c r="J406" s="62"/>
      <c r="K406" s="63"/>
      <c r="L406" s="63"/>
      <c r="M406" s="63"/>
      <c r="N406" s="41"/>
      <c r="O406" s="41"/>
      <c r="P406" s="41"/>
    </row>
    <row r="407" spans="2:16" s="34" customFormat="1" ht="20.100000000000001" customHeight="1" x14ac:dyDescent="0.2">
      <c r="B407" s="41"/>
      <c r="C407" s="41"/>
      <c r="D407" s="41"/>
      <c r="E407" s="41"/>
      <c r="F407" s="41"/>
      <c r="G407" s="41"/>
      <c r="H407" s="41"/>
      <c r="I407" s="41"/>
      <c r="J407" s="62"/>
      <c r="K407" s="63"/>
      <c r="L407" s="63"/>
      <c r="M407" s="63"/>
      <c r="N407" s="41"/>
      <c r="O407" s="41"/>
      <c r="P407" s="41"/>
    </row>
    <row r="408" spans="2:16" s="34" customFormat="1" ht="20.100000000000001" customHeight="1" x14ac:dyDescent="0.2">
      <c r="B408" s="41"/>
      <c r="C408" s="41"/>
      <c r="D408" s="41"/>
      <c r="E408" s="41"/>
      <c r="F408" s="41"/>
      <c r="G408" s="41"/>
      <c r="H408" s="41"/>
      <c r="I408" s="41"/>
      <c r="J408" s="62"/>
      <c r="K408" s="63"/>
      <c r="L408" s="63"/>
      <c r="M408" s="63"/>
      <c r="N408" s="41"/>
      <c r="O408" s="41"/>
      <c r="P408" s="41"/>
    </row>
    <row r="409" spans="2:16" s="34" customFormat="1" ht="20.100000000000001" customHeight="1" x14ac:dyDescent="0.2">
      <c r="B409" s="41"/>
      <c r="C409" s="41"/>
      <c r="D409" s="41"/>
      <c r="E409" s="41"/>
      <c r="F409" s="41"/>
      <c r="G409" s="41"/>
      <c r="H409" s="41"/>
      <c r="I409" s="41"/>
      <c r="J409" s="62"/>
      <c r="K409" s="63"/>
      <c r="L409" s="63"/>
      <c r="M409" s="63"/>
      <c r="N409" s="41"/>
      <c r="O409" s="41"/>
      <c r="P409" s="41"/>
    </row>
    <row r="410" spans="2:16" s="34" customFormat="1" ht="20.100000000000001" customHeight="1" x14ac:dyDescent="0.2">
      <c r="B410" s="41"/>
      <c r="C410" s="41"/>
      <c r="D410" s="41"/>
      <c r="E410" s="41"/>
      <c r="F410" s="41"/>
      <c r="G410" s="41"/>
      <c r="H410" s="41"/>
      <c r="I410" s="41"/>
      <c r="J410" s="62"/>
      <c r="K410" s="63"/>
      <c r="L410" s="63"/>
      <c r="M410" s="63"/>
      <c r="N410" s="41"/>
      <c r="O410" s="41"/>
      <c r="P410" s="41"/>
    </row>
    <row r="411" spans="2:16" s="34" customFormat="1" ht="20.100000000000001" customHeight="1" x14ac:dyDescent="0.2">
      <c r="B411" s="41"/>
      <c r="C411" s="41"/>
      <c r="D411" s="41"/>
      <c r="E411" s="41"/>
      <c r="F411" s="41"/>
      <c r="G411" s="41"/>
      <c r="H411" s="41"/>
      <c r="I411" s="41"/>
      <c r="J411" s="62"/>
      <c r="K411" s="63"/>
      <c r="L411" s="63"/>
      <c r="M411" s="63"/>
      <c r="N411" s="41"/>
      <c r="O411" s="41"/>
      <c r="P411" s="41"/>
    </row>
    <row r="412" spans="2:16" s="34" customFormat="1" ht="20.100000000000001" customHeight="1" x14ac:dyDescent="0.2">
      <c r="B412" s="41"/>
      <c r="C412" s="41"/>
      <c r="D412" s="41"/>
      <c r="E412" s="41"/>
      <c r="F412" s="41"/>
      <c r="G412" s="41"/>
      <c r="H412" s="41"/>
      <c r="I412" s="41"/>
      <c r="J412" s="62"/>
      <c r="K412" s="63"/>
      <c r="L412" s="63"/>
      <c r="M412" s="63"/>
      <c r="N412" s="41"/>
      <c r="O412" s="41"/>
      <c r="P412" s="41"/>
    </row>
    <row r="413" spans="2:16" s="34" customFormat="1" ht="20.100000000000001" customHeight="1" x14ac:dyDescent="0.2">
      <c r="B413" s="41"/>
      <c r="C413" s="41"/>
      <c r="D413" s="41"/>
      <c r="E413" s="41"/>
      <c r="F413" s="41"/>
      <c r="G413" s="41"/>
      <c r="H413" s="41"/>
      <c r="I413" s="41"/>
      <c r="J413" s="62"/>
      <c r="K413" s="63"/>
      <c r="L413" s="63"/>
      <c r="M413" s="63"/>
      <c r="N413" s="41"/>
      <c r="O413" s="41"/>
      <c r="P413" s="41"/>
    </row>
    <row r="414" spans="2:16" s="34" customFormat="1" ht="20.100000000000001" customHeight="1" x14ac:dyDescent="0.2">
      <c r="B414" s="41"/>
      <c r="C414" s="41"/>
      <c r="D414" s="41"/>
      <c r="E414" s="41"/>
      <c r="F414" s="41"/>
      <c r="G414" s="41"/>
      <c r="H414" s="41"/>
      <c r="I414" s="41"/>
      <c r="J414" s="62"/>
      <c r="K414" s="63"/>
      <c r="L414" s="63"/>
      <c r="M414" s="63"/>
      <c r="N414" s="41"/>
      <c r="O414" s="41"/>
      <c r="P414" s="41"/>
    </row>
    <row r="415" spans="2:16" s="34" customFormat="1" ht="20.100000000000001" customHeight="1" x14ac:dyDescent="0.2">
      <c r="B415" s="41"/>
      <c r="C415" s="41"/>
      <c r="D415" s="41"/>
      <c r="E415" s="41"/>
      <c r="F415" s="41"/>
      <c r="G415" s="41"/>
      <c r="H415" s="41"/>
      <c r="I415" s="41"/>
      <c r="J415" s="62"/>
      <c r="K415" s="63"/>
      <c r="L415" s="63"/>
      <c r="M415" s="63"/>
      <c r="N415" s="41"/>
      <c r="O415" s="41"/>
      <c r="P415" s="41"/>
    </row>
    <row r="416" spans="2:16" s="34" customFormat="1" ht="20.100000000000001" customHeight="1" x14ac:dyDescent="0.2">
      <c r="B416" s="41"/>
      <c r="C416" s="41"/>
      <c r="D416" s="41"/>
      <c r="E416" s="41"/>
      <c r="F416" s="41"/>
      <c r="G416" s="41"/>
      <c r="H416" s="41"/>
      <c r="I416" s="41"/>
      <c r="J416" s="62"/>
      <c r="K416" s="63"/>
      <c r="L416" s="63"/>
      <c r="M416" s="63"/>
      <c r="N416" s="41"/>
      <c r="O416" s="41"/>
      <c r="P416" s="41"/>
    </row>
    <row r="417" spans="2:16" s="34" customFormat="1" ht="20.100000000000001" customHeight="1" x14ac:dyDescent="0.2">
      <c r="B417" s="41"/>
      <c r="C417" s="41"/>
      <c r="D417" s="41"/>
      <c r="E417" s="41"/>
      <c r="F417" s="41"/>
      <c r="G417" s="41"/>
      <c r="H417" s="41"/>
      <c r="I417" s="41"/>
      <c r="J417" s="62"/>
      <c r="K417" s="63"/>
      <c r="L417" s="63"/>
      <c r="M417" s="63"/>
      <c r="N417" s="41"/>
      <c r="O417" s="41"/>
      <c r="P417" s="41"/>
    </row>
    <row r="418" spans="2:16" s="34" customFormat="1" ht="20.100000000000001" customHeight="1" x14ac:dyDescent="0.2">
      <c r="B418" s="41"/>
      <c r="C418" s="41"/>
      <c r="D418" s="41"/>
      <c r="E418" s="41"/>
      <c r="F418" s="41"/>
      <c r="G418" s="41"/>
      <c r="H418" s="41"/>
      <c r="I418" s="41"/>
      <c r="J418" s="62"/>
      <c r="K418" s="63"/>
      <c r="L418" s="63"/>
      <c r="M418" s="63"/>
      <c r="N418" s="41"/>
      <c r="O418" s="41"/>
      <c r="P418" s="41"/>
    </row>
    <row r="419" spans="2:16" s="34" customFormat="1" ht="20.100000000000001" customHeight="1" x14ac:dyDescent="0.2">
      <c r="B419" s="41"/>
      <c r="C419" s="41"/>
      <c r="D419" s="41"/>
      <c r="E419" s="41"/>
      <c r="F419" s="41"/>
      <c r="G419" s="41"/>
      <c r="H419" s="41"/>
      <c r="I419" s="41"/>
      <c r="J419" s="62"/>
      <c r="K419" s="63"/>
      <c r="L419" s="63"/>
      <c r="M419" s="63"/>
      <c r="N419" s="41"/>
      <c r="O419" s="41"/>
      <c r="P419" s="41"/>
    </row>
    <row r="420" spans="2:16" s="34" customFormat="1" ht="20.100000000000001" customHeight="1" x14ac:dyDescent="0.2">
      <c r="B420" s="41"/>
      <c r="C420" s="41"/>
      <c r="D420" s="41"/>
      <c r="E420" s="41"/>
      <c r="F420" s="41"/>
      <c r="G420" s="41"/>
      <c r="H420" s="41"/>
      <c r="I420" s="41"/>
      <c r="J420" s="62"/>
      <c r="K420" s="63"/>
      <c r="L420" s="63"/>
      <c r="M420" s="63"/>
      <c r="N420" s="41"/>
      <c r="O420" s="41"/>
      <c r="P420" s="41"/>
    </row>
    <row r="421" spans="2:16" s="34" customFormat="1" ht="20.100000000000001" customHeight="1" x14ac:dyDescent="0.2">
      <c r="B421" s="41"/>
      <c r="C421" s="41"/>
      <c r="D421" s="41"/>
      <c r="E421" s="41"/>
      <c r="F421" s="41"/>
      <c r="G421" s="41"/>
      <c r="H421" s="41"/>
      <c r="I421" s="41"/>
      <c r="J421" s="62"/>
      <c r="K421" s="63"/>
      <c r="L421" s="63"/>
      <c r="M421" s="63"/>
      <c r="N421" s="41"/>
      <c r="O421" s="41"/>
      <c r="P421" s="41"/>
    </row>
    <row r="422" spans="2:16" s="34" customFormat="1" ht="20.100000000000001" customHeight="1" x14ac:dyDescent="0.2">
      <c r="B422" s="41"/>
      <c r="C422" s="41"/>
      <c r="D422" s="41"/>
      <c r="E422" s="41"/>
      <c r="F422" s="41"/>
      <c r="G422" s="41"/>
      <c r="H422" s="41"/>
      <c r="I422" s="41"/>
      <c r="J422" s="62"/>
      <c r="K422" s="63"/>
      <c r="L422" s="63"/>
      <c r="M422" s="63"/>
      <c r="N422" s="41"/>
      <c r="O422" s="41"/>
      <c r="P422" s="41"/>
    </row>
    <row r="423" spans="2:16" s="34" customFormat="1" ht="20.100000000000001" customHeight="1" x14ac:dyDescent="0.2">
      <c r="B423" s="41"/>
      <c r="C423" s="41"/>
      <c r="D423" s="41"/>
      <c r="E423" s="41"/>
      <c r="F423" s="41"/>
      <c r="G423" s="41"/>
      <c r="H423" s="41"/>
      <c r="I423" s="41"/>
      <c r="J423" s="62"/>
      <c r="K423" s="63"/>
      <c r="L423" s="63"/>
      <c r="M423" s="63"/>
      <c r="N423" s="41"/>
      <c r="O423" s="41"/>
      <c r="P423" s="41"/>
    </row>
    <row r="424" spans="2:16" s="34" customFormat="1" ht="20.100000000000001" customHeight="1" x14ac:dyDescent="0.2">
      <c r="B424" s="41"/>
      <c r="C424" s="41"/>
      <c r="D424" s="41"/>
      <c r="E424" s="41"/>
      <c r="F424" s="41"/>
      <c r="G424" s="41"/>
      <c r="H424" s="41"/>
      <c r="I424" s="41"/>
      <c r="J424" s="62"/>
      <c r="K424" s="63"/>
      <c r="L424" s="63"/>
      <c r="M424" s="63"/>
      <c r="N424" s="41"/>
      <c r="O424" s="41"/>
      <c r="P424" s="41"/>
    </row>
    <row r="425" spans="2:16" s="34" customFormat="1" ht="20.100000000000001" customHeight="1" x14ac:dyDescent="0.2">
      <c r="B425" s="41"/>
      <c r="C425" s="41"/>
      <c r="D425" s="41"/>
      <c r="E425" s="41"/>
      <c r="F425" s="41"/>
      <c r="G425" s="41"/>
      <c r="H425" s="41"/>
      <c r="I425" s="41"/>
      <c r="J425" s="62"/>
      <c r="K425" s="63"/>
      <c r="L425" s="63"/>
      <c r="M425" s="63"/>
      <c r="N425" s="41"/>
      <c r="O425" s="41"/>
      <c r="P425" s="41"/>
    </row>
    <row r="426" spans="2:16" s="34" customFormat="1" ht="20.100000000000001" customHeight="1" x14ac:dyDescent="0.2">
      <c r="B426" s="41"/>
      <c r="C426" s="41"/>
      <c r="D426" s="41"/>
      <c r="E426" s="41"/>
      <c r="F426" s="41"/>
      <c r="G426" s="41"/>
      <c r="H426" s="41"/>
      <c r="I426" s="41"/>
      <c r="J426" s="62"/>
      <c r="K426" s="63"/>
      <c r="L426" s="63"/>
      <c r="M426" s="63"/>
      <c r="N426" s="41"/>
      <c r="O426" s="41"/>
      <c r="P426" s="41"/>
    </row>
    <row r="427" spans="2:16" s="34" customFormat="1" ht="20.100000000000001" customHeight="1" x14ac:dyDescent="0.2">
      <c r="B427" s="41"/>
      <c r="C427" s="41"/>
      <c r="D427" s="41"/>
      <c r="E427" s="41"/>
      <c r="F427" s="41"/>
      <c r="G427" s="41"/>
      <c r="H427" s="41"/>
      <c r="I427" s="41"/>
      <c r="J427" s="62"/>
      <c r="K427" s="63"/>
      <c r="L427" s="63"/>
      <c r="M427" s="63"/>
      <c r="N427" s="41"/>
      <c r="O427" s="41"/>
      <c r="P427" s="41"/>
    </row>
    <row r="428" spans="2:16" s="34" customFormat="1" ht="20.100000000000001" customHeight="1" x14ac:dyDescent="0.2">
      <c r="B428" s="41"/>
      <c r="C428" s="41"/>
      <c r="D428" s="41"/>
      <c r="E428" s="41"/>
      <c r="F428" s="41"/>
      <c r="G428" s="41"/>
      <c r="H428" s="41"/>
      <c r="I428" s="41"/>
      <c r="J428" s="62"/>
      <c r="K428" s="63"/>
      <c r="L428" s="63"/>
      <c r="M428" s="63"/>
      <c r="N428" s="41"/>
      <c r="O428" s="41"/>
      <c r="P428" s="41"/>
    </row>
    <row r="429" spans="2:16" s="34" customFormat="1" ht="20.100000000000001" customHeight="1" x14ac:dyDescent="0.2">
      <c r="B429" s="41"/>
      <c r="C429" s="41"/>
      <c r="D429" s="41"/>
      <c r="E429" s="41"/>
      <c r="F429" s="41"/>
      <c r="G429" s="41"/>
      <c r="H429" s="41"/>
      <c r="I429" s="41"/>
      <c r="J429" s="62"/>
      <c r="K429" s="63"/>
      <c r="L429" s="63"/>
      <c r="M429" s="63"/>
      <c r="N429" s="41"/>
      <c r="O429" s="41"/>
      <c r="P429" s="41"/>
    </row>
    <row r="430" spans="2:16" s="34" customFormat="1" ht="20.100000000000001" customHeight="1" x14ac:dyDescent="0.2">
      <c r="B430" s="41"/>
      <c r="C430" s="41"/>
      <c r="D430" s="41"/>
      <c r="E430" s="41"/>
      <c r="F430" s="41"/>
      <c r="G430" s="41"/>
      <c r="H430" s="41"/>
      <c r="I430" s="41"/>
      <c r="J430" s="62"/>
      <c r="K430" s="63"/>
      <c r="L430" s="63"/>
      <c r="M430" s="63"/>
      <c r="N430" s="41"/>
      <c r="O430" s="41"/>
      <c r="P430" s="41"/>
    </row>
    <row r="431" spans="2:16" s="34" customFormat="1" ht="20.100000000000001" customHeight="1" x14ac:dyDescent="0.2">
      <c r="B431" s="41"/>
      <c r="C431" s="41"/>
      <c r="D431" s="41"/>
      <c r="E431" s="41"/>
      <c r="F431" s="41"/>
      <c r="G431" s="41"/>
      <c r="H431" s="41"/>
      <c r="I431" s="41"/>
      <c r="J431" s="62"/>
      <c r="K431" s="63"/>
      <c r="L431" s="63"/>
      <c r="M431" s="63"/>
      <c r="N431" s="41"/>
      <c r="O431" s="41"/>
      <c r="P431" s="41"/>
    </row>
    <row r="432" spans="2:16" s="34" customFormat="1" ht="20.100000000000001" customHeight="1" x14ac:dyDescent="0.2">
      <c r="B432" s="41"/>
      <c r="C432" s="41"/>
      <c r="D432" s="41"/>
      <c r="E432" s="41"/>
      <c r="F432" s="41"/>
      <c r="G432" s="41"/>
      <c r="H432" s="41"/>
      <c r="I432" s="41"/>
      <c r="J432" s="62"/>
      <c r="K432" s="63"/>
      <c r="L432" s="63"/>
      <c r="M432" s="63"/>
      <c r="N432" s="41"/>
      <c r="O432" s="41"/>
      <c r="P432" s="41"/>
    </row>
    <row r="433" spans="2:16" s="34" customFormat="1" ht="20.100000000000001" customHeight="1" x14ac:dyDescent="0.2">
      <c r="B433" s="41"/>
      <c r="C433" s="41"/>
      <c r="D433" s="41"/>
      <c r="E433" s="41"/>
      <c r="F433" s="41"/>
      <c r="G433" s="41"/>
      <c r="H433" s="41"/>
      <c r="I433" s="41"/>
      <c r="J433" s="62"/>
      <c r="K433" s="63"/>
      <c r="L433" s="63"/>
      <c r="M433" s="63"/>
      <c r="N433" s="41"/>
      <c r="O433" s="41"/>
      <c r="P433" s="41"/>
    </row>
    <row r="434" spans="2:16" s="34" customFormat="1" ht="20.100000000000001" customHeight="1" x14ac:dyDescent="0.2">
      <c r="B434" s="41"/>
      <c r="C434" s="41"/>
      <c r="D434" s="41"/>
      <c r="E434" s="41"/>
      <c r="F434" s="41"/>
      <c r="G434" s="41"/>
      <c r="H434" s="41"/>
      <c r="I434" s="41"/>
      <c r="J434" s="62"/>
      <c r="K434" s="63"/>
      <c r="L434" s="63"/>
      <c r="M434" s="63"/>
      <c r="N434" s="41"/>
      <c r="O434" s="41"/>
      <c r="P434" s="41"/>
    </row>
    <row r="435" spans="2:16" s="34" customFormat="1" ht="20.100000000000001" customHeight="1" x14ac:dyDescent="0.2">
      <c r="B435" s="41"/>
      <c r="C435" s="41"/>
      <c r="D435" s="41"/>
      <c r="E435" s="41"/>
      <c r="F435" s="41"/>
      <c r="G435" s="41"/>
      <c r="H435" s="41"/>
      <c r="I435" s="41"/>
      <c r="J435" s="62"/>
      <c r="K435" s="63"/>
      <c r="L435" s="63"/>
      <c r="M435" s="63"/>
      <c r="N435" s="41"/>
      <c r="O435" s="41"/>
      <c r="P435" s="41"/>
    </row>
    <row r="436" spans="2:16" s="34" customFormat="1" ht="20.100000000000001" customHeight="1" x14ac:dyDescent="0.2">
      <c r="B436" s="41"/>
      <c r="C436" s="41"/>
      <c r="D436" s="41"/>
      <c r="E436" s="41"/>
      <c r="F436" s="41"/>
      <c r="G436" s="41"/>
      <c r="H436" s="41"/>
      <c r="I436" s="41"/>
      <c r="J436" s="62"/>
      <c r="K436" s="63"/>
      <c r="L436" s="63"/>
      <c r="M436" s="63"/>
      <c r="N436" s="41"/>
      <c r="O436" s="41"/>
      <c r="P436" s="41"/>
    </row>
    <row r="437" spans="2:16" s="34" customFormat="1" ht="20.100000000000001" customHeight="1" x14ac:dyDescent="0.2">
      <c r="B437" s="41"/>
      <c r="C437" s="41"/>
      <c r="D437" s="41"/>
      <c r="E437" s="41"/>
      <c r="F437" s="41"/>
      <c r="G437" s="41"/>
      <c r="H437" s="41"/>
      <c r="I437" s="41"/>
      <c r="J437" s="62"/>
      <c r="K437" s="63"/>
      <c r="L437" s="63"/>
      <c r="M437" s="63"/>
      <c r="N437" s="41"/>
      <c r="O437" s="41"/>
      <c r="P437" s="41"/>
    </row>
    <row r="438" spans="2:16" s="34" customFormat="1" ht="20.100000000000001" customHeight="1" x14ac:dyDescent="0.2">
      <c r="B438" s="41"/>
      <c r="C438" s="41"/>
      <c r="D438" s="41"/>
      <c r="E438" s="41"/>
      <c r="F438" s="41"/>
      <c r="G438" s="41"/>
      <c r="H438" s="41"/>
      <c r="I438" s="41"/>
      <c r="J438" s="62"/>
      <c r="K438" s="63"/>
      <c r="L438" s="63"/>
      <c r="M438" s="63"/>
      <c r="N438" s="41"/>
      <c r="O438" s="41"/>
      <c r="P438" s="41"/>
    </row>
    <row r="439" spans="2:16" s="34" customFormat="1" ht="20.100000000000001" customHeight="1" x14ac:dyDescent="0.2">
      <c r="B439" s="41"/>
      <c r="C439" s="41"/>
      <c r="D439" s="41"/>
      <c r="E439" s="41"/>
      <c r="F439" s="41"/>
      <c r="G439" s="41"/>
      <c r="H439" s="41"/>
      <c r="I439" s="41"/>
      <c r="J439" s="62"/>
      <c r="K439" s="63"/>
      <c r="L439" s="63"/>
      <c r="M439" s="63"/>
      <c r="N439" s="41"/>
      <c r="O439" s="41"/>
      <c r="P439" s="41"/>
    </row>
    <row r="440" spans="2:16" s="34" customFormat="1" ht="20.100000000000001" customHeight="1" x14ac:dyDescent="0.2">
      <c r="B440" s="41"/>
      <c r="C440" s="41"/>
      <c r="D440" s="41"/>
      <c r="E440" s="41"/>
      <c r="F440" s="41"/>
      <c r="G440" s="41"/>
      <c r="H440" s="41"/>
      <c r="I440" s="41"/>
      <c r="J440" s="62"/>
      <c r="K440" s="63"/>
      <c r="L440" s="63"/>
      <c r="M440" s="63"/>
      <c r="N440" s="41"/>
      <c r="O440" s="41"/>
      <c r="P440" s="41"/>
    </row>
    <row r="441" spans="2:16" s="34" customFormat="1" ht="20.100000000000001" customHeight="1" x14ac:dyDescent="0.2">
      <c r="B441" s="41"/>
      <c r="C441" s="41"/>
      <c r="D441" s="41"/>
      <c r="E441" s="41"/>
      <c r="F441" s="41"/>
      <c r="G441" s="41"/>
      <c r="H441" s="41"/>
      <c r="I441" s="41"/>
      <c r="J441" s="62"/>
      <c r="K441" s="63"/>
      <c r="L441" s="63"/>
      <c r="M441" s="63"/>
      <c r="N441" s="41"/>
      <c r="O441" s="41"/>
      <c r="P441" s="41"/>
    </row>
    <row r="442" spans="2:16" s="34" customFormat="1" ht="20.100000000000001" customHeight="1" x14ac:dyDescent="0.2">
      <c r="B442" s="41"/>
      <c r="C442" s="41"/>
      <c r="D442" s="41"/>
      <c r="E442" s="41"/>
      <c r="F442" s="41"/>
      <c r="G442" s="41"/>
      <c r="H442" s="41"/>
      <c r="I442" s="41"/>
      <c r="J442" s="62"/>
      <c r="K442" s="63"/>
      <c r="L442" s="63"/>
      <c r="M442" s="63"/>
      <c r="N442" s="41"/>
      <c r="O442" s="41"/>
      <c r="P442" s="41"/>
    </row>
    <row r="443" spans="2:16" s="34" customFormat="1" ht="20.100000000000001" customHeight="1" x14ac:dyDescent="0.2">
      <c r="B443" s="41"/>
      <c r="C443" s="41"/>
      <c r="D443" s="41"/>
      <c r="E443" s="41"/>
      <c r="F443" s="41"/>
      <c r="G443" s="41"/>
      <c r="H443" s="41"/>
      <c r="I443" s="41"/>
      <c r="J443" s="62"/>
      <c r="K443" s="63"/>
      <c r="L443" s="63"/>
      <c r="M443" s="63"/>
      <c r="N443" s="41"/>
      <c r="O443" s="41"/>
      <c r="P443" s="41"/>
    </row>
    <row r="444" spans="2:16" s="34" customFormat="1" ht="20.100000000000001" customHeight="1" x14ac:dyDescent="0.2">
      <c r="B444" s="41"/>
      <c r="C444" s="41"/>
      <c r="D444" s="41"/>
      <c r="E444" s="41"/>
      <c r="F444" s="41"/>
      <c r="G444" s="41"/>
      <c r="H444" s="41"/>
      <c r="I444" s="41"/>
      <c r="J444" s="62"/>
      <c r="K444" s="63"/>
      <c r="L444" s="63"/>
      <c r="M444" s="63"/>
      <c r="N444" s="41"/>
      <c r="O444" s="41"/>
      <c r="P444" s="41"/>
    </row>
    <row r="445" spans="2:16" s="34" customFormat="1" ht="20.100000000000001" customHeight="1" x14ac:dyDescent="0.2">
      <c r="B445" s="41"/>
      <c r="C445" s="41"/>
      <c r="D445" s="41"/>
      <c r="E445" s="41"/>
      <c r="F445" s="41"/>
      <c r="G445" s="41"/>
      <c r="H445" s="41"/>
      <c r="I445" s="41"/>
      <c r="J445" s="62"/>
      <c r="K445" s="63"/>
      <c r="L445" s="63"/>
      <c r="M445" s="63"/>
      <c r="N445" s="41"/>
      <c r="O445" s="41"/>
      <c r="P445" s="41"/>
    </row>
    <row r="446" spans="2:16" s="34" customFormat="1" ht="20.100000000000001" customHeight="1" x14ac:dyDescent="0.2">
      <c r="B446" s="41"/>
      <c r="C446" s="41"/>
      <c r="D446" s="41"/>
      <c r="E446" s="41"/>
      <c r="F446" s="41"/>
      <c r="G446" s="41"/>
      <c r="H446" s="41"/>
      <c r="I446" s="41"/>
      <c r="J446" s="62"/>
      <c r="K446" s="63"/>
      <c r="L446" s="63"/>
      <c r="M446" s="63"/>
      <c r="N446" s="41"/>
      <c r="O446" s="41"/>
      <c r="P446" s="41"/>
    </row>
    <row r="447" spans="2:16" s="34" customFormat="1" ht="20.100000000000001" customHeight="1" x14ac:dyDescent="0.2">
      <c r="B447" s="41"/>
      <c r="C447" s="41"/>
      <c r="D447" s="41"/>
      <c r="E447" s="41"/>
      <c r="F447" s="41"/>
      <c r="G447" s="41"/>
      <c r="H447" s="41"/>
      <c r="I447" s="41"/>
      <c r="J447" s="62"/>
      <c r="K447" s="63"/>
      <c r="L447" s="63"/>
      <c r="M447" s="63"/>
      <c r="N447" s="41"/>
      <c r="O447" s="41"/>
      <c r="P447" s="41"/>
    </row>
    <row r="448" spans="2:16" s="34" customFormat="1" ht="20.100000000000001" customHeight="1" x14ac:dyDescent="0.2">
      <c r="B448" s="41"/>
      <c r="C448" s="41"/>
      <c r="D448" s="41"/>
      <c r="E448" s="41"/>
      <c r="F448" s="41"/>
      <c r="G448" s="41"/>
      <c r="H448" s="41"/>
      <c r="I448" s="41"/>
      <c r="J448" s="62"/>
      <c r="K448" s="63"/>
      <c r="L448" s="63"/>
      <c r="M448" s="63"/>
      <c r="N448" s="41"/>
      <c r="O448" s="41"/>
      <c r="P448" s="41"/>
    </row>
    <row r="449" spans="2:16" s="34" customFormat="1" ht="20.100000000000001" customHeight="1" x14ac:dyDescent="0.2">
      <c r="B449" s="41"/>
      <c r="C449" s="41"/>
      <c r="D449" s="41"/>
      <c r="E449" s="41"/>
      <c r="F449" s="41"/>
      <c r="G449" s="41"/>
      <c r="H449" s="41"/>
      <c r="I449" s="41"/>
      <c r="J449" s="62"/>
      <c r="K449" s="63"/>
      <c r="L449" s="63"/>
      <c r="M449" s="63"/>
      <c r="N449" s="41"/>
      <c r="O449" s="41"/>
      <c r="P449" s="41"/>
    </row>
    <row r="450" spans="2:16" s="34" customFormat="1" ht="20.100000000000001" customHeight="1" x14ac:dyDescent="0.2">
      <c r="B450" s="41"/>
      <c r="C450" s="41"/>
      <c r="D450" s="41"/>
      <c r="E450" s="41"/>
      <c r="F450" s="41"/>
      <c r="G450" s="41"/>
      <c r="H450" s="41"/>
      <c r="I450" s="41"/>
      <c r="J450" s="62"/>
      <c r="K450" s="63"/>
      <c r="L450" s="63"/>
      <c r="M450" s="63"/>
      <c r="N450" s="41"/>
      <c r="O450" s="41"/>
      <c r="P450" s="41"/>
    </row>
    <row r="451" spans="2:16" s="34" customFormat="1" ht="20.100000000000001" customHeight="1" x14ac:dyDescent="0.2">
      <c r="B451" s="41"/>
      <c r="C451" s="41"/>
      <c r="D451" s="41"/>
      <c r="E451" s="41"/>
      <c r="F451" s="41"/>
      <c r="G451" s="41"/>
      <c r="H451" s="41"/>
      <c r="I451" s="41"/>
      <c r="J451" s="62"/>
      <c r="K451" s="63"/>
      <c r="L451" s="63"/>
      <c r="M451" s="63"/>
      <c r="N451" s="41"/>
      <c r="O451" s="41"/>
      <c r="P451" s="41"/>
    </row>
    <row r="452" spans="2:16" s="34" customFormat="1" ht="20.100000000000001" customHeight="1" x14ac:dyDescent="0.2">
      <c r="B452" s="41"/>
      <c r="C452" s="41"/>
      <c r="D452" s="41"/>
      <c r="E452" s="41"/>
      <c r="F452" s="41"/>
      <c r="G452" s="41"/>
      <c r="H452" s="41"/>
      <c r="I452" s="41"/>
      <c r="J452" s="62"/>
      <c r="K452" s="63"/>
      <c r="L452" s="63"/>
      <c r="M452" s="63"/>
      <c r="N452" s="41"/>
      <c r="O452" s="41"/>
      <c r="P452" s="41"/>
    </row>
    <row r="453" spans="2:16" s="34" customFormat="1" ht="20.100000000000001" customHeight="1" x14ac:dyDescent="0.2">
      <c r="B453" s="41"/>
      <c r="C453" s="41"/>
      <c r="D453" s="41"/>
      <c r="E453" s="41"/>
      <c r="F453" s="41"/>
      <c r="G453" s="41"/>
      <c r="H453" s="41"/>
      <c r="I453" s="41"/>
      <c r="J453" s="62"/>
      <c r="K453" s="63"/>
      <c r="L453" s="63"/>
      <c r="M453" s="63"/>
      <c r="N453" s="41"/>
      <c r="O453" s="41"/>
      <c r="P453" s="41"/>
    </row>
    <row r="454" spans="2:16" s="34" customFormat="1" ht="20.100000000000001" customHeight="1" x14ac:dyDescent="0.2">
      <c r="B454" s="41"/>
      <c r="C454" s="41"/>
      <c r="D454" s="41"/>
      <c r="E454" s="41"/>
      <c r="F454" s="41"/>
      <c r="G454" s="41"/>
      <c r="H454" s="41"/>
      <c r="I454" s="41"/>
      <c r="J454" s="62"/>
      <c r="K454" s="63"/>
      <c r="L454" s="63"/>
      <c r="M454" s="63"/>
      <c r="N454" s="41"/>
      <c r="O454" s="41"/>
      <c r="P454" s="41"/>
    </row>
    <row r="455" spans="2:16" s="34" customFormat="1" ht="20.100000000000001" customHeight="1" x14ac:dyDescent="0.2">
      <c r="B455" s="41"/>
      <c r="C455" s="41"/>
      <c r="D455" s="41"/>
      <c r="E455" s="41"/>
      <c r="F455" s="41"/>
      <c r="G455" s="41"/>
      <c r="H455" s="41"/>
      <c r="I455" s="41"/>
      <c r="J455" s="62"/>
      <c r="K455" s="63"/>
      <c r="L455" s="63"/>
      <c r="M455" s="63"/>
      <c r="N455" s="41"/>
      <c r="O455" s="41"/>
      <c r="P455" s="41"/>
    </row>
    <row r="456" spans="2:16" s="34" customFormat="1" ht="20.100000000000001" customHeight="1" x14ac:dyDescent="0.2">
      <c r="B456" s="41"/>
      <c r="C456" s="41"/>
      <c r="D456" s="41"/>
      <c r="E456" s="41"/>
      <c r="F456" s="41"/>
      <c r="G456" s="41"/>
      <c r="H456" s="41"/>
      <c r="I456" s="41"/>
      <c r="J456" s="62"/>
      <c r="K456" s="63"/>
      <c r="L456" s="63"/>
      <c r="M456" s="63"/>
      <c r="N456" s="41"/>
      <c r="O456" s="41"/>
      <c r="P456" s="41"/>
    </row>
    <row r="457" spans="2:16" s="34" customFormat="1" ht="20.100000000000001" customHeight="1" x14ac:dyDescent="0.2">
      <c r="B457" s="41"/>
      <c r="C457" s="41"/>
      <c r="D457" s="41"/>
      <c r="E457" s="41"/>
      <c r="F457" s="41"/>
      <c r="G457" s="41"/>
      <c r="H457" s="41"/>
      <c r="I457" s="41"/>
      <c r="J457" s="62"/>
      <c r="K457" s="63"/>
      <c r="L457" s="63"/>
      <c r="M457" s="63"/>
      <c r="N457" s="41"/>
      <c r="O457" s="41"/>
      <c r="P457" s="41"/>
    </row>
    <row r="458" spans="2:16" s="34" customFormat="1" ht="20.100000000000001" customHeight="1" x14ac:dyDescent="0.2">
      <c r="B458" s="41"/>
      <c r="C458" s="41"/>
      <c r="D458" s="41"/>
      <c r="E458" s="41"/>
      <c r="F458" s="41"/>
      <c r="G458" s="41"/>
      <c r="H458" s="41"/>
      <c r="I458" s="41"/>
      <c r="J458" s="62"/>
      <c r="K458" s="63"/>
      <c r="L458" s="63"/>
      <c r="M458" s="63"/>
      <c r="N458" s="41"/>
      <c r="O458" s="41"/>
      <c r="P458" s="41"/>
    </row>
    <row r="459" spans="2:16" s="34" customFormat="1" ht="20.100000000000001" customHeight="1" x14ac:dyDescent="0.2">
      <c r="B459" s="41"/>
      <c r="C459" s="41"/>
      <c r="D459" s="41"/>
      <c r="E459" s="41"/>
      <c r="F459" s="41"/>
      <c r="G459" s="41"/>
      <c r="H459" s="41"/>
      <c r="I459" s="41"/>
      <c r="J459" s="62"/>
      <c r="K459" s="63"/>
      <c r="L459" s="63"/>
      <c r="M459" s="63"/>
      <c r="N459" s="41"/>
      <c r="O459" s="41"/>
      <c r="P459" s="41"/>
    </row>
    <row r="460" spans="2:16" s="34" customFormat="1" ht="20.100000000000001" customHeight="1" x14ac:dyDescent="0.2">
      <c r="B460" s="41"/>
      <c r="C460" s="41"/>
      <c r="D460" s="41"/>
      <c r="E460" s="41"/>
      <c r="F460" s="41"/>
      <c r="G460" s="41"/>
      <c r="H460" s="41"/>
      <c r="I460" s="41"/>
      <c r="J460" s="62"/>
      <c r="K460" s="63"/>
      <c r="L460" s="63"/>
      <c r="M460" s="63"/>
      <c r="N460" s="41"/>
      <c r="O460" s="41"/>
      <c r="P460" s="41"/>
    </row>
    <row r="461" spans="2:16" s="34" customFormat="1" ht="20.100000000000001" customHeight="1" x14ac:dyDescent="0.2">
      <c r="B461" s="41"/>
      <c r="C461" s="41"/>
      <c r="D461" s="41"/>
      <c r="E461" s="41"/>
      <c r="F461" s="41"/>
      <c r="G461" s="41"/>
      <c r="H461" s="41"/>
      <c r="I461" s="41"/>
      <c r="J461" s="62"/>
      <c r="K461" s="63"/>
      <c r="L461" s="63"/>
      <c r="M461" s="63"/>
      <c r="N461" s="41"/>
      <c r="O461" s="41"/>
      <c r="P461" s="41"/>
    </row>
    <row r="462" spans="2:16" s="34" customFormat="1" ht="20.100000000000001" customHeight="1" x14ac:dyDescent="0.2">
      <c r="B462" s="41"/>
      <c r="C462" s="41"/>
      <c r="D462" s="41"/>
      <c r="E462" s="41"/>
      <c r="F462" s="41"/>
      <c r="G462" s="41"/>
      <c r="H462" s="41"/>
      <c r="I462" s="41"/>
      <c r="J462" s="62"/>
      <c r="K462" s="63"/>
      <c r="L462" s="63"/>
      <c r="M462" s="63"/>
      <c r="N462" s="41"/>
      <c r="O462" s="41"/>
      <c r="P462" s="41"/>
    </row>
    <row r="463" spans="2:16" s="34" customFormat="1" ht="20.100000000000001" customHeight="1" x14ac:dyDescent="0.2">
      <c r="B463" s="41"/>
      <c r="C463" s="41"/>
      <c r="D463" s="41"/>
      <c r="E463" s="41"/>
      <c r="F463" s="41"/>
      <c r="G463" s="41"/>
      <c r="H463" s="41"/>
      <c r="I463" s="41"/>
      <c r="J463" s="62"/>
      <c r="K463" s="63"/>
      <c r="L463" s="63"/>
      <c r="M463" s="63"/>
      <c r="N463" s="41"/>
      <c r="O463" s="41"/>
      <c r="P463" s="41"/>
    </row>
    <row r="464" spans="2:16" s="34" customFormat="1" ht="20.100000000000001" customHeight="1" x14ac:dyDescent="0.2">
      <c r="B464" s="41"/>
      <c r="C464" s="41"/>
      <c r="D464" s="41"/>
      <c r="E464" s="41"/>
      <c r="F464" s="41"/>
      <c r="G464" s="41"/>
      <c r="H464" s="41"/>
      <c r="I464" s="41"/>
      <c r="J464" s="62"/>
      <c r="K464" s="63"/>
      <c r="L464" s="63"/>
      <c r="M464" s="63"/>
      <c r="N464" s="41"/>
      <c r="O464" s="41"/>
      <c r="P464" s="41"/>
    </row>
    <row r="465" spans="2:16" s="34" customFormat="1" ht="20.100000000000001" customHeight="1" x14ac:dyDescent="0.2">
      <c r="B465" s="41"/>
      <c r="C465" s="41"/>
      <c r="D465" s="41"/>
      <c r="E465" s="41"/>
      <c r="F465" s="41"/>
      <c r="G465" s="41"/>
      <c r="H465" s="41"/>
      <c r="I465" s="41"/>
      <c r="J465" s="62"/>
      <c r="K465" s="63"/>
      <c r="L465" s="63"/>
      <c r="M465" s="63"/>
      <c r="N465" s="41"/>
      <c r="O465" s="41"/>
      <c r="P465" s="41"/>
    </row>
    <row r="466" spans="2:16" s="34" customFormat="1" ht="20.100000000000001" customHeight="1" x14ac:dyDescent="0.2">
      <c r="B466" s="41"/>
      <c r="C466" s="41"/>
      <c r="D466" s="41"/>
      <c r="E466" s="41"/>
      <c r="F466" s="41"/>
      <c r="G466" s="41"/>
      <c r="H466" s="41"/>
      <c r="I466" s="41"/>
      <c r="J466" s="62"/>
      <c r="K466" s="63"/>
      <c r="L466" s="63"/>
      <c r="M466" s="63"/>
      <c r="N466" s="41"/>
      <c r="O466" s="41"/>
      <c r="P466" s="41"/>
    </row>
    <row r="467" spans="2:16" s="34" customFormat="1" ht="20.100000000000001" customHeight="1" x14ac:dyDescent="0.2">
      <c r="B467" s="41"/>
      <c r="C467" s="41"/>
      <c r="D467" s="41"/>
      <c r="E467" s="41"/>
      <c r="F467" s="41"/>
      <c r="G467" s="41"/>
      <c r="H467" s="41"/>
      <c r="I467" s="41"/>
      <c r="J467" s="62"/>
      <c r="K467" s="63"/>
      <c r="L467" s="63"/>
      <c r="M467" s="63"/>
      <c r="N467" s="41"/>
      <c r="O467" s="41"/>
      <c r="P467" s="41"/>
    </row>
    <row r="468" spans="2:16" s="34" customFormat="1" ht="20.100000000000001" customHeight="1" x14ac:dyDescent="0.2">
      <c r="B468" s="41"/>
      <c r="C468" s="41"/>
      <c r="D468" s="41"/>
      <c r="E468" s="41"/>
      <c r="F468" s="41"/>
      <c r="G468" s="41"/>
      <c r="H468" s="41"/>
      <c r="I468" s="41"/>
      <c r="J468" s="62"/>
      <c r="K468" s="63"/>
      <c r="L468" s="63"/>
      <c r="M468" s="63"/>
      <c r="N468" s="41"/>
      <c r="O468" s="41"/>
      <c r="P468" s="41"/>
    </row>
    <row r="469" spans="2:16" s="34" customFormat="1" ht="20.100000000000001" customHeight="1" x14ac:dyDescent="0.2">
      <c r="B469" s="41"/>
      <c r="C469" s="41"/>
      <c r="D469" s="41"/>
      <c r="E469" s="41"/>
      <c r="F469" s="41"/>
      <c r="G469" s="41"/>
      <c r="H469" s="41"/>
      <c r="I469" s="41"/>
      <c r="J469" s="62"/>
      <c r="K469" s="63"/>
      <c r="L469" s="63"/>
      <c r="M469" s="63"/>
      <c r="N469" s="41"/>
      <c r="O469" s="41"/>
      <c r="P469" s="41"/>
    </row>
    <row r="470" spans="2:16" s="34" customFormat="1" ht="20.100000000000001" customHeight="1" x14ac:dyDescent="0.2">
      <c r="B470" s="41"/>
      <c r="C470" s="41"/>
      <c r="D470" s="41"/>
      <c r="E470" s="41"/>
      <c r="F470" s="41"/>
      <c r="G470" s="41"/>
      <c r="H470" s="41"/>
      <c r="I470" s="41"/>
      <c r="J470" s="62"/>
      <c r="K470" s="63"/>
      <c r="L470" s="63"/>
      <c r="M470" s="63"/>
      <c r="N470" s="41"/>
      <c r="O470" s="41"/>
      <c r="P470" s="41"/>
    </row>
    <row r="471" spans="2:16" s="34" customFormat="1" ht="20.100000000000001" customHeight="1" x14ac:dyDescent="0.2">
      <c r="B471" s="41"/>
      <c r="C471" s="41"/>
      <c r="D471" s="41"/>
      <c r="E471" s="41"/>
      <c r="F471" s="41"/>
      <c r="G471" s="41"/>
      <c r="H471" s="41"/>
      <c r="I471" s="41"/>
      <c r="J471" s="62"/>
      <c r="K471" s="63"/>
      <c r="L471" s="63"/>
      <c r="M471" s="63"/>
      <c r="N471" s="41"/>
      <c r="O471" s="41"/>
      <c r="P471" s="41"/>
    </row>
    <row r="472" spans="2:16" s="34" customFormat="1" ht="20.100000000000001" customHeight="1" x14ac:dyDescent="0.2">
      <c r="B472" s="41"/>
      <c r="C472" s="41"/>
      <c r="D472" s="41"/>
      <c r="E472" s="41"/>
      <c r="F472" s="41"/>
      <c r="G472" s="41"/>
      <c r="H472" s="41"/>
      <c r="I472" s="41"/>
      <c r="J472" s="62"/>
      <c r="K472" s="63"/>
      <c r="L472" s="63"/>
      <c r="M472" s="63"/>
      <c r="N472" s="41"/>
      <c r="O472" s="41"/>
      <c r="P472" s="41"/>
    </row>
    <row r="473" spans="2:16" s="34" customFormat="1" ht="20.100000000000001" customHeight="1" x14ac:dyDescent="0.2">
      <c r="B473" s="41"/>
      <c r="C473" s="41"/>
      <c r="D473" s="41"/>
      <c r="E473" s="41"/>
      <c r="F473" s="41"/>
      <c r="G473" s="41"/>
      <c r="H473" s="41"/>
      <c r="I473" s="41"/>
      <c r="J473" s="62"/>
      <c r="K473" s="63"/>
      <c r="L473" s="63"/>
      <c r="M473" s="63"/>
      <c r="N473" s="41"/>
      <c r="O473" s="41"/>
      <c r="P473" s="41"/>
    </row>
    <row r="474" spans="2:16" s="34" customFormat="1" ht="20.100000000000001" customHeight="1" x14ac:dyDescent="0.2">
      <c r="B474" s="41"/>
      <c r="C474" s="41"/>
      <c r="D474" s="41"/>
      <c r="E474" s="41"/>
      <c r="F474" s="41"/>
      <c r="G474" s="41"/>
      <c r="H474" s="41"/>
      <c r="I474" s="41"/>
      <c r="J474" s="62"/>
      <c r="K474" s="63"/>
      <c r="L474" s="63"/>
      <c r="M474" s="63"/>
      <c r="N474" s="41"/>
      <c r="O474" s="41"/>
      <c r="P474" s="41"/>
    </row>
    <row r="475" spans="2:16" s="34" customFormat="1" ht="20.100000000000001" customHeight="1" x14ac:dyDescent="0.2">
      <c r="B475" s="41"/>
      <c r="C475" s="41"/>
      <c r="D475" s="41"/>
      <c r="E475" s="41"/>
      <c r="F475" s="41"/>
      <c r="G475" s="41"/>
      <c r="H475" s="41"/>
      <c r="I475" s="41"/>
      <c r="J475" s="62"/>
      <c r="K475" s="63"/>
      <c r="L475" s="63"/>
      <c r="M475" s="63"/>
      <c r="N475" s="41"/>
      <c r="O475" s="41"/>
      <c r="P475" s="41"/>
    </row>
    <row r="476" spans="2:16" s="34" customFormat="1" ht="20.100000000000001" customHeight="1" x14ac:dyDescent="0.2">
      <c r="B476" s="41"/>
      <c r="C476" s="41"/>
      <c r="D476" s="41"/>
      <c r="E476" s="41"/>
      <c r="F476" s="41"/>
      <c r="G476" s="41"/>
      <c r="H476" s="41"/>
      <c r="I476" s="41"/>
      <c r="J476" s="62"/>
      <c r="K476" s="63"/>
      <c r="L476" s="63"/>
      <c r="M476" s="63"/>
      <c r="N476" s="41"/>
      <c r="O476" s="41"/>
      <c r="P476" s="41"/>
    </row>
    <row r="477" spans="2:16" s="34" customFormat="1" ht="20.100000000000001" customHeight="1" x14ac:dyDescent="0.2">
      <c r="B477" s="41"/>
      <c r="C477" s="41"/>
      <c r="D477" s="41"/>
      <c r="E477" s="41"/>
      <c r="F477" s="41"/>
      <c r="G477" s="41"/>
      <c r="H477" s="41"/>
      <c r="I477" s="41"/>
      <c r="J477" s="62"/>
      <c r="K477" s="63"/>
      <c r="L477" s="63"/>
      <c r="M477" s="63"/>
      <c r="N477" s="41"/>
      <c r="O477" s="41"/>
      <c r="P477" s="41"/>
    </row>
    <row r="478" spans="2:16" s="34" customFormat="1" ht="20.100000000000001" customHeight="1" x14ac:dyDescent="0.2">
      <c r="B478" s="41"/>
      <c r="C478" s="41"/>
      <c r="D478" s="41"/>
      <c r="E478" s="41"/>
      <c r="F478" s="41"/>
      <c r="G478" s="41"/>
      <c r="H478" s="41"/>
      <c r="I478" s="41"/>
      <c r="J478" s="62"/>
      <c r="K478" s="63"/>
      <c r="L478" s="63"/>
      <c r="M478" s="63"/>
      <c r="N478" s="41"/>
      <c r="O478" s="41"/>
      <c r="P478" s="41"/>
    </row>
    <row r="479" spans="2:16" s="34" customFormat="1" ht="20.100000000000001" customHeight="1" x14ac:dyDescent="0.2">
      <c r="B479" s="41"/>
      <c r="C479" s="41"/>
      <c r="D479" s="41"/>
      <c r="E479" s="41"/>
      <c r="F479" s="41"/>
      <c r="G479" s="41"/>
      <c r="H479" s="41"/>
      <c r="I479" s="41"/>
      <c r="J479" s="62"/>
      <c r="K479" s="63"/>
      <c r="L479" s="63"/>
      <c r="M479" s="63"/>
      <c r="N479" s="41"/>
      <c r="O479" s="41"/>
      <c r="P479" s="41"/>
    </row>
    <row r="480" spans="2:16" s="34" customFormat="1" ht="20.100000000000001" customHeight="1" x14ac:dyDescent="0.2">
      <c r="B480" s="41"/>
      <c r="C480" s="41"/>
      <c r="D480" s="41"/>
      <c r="E480" s="41"/>
      <c r="F480" s="41"/>
      <c r="G480" s="41"/>
      <c r="H480" s="41"/>
      <c r="I480" s="41"/>
      <c r="J480" s="62"/>
      <c r="K480" s="63"/>
      <c r="L480" s="63"/>
      <c r="M480" s="63"/>
      <c r="N480" s="41"/>
      <c r="O480" s="41"/>
      <c r="P480" s="41"/>
    </row>
    <row r="481" spans="2:16" s="34" customFormat="1" ht="20.100000000000001" customHeight="1" x14ac:dyDescent="0.2">
      <c r="B481" s="41"/>
      <c r="C481" s="41"/>
      <c r="D481" s="41"/>
      <c r="E481" s="41"/>
      <c r="F481" s="41"/>
      <c r="G481" s="41"/>
      <c r="H481" s="41"/>
      <c r="I481" s="41"/>
      <c r="J481" s="62"/>
      <c r="K481" s="63"/>
      <c r="L481" s="63"/>
      <c r="M481" s="63"/>
      <c r="N481" s="41"/>
      <c r="O481" s="41"/>
      <c r="P481" s="41"/>
    </row>
    <row r="482" spans="2:16" s="34" customFormat="1" ht="20.100000000000001" customHeight="1" x14ac:dyDescent="0.2">
      <c r="B482" s="41"/>
      <c r="C482" s="41"/>
      <c r="D482" s="41"/>
      <c r="E482" s="41"/>
      <c r="F482" s="41"/>
      <c r="G482" s="41"/>
      <c r="H482" s="41"/>
      <c r="I482" s="41"/>
      <c r="J482" s="62"/>
      <c r="K482" s="63"/>
      <c r="L482" s="63"/>
      <c r="M482" s="63"/>
      <c r="N482" s="41"/>
      <c r="O482" s="41"/>
      <c r="P482" s="41"/>
    </row>
    <row r="483" spans="2:16" s="34" customFormat="1" ht="20.100000000000001" customHeight="1" x14ac:dyDescent="0.2">
      <c r="B483" s="41"/>
      <c r="C483" s="41"/>
      <c r="D483" s="41"/>
      <c r="E483" s="41"/>
      <c r="F483" s="41"/>
      <c r="G483" s="41"/>
      <c r="H483" s="41"/>
      <c r="I483" s="41"/>
      <c r="J483" s="62"/>
      <c r="K483" s="63"/>
      <c r="L483" s="63"/>
      <c r="M483" s="63"/>
      <c r="N483" s="41"/>
      <c r="O483" s="41"/>
      <c r="P483" s="41"/>
    </row>
    <row r="484" spans="2:16" s="34" customFormat="1" ht="20.100000000000001" customHeight="1" x14ac:dyDescent="0.2">
      <c r="B484" s="41"/>
      <c r="C484" s="41"/>
      <c r="D484" s="41"/>
      <c r="E484" s="41"/>
      <c r="F484" s="41"/>
      <c r="G484" s="41"/>
      <c r="H484" s="41"/>
      <c r="I484" s="41"/>
      <c r="J484" s="62"/>
      <c r="K484" s="63"/>
      <c r="L484" s="63"/>
      <c r="M484" s="63"/>
      <c r="N484" s="41"/>
      <c r="O484" s="41"/>
      <c r="P484" s="41"/>
    </row>
    <row r="485" spans="2:16" s="34" customFormat="1" ht="20.100000000000001" customHeight="1" x14ac:dyDescent="0.2">
      <c r="B485" s="41"/>
      <c r="C485" s="41"/>
      <c r="D485" s="41"/>
      <c r="E485" s="41"/>
      <c r="F485" s="41"/>
      <c r="G485" s="41"/>
      <c r="H485" s="41"/>
      <c r="I485" s="41"/>
      <c r="J485" s="62"/>
      <c r="K485" s="63"/>
      <c r="L485" s="63"/>
      <c r="M485" s="63"/>
      <c r="N485" s="41"/>
      <c r="O485" s="41"/>
      <c r="P485" s="41"/>
    </row>
    <row r="486" spans="2:16" s="34" customFormat="1" ht="20.100000000000001" customHeight="1" x14ac:dyDescent="0.2">
      <c r="B486" s="41"/>
      <c r="C486" s="41"/>
      <c r="D486" s="41"/>
      <c r="E486" s="41"/>
      <c r="F486" s="41"/>
      <c r="G486" s="41"/>
      <c r="H486" s="41"/>
      <c r="I486" s="41"/>
      <c r="J486" s="62"/>
      <c r="K486" s="63"/>
      <c r="L486" s="63"/>
      <c r="M486" s="63"/>
      <c r="N486" s="41"/>
      <c r="O486" s="41"/>
      <c r="P486" s="41"/>
    </row>
    <row r="487" spans="2:16" s="34" customFormat="1" ht="20.100000000000001" customHeight="1" x14ac:dyDescent="0.2">
      <c r="B487" s="41"/>
      <c r="C487" s="41"/>
      <c r="D487" s="41"/>
      <c r="E487" s="41"/>
      <c r="F487" s="41"/>
      <c r="G487" s="41"/>
      <c r="H487" s="41"/>
      <c r="I487" s="41"/>
      <c r="J487" s="62"/>
      <c r="K487" s="63"/>
      <c r="L487" s="63"/>
      <c r="M487" s="63"/>
      <c r="N487" s="41"/>
      <c r="O487" s="41"/>
      <c r="P487" s="41"/>
    </row>
    <row r="488" spans="2:16" s="34" customFormat="1" ht="20.100000000000001" customHeight="1" x14ac:dyDescent="0.2">
      <c r="B488" s="41"/>
      <c r="C488" s="41"/>
      <c r="D488" s="41"/>
      <c r="E488" s="41"/>
      <c r="F488" s="41"/>
      <c r="G488" s="41"/>
      <c r="H488" s="41"/>
      <c r="I488" s="41"/>
      <c r="J488" s="62"/>
      <c r="K488" s="63"/>
      <c r="L488" s="63"/>
      <c r="M488" s="63"/>
      <c r="N488" s="41"/>
      <c r="O488" s="41"/>
      <c r="P488" s="41"/>
    </row>
    <row r="489" spans="2:16" s="34" customFormat="1" ht="20.100000000000001" customHeight="1" x14ac:dyDescent="0.2">
      <c r="B489" s="41"/>
      <c r="C489" s="41"/>
      <c r="D489" s="41"/>
      <c r="E489" s="41"/>
      <c r="F489" s="41"/>
      <c r="G489" s="41"/>
      <c r="H489" s="41"/>
      <c r="I489" s="41"/>
      <c r="J489" s="62"/>
      <c r="K489" s="63"/>
      <c r="L489" s="63"/>
      <c r="M489" s="63"/>
      <c r="N489" s="41"/>
      <c r="O489" s="41"/>
      <c r="P489" s="41"/>
    </row>
    <row r="490" spans="2:16" s="34" customFormat="1" ht="20.100000000000001" customHeight="1" x14ac:dyDescent="0.2">
      <c r="B490" s="41"/>
      <c r="C490" s="41"/>
      <c r="D490" s="41"/>
      <c r="E490" s="41"/>
      <c r="F490" s="41"/>
      <c r="G490" s="41"/>
      <c r="H490" s="41"/>
      <c r="I490" s="41"/>
      <c r="J490" s="62"/>
      <c r="K490" s="63"/>
      <c r="L490" s="63"/>
      <c r="M490" s="63"/>
      <c r="N490" s="41"/>
      <c r="O490" s="41"/>
      <c r="P490" s="41"/>
    </row>
    <row r="491" spans="2:16" s="34" customFormat="1" ht="20.100000000000001" customHeight="1" x14ac:dyDescent="0.2">
      <c r="B491" s="41"/>
      <c r="C491" s="41"/>
      <c r="D491" s="41"/>
      <c r="E491" s="41"/>
      <c r="F491" s="41"/>
      <c r="G491" s="41"/>
      <c r="H491" s="41"/>
      <c r="I491" s="41"/>
      <c r="J491" s="62"/>
      <c r="K491" s="63"/>
      <c r="L491" s="63"/>
      <c r="M491" s="63"/>
      <c r="N491" s="41"/>
      <c r="O491" s="41"/>
      <c r="P491" s="41"/>
    </row>
    <row r="492" spans="2:16" s="34" customFormat="1" ht="20.100000000000001" customHeight="1" x14ac:dyDescent="0.2">
      <c r="B492" s="41"/>
      <c r="C492" s="41"/>
      <c r="D492" s="41"/>
      <c r="E492" s="41"/>
      <c r="F492" s="41"/>
      <c r="G492" s="41"/>
      <c r="H492" s="41"/>
      <c r="I492" s="41"/>
      <c r="J492" s="62"/>
      <c r="K492" s="63"/>
      <c r="L492" s="63"/>
      <c r="M492" s="63"/>
      <c r="N492" s="41"/>
      <c r="O492" s="41"/>
      <c r="P492" s="41"/>
    </row>
    <row r="493" spans="2:16" s="34" customFormat="1" ht="20.100000000000001" customHeight="1" x14ac:dyDescent="0.2">
      <c r="B493" s="41"/>
      <c r="C493" s="41"/>
      <c r="D493" s="41"/>
      <c r="E493" s="41"/>
      <c r="F493" s="41"/>
      <c r="G493" s="41"/>
      <c r="H493" s="41"/>
      <c r="I493" s="41"/>
      <c r="J493" s="62"/>
      <c r="K493" s="63"/>
      <c r="L493" s="63"/>
      <c r="M493" s="63"/>
      <c r="N493" s="41"/>
      <c r="O493" s="41"/>
      <c r="P493" s="41"/>
    </row>
    <row r="494" spans="2:16" s="34" customFormat="1" ht="20.100000000000001" customHeight="1" x14ac:dyDescent="0.2">
      <c r="B494" s="41"/>
      <c r="C494" s="41"/>
      <c r="D494" s="41"/>
      <c r="E494" s="41"/>
      <c r="F494" s="41"/>
      <c r="G494" s="41"/>
      <c r="H494" s="41"/>
      <c r="I494" s="41"/>
      <c r="J494" s="62"/>
      <c r="K494" s="63"/>
      <c r="L494" s="63"/>
      <c r="M494" s="63"/>
      <c r="N494" s="41"/>
      <c r="O494" s="41"/>
      <c r="P494" s="41"/>
    </row>
    <row r="495" spans="2:16" s="34" customFormat="1" ht="20.100000000000001" customHeight="1" x14ac:dyDescent="0.2">
      <c r="B495" s="41"/>
      <c r="C495" s="41"/>
      <c r="D495" s="41"/>
      <c r="E495" s="41"/>
      <c r="F495" s="41"/>
      <c r="G495" s="41"/>
      <c r="H495" s="41"/>
      <c r="I495" s="41"/>
      <c r="J495" s="62"/>
      <c r="K495" s="63"/>
      <c r="L495" s="63"/>
      <c r="M495" s="63"/>
      <c r="N495" s="41"/>
      <c r="O495" s="41"/>
      <c r="P495" s="41"/>
    </row>
    <row r="496" spans="2:16" s="34" customFormat="1" ht="20.100000000000001" customHeight="1" x14ac:dyDescent="0.2">
      <c r="B496" s="41"/>
      <c r="C496" s="41"/>
      <c r="D496" s="41"/>
      <c r="E496" s="41"/>
      <c r="F496" s="41"/>
      <c r="G496" s="41"/>
      <c r="H496" s="41"/>
      <c r="I496" s="41"/>
      <c r="J496" s="62"/>
      <c r="K496" s="63"/>
      <c r="L496" s="63"/>
      <c r="M496" s="63"/>
      <c r="N496" s="41"/>
      <c r="O496" s="41"/>
      <c r="P496" s="41"/>
    </row>
    <row r="497" spans="2:16" s="34" customFormat="1" ht="20.100000000000001" customHeight="1" x14ac:dyDescent="0.2">
      <c r="B497" s="41"/>
      <c r="C497" s="41"/>
      <c r="D497" s="41"/>
      <c r="E497" s="41"/>
      <c r="F497" s="41"/>
      <c r="G497" s="41"/>
      <c r="H497" s="41"/>
      <c r="I497" s="41"/>
      <c r="J497" s="62"/>
      <c r="K497" s="63"/>
      <c r="L497" s="63"/>
      <c r="M497" s="63"/>
      <c r="N497" s="41"/>
      <c r="O497" s="41"/>
      <c r="P497" s="41"/>
    </row>
    <row r="498" spans="2:16" s="34" customFormat="1" ht="20.100000000000001" customHeight="1" x14ac:dyDescent="0.2">
      <c r="B498" s="41"/>
      <c r="C498" s="41"/>
      <c r="D498" s="41"/>
      <c r="E498" s="41"/>
      <c r="F498" s="41"/>
      <c r="G498" s="41"/>
      <c r="H498" s="41"/>
      <c r="I498" s="41"/>
      <c r="J498" s="62"/>
      <c r="K498" s="63"/>
      <c r="L498" s="63"/>
      <c r="M498" s="63"/>
      <c r="N498" s="41"/>
      <c r="O498" s="41"/>
      <c r="P498" s="41"/>
    </row>
    <row r="499" spans="2:16" s="34" customFormat="1" ht="20.100000000000001" customHeight="1" x14ac:dyDescent="0.2">
      <c r="B499" s="41"/>
      <c r="C499" s="41"/>
      <c r="D499" s="41"/>
      <c r="E499" s="41"/>
      <c r="F499" s="41"/>
      <c r="G499" s="41"/>
      <c r="H499" s="41"/>
      <c r="I499" s="41"/>
      <c r="J499" s="62"/>
      <c r="K499" s="63"/>
      <c r="L499" s="63"/>
      <c r="M499" s="63"/>
      <c r="N499" s="41"/>
      <c r="O499" s="41"/>
      <c r="P499" s="41"/>
    </row>
    <row r="500" spans="2:16" s="34" customFormat="1" ht="20.100000000000001" customHeight="1" x14ac:dyDescent="0.2">
      <c r="B500" s="41"/>
      <c r="C500" s="41"/>
      <c r="D500" s="41"/>
      <c r="E500" s="41"/>
      <c r="F500" s="41"/>
      <c r="G500" s="41"/>
      <c r="H500" s="41"/>
      <c r="I500" s="41"/>
      <c r="J500" s="62"/>
      <c r="K500" s="63"/>
      <c r="L500" s="63"/>
      <c r="M500" s="63"/>
      <c r="N500" s="41"/>
      <c r="O500" s="41"/>
      <c r="P500" s="41"/>
    </row>
    <row r="501" spans="2:16" s="34" customFormat="1" ht="20.100000000000001" customHeight="1" x14ac:dyDescent="0.2">
      <c r="B501" s="41"/>
      <c r="C501" s="41"/>
      <c r="D501" s="41"/>
      <c r="E501" s="41"/>
      <c r="F501" s="41"/>
      <c r="G501" s="41"/>
      <c r="H501" s="41"/>
      <c r="I501" s="41"/>
      <c r="J501" s="62"/>
      <c r="K501" s="63"/>
      <c r="L501" s="63"/>
      <c r="M501" s="63"/>
      <c r="N501" s="41"/>
      <c r="O501" s="41"/>
      <c r="P501" s="41"/>
    </row>
    <row r="502" spans="2:16" s="34" customFormat="1" ht="20.100000000000001" customHeight="1" x14ac:dyDescent="0.2">
      <c r="B502" s="41"/>
      <c r="C502" s="41"/>
      <c r="D502" s="41"/>
      <c r="E502" s="41"/>
      <c r="F502" s="41"/>
      <c r="G502" s="41"/>
      <c r="H502" s="41"/>
      <c r="I502" s="41"/>
      <c r="J502" s="62"/>
      <c r="K502" s="63"/>
      <c r="L502" s="63"/>
      <c r="M502" s="63"/>
      <c r="N502" s="41"/>
      <c r="O502" s="41"/>
      <c r="P502" s="41"/>
    </row>
    <row r="503" spans="2:16" s="34" customFormat="1" ht="20.100000000000001" customHeight="1" x14ac:dyDescent="0.2">
      <c r="B503" s="41"/>
      <c r="C503" s="41"/>
      <c r="D503" s="41"/>
      <c r="E503" s="41"/>
      <c r="F503" s="41"/>
      <c r="G503" s="41"/>
      <c r="H503" s="41"/>
      <c r="I503" s="41"/>
      <c r="J503" s="62"/>
      <c r="K503" s="63"/>
      <c r="L503" s="63"/>
      <c r="M503" s="63"/>
      <c r="N503" s="41"/>
      <c r="O503" s="41"/>
      <c r="P503" s="41"/>
    </row>
    <row r="504" spans="2:16" s="34" customFormat="1" ht="20.100000000000001" customHeight="1" x14ac:dyDescent="0.2">
      <c r="B504" s="41"/>
      <c r="C504" s="41"/>
      <c r="D504" s="41"/>
      <c r="E504" s="41"/>
      <c r="F504" s="41"/>
      <c r="G504" s="41"/>
      <c r="H504" s="41"/>
      <c r="I504" s="41"/>
      <c r="J504" s="62"/>
      <c r="K504" s="63"/>
      <c r="L504" s="63"/>
      <c r="M504" s="63"/>
      <c r="N504" s="41"/>
      <c r="O504" s="41"/>
      <c r="P504" s="41"/>
    </row>
    <row r="505" spans="2:16" s="34" customFormat="1" ht="20.100000000000001" customHeight="1" x14ac:dyDescent="0.2">
      <c r="B505" s="41"/>
      <c r="C505" s="41"/>
      <c r="D505" s="41"/>
      <c r="E505" s="41"/>
      <c r="F505" s="41"/>
      <c r="G505" s="41"/>
      <c r="H505" s="41"/>
      <c r="I505" s="41"/>
      <c r="J505" s="62"/>
      <c r="K505" s="63"/>
      <c r="L505" s="63"/>
      <c r="M505" s="63"/>
      <c r="N505" s="41"/>
      <c r="O505" s="41"/>
      <c r="P505" s="41"/>
    </row>
    <row r="506" spans="2:16" s="34" customFormat="1" ht="20.100000000000001" customHeight="1" x14ac:dyDescent="0.2">
      <c r="B506" s="41"/>
      <c r="C506" s="41"/>
      <c r="D506" s="41"/>
      <c r="E506" s="41"/>
      <c r="F506" s="41"/>
      <c r="G506" s="41"/>
      <c r="H506" s="41"/>
      <c r="I506" s="41"/>
      <c r="J506" s="62"/>
      <c r="K506" s="63"/>
      <c r="L506" s="63"/>
      <c r="M506" s="63"/>
      <c r="N506" s="41"/>
      <c r="O506" s="41"/>
      <c r="P506" s="41"/>
    </row>
    <row r="507" spans="2:16" s="34" customFormat="1" ht="20.100000000000001" customHeight="1" x14ac:dyDescent="0.2">
      <c r="B507" s="41"/>
      <c r="C507" s="41"/>
      <c r="D507" s="41"/>
      <c r="E507" s="41"/>
      <c r="F507" s="41"/>
      <c r="G507" s="41"/>
      <c r="H507" s="41"/>
      <c r="I507" s="41"/>
      <c r="J507" s="62"/>
      <c r="K507" s="63"/>
      <c r="L507" s="63"/>
      <c r="M507" s="63"/>
      <c r="N507" s="41"/>
      <c r="O507" s="41"/>
      <c r="P507" s="41"/>
    </row>
    <row r="508" spans="2:16" s="34" customFormat="1" ht="20.100000000000001" customHeight="1" x14ac:dyDescent="0.2">
      <c r="B508" s="41"/>
      <c r="C508" s="41"/>
      <c r="D508" s="41"/>
      <c r="E508" s="41"/>
      <c r="F508" s="41"/>
      <c r="G508" s="41"/>
      <c r="H508" s="41"/>
      <c r="I508" s="41"/>
      <c r="J508" s="62"/>
      <c r="K508" s="63"/>
      <c r="L508" s="63"/>
      <c r="M508" s="63"/>
      <c r="N508" s="41"/>
      <c r="O508" s="41"/>
      <c r="P508" s="41"/>
    </row>
    <row r="509" spans="2:16" s="34" customFormat="1" ht="20.100000000000001" customHeight="1" x14ac:dyDescent="0.2">
      <c r="B509" s="41"/>
      <c r="C509" s="41"/>
      <c r="D509" s="41"/>
      <c r="E509" s="41"/>
      <c r="F509" s="41"/>
      <c r="G509" s="41"/>
      <c r="H509" s="41"/>
      <c r="I509" s="41"/>
      <c r="J509" s="62"/>
      <c r="K509" s="63"/>
      <c r="L509" s="63"/>
      <c r="M509" s="63"/>
      <c r="N509" s="41"/>
      <c r="O509" s="41"/>
      <c r="P509" s="41"/>
    </row>
    <row r="510" spans="2:16" s="34" customFormat="1" ht="20.100000000000001" customHeight="1" x14ac:dyDescent="0.2">
      <c r="B510" s="41"/>
      <c r="C510" s="41"/>
      <c r="D510" s="41"/>
      <c r="E510" s="41"/>
      <c r="F510" s="41"/>
      <c r="G510" s="41"/>
      <c r="H510" s="41"/>
      <c r="I510" s="41"/>
      <c r="J510" s="62"/>
      <c r="K510" s="63"/>
      <c r="L510" s="63"/>
      <c r="M510" s="63"/>
      <c r="N510" s="41"/>
      <c r="O510" s="41"/>
      <c r="P510" s="41"/>
    </row>
    <row r="511" spans="2:16" s="34" customFormat="1" ht="20.100000000000001" customHeight="1" x14ac:dyDescent="0.2">
      <c r="B511" s="41"/>
      <c r="C511" s="41"/>
      <c r="D511" s="41"/>
      <c r="E511" s="41"/>
      <c r="F511" s="41"/>
      <c r="G511" s="41"/>
      <c r="H511" s="41"/>
      <c r="I511" s="41"/>
      <c r="J511" s="62"/>
      <c r="K511" s="63"/>
      <c r="L511" s="63"/>
      <c r="M511" s="63"/>
      <c r="N511" s="41"/>
      <c r="O511" s="41"/>
      <c r="P511" s="41"/>
    </row>
    <row r="512" spans="2:16" s="34" customFormat="1" ht="20.100000000000001" customHeight="1" x14ac:dyDescent="0.2">
      <c r="B512" s="41"/>
      <c r="C512" s="41"/>
      <c r="D512" s="41"/>
      <c r="E512" s="41"/>
      <c r="F512" s="41"/>
      <c r="G512" s="41"/>
      <c r="H512" s="41"/>
      <c r="I512" s="41"/>
      <c r="J512" s="62"/>
      <c r="K512" s="63"/>
      <c r="L512" s="63"/>
      <c r="M512" s="63"/>
      <c r="N512" s="41"/>
      <c r="O512" s="41"/>
      <c r="P512" s="41"/>
    </row>
    <row r="513" spans="2:16" s="34" customFormat="1" ht="20.100000000000001" customHeight="1" x14ac:dyDescent="0.2">
      <c r="B513" s="41"/>
      <c r="C513" s="41"/>
      <c r="D513" s="41"/>
      <c r="E513" s="41"/>
      <c r="F513" s="41"/>
      <c r="G513" s="41"/>
      <c r="H513" s="41"/>
      <c r="I513" s="41"/>
      <c r="J513" s="62"/>
      <c r="K513" s="63"/>
      <c r="L513" s="63"/>
      <c r="M513" s="63"/>
      <c r="N513" s="41"/>
      <c r="O513" s="41"/>
      <c r="P513" s="41"/>
    </row>
    <row r="514" spans="2:16" s="34" customFormat="1" ht="20.100000000000001" customHeight="1" x14ac:dyDescent="0.2">
      <c r="B514" s="41"/>
      <c r="C514" s="41"/>
      <c r="D514" s="41"/>
      <c r="E514" s="41"/>
      <c r="F514" s="41"/>
      <c r="G514" s="41"/>
      <c r="H514" s="41"/>
      <c r="I514" s="41"/>
      <c r="J514" s="62"/>
      <c r="K514" s="63"/>
      <c r="L514" s="63"/>
      <c r="M514" s="63"/>
      <c r="N514" s="41"/>
      <c r="O514" s="41"/>
      <c r="P514" s="41"/>
    </row>
    <row r="515" spans="2:16" s="34" customFormat="1" ht="20.100000000000001" customHeight="1" x14ac:dyDescent="0.2">
      <c r="B515" s="41"/>
      <c r="C515" s="41"/>
      <c r="D515" s="41"/>
      <c r="E515" s="41"/>
      <c r="F515" s="41"/>
      <c r="G515" s="41"/>
      <c r="H515" s="41"/>
      <c r="I515" s="41"/>
      <c r="J515" s="62"/>
      <c r="K515" s="63"/>
      <c r="L515" s="63"/>
      <c r="M515" s="63"/>
      <c r="N515" s="41"/>
      <c r="O515" s="41"/>
      <c r="P515" s="41"/>
    </row>
    <row r="516" spans="2:16" s="34" customFormat="1" ht="20.100000000000001" customHeight="1" x14ac:dyDescent="0.2">
      <c r="B516" s="41"/>
      <c r="C516" s="41"/>
      <c r="D516" s="41"/>
      <c r="E516" s="41"/>
      <c r="F516" s="41"/>
      <c r="G516" s="41"/>
      <c r="H516" s="41"/>
      <c r="I516" s="41"/>
      <c r="J516" s="62"/>
      <c r="K516" s="63"/>
      <c r="L516" s="63"/>
      <c r="M516" s="63"/>
      <c r="N516" s="41"/>
      <c r="O516" s="41"/>
      <c r="P516" s="41"/>
    </row>
    <row r="517" spans="2:16" s="34" customFormat="1" ht="20.100000000000001" customHeight="1" x14ac:dyDescent="0.2">
      <c r="B517" s="41"/>
      <c r="C517" s="41"/>
      <c r="D517" s="41"/>
      <c r="E517" s="41"/>
      <c r="F517" s="41"/>
      <c r="G517" s="41"/>
      <c r="H517" s="41"/>
      <c r="I517" s="41"/>
      <c r="J517" s="62"/>
      <c r="K517" s="63"/>
      <c r="L517" s="63"/>
      <c r="M517" s="63"/>
      <c r="N517" s="41"/>
      <c r="O517" s="41"/>
      <c r="P517" s="41"/>
    </row>
    <row r="518" spans="2:16" s="34" customFormat="1" ht="20.100000000000001" customHeight="1" x14ac:dyDescent="0.2">
      <c r="B518" s="41"/>
      <c r="C518" s="41"/>
      <c r="D518" s="41"/>
      <c r="E518" s="41"/>
      <c r="F518" s="41"/>
      <c r="G518" s="41"/>
      <c r="H518" s="41"/>
      <c r="I518" s="41"/>
      <c r="J518" s="62"/>
      <c r="K518" s="63"/>
      <c r="L518" s="63"/>
      <c r="M518" s="63"/>
      <c r="N518" s="41"/>
      <c r="O518" s="41"/>
      <c r="P518" s="41"/>
    </row>
    <row r="519" spans="2:16" s="34" customFormat="1" ht="20.100000000000001" customHeight="1" x14ac:dyDescent="0.2">
      <c r="B519" s="41"/>
      <c r="C519" s="41"/>
      <c r="D519" s="41"/>
      <c r="E519" s="41"/>
      <c r="F519" s="41"/>
      <c r="G519" s="41"/>
      <c r="H519" s="41"/>
      <c r="I519" s="41"/>
      <c r="J519" s="62"/>
      <c r="K519" s="63"/>
      <c r="L519" s="63"/>
      <c r="M519" s="63"/>
      <c r="N519" s="41"/>
      <c r="O519" s="41"/>
      <c r="P519" s="41"/>
    </row>
    <row r="520" spans="2:16" s="34" customFormat="1" ht="20.100000000000001" customHeight="1" x14ac:dyDescent="0.2">
      <c r="B520" s="41"/>
      <c r="C520" s="41"/>
      <c r="D520" s="41"/>
      <c r="E520" s="41"/>
      <c r="F520" s="41"/>
      <c r="G520" s="41"/>
      <c r="H520" s="41"/>
      <c r="I520" s="41"/>
      <c r="J520" s="62"/>
      <c r="K520" s="63"/>
      <c r="L520" s="63"/>
      <c r="M520" s="63"/>
      <c r="N520" s="41"/>
      <c r="O520" s="41"/>
      <c r="P520" s="41"/>
    </row>
    <row r="521" spans="2:16" s="34" customFormat="1" ht="20.100000000000001" customHeight="1" x14ac:dyDescent="0.2">
      <c r="B521" s="41"/>
      <c r="C521" s="41"/>
      <c r="D521" s="41"/>
      <c r="E521" s="41"/>
      <c r="F521" s="41"/>
      <c r="G521" s="41"/>
      <c r="H521" s="41"/>
      <c r="I521" s="41"/>
      <c r="J521" s="62"/>
      <c r="K521" s="63"/>
      <c r="L521" s="63"/>
      <c r="M521" s="63"/>
      <c r="N521" s="41"/>
      <c r="O521" s="41"/>
      <c r="P521" s="41"/>
    </row>
    <row r="522" spans="2:16" s="34" customFormat="1" ht="20.100000000000001" customHeight="1" x14ac:dyDescent="0.2">
      <c r="B522" s="41"/>
      <c r="C522" s="41"/>
      <c r="D522" s="41"/>
      <c r="E522" s="41"/>
      <c r="F522" s="41"/>
      <c r="G522" s="41"/>
      <c r="H522" s="41"/>
      <c r="I522" s="41"/>
      <c r="J522" s="62"/>
      <c r="K522" s="63"/>
      <c r="L522" s="63"/>
      <c r="M522" s="63"/>
      <c r="N522" s="41"/>
      <c r="O522" s="41"/>
      <c r="P522" s="41"/>
    </row>
    <row r="523" spans="2:16" s="34" customFormat="1" ht="20.100000000000001" customHeight="1" x14ac:dyDescent="0.2">
      <c r="B523" s="41"/>
      <c r="C523" s="41"/>
      <c r="D523" s="41"/>
      <c r="E523" s="41"/>
      <c r="F523" s="41"/>
      <c r="G523" s="41"/>
      <c r="H523" s="41"/>
      <c r="I523" s="41"/>
      <c r="J523" s="62"/>
      <c r="K523" s="63"/>
      <c r="L523" s="63"/>
      <c r="M523" s="63"/>
      <c r="N523" s="41"/>
      <c r="O523" s="41"/>
      <c r="P523" s="41"/>
    </row>
    <row r="524" spans="2:16" s="34" customFormat="1" ht="20.100000000000001" customHeight="1" x14ac:dyDescent="0.2">
      <c r="B524" s="41"/>
      <c r="C524" s="41"/>
      <c r="D524" s="41"/>
      <c r="E524" s="41"/>
      <c r="F524" s="41"/>
      <c r="G524" s="41"/>
      <c r="H524" s="41"/>
      <c r="I524" s="41"/>
      <c r="J524" s="62"/>
      <c r="K524" s="63"/>
      <c r="L524" s="63"/>
      <c r="M524" s="63"/>
      <c r="N524" s="41"/>
      <c r="O524" s="41"/>
      <c r="P524" s="41"/>
    </row>
    <row r="525" spans="2:16" s="34" customFormat="1" ht="20.100000000000001" customHeight="1" x14ac:dyDescent="0.2">
      <c r="B525" s="41"/>
      <c r="C525" s="41"/>
      <c r="D525" s="41"/>
      <c r="E525" s="41"/>
      <c r="F525" s="41"/>
      <c r="G525" s="41"/>
      <c r="H525" s="41"/>
      <c r="I525" s="41"/>
      <c r="J525" s="62"/>
      <c r="K525" s="63"/>
      <c r="L525" s="63"/>
      <c r="M525" s="63"/>
      <c r="N525" s="41"/>
      <c r="O525" s="41"/>
      <c r="P525" s="41"/>
    </row>
    <row r="526" spans="2:16" s="34" customFormat="1" ht="20.100000000000001" customHeight="1" x14ac:dyDescent="0.2">
      <c r="B526" s="41"/>
      <c r="C526" s="41"/>
      <c r="D526" s="41"/>
      <c r="E526" s="41"/>
      <c r="F526" s="41"/>
      <c r="G526" s="41"/>
      <c r="H526" s="41"/>
      <c r="I526" s="41"/>
      <c r="J526" s="62"/>
      <c r="K526" s="63"/>
      <c r="L526" s="63"/>
      <c r="M526" s="63"/>
      <c r="N526" s="41"/>
      <c r="O526" s="41"/>
      <c r="P526" s="41"/>
    </row>
    <row r="527" spans="2:16" s="34" customFormat="1" ht="20.100000000000001" customHeight="1" x14ac:dyDescent="0.2">
      <c r="B527" s="41"/>
      <c r="C527" s="41"/>
      <c r="D527" s="41"/>
      <c r="E527" s="41"/>
      <c r="F527" s="41"/>
      <c r="G527" s="41"/>
      <c r="H527" s="41"/>
      <c r="I527" s="41"/>
      <c r="J527" s="62"/>
      <c r="K527" s="63"/>
      <c r="L527" s="63"/>
      <c r="M527" s="63"/>
      <c r="N527" s="41"/>
      <c r="O527" s="41"/>
      <c r="P527" s="41"/>
    </row>
    <row r="528" spans="2:16" s="34" customFormat="1" ht="20.100000000000001" customHeight="1" x14ac:dyDescent="0.2">
      <c r="B528" s="41"/>
      <c r="C528" s="41"/>
      <c r="D528" s="41"/>
      <c r="E528" s="41"/>
      <c r="F528" s="41"/>
      <c r="G528" s="41"/>
      <c r="H528" s="41"/>
      <c r="I528" s="41"/>
      <c r="J528" s="62"/>
      <c r="K528" s="63"/>
      <c r="L528" s="63"/>
      <c r="M528" s="63"/>
      <c r="N528" s="41"/>
      <c r="O528" s="41"/>
      <c r="P528" s="41"/>
    </row>
    <row r="529" spans="2:16" s="34" customFormat="1" ht="20.100000000000001" customHeight="1" x14ac:dyDescent="0.2">
      <c r="B529" s="41"/>
      <c r="C529" s="41"/>
      <c r="D529" s="41"/>
      <c r="E529" s="41"/>
      <c r="F529" s="41"/>
      <c r="G529" s="41"/>
      <c r="H529" s="41"/>
      <c r="I529" s="41"/>
      <c r="J529" s="62"/>
      <c r="K529" s="63"/>
      <c r="L529" s="63"/>
      <c r="M529" s="63"/>
      <c r="N529" s="41"/>
      <c r="O529" s="41"/>
      <c r="P529" s="41"/>
    </row>
    <row r="530" spans="2:16" s="34" customFormat="1" ht="20.100000000000001" customHeight="1" x14ac:dyDescent="0.2">
      <c r="B530" s="41"/>
      <c r="C530" s="41"/>
      <c r="D530" s="41"/>
      <c r="E530" s="41"/>
      <c r="F530" s="41"/>
      <c r="G530" s="41"/>
      <c r="H530" s="41"/>
      <c r="I530" s="41"/>
      <c r="J530" s="62"/>
      <c r="K530" s="63"/>
      <c r="L530" s="63"/>
      <c r="M530" s="63"/>
      <c r="N530" s="41"/>
      <c r="O530" s="41"/>
      <c r="P530" s="41"/>
    </row>
    <row r="531" spans="2:16" s="34" customFormat="1" ht="20.100000000000001" customHeight="1" x14ac:dyDescent="0.2">
      <c r="B531" s="41"/>
      <c r="C531" s="41"/>
      <c r="D531" s="41"/>
      <c r="E531" s="41"/>
      <c r="F531" s="41"/>
      <c r="G531" s="41"/>
      <c r="H531" s="41"/>
      <c r="I531" s="41"/>
      <c r="J531" s="62"/>
      <c r="K531" s="63"/>
      <c r="L531" s="63"/>
      <c r="M531" s="63"/>
      <c r="N531" s="41"/>
      <c r="O531" s="41"/>
      <c r="P531" s="41"/>
    </row>
    <row r="532" spans="2:16" s="34" customFormat="1" ht="20.100000000000001" customHeight="1" x14ac:dyDescent="0.2">
      <c r="B532" s="41"/>
      <c r="C532" s="41"/>
      <c r="D532" s="41"/>
      <c r="E532" s="41"/>
      <c r="F532" s="41"/>
      <c r="G532" s="41"/>
      <c r="H532" s="41"/>
      <c r="I532" s="41"/>
      <c r="J532" s="62"/>
      <c r="K532" s="63"/>
      <c r="L532" s="63"/>
      <c r="M532" s="63"/>
      <c r="N532" s="41"/>
      <c r="O532" s="41"/>
      <c r="P532" s="41"/>
    </row>
    <row r="533" spans="2:16" s="34" customFormat="1" ht="20.100000000000001" customHeight="1" x14ac:dyDescent="0.2">
      <c r="B533" s="41"/>
      <c r="C533" s="41"/>
      <c r="D533" s="41"/>
      <c r="E533" s="41"/>
      <c r="F533" s="41"/>
      <c r="G533" s="41"/>
      <c r="H533" s="41"/>
      <c r="I533" s="41"/>
      <c r="J533" s="62"/>
      <c r="K533" s="63"/>
      <c r="L533" s="63"/>
      <c r="M533" s="63"/>
      <c r="N533" s="41"/>
      <c r="O533" s="41"/>
      <c r="P533" s="41"/>
    </row>
    <row r="534" spans="2:16" s="34" customFormat="1" ht="20.100000000000001" customHeight="1" x14ac:dyDescent="0.2">
      <c r="B534" s="41"/>
      <c r="C534" s="41"/>
      <c r="D534" s="41"/>
      <c r="E534" s="41"/>
      <c r="F534" s="41"/>
      <c r="G534" s="41"/>
      <c r="H534" s="41"/>
      <c r="I534" s="41"/>
      <c r="J534" s="62"/>
      <c r="K534" s="63"/>
      <c r="L534" s="63"/>
      <c r="M534" s="63"/>
      <c r="N534" s="41"/>
      <c r="O534" s="41"/>
      <c r="P534" s="41"/>
    </row>
    <row r="535" spans="2:16" s="34" customFormat="1" ht="20.100000000000001" customHeight="1" x14ac:dyDescent="0.2">
      <c r="B535" s="41"/>
      <c r="C535" s="41"/>
      <c r="D535" s="41"/>
      <c r="E535" s="41"/>
      <c r="F535" s="41"/>
      <c r="G535" s="41"/>
      <c r="H535" s="41"/>
      <c r="I535" s="41"/>
      <c r="J535" s="62"/>
      <c r="K535" s="63"/>
      <c r="L535" s="63"/>
      <c r="M535" s="63"/>
      <c r="N535" s="41"/>
      <c r="O535" s="41"/>
      <c r="P535" s="41"/>
    </row>
    <row r="536" spans="2:16" s="34" customFormat="1" ht="20.100000000000001" customHeight="1" x14ac:dyDescent="0.2">
      <c r="B536" s="41"/>
      <c r="C536" s="41"/>
      <c r="D536" s="41"/>
      <c r="E536" s="41"/>
      <c r="F536" s="41"/>
      <c r="G536" s="41"/>
      <c r="H536" s="41"/>
      <c r="I536" s="41"/>
      <c r="J536" s="62"/>
      <c r="K536" s="63"/>
      <c r="L536" s="63"/>
      <c r="M536" s="63"/>
      <c r="N536" s="41"/>
      <c r="O536" s="41"/>
      <c r="P536" s="41"/>
    </row>
    <row r="537" spans="2:16" s="34" customFormat="1" ht="20.100000000000001" customHeight="1" x14ac:dyDescent="0.2">
      <c r="B537" s="41"/>
      <c r="C537" s="41"/>
      <c r="D537" s="41"/>
      <c r="E537" s="41"/>
      <c r="F537" s="41"/>
      <c r="G537" s="41"/>
      <c r="H537" s="41"/>
      <c r="I537" s="41"/>
      <c r="J537" s="62"/>
      <c r="K537" s="63"/>
      <c r="L537" s="63"/>
      <c r="M537" s="63"/>
      <c r="N537" s="41"/>
      <c r="O537" s="41"/>
      <c r="P537" s="41"/>
    </row>
    <row r="538" spans="2:16" s="34" customFormat="1" ht="20.100000000000001" customHeight="1" x14ac:dyDescent="0.2">
      <c r="B538" s="41"/>
      <c r="C538" s="41"/>
      <c r="D538" s="41"/>
      <c r="E538" s="41"/>
      <c r="F538" s="41"/>
      <c r="G538" s="41"/>
      <c r="H538" s="41"/>
      <c r="I538" s="41"/>
      <c r="J538" s="62"/>
      <c r="K538" s="63"/>
      <c r="L538" s="63"/>
      <c r="M538" s="63"/>
      <c r="N538" s="41"/>
      <c r="O538" s="41"/>
      <c r="P538" s="41"/>
    </row>
    <row r="539" spans="2:16" s="34" customFormat="1" ht="20.100000000000001" customHeight="1" x14ac:dyDescent="0.2">
      <c r="B539" s="41"/>
      <c r="C539" s="41"/>
      <c r="D539" s="41"/>
      <c r="E539" s="41"/>
      <c r="F539" s="41"/>
      <c r="G539" s="41"/>
      <c r="H539" s="41"/>
      <c r="I539" s="41"/>
      <c r="J539" s="62"/>
      <c r="K539" s="63"/>
      <c r="L539" s="63"/>
      <c r="M539" s="63"/>
      <c r="N539" s="41"/>
      <c r="O539" s="41"/>
      <c r="P539" s="41"/>
    </row>
    <row r="540" spans="2:16" s="34" customFormat="1" ht="20.100000000000001" customHeight="1" x14ac:dyDescent="0.2">
      <c r="B540" s="41"/>
      <c r="C540" s="41"/>
      <c r="D540" s="41"/>
      <c r="E540" s="41"/>
      <c r="F540" s="41"/>
      <c r="G540" s="41"/>
      <c r="H540" s="41"/>
      <c r="I540" s="41"/>
      <c r="J540" s="62"/>
      <c r="K540" s="63"/>
      <c r="L540" s="63"/>
      <c r="M540" s="63"/>
      <c r="N540" s="41"/>
      <c r="O540" s="41"/>
      <c r="P540" s="41"/>
    </row>
    <row r="541" spans="2:16" s="34" customFormat="1" ht="20.100000000000001" customHeight="1" x14ac:dyDescent="0.2">
      <c r="B541" s="41"/>
      <c r="C541" s="41"/>
      <c r="D541" s="41"/>
      <c r="E541" s="41"/>
      <c r="F541" s="41"/>
      <c r="G541" s="41"/>
      <c r="H541" s="41"/>
      <c r="I541" s="41"/>
      <c r="J541" s="62"/>
      <c r="K541" s="63"/>
      <c r="L541" s="63"/>
      <c r="M541" s="63"/>
      <c r="N541" s="41"/>
      <c r="O541" s="41"/>
      <c r="P541" s="41"/>
    </row>
    <row r="542" spans="2:16" s="34" customFormat="1" ht="20.100000000000001" customHeight="1" x14ac:dyDescent="0.2">
      <c r="B542" s="41"/>
      <c r="C542" s="41"/>
      <c r="D542" s="41"/>
      <c r="E542" s="41"/>
      <c r="F542" s="41"/>
      <c r="G542" s="41"/>
      <c r="H542" s="41"/>
      <c r="I542" s="41"/>
      <c r="J542" s="62"/>
      <c r="K542" s="63"/>
      <c r="L542" s="63"/>
      <c r="M542" s="63"/>
      <c r="N542" s="41"/>
      <c r="O542" s="41"/>
      <c r="P542" s="41"/>
    </row>
    <row r="543" spans="2:16" s="34" customFormat="1" ht="20.100000000000001" customHeight="1" x14ac:dyDescent="0.2">
      <c r="B543" s="41"/>
      <c r="C543" s="41"/>
      <c r="D543" s="41"/>
      <c r="E543" s="41"/>
      <c r="F543" s="41"/>
      <c r="G543" s="41"/>
      <c r="H543" s="41"/>
      <c r="I543" s="41"/>
      <c r="J543" s="62"/>
      <c r="K543" s="63"/>
      <c r="L543" s="63"/>
      <c r="M543" s="63"/>
      <c r="N543" s="41"/>
      <c r="O543" s="41"/>
      <c r="P543" s="41"/>
    </row>
    <row r="544" spans="2:16" s="34" customFormat="1" ht="20.100000000000001" customHeight="1" x14ac:dyDescent="0.2">
      <c r="B544" s="41"/>
      <c r="C544" s="41"/>
      <c r="D544" s="41"/>
      <c r="E544" s="41"/>
      <c r="F544" s="41"/>
      <c r="G544" s="41"/>
      <c r="H544" s="41"/>
      <c r="I544" s="41"/>
      <c r="J544" s="62"/>
      <c r="K544" s="63"/>
      <c r="L544" s="63"/>
      <c r="M544" s="63"/>
      <c r="N544" s="41"/>
      <c r="O544" s="41"/>
      <c r="P544" s="41"/>
    </row>
    <row r="545" spans="2:16" s="34" customFormat="1" ht="20.100000000000001" customHeight="1" x14ac:dyDescent="0.2">
      <c r="B545" s="41"/>
      <c r="C545" s="41"/>
      <c r="D545" s="41"/>
      <c r="E545" s="41"/>
      <c r="F545" s="41"/>
      <c r="G545" s="41"/>
      <c r="H545" s="41"/>
      <c r="I545" s="41"/>
      <c r="J545" s="62"/>
      <c r="K545" s="63"/>
      <c r="L545" s="63"/>
      <c r="M545" s="63"/>
      <c r="N545" s="41"/>
      <c r="O545" s="41"/>
      <c r="P545" s="41"/>
    </row>
    <row r="546" spans="2:16" s="34" customFormat="1" ht="20.100000000000001" customHeight="1" x14ac:dyDescent="0.2">
      <c r="B546" s="41"/>
      <c r="C546" s="41"/>
      <c r="D546" s="41"/>
      <c r="E546" s="41"/>
      <c r="F546" s="41"/>
      <c r="G546" s="41"/>
      <c r="H546" s="41"/>
      <c r="I546" s="41"/>
      <c r="J546" s="62"/>
      <c r="K546" s="63"/>
      <c r="L546" s="63"/>
      <c r="M546" s="63"/>
      <c r="N546" s="41"/>
      <c r="O546" s="41"/>
      <c r="P546" s="41"/>
    </row>
    <row r="547" spans="2:16" s="34" customFormat="1" ht="20.100000000000001" customHeight="1" x14ac:dyDescent="0.2">
      <c r="B547" s="41"/>
      <c r="C547" s="41"/>
      <c r="D547" s="41"/>
      <c r="E547" s="41"/>
      <c r="F547" s="41"/>
      <c r="G547" s="41"/>
      <c r="H547" s="41"/>
      <c r="I547" s="41"/>
      <c r="J547" s="62"/>
      <c r="K547" s="63"/>
      <c r="L547" s="63"/>
      <c r="M547" s="63"/>
      <c r="N547" s="41"/>
      <c r="O547" s="41"/>
      <c r="P547" s="41"/>
    </row>
    <row r="548" spans="2:16" s="34" customFormat="1" ht="20.100000000000001" customHeight="1" x14ac:dyDescent="0.2">
      <c r="B548" s="41"/>
      <c r="C548" s="41"/>
      <c r="D548" s="41"/>
      <c r="E548" s="41"/>
      <c r="F548" s="41"/>
      <c r="G548" s="41"/>
      <c r="H548" s="41"/>
      <c r="I548" s="41"/>
      <c r="J548" s="62"/>
      <c r="K548" s="63"/>
      <c r="L548" s="63"/>
      <c r="M548" s="63"/>
      <c r="N548" s="41"/>
      <c r="O548" s="41"/>
      <c r="P548" s="41"/>
    </row>
    <row r="549" spans="2:16" s="34" customFormat="1" ht="20.100000000000001" customHeight="1" x14ac:dyDescent="0.2">
      <c r="B549" s="41"/>
      <c r="C549" s="41"/>
      <c r="D549" s="41"/>
      <c r="E549" s="41"/>
      <c r="F549" s="41"/>
      <c r="G549" s="41"/>
      <c r="H549" s="41"/>
      <c r="I549" s="41"/>
      <c r="J549" s="62"/>
      <c r="K549" s="63"/>
      <c r="L549" s="63"/>
      <c r="M549" s="63"/>
      <c r="N549" s="41"/>
      <c r="O549" s="41"/>
      <c r="P549" s="41"/>
    </row>
    <row r="550" spans="2:16" s="34" customFormat="1" ht="20.100000000000001" customHeight="1" x14ac:dyDescent="0.2">
      <c r="B550" s="41"/>
      <c r="C550" s="41"/>
      <c r="D550" s="41"/>
      <c r="E550" s="41"/>
      <c r="F550" s="41"/>
      <c r="G550" s="41"/>
      <c r="H550" s="41"/>
      <c r="I550" s="41"/>
      <c r="J550" s="62"/>
      <c r="K550" s="63"/>
      <c r="L550" s="63"/>
      <c r="M550" s="63"/>
      <c r="N550" s="41"/>
      <c r="O550" s="41"/>
      <c r="P550" s="41"/>
    </row>
    <row r="551" spans="2:16" s="34" customFormat="1" ht="20.100000000000001" customHeight="1" x14ac:dyDescent="0.2">
      <c r="B551" s="41"/>
      <c r="C551" s="41"/>
      <c r="D551" s="41"/>
      <c r="E551" s="41"/>
      <c r="F551" s="41"/>
      <c r="G551" s="41"/>
      <c r="H551" s="41"/>
      <c r="I551" s="41"/>
      <c r="J551" s="62"/>
      <c r="K551" s="63"/>
      <c r="L551" s="63"/>
      <c r="M551" s="63"/>
      <c r="N551" s="41"/>
      <c r="O551" s="41"/>
      <c r="P551" s="41"/>
    </row>
    <row r="552" spans="2:16" s="34" customFormat="1" ht="20.100000000000001" customHeight="1" x14ac:dyDescent="0.2">
      <c r="B552" s="41"/>
      <c r="C552" s="41"/>
      <c r="D552" s="41"/>
      <c r="E552" s="41"/>
      <c r="F552" s="41"/>
      <c r="G552" s="41"/>
      <c r="H552" s="41"/>
      <c r="I552" s="41"/>
      <c r="J552" s="62"/>
      <c r="K552" s="63"/>
      <c r="L552" s="63"/>
      <c r="M552" s="63"/>
      <c r="N552" s="41"/>
      <c r="O552" s="41"/>
      <c r="P552" s="41"/>
    </row>
    <row r="553" spans="2:16" s="34" customFormat="1" ht="20.100000000000001" customHeight="1" x14ac:dyDescent="0.2">
      <c r="B553" s="41"/>
      <c r="C553" s="41"/>
      <c r="D553" s="41"/>
      <c r="E553" s="41"/>
      <c r="F553" s="41"/>
      <c r="G553" s="41"/>
      <c r="H553" s="41"/>
      <c r="I553" s="41"/>
      <c r="J553" s="62"/>
      <c r="K553" s="63"/>
      <c r="L553" s="63"/>
      <c r="M553" s="63"/>
      <c r="N553" s="41"/>
      <c r="O553" s="41"/>
      <c r="P553" s="41"/>
    </row>
    <row r="554" spans="2:16" s="34" customFormat="1" ht="20.100000000000001" customHeight="1" x14ac:dyDescent="0.2">
      <c r="B554" s="41"/>
      <c r="C554" s="41"/>
      <c r="D554" s="41"/>
      <c r="E554" s="41"/>
      <c r="F554" s="41"/>
      <c r="G554" s="41"/>
      <c r="H554" s="41"/>
      <c r="I554" s="41"/>
      <c r="J554" s="62"/>
      <c r="K554" s="63"/>
      <c r="L554" s="63"/>
      <c r="M554" s="63"/>
      <c r="N554" s="41"/>
      <c r="O554" s="41"/>
      <c r="P554" s="41"/>
    </row>
    <row r="555" spans="2:16" s="34" customFormat="1" ht="20.100000000000001" customHeight="1" x14ac:dyDescent="0.2">
      <c r="B555" s="41"/>
      <c r="C555" s="41"/>
      <c r="D555" s="41"/>
      <c r="E555" s="41"/>
      <c r="F555" s="41"/>
      <c r="G555" s="41"/>
      <c r="H555" s="41"/>
      <c r="I555" s="41"/>
      <c r="J555" s="62"/>
      <c r="K555" s="63"/>
      <c r="L555" s="63"/>
      <c r="M555" s="63"/>
      <c r="N555" s="41"/>
      <c r="O555" s="41"/>
      <c r="P555" s="41"/>
    </row>
    <row r="556" spans="2:16" s="34" customFormat="1" ht="20.100000000000001" customHeight="1" x14ac:dyDescent="0.2">
      <c r="B556" s="41"/>
      <c r="C556" s="41"/>
      <c r="D556" s="41"/>
      <c r="E556" s="41"/>
      <c r="F556" s="41"/>
      <c r="G556" s="41"/>
      <c r="H556" s="41"/>
      <c r="I556" s="41"/>
      <c r="J556" s="62"/>
      <c r="K556" s="63"/>
      <c r="L556" s="63"/>
      <c r="M556" s="63"/>
      <c r="N556" s="41"/>
      <c r="O556" s="41"/>
      <c r="P556" s="41"/>
    </row>
    <row r="557" spans="2:16" s="34" customFormat="1" ht="20.100000000000001" customHeight="1" x14ac:dyDescent="0.2">
      <c r="B557" s="41"/>
      <c r="C557" s="41"/>
      <c r="D557" s="41"/>
      <c r="E557" s="41"/>
      <c r="F557" s="41"/>
      <c r="G557" s="41"/>
      <c r="H557" s="41"/>
      <c r="I557" s="41"/>
      <c r="J557" s="62"/>
      <c r="K557" s="63"/>
      <c r="L557" s="63"/>
      <c r="M557" s="63"/>
      <c r="N557" s="41"/>
      <c r="O557" s="41"/>
      <c r="P557" s="41"/>
    </row>
    <row r="558" spans="2:16" s="34" customFormat="1" ht="20.100000000000001" customHeight="1" x14ac:dyDescent="0.2">
      <c r="B558" s="41"/>
      <c r="C558" s="41"/>
      <c r="D558" s="41"/>
      <c r="E558" s="41"/>
      <c r="F558" s="41"/>
      <c r="G558" s="41"/>
      <c r="H558" s="41"/>
      <c r="I558" s="41"/>
      <c r="J558" s="62"/>
      <c r="K558" s="63"/>
      <c r="L558" s="63"/>
      <c r="M558" s="63"/>
      <c r="N558" s="41"/>
      <c r="O558" s="41"/>
      <c r="P558" s="41"/>
    </row>
    <row r="559" spans="2:16" s="34" customFormat="1" ht="20.100000000000001" customHeight="1" x14ac:dyDescent="0.2">
      <c r="B559" s="41"/>
      <c r="C559" s="41"/>
      <c r="D559" s="41"/>
      <c r="E559" s="41"/>
      <c r="F559" s="41"/>
      <c r="G559" s="41"/>
      <c r="H559" s="41"/>
      <c r="I559" s="41"/>
      <c r="J559" s="62"/>
      <c r="K559" s="63"/>
      <c r="L559" s="63"/>
      <c r="M559" s="63"/>
      <c r="N559" s="41"/>
      <c r="O559" s="41"/>
      <c r="P559" s="41"/>
    </row>
    <row r="560" spans="2:16" s="34" customFormat="1" ht="20.100000000000001" customHeight="1" x14ac:dyDescent="0.2">
      <c r="B560" s="41"/>
      <c r="C560" s="41"/>
      <c r="D560" s="41"/>
      <c r="E560" s="41"/>
      <c r="F560" s="41"/>
      <c r="G560" s="41"/>
      <c r="H560" s="41"/>
      <c r="I560" s="41"/>
      <c r="J560" s="62"/>
      <c r="K560" s="63"/>
      <c r="L560" s="63"/>
      <c r="M560" s="63"/>
      <c r="N560" s="41"/>
      <c r="O560" s="41"/>
      <c r="P560" s="41"/>
    </row>
    <row r="561" spans="2:16" s="34" customFormat="1" ht="20.100000000000001" customHeight="1" x14ac:dyDescent="0.2">
      <c r="B561" s="41"/>
      <c r="C561" s="41"/>
      <c r="D561" s="41"/>
      <c r="E561" s="41"/>
      <c r="F561" s="41"/>
      <c r="G561" s="41"/>
      <c r="H561" s="41"/>
      <c r="I561" s="41"/>
      <c r="J561" s="62"/>
      <c r="K561" s="63"/>
      <c r="L561" s="63"/>
      <c r="M561" s="63"/>
      <c r="N561" s="41"/>
      <c r="O561" s="41"/>
      <c r="P561" s="41"/>
    </row>
    <row r="562" spans="2:16" s="34" customFormat="1" ht="20.100000000000001" customHeight="1" x14ac:dyDescent="0.2">
      <c r="B562" s="41"/>
      <c r="C562" s="41"/>
      <c r="D562" s="41"/>
      <c r="E562" s="41"/>
      <c r="F562" s="41"/>
      <c r="G562" s="41"/>
      <c r="H562" s="41"/>
      <c r="I562" s="41"/>
      <c r="J562" s="62"/>
      <c r="K562" s="63"/>
      <c r="L562" s="63"/>
      <c r="M562" s="63"/>
      <c r="N562" s="41"/>
      <c r="O562" s="41"/>
      <c r="P562" s="41"/>
    </row>
    <row r="563" spans="2:16" s="34" customFormat="1" ht="20.100000000000001" customHeight="1" x14ac:dyDescent="0.2">
      <c r="B563" s="41"/>
      <c r="C563" s="41"/>
      <c r="D563" s="41"/>
      <c r="E563" s="41"/>
      <c r="F563" s="41"/>
      <c r="G563" s="41"/>
      <c r="H563" s="41"/>
      <c r="I563" s="41"/>
      <c r="J563" s="62"/>
      <c r="K563" s="63"/>
      <c r="L563" s="63"/>
      <c r="M563" s="63"/>
      <c r="N563" s="41"/>
      <c r="O563" s="41"/>
      <c r="P563" s="41"/>
    </row>
    <row r="564" spans="2:16" s="34" customFormat="1" ht="20.100000000000001" customHeight="1" x14ac:dyDescent="0.2">
      <c r="B564" s="41"/>
      <c r="C564" s="41"/>
      <c r="D564" s="41"/>
      <c r="E564" s="41"/>
      <c r="F564" s="41"/>
      <c r="G564" s="41"/>
      <c r="H564" s="41"/>
      <c r="I564" s="41"/>
      <c r="J564" s="62"/>
      <c r="K564" s="63"/>
      <c r="L564" s="63"/>
      <c r="M564" s="63"/>
      <c r="N564" s="41"/>
      <c r="O564" s="41"/>
      <c r="P564" s="41"/>
    </row>
    <row r="565" spans="2:16" s="34" customFormat="1" ht="20.100000000000001" customHeight="1" x14ac:dyDescent="0.2">
      <c r="B565" s="41"/>
      <c r="C565" s="41"/>
      <c r="D565" s="41"/>
      <c r="E565" s="41"/>
      <c r="F565" s="41"/>
      <c r="G565" s="41"/>
      <c r="H565" s="41"/>
      <c r="I565" s="41"/>
      <c r="J565" s="62"/>
      <c r="K565" s="63"/>
      <c r="L565" s="63"/>
      <c r="M565" s="63"/>
      <c r="N565" s="41"/>
      <c r="O565" s="41"/>
      <c r="P565" s="41"/>
    </row>
    <row r="566" spans="2:16" s="34" customFormat="1" ht="20.100000000000001" customHeight="1" x14ac:dyDescent="0.2">
      <c r="B566" s="41"/>
      <c r="C566" s="41"/>
      <c r="D566" s="41"/>
      <c r="E566" s="41"/>
      <c r="F566" s="41"/>
      <c r="G566" s="41"/>
      <c r="H566" s="41"/>
      <c r="I566" s="41"/>
      <c r="J566" s="62"/>
      <c r="K566" s="63"/>
      <c r="L566" s="63"/>
      <c r="M566" s="63"/>
      <c r="N566" s="41"/>
      <c r="O566" s="41"/>
      <c r="P566" s="41"/>
    </row>
    <row r="567" spans="2:16" s="34" customFormat="1" ht="20.100000000000001" customHeight="1" x14ac:dyDescent="0.2">
      <c r="B567" s="41"/>
      <c r="C567" s="41"/>
      <c r="D567" s="41"/>
      <c r="E567" s="41"/>
      <c r="F567" s="41"/>
      <c r="G567" s="41"/>
      <c r="H567" s="41"/>
      <c r="I567" s="41"/>
      <c r="J567" s="62"/>
      <c r="K567" s="63"/>
      <c r="L567" s="63"/>
      <c r="M567" s="63"/>
      <c r="N567" s="41"/>
      <c r="O567" s="41"/>
      <c r="P567" s="41"/>
    </row>
    <row r="568" spans="2:16" s="34" customFormat="1" ht="20.100000000000001" customHeight="1" x14ac:dyDescent="0.2">
      <c r="B568" s="41"/>
      <c r="C568" s="41"/>
      <c r="D568" s="41"/>
      <c r="E568" s="41"/>
      <c r="F568" s="41"/>
      <c r="G568" s="41"/>
      <c r="H568" s="41"/>
      <c r="I568" s="41"/>
      <c r="J568" s="62"/>
      <c r="K568" s="63"/>
      <c r="L568" s="63"/>
      <c r="M568" s="63"/>
      <c r="N568" s="41"/>
      <c r="O568" s="41"/>
      <c r="P568" s="41"/>
    </row>
    <row r="569" spans="2:16" s="34" customFormat="1" ht="20.100000000000001" customHeight="1" x14ac:dyDescent="0.2">
      <c r="B569" s="41"/>
      <c r="C569" s="41"/>
      <c r="D569" s="41"/>
      <c r="E569" s="41"/>
      <c r="F569" s="41"/>
      <c r="G569" s="41"/>
      <c r="H569" s="41"/>
      <c r="I569" s="41"/>
      <c r="J569" s="62"/>
      <c r="K569" s="63"/>
      <c r="L569" s="63"/>
      <c r="M569" s="63"/>
      <c r="N569" s="41"/>
      <c r="O569" s="41"/>
      <c r="P569" s="41"/>
    </row>
    <row r="570" spans="2:16" s="34" customFormat="1" ht="20.100000000000001" customHeight="1" x14ac:dyDescent="0.2">
      <c r="B570" s="41"/>
      <c r="C570" s="41"/>
      <c r="D570" s="41"/>
      <c r="E570" s="41"/>
      <c r="F570" s="41"/>
      <c r="G570" s="41"/>
      <c r="H570" s="41"/>
      <c r="I570" s="41"/>
      <c r="J570" s="62"/>
      <c r="K570" s="63"/>
      <c r="L570" s="63"/>
      <c r="M570" s="63"/>
      <c r="N570" s="41"/>
      <c r="O570" s="41"/>
      <c r="P570" s="41"/>
    </row>
    <row r="571" spans="2:16" s="34" customFormat="1" ht="20.100000000000001" customHeight="1" x14ac:dyDescent="0.2">
      <c r="B571" s="41"/>
      <c r="C571" s="41"/>
      <c r="D571" s="41"/>
      <c r="E571" s="41"/>
      <c r="F571" s="41"/>
      <c r="G571" s="41"/>
      <c r="H571" s="41"/>
      <c r="I571" s="41"/>
      <c r="J571" s="62"/>
      <c r="K571" s="63"/>
      <c r="L571" s="63"/>
      <c r="M571" s="63"/>
      <c r="N571" s="41"/>
      <c r="O571" s="41"/>
      <c r="P571" s="41"/>
    </row>
    <row r="572" spans="2:16" s="34" customFormat="1" ht="20.100000000000001" customHeight="1" x14ac:dyDescent="0.2">
      <c r="B572" s="41"/>
      <c r="C572" s="41"/>
      <c r="D572" s="41"/>
      <c r="E572" s="41"/>
      <c r="F572" s="41"/>
      <c r="G572" s="41"/>
      <c r="H572" s="41"/>
      <c r="I572" s="41"/>
      <c r="J572" s="62"/>
      <c r="K572" s="63"/>
      <c r="L572" s="63"/>
      <c r="M572" s="63"/>
      <c r="N572" s="41"/>
      <c r="O572" s="41"/>
      <c r="P572" s="41"/>
    </row>
    <row r="573" spans="2:16" s="34" customFormat="1" ht="20.100000000000001" customHeight="1" x14ac:dyDescent="0.2">
      <c r="B573" s="41"/>
      <c r="C573" s="41"/>
      <c r="D573" s="41"/>
      <c r="E573" s="41"/>
      <c r="F573" s="41"/>
      <c r="G573" s="41"/>
      <c r="H573" s="41"/>
      <c r="I573" s="41"/>
      <c r="J573" s="62"/>
      <c r="K573" s="63"/>
      <c r="L573" s="63"/>
      <c r="M573" s="63"/>
      <c r="N573" s="41"/>
      <c r="O573" s="41"/>
      <c r="P573" s="41"/>
    </row>
    <row r="574" spans="2:16" s="34" customFormat="1" ht="20.100000000000001" customHeight="1" x14ac:dyDescent="0.2">
      <c r="B574" s="41"/>
      <c r="C574" s="41"/>
      <c r="D574" s="41"/>
      <c r="E574" s="41"/>
      <c r="F574" s="41"/>
      <c r="G574" s="41"/>
      <c r="H574" s="41"/>
      <c r="I574" s="41"/>
      <c r="J574" s="62"/>
      <c r="K574" s="63"/>
      <c r="L574" s="63"/>
      <c r="M574" s="63"/>
      <c r="N574" s="41"/>
      <c r="O574" s="41"/>
      <c r="P574" s="41"/>
    </row>
    <row r="575" spans="2:16" s="34" customFormat="1" ht="20.100000000000001" customHeight="1" x14ac:dyDescent="0.2">
      <c r="B575" s="41"/>
      <c r="C575" s="41"/>
      <c r="D575" s="41"/>
      <c r="E575" s="41"/>
      <c r="F575" s="41"/>
      <c r="G575" s="41"/>
      <c r="H575" s="41"/>
      <c r="I575" s="41"/>
      <c r="J575" s="62"/>
      <c r="K575" s="63"/>
      <c r="L575" s="63"/>
      <c r="M575" s="63"/>
      <c r="N575" s="41"/>
      <c r="O575" s="41"/>
      <c r="P575" s="41"/>
    </row>
    <row r="576" spans="2:16" s="34" customFormat="1" ht="20.100000000000001" customHeight="1" x14ac:dyDescent="0.2">
      <c r="B576" s="41"/>
      <c r="C576" s="41"/>
      <c r="D576" s="41"/>
      <c r="E576" s="41"/>
      <c r="F576" s="41"/>
      <c r="G576" s="41"/>
      <c r="H576" s="41"/>
      <c r="I576" s="41"/>
      <c r="J576" s="62"/>
      <c r="K576" s="63"/>
      <c r="L576" s="63"/>
      <c r="M576" s="63"/>
      <c r="N576" s="41"/>
      <c r="O576" s="41"/>
      <c r="P576" s="41"/>
    </row>
    <row r="577" spans="2:16" s="34" customFormat="1" ht="20.100000000000001" customHeight="1" x14ac:dyDescent="0.2">
      <c r="B577" s="41"/>
      <c r="C577" s="41"/>
      <c r="D577" s="41"/>
      <c r="E577" s="41"/>
      <c r="F577" s="41"/>
      <c r="G577" s="41"/>
      <c r="H577" s="41"/>
      <c r="I577" s="41"/>
      <c r="J577" s="62"/>
      <c r="K577" s="63"/>
      <c r="L577" s="63"/>
      <c r="M577" s="63"/>
      <c r="N577" s="41"/>
      <c r="O577" s="41"/>
      <c r="P577" s="41"/>
    </row>
    <row r="578" spans="2:16" s="34" customFormat="1" ht="20.100000000000001" customHeight="1" x14ac:dyDescent="0.2">
      <c r="B578" s="41"/>
      <c r="C578" s="41"/>
      <c r="D578" s="41"/>
      <c r="E578" s="41"/>
      <c r="F578" s="41"/>
      <c r="G578" s="41"/>
      <c r="H578" s="41"/>
      <c r="I578" s="41"/>
      <c r="J578" s="62"/>
      <c r="K578" s="63"/>
      <c r="L578" s="63"/>
      <c r="M578" s="63"/>
      <c r="N578" s="41"/>
      <c r="O578" s="41"/>
      <c r="P578" s="41"/>
    </row>
    <row r="579" spans="2:16" s="34" customFormat="1" ht="20.100000000000001" customHeight="1" x14ac:dyDescent="0.2">
      <c r="B579" s="41"/>
      <c r="C579" s="41"/>
      <c r="D579" s="41"/>
      <c r="E579" s="41"/>
      <c r="F579" s="41"/>
      <c r="G579" s="41"/>
      <c r="H579" s="41"/>
      <c r="I579" s="41"/>
      <c r="J579" s="62"/>
      <c r="K579" s="63"/>
      <c r="L579" s="63"/>
      <c r="M579" s="63"/>
      <c r="N579" s="41"/>
      <c r="O579" s="41"/>
      <c r="P579" s="41"/>
    </row>
    <row r="580" spans="2:16" s="34" customFormat="1" ht="20.100000000000001" customHeight="1" x14ac:dyDescent="0.2">
      <c r="B580" s="41"/>
      <c r="C580" s="41"/>
      <c r="D580" s="41"/>
      <c r="E580" s="41"/>
      <c r="F580" s="41"/>
      <c r="G580" s="41"/>
      <c r="H580" s="41"/>
      <c r="I580" s="41"/>
      <c r="J580" s="62"/>
      <c r="K580" s="63"/>
      <c r="L580" s="63"/>
      <c r="M580" s="63"/>
      <c r="N580" s="41"/>
      <c r="O580" s="41"/>
      <c r="P580" s="41"/>
    </row>
    <row r="581" spans="2:16" s="34" customFormat="1" ht="20.100000000000001" customHeight="1" x14ac:dyDescent="0.2">
      <c r="B581" s="41"/>
      <c r="C581" s="41"/>
      <c r="D581" s="41"/>
      <c r="E581" s="41"/>
      <c r="F581" s="41"/>
      <c r="G581" s="41"/>
      <c r="H581" s="41"/>
      <c r="I581" s="41"/>
      <c r="J581" s="62"/>
      <c r="K581" s="63"/>
      <c r="L581" s="63"/>
      <c r="M581" s="63"/>
      <c r="N581" s="41"/>
      <c r="O581" s="41"/>
      <c r="P581" s="41"/>
    </row>
    <row r="582" spans="2:16" s="34" customFormat="1" ht="20.100000000000001" customHeight="1" x14ac:dyDescent="0.2">
      <c r="B582" s="41"/>
      <c r="C582" s="41"/>
      <c r="D582" s="41"/>
      <c r="E582" s="41"/>
      <c r="F582" s="41"/>
      <c r="G582" s="41"/>
      <c r="H582" s="41"/>
      <c r="I582" s="41"/>
      <c r="J582" s="62"/>
      <c r="K582" s="63"/>
      <c r="L582" s="63"/>
      <c r="M582" s="63"/>
      <c r="N582" s="41"/>
      <c r="O582" s="41"/>
      <c r="P582" s="41"/>
    </row>
    <row r="583" spans="2:16" s="34" customFormat="1" ht="20.100000000000001" customHeight="1" x14ac:dyDescent="0.2">
      <c r="B583" s="41"/>
      <c r="C583" s="41"/>
      <c r="D583" s="41"/>
      <c r="E583" s="41"/>
      <c r="F583" s="41"/>
      <c r="G583" s="41"/>
      <c r="H583" s="41"/>
      <c r="I583" s="41"/>
      <c r="J583" s="62"/>
      <c r="K583" s="63"/>
      <c r="L583" s="63"/>
      <c r="M583" s="63"/>
      <c r="N583" s="41"/>
      <c r="O583" s="41"/>
      <c r="P583" s="41"/>
    </row>
    <row r="584" spans="2:16" s="34" customFormat="1" ht="20.100000000000001" customHeight="1" x14ac:dyDescent="0.2">
      <c r="B584" s="41"/>
      <c r="C584" s="41"/>
      <c r="D584" s="41"/>
      <c r="E584" s="41"/>
      <c r="F584" s="41"/>
      <c r="G584" s="41"/>
      <c r="H584" s="41"/>
      <c r="I584" s="41"/>
      <c r="J584" s="62"/>
      <c r="K584" s="63"/>
      <c r="L584" s="63"/>
      <c r="M584" s="63"/>
      <c r="N584" s="41"/>
      <c r="O584" s="41"/>
      <c r="P584" s="41"/>
    </row>
    <row r="585" spans="2:16" s="34" customFormat="1" ht="20.100000000000001" customHeight="1" x14ac:dyDescent="0.2">
      <c r="B585" s="41"/>
      <c r="C585" s="41"/>
      <c r="D585" s="41"/>
      <c r="E585" s="41"/>
      <c r="F585" s="41"/>
      <c r="G585" s="41"/>
      <c r="H585" s="41"/>
      <c r="I585" s="41"/>
      <c r="J585" s="62"/>
      <c r="K585" s="63"/>
      <c r="L585" s="63"/>
      <c r="M585" s="63"/>
      <c r="N585" s="41"/>
      <c r="O585" s="41"/>
      <c r="P585" s="41"/>
    </row>
    <row r="586" spans="2:16" s="34" customFormat="1" ht="20.100000000000001" customHeight="1" x14ac:dyDescent="0.2">
      <c r="B586" s="41"/>
      <c r="C586" s="41"/>
      <c r="D586" s="41"/>
      <c r="E586" s="41"/>
      <c r="F586" s="41"/>
      <c r="G586" s="41"/>
      <c r="H586" s="41"/>
      <c r="I586" s="41"/>
      <c r="J586" s="62"/>
      <c r="K586" s="63"/>
      <c r="L586" s="63"/>
      <c r="M586" s="63"/>
      <c r="N586" s="41"/>
      <c r="O586" s="41"/>
      <c r="P586" s="41"/>
    </row>
    <row r="587" spans="2:16" s="34" customFormat="1" ht="20.100000000000001" customHeight="1" x14ac:dyDescent="0.2">
      <c r="B587" s="41"/>
      <c r="C587" s="41"/>
      <c r="D587" s="41"/>
      <c r="E587" s="41"/>
      <c r="F587" s="41"/>
      <c r="G587" s="41"/>
      <c r="H587" s="41"/>
      <c r="I587" s="41"/>
      <c r="J587" s="62"/>
      <c r="K587" s="63"/>
      <c r="L587" s="63"/>
      <c r="M587" s="63"/>
      <c r="N587" s="41"/>
      <c r="O587" s="41"/>
      <c r="P587" s="41"/>
    </row>
    <row r="588" spans="2:16" s="34" customFormat="1" ht="20.100000000000001" customHeight="1" x14ac:dyDescent="0.2">
      <c r="B588" s="41"/>
      <c r="C588" s="41"/>
      <c r="D588" s="41"/>
      <c r="E588" s="41"/>
      <c r="F588" s="41"/>
      <c r="G588" s="41"/>
      <c r="H588" s="41"/>
      <c r="I588" s="41"/>
      <c r="J588" s="62"/>
      <c r="K588" s="63"/>
      <c r="L588" s="63"/>
      <c r="M588" s="63"/>
      <c r="N588" s="41"/>
      <c r="O588" s="41"/>
      <c r="P588" s="41"/>
    </row>
    <row r="589" spans="2:16" s="34" customFormat="1" ht="20.100000000000001" customHeight="1" x14ac:dyDescent="0.2">
      <c r="B589" s="41"/>
      <c r="C589" s="41"/>
      <c r="D589" s="41"/>
      <c r="E589" s="41"/>
      <c r="F589" s="41"/>
      <c r="G589" s="41"/>
      <c r="H589" s="41"/>
      <c r="I589" s="41"/>
      <c r="J589" s="62"/>
      <c r="K589" s="63"/>
      <c r="L589" s="63"/>
      <c r="M589" s="63"/>
      <c r="N589" s="41"/>
      <c r="O589" s="41"/>
      <c r="P589" s="41"/>
    </row>
    <row r="590" spans="2:16" s="34" customFormat="1" ht="20.100000000000001" customHeight="1" x14ac:dyDescent="0.2">
      <c r="B590" s="41"/>
      <c r="C590" s="41"/>
      <c r="D590" s="41"/>
      <c r="E590" s="41"/>
      <c r="F590" s="41"/>
      <c r="G590" s="41"/>
      <c r="H590" s="41"/>
      <c r="I590" s="41"/>
      <c r="J590" s="62"/>
      <c r="K590" s="63"/>
      <c r="L590" s="63"/>
      <c r="M590" s="63"/>
      <c r="N590" s="41"/>
      <c r="O590" s="41"/>
      <c r="P590" s="41"/>
    </row>
    <row r="591" spans="2:16" s="34" customFormat="1" ht="20.100000000000001" customHeight="1" x14ac:dyDescent="0.2">
      <c r="B591" s="41"/>
      <c r="C591" s="41"/>
      <c r="D591" s="41"/>
      <c r="E591" s="41"/>
      <c r="F591" s="41"/>
      <c r="G591" s="41"/>
      <c r="H591" s="41"/>
      <c r="I591" s="41"/>
      <c r="J591" s="62"/>
      <c r="K591" s="63"/>
      <c r="L591" s="63"/>
      <c r="M591" s="63"/>
      <c r="N591" s="41"/>
      <c r="O591" s="41"/>
      <c r="P591" s="41"/>
    </row>
    <row r="592" spans="2:16" s="34" customFormat="1" ht="20.100000000000001" customHeight="1" x14ac:dyDescent="0.2">
      <c r="B592" s="41"/>
      <c r="C592" s="41"/>
      <c r="D592" s="41"/>
      <c r="E592" s="41"/>
      <c r="F592" s="41"/>
      <c r="G592" s="41"/>
      <c r="H592" s="41"/>
      <c r="I592" s="41"/>
      <c r="J592" s="62"/>
      <c r="K592" s="63"/>
      <c r="L592" s="63"/>
      <c r="M592" s="63"/>
      <c r="N592" s="41"/>
      <c r="O592" s="41"/>
      <c r="P592" s="41"/>
    </row>
    <row r="593" spans="2:16" s="34" customFormat="1" ht="20.100000000000001" customHeight="1" x14ac:dyDescent="0.2">
      <c r="B593" s="41"/>
      <c r="C593" s="41"/>
      <c r="D593" s="41"/>
      <c r="E593" s="41"/>
      <c r="F593" s="41"/>
      <c r="G593" s="41"/>
      <c r="H593" s="41"/>
      <c r="I593" s="41"/>
      <c r="J593" s="62"/>
      <c r="K593" s="63"/>
      <c r="L593" s="63"/>
      <c r="M593" s="63"/>
      <c r="N593" s="41"/>
      <c r="O593" s="41"/>
      <c r="P593" s="41"/>
    </row>
    <row r="594" spans="2:16" s="34" customFormat="1" ht="20.100000000000001" customHeight="1" x14ac:dyDescent="0.2">
      <c r="B594" s="41"/>
      <c r="C594" s="41"/>
      <c r="D594" s="41"/>
      <c r="E594" s="41"/>
      <c r="F594" s="41"/>
      <c r="G594" s="41"/>
      <c r="H594" s="41"/>
      <c r="I594" s="41"/>
      <c r="J594" s="62"/>
      <c r="K594" s="63"/>
      <c r="L594" s="63"/>
      <c r="M594" s="63"/>
      <c r="N594" s="41"/>
      <c r="O594" s="41"/>
      <c r="P594" s="41"/>
    </row>
    <row r="595" spans="2:16" s="34" customFormat="1" ht="20.100000000000001" customHeight="1" x14ac:dyDescent="0.2">
      <c r="B595" s="41"/>
      <c r="C595" s="41"/>
      <c r="D595" s="41"/>
      <c r="E595" s="41"/>
      <c r="F595" s="41"/>
      <c r="G595" s="41"/>
      <c r="H595" s="41"/>
      <c r="I595" s="41"/>
      <c r="J595" s="62"/>
      <c r="K595" s="63"/>
      <c r="L595" s="63"/>
      <c r="M595" s="63"/>
      <c r="N595" s="41"/>
      <c r="O595" s="41"/>
      <c r="P595" s="41"/>
    </row>
    <row r="596" spans="2:16" s="34" customFormat="1" ht="20.100000000000001" customHeight="1" x14ac:dyDescent="0.2">
      <c r="B596" s="41"/>
      <c r="C596" s="41"/>
      <c r="D596" s="41"/>
      <c r="E596" s="41"/>
      <c r="F596" s="41"/>
      <c r="G596" s="41"/>
      <c r="H596" s="41"/>
      <c r="I596" s="41"/>
      <c r="J596" s="62"/>
      <c r="K596" s="63"/>
      <c r="L596" s="63"/>
      <c r="M596" s="63"/>
      <c r="N596" s="41"/>
      <c r="O596" s="41"/>
      <c r="P596" s="41"/>
    </row>
    <row r="597" spans="2:16" s="34" customFormat="1" ht="20.100000000000001" customHeight="1" x14ac:dyDescent="0.2">
      <c r="B597" s="41"/>
      <c r="C597" s="41"/>
      <c r="D597" s="41"/>
      <c r="E597" s="41"/>
      <c r="F597" s="41"/>
      <c r="G597" s="41"/>
      <c r="H597" s="41"/>
      <c r="I597" s="41"/>
      <c r="J597" s="62"/>
      <c r="K597" s="63"/>
      <c r="L597" s="63"/>
      <c r="M597" s="63"/>
      <c r="N597" s="41"/>
      <c r="O597" s="41"/>
      <c r="P597" s="41"/>
    </row>
    <row r="598" spans="2:16" s="34" customFormat="1" ht="20.100000000000001" customHeight="1" x14ac:dyDescent="0.2">
      <c r="B598" s="41"/>
      <c r="C598" s="41"/>
      <c r="D598" s="41"/>
      <c r="E598" s="41"/>
      <c r="F598" s="41"/>
      <c r="G598" s="41"/>
      <c r="H598" s="41"/>
      <c r="I598" s="41"/>
      <c r="J598" s="62"/>
      <c r="K598" s="63"/>
      <c r="L598" s="63"/>
      <c r="M598" s="63"/>
      <c r="N598" s="41"/>
      <c r="O598" s="41"/>
      <c r="P598" s="41"/>
    </row>
    <row r="599" spans="2:16" s="34" customFormat="1" ht="20.100000000000001" customHeight="1" x14ac:dyDescent="0.2">
      <c r="B599" s="41"/>
      <c r="C599" s="41"/>
      <c r="D599" s="41"/>
      <c r="E599" s="41"/>
      <c r="F599" s="41"/>
      <c r="G599" s="41"/>
      <c r="H599" s="41"/>
      <c r="I599" s="41"/>
      <c r="J599" s="62"/>
      <c r="K599" s="63"/>
      <c r="L599" s="63"/>
      <c r="M599" s="63"/>
      <c r="N599" s="41"/>
      <c r="O599" s="41"/>
      <c r="P599" s="41"/>
    </row>
    <row r="600" spans="2:16" s="34" customFormat="1" ht="20.100000000000001" customHeight="1" x14ac:dyDescent="0.2">
      <c r="B600" s="41"/>
      <c r="C600" s="41"/>
      <c r="D600" s="41"/>
      <c r="E600" s="41"/>
      <c r="F600" s="41"/>
      <c r="G600" s="41"/>
      <c r="H600" s="41"/>
      <c r="I600" s="41"/>
      <c r="J600" s="62"/>
      <c r="K600" s="63"/>
      <c r="L600" s="63"/>
      <c r="M600" s="63"/>
      <c r="N600" s="41"/>
      <c r="O600" s="41"/>
      <c r="P600" s="41"/>
    </row>
    <row r="601" spans="2:16" s="34" customFormat="1" ht="20.100000000000001" customHeight="1" x14ac:dyDescent="0.2">
      <c r="B601" s="41"/>
      <c r="C601" s="41"/>
      <c r="D601" s="41"/>
      <c r="E601" s="41"/>
      <c r="F601" s="41"/>
      <c r="G601" s="41"/>
      <c r="H601" s="41"/>
      <c r="I601" s="41"/>
      <c r="J601" s="62"/>
      <c r="K601" s="63"/>
      <c r="L601" s="63"/>
      <c r="M601" s="63"/>
      <c r="N601" s="41"/>
      <c r="O601" s="41"/>
      <c r="P601" s="41"/>
    </row>
    <row r="602" spans="2:16" s="34" customFormat="1" ht="20.100000000000001" customHeight="1" x14ac:dyDescent="0.2">
      <c r="B602" s="41"/>
      <c r="C602" s="41"/>
      <c r="D602" s="41"/>
      <c r="E602" s="41"/>
      <c r="F602" s="41"/>
      <c r="G602" s="41"/>
      <c r="H602" s="41"/>
      <c r="I602" s="41"/>
      <c r="J602" s="62"/>
      <c r="K602" s="63"/>
      <c r="L602" s="63"/>
      <c r="M602" s="63"/>
      <c r="N602" s="41"/>
      <c r="O602" s="41"/>
      <c r="P602" s="41"/>
    </row>
    <row r="603" spans="2:16" s="34" customFormat="1" ht="20.100000000000001" customHeight="1" x14ac:dyDescent="0.2">
      <c r="B603" s="41"/>
      <c r="C603" s="41"/>
      <c r="D603" s="41"/>
      <c r="E603" s="41"/>
      <c r="F603" s="41"/>
      <c r="G603" s="41"/>
      <c r="H603" s="41"/>
      <c r="I603" s="41"/>
      <c r="J603" s="62"/>
      <c r="K603" s="63"/>
      <c r="L603" s="63"/>
      <c r="M603" s="63"/>
      <c r="N603" s="41"/>
      <c r="O603" s="41"/>
      <c r="P603" s="41"/>
    </row>
    <row r="604" spans="2:16" s="34" customFormat="1" ht="20.100000000000001" customHeight="1" x14ac:dyDescent="0.2">
      <c r="B604" s="41"/>
      <c r="C604" s="41"/>
      <c r="D604" s="41"/>
      <c r="E604" s="41"/>
      <c r="F604" s="41"/>
      <c r="G604" s="41"/>
      <c r="H604" s="41"/>
      <c r="I604" s="41"/>
      <c r="J604" s="62"/>
      <c r="K604" s="63"/>
      <c r="L604" s="63"/>
      <c r="M604" s="63"/>
      <c r="N604" s="41"/>
      <c r="O604" s="41"/>
      <c r="P604" s="41"/>
    </row>
    <row r="605" spans="2:16" s="34" customFormat="1" ht="20.100000000000001" customHeight="1" x14ac:dyDescent="0.2">
      <c r="B605" s="41"/>
      <c r="C605" s="41"/>
      <c r="D605" s="41"/>
      <c r="E605" s="41"/>
      <c r="F605" s="41"/>
      <c r="G605" s="41"/>
      <c r="H605" s="41"/>
      <c r="I605" s="41"/>
      <c r="J605" s="62"/>
      <c r="K605" s="63"/>
      <c r="L605" s="63"/>
      <c r="M605" s="63"/>
      <c r="N605" s="41"/>
      <c r="O605" s="41"/>
      <c r="P605" s="41"/>
    </row>
    <row r="606" spans="2:16" s="34" customFormat="1" ht="20.100000000000001" customHeight="1" x14ac:dyDescent="0.2">
      <c r="B606" s="41"/>
      <c r="C606" s="41"/>
      <c r="D606" s="41"/>
      <c r="E606" s="41"/>
      <c r="F606" s="41"/>
      <c r="G606" s="41"/>
      <c r="H606" s="41"/>
      <c r="I606" s="41"/>
      <c r="J606" s="62"/>
      <c r="K606" s="63"/>
      <c r="L606" s="63"/>
      <c r="M606" s="63"/>
      <c r="N606" s="41"/>
      <c r="O606" s="41"/>
      <c r="P606" s="41"/>
    </row>
    <row r="607" spans="2:16" s="34" customFormat="1" ht="20.100000000000001" customHeight="1" x14ac:dyDescent="0.2">
      <c r="B607" s="41"/>
      <c r="C607" s="41"/>
      <c r="D607" s="41"/>
      <c r="E607" s="41"/>
      <c r="F607" s="41"/>
      <c r="G607" s="41"/>
      <c r="H607" s="41"/>
      <c r="I607" s="41"/>
      <c r="J607" s="62"/>
      <c r="K607" s="63"/>
      <c r="L607" s="63"/>
      <c r="M607" s="63"/>
      <c r="N607" s="41"/>
      <c r="O607" s="41"/>
      <c r="P607" s="41"/>
    </row>
    <row r="608" spans="2:16" s="34" customFormat="1" ht="20.100000000000001" customHeight="1" x14ac:dyDescent="0.2">
      <c r="B608" s="41"/>
      <c r="C608" s="41"/>
      <c r="D608" s="41"/>
      <c r="E608" s="41"/>
      <c r="F608" s="41"/>
      <c r="G608" s="41"/>
      <c r="H608" s="41"/>
      <c r="I608" s="41"/>
      <c r="J608" s="62"/>
      <c r="K608" s="63"/>
      <c r="L608" s="63"/>
      <c r="M608" s="63"/>
      <c r="N608" s="41"/>
      <c r="O608" s="41"/>
      <c r="P608" s="41"/>
    </row>
    <row r="609" spans="2:16" s="34" customFormat="1" ht="20.100000000000001" customHeight="1" x14ac:dyDescent="0.2">
      <c r="B609" s="41"/>
      <c r="C609" s="41"/>
      <c r="D609" s="41"/>
      <c r="E609" s="41"/>
      <c r="F609" s="41"/>
      <c r="G609" s="41"/>
      <c r="H609" s="41"/>
      <c r="I609" s="41"/>
      <c r="J609" s="62"/>
      <c r="K609" s="63"/>
      <c r="L609" s="63"/>
      <c r="M609" s="63"/>
      <c r="N609" s="41"/>
      <c r="O609" s="41"/>
      <c r="P609" s="41"/>
    </row>
    <row r="610" spans="2:16" s="34" customFormat="1" ht="20.100000000000001" customHeight="1" x14ac:dyDescent="0.2">
      <c r="B610" s="41"/>
      <c r="C610" s="41"/>
      <c r="D610" s="41"/>
      <c r="E610" s="41"/>
      <c r="F610" s="41"/>
      <c r="G610" s="41"/>
      <c r="H610" s="41"/>
      <c r="I610" s="41"/>
      <c r="J610" s="62"/>
      <c r="K610" s="63"/>
      <c r="L610" s="63"/>
      <c r="M610" s="63"/>
      <c r="N610" s="41"/>
      <c r="O610" s="41"/>
      <c r="P610" s="41"/>
    </row>
    <row r="611" spans="2:16" s="34" customFormat="1" ht="20.100000000000001" customHeight="1" x14ac:dyDescent="0.2">
      <c r="B611" s="41"/>
      <c r="C611" s="41"/>
      <c r="D611" s="41"/>
      <c r="E611" s="41"/>
      <c r="F611" s="41"/>
      <c r="G611" s="41"/>
      <c r="H611" s="41"/>
      <c r="I611" s="41"/>
      <c r="J611" s="62"/>
      <c r="K611" s="63"/>
      <c r="L611" s="63"/>
      <c r="M611" s="63"/>
      <c r="N611" s="41"/>
      <c r="O611" s="41"/>
      <c r="P611" s="41"/>
    </row>
    <row r="612" spans="2:16" s="34" customFormat="1" ht="20.100000000000001" customHeight="1" x14ac:dyDescent="0.2">
      <c r="B612" s="41"/>
      <c r="C612" s="41"/>
      <c r="D612" s="41"/>
      <c r="E612" s="41"/>
      <c r="F612" s="41"/>
      <c r="G612" s="41"/>
      <c r="H612" s="41"/>
      <c r="I612" s="41"/>
      <c r="J612" s="62"/>
      <c r="K612" s="63"/>
      <c r="L612" s="63"/>
      <c r="M612" s="63"/>
      <c r="N612" s="41"/>
      <c r="O612" s="41"/>
      <c r="P612" s="41"/>
    </row>
    <row r="613" spans="2:16" s="34" customFormat="1" ht="20.100000000000001" customHeight="1" x14ac:dyDescent="0.2">
      <c r="B613" s="41"/>
      <c r="C613" s="41"/>
      <c r="D613" s="41"/>
      <c r="E613" s="41"/>
      <c r="F613" s="41"/>
      <c r="G613" s="41"/>
      <c r="H613" s="41"/>
      <c r="I613" s="41"/>
      <c r="J613" s="62"/>
      <c r="K613" s="63"/>
      <c r="L613" s="63"/>
      <c r="M613" s="63"/>
      <c r="N613" s="41"/>
      <c r="O613" s="41"/>
      <c r="P613" s="41"/>
    </row>
    <row r="614" spans="2:16" s="34" customFormat="1" ht="20.100000000000001" customHeight="1" x14ac:dyDescent="0.2">
      <c r="B614" s="41"/>
      <c r="C614" s="41"/>
      <c r="D614" s="41"/>
      <c r="E614" s="41"/>
      <c r="F614" s="41"/>
      <c r="G614" s="41"/>
      <c r="H614" s="41"/>
      <c r="I614" s="41"/>
      <c r="J614" s="62"/>
      <c r="K614" s="63"/>
      <c r="L614" s="63"/>
      <c r="M614" s="63"/>
      <c r="N614" s="41"/>
      <c r="O614" s="41"/>
      <c r="P614" s="41"/>
    </row>
    <row r="615" spans="2:16" s="34" customFormat="1" ht="20.100000000000001" customHeight="1" x14ac:dyDescent="0.2">
      <c r="B615" s="41"/>
      <c r="C615" s="41"/>
      <c r="D615" s="41"/>
      <c r="E615" s="41"/>
      <c r="F615" s="41"/>
      <c r="G615" s="41"/>
      <c r="H615" s="41"/>
      <c r="I615" s="41"/>
      <c r="J615" s="62"/>
      <c r="K615" s="63"/>
      <c r="L615" s="63"/>
      <c r="M615" s="63"/>
      <c r="N615" s="41"/>
      <c r="O615" s="41"/>
      <c r="P615" s="41"/>
    </row>
    <row r="616" spans="2:16" s="34" customFormat="1" ht="20.100000000000001" customHeight="1" x14ac:dyDescent="0.2">
      <c r="B616" s="41"/>
      <c r="C616" s="41"/>
      <c r="D616" s="41"/>
      <c r="E616" s="41"/>
      <c r="F616" s="41"/>
      <c r="G616" s="41"/>
      <c r="H616" s="41"/>
      <c r="I616" s="41"/>
      <c r="J616" s="62"/>
      <c r="K616" s="63"/>
      <c r="L616" s="63"/>
      <c r="M616" s="63"/>
      <c r="N616" s="41"/>
      <c r="O616" s="41"/>
      <c r="P616" s="41"/>
    </row>
    <row r="617" spans="2:16" s="34" customFormat="1" ht="20.100000000000001" customHeight="1" x14ac:dyDescent="0.2">
      <c r="B617" s="41"/>
      <c r="C617" s="41"/>
      <c r="D617" s="41"/>
      <c r="E617" s="41"/>
      <c r="F617" s="41"/>
      <c r="G617" s="41"/>
      <c r="H617" s="41"/>
      <c r="I617" s="41"/>
      <c r="J617" s="62"/>
      <c r="K617" s="63"/>
      <c r="L617" s="63"/>
      <c r="M617" s="63"/>
      <c r="N617" s="41"/>
      <c r="O617" s="41"/>
      <c r="P617" s="41"/>
    </row>
    <row r="618" spans="2:16" s="34" customFormat="1" ht="20.100000000000001" customHeight="1" x14ac:dyDescent="0.2">
      <c r="B618" s="41"/>
      <c r="C618" s="41"/>
      <c r="D618" s="41"/>
      <c r="E618" s="41"/>
      <c r="F618" s="41"/>
      <c r="G618" s="41"/>
      <c r="H618" s="41"/>
      <c r="I618" s="41"/>
      <c r="J618" s="62"/>
      <c r="K618" s="63"/>
      <c r="L618" s="63"/>
      <c r="M618" s="63"/>
      <c r="N618" s="41"/>
      <c r="O618" s="41"/>
      <c r="P618" s="41"/>
    </row>
    <row r="619" spans="2:16" s="34" customFormat="1" ht="20.100000000000001" customHeight="1" x14ac:dyDescent="0.2">
      <c r="B619" s="41"/>
      <c r="C619" s="41"/>
      <c r="D619" s="41"/>
      <c r="E619" s="41"/>
      <c r="F619" s="41"/>
      <c r="G619" s="41"/>
      <c r="H619" s="41"/>
      <c r="I619" s="41"/>
      <c r="J619" s="62"/>
      <c r="K619" s="63"/>
      <c r="L619" s="63"/>
      <c r="M619" s="63"/>
      <c r="N619" s="41"/>
      <c r="O619" s="41"/>
      <c r="P619" s="41"/>
    </row>
    <row r="620" spans="2:16" s="34" customFormat="1" ht="20.100000000000001" customHeight="1" x14ac:dyDescent="0.2">
      <c r="B620" s="41"/>
      <c r="C620" s="41"/>
      <c r="D620" s="41"/>
      <c r="E620" s="41"/>
      <c r="F620" s="41"/>
      <c r="G620" s="41"/>
      <c r="H620" s="41"/>
      <c r="I620" s="41"/>
      <c r="J620" s="62"/>
      <c r="K620" s="63"/>
      <c r="L620" s="63"/>
      <c r="M620" s="63"/>
      <c r="N620" s="41"/>
      <c r="O620" s="41"/>
      <c r="P620" s="41"/>
    </row>
    <row r="621" spans="2:16" s="34" customFormat="1" ht="20.100000000000001" customHeight="1" x14ac:dyDescent="0.2">
      <c r="B621" s="41"/>
      <c r="C621" s="41"/>
      <c r="D621" s="41"/>
      <c r="E621" s="41"/>
      <c r="F621" s="41"/>
      <c r="G621" s="41"/>
      <c r="H621" s="41"/>
      <c r="I621" s="41"/>
      <c r="J621" s="62"/>
      <c r="K621" s="63"/>
      <c r="L621" s="63"/>
      <c r="M621" s="63"/>
      <c r="N621" s="41"/>
      <c r="O621" s="41"/>
      <c r="P621" s="41"/>
    </row>
    <row r="622" spans="2:16" s="34" customFormat="1" ht="20.100000000000001" customHeight="1" x14ac:dyDescent="0.2">
      <c r="B622" s="41"/>
      <c r="C622" s="41"/>
      <c r="D622" s="41"/>
      <c r="E622" s="41"/>
      <c r="F622" s="41"/>
      <c r="G622" s="41"/>
      <c r="H622" s="41"/>
      <c r="I622" s="41"/>
      <c r="J622" s="62"/>
      <c r="K622" s="63"/>
      <c r="L622" s="63"/>
      <c r="M622" s="63"/>
      <c r="N622" s="41"/>
      <c r="O622" s="41"/>
      <c r="P622" s="41"/>
    </row>
    <row r="623" spans="2:16" s="34" customFormat="1" ht="20.100000000000001" customHeight="1" x14ac:dyDescent="0.2">
      <c r="B623" s="41"/>
      <c r="C623" s="41"/>
      <c r="D623" s="41"/>
      <c r="E623" s="41"/>
      <c r="F623" s="41"/>
      <c r="G623" s="41"/>
      <c r="H623" s="41"/>
      <c r="I623" s="41"/>
      <c r="J623" s="62"/>
      <c r="K623" s="63"/>
      <c r="L623" s="63"/>
      <c r="M623" s="63"/>
      <c r="N623" s="41"/>
      <c r="O623" s="41"/>
      <c r="P623" s="41"/>
    </row>
    <row r="624" spans="2:16" s="34" customFormat="1" ht="20.100000000000001" customHeight="1" x14ac:dyDescent="0.2">
      <c r="B624" s="41"/>
      <c r="C624" s="41"/>
      <c r="D624" s="41"/>
      <c r="E624" s="41"/>
      <c r="F624" s="41"/>
      <c r="G624" s="41"/>
      <c r="H624" s="41"/>
      <c r="I624" s="41"/>
      <c r="J624" s="62"/>
      <c r="K624" s="63"/>
      <c r="L624" s="63"/>
      <c r="M624" s="63"/>
      <c r="N624" s="41"/>
      <c r="O624" s="41"/>
      <c r="P624" s="41"/>
    </row>
    <row r="625" spans="2:16" s="34" customFormat="1" ht="20.100000000000001" customHeight="1" x14ac:dyDescent="0.2">
      <c r="B625" s="41"/>
      <c r="C625" s="41"/>
      <c r="D625" s="41"/>
      <c r="E625" s="41"/>
      <c r="F625" s="41"/>
      <c r="G625" s="41"/>
      <c r="H625" s="41"/>
      <c r="I625" s="41"/>
      <c r="J625" s="62"/>
      <c r="K625" s="63"/>
      <c r="L625" s="63"/>
      <c r="M625" s="63"/>
      <c r="N625" s="41"/>
      <c r="O625" s="41"/>
      <c r="P625" s="41"/>
    </row>
    <row r="626" spans="2:16" s="34" customFormat="1" ht="20.100000000000001" customHeight="1" x14ac:dyDescent="0.2">
      <c r="B626" s="41"/>
      <c r="C626" s="41"/>
      <c r="D626" s="41"/>
      <c r="E626" s="41"/>
      <c r="F626" s="41"/>
      <c r="G626" s="41"/>
      <c r="H626" s="41"/>
      <c r="I626" s="41"/>
      <c r="J626" s="62"/>
      <c r="K626" s="63"/>
      <c r="L626" s="63"/>
      <c r="M626" s="63"/>
      <c r="N626" s="41"/>
      <c r="O626" s="41"/>
      <c r="P626" s="41"/>
    </row>
    <row r="627" spans="2:16" s="34" customFormat="1" ht="20.100000000000001" customHeight="1" x14ac:dyDescent="0.2">
      <c r="B627" s="41"/>
      <c r="C627" s="41"/>
      <c r="D627" s="41"/>
      <c r="E627" s="41"/>
      <c r="F627" s="41"/>
      <c r="G627" s="41"/>
      <c r="H627" s="41"/>
      <c r="I627" s="41"/>
      <c r="J627" s="62"/>
      <c r="K627" s="63"/>
      <c r="L627" s="63"/>
      <c r="M627" s="63"/>
      <c r="N627" s="41"/>
      <c r="O627" s="41"/>
      <c r="P627" s="41"/>
    </row>
    <row r="628" spans="2:16" s="34" customFormat="1" ht="20.100000000000001" customHeight="1" x14ac:dyDescent="0.2">
      <c r="B628" s="41"/>
      <c r="C628" s="41"/>
      <c r="D628" s="41"/>
      <c r="E628" s="41"/>
      <c r="F628" s="41"/>
      <c r="G628" s="41"/>
      <c r="H628" s="41"/>
      <c r="I628" s="41"/>
      <c r="J628" s="62"/>
      <c r="K628" s="63"/>
      <c r="L628" s="63"/>
      <c r="M628" s="63"/>
      <c r="N628" s="41"/>
      <c r="O628" s="41"/>
      <c r="P628" s="41"/>
    </row>
    <row r="629" spans="2:16" s="34" customFormat="1" ht="20.100000000000001" customHeight="1" x14ac:dyDescent="0.2">
      <c r="B629" s="41"/>
      <c r="C629" s="41"/>
      <c r="D629" s="41"/>
      <c r="E629" s="41"/>
      <c r="F629" s="41"/>
      <c r="G629" s="41"/>
      <c r="H629" s="41"/>
      <c r="I629" s="41"/>
      <c r="J629" s="62"/>
      <c r="K629" s="63"/>
      <c r="L629" s="63"/>
      <c r="M629" s="63"/>
      <c r="N629" s="41"/>
      <c r="O629" s="41"/>
      <c r="P629" s="41"/>
    </row>
    <row r="630" spans="2:16" s="34" customFormat="1" ht="20.100000000000001" customHeight="1" x14ac:dyDescent="0.2">
      <c r="B630" s="41"/>
      <c r="C630" s="41"/>
      <c r="D630" s="41"/>
      <c r="E630" s="41"/>
      <c r="F630" s="41"/>
      <c r="G630" s="41"/>
      <c r="H630" s="41"/>
      <c r="I630" s="41"/>
      <c r="J630" s="62"/>
      <c r="K630" s="63"/>
      <c r="L630" s="63"/>
      <c r="M630" s="63"/>
      <c r="N630" s="41"/>
      <c r="O630" s="41"/>
      <c r="P630" s="41"/>
    </row>
    <row r="631" spans="2:16" s="34" customFormat="1" ht="20.100000000000001" customHeight="1" x14ac:dyDescent="0.2">
      <c r="B631" s="41"/>
      <c r="C631" s="41"/>
      <c r="D631" s="41"/>
      <c r="E631" s="41"/>
      <c r="F631" s="41"/>
      <c r="G631" s="41"/>
      <c r="H631" s="41"/>
      <c r="I631" s="41"/>
      <c r="J631" s="62"/>
      <c r="K631" s="63"/>
      <c r="L631" s="63"/>
      <c r="M631" s="63"/>
      <c r="N631" s="41"/>
      <c r="O631" s="41"/>
      <c r="P631" s="41"/>
    </row>
    <row r="632" spans="2:16" s="34" customFormat="1" ht="20.100000000000001" customHeight="1" x14ac:dyDescent="0.2">
      <c r="B632" s="41"/>
      <c r="C632" s="41"/>
      <c r="D632" s="41"/>
      <c r="E632" s="41"/>
      <c r="F632" s="41"/>
      <c r="G632" s="41"/>
      <c r="H632" s="41"/>
      <c r="I632" s="41"/>
      <c r="J632" s="62"/>
      <c r="K632" s="63"/>
      <c r="L632" s="63"/>
      <c r="M632" s="63"/>
      <c r="N632" s="41"/>
      <c r="O632" s="41"/>
      <c r="P632" s="41"/>
    </row>
    <row r="633" spans="2:16" s="34" customFormat="1" ht="20.100000000000001" customHeight="1" x14ac:dyDescent="0.2">
      <c r="B633" s="41"/>
      <c r="C633" s="41"/>
      <c r="D633" s="41"/>
      <c r="E633" s="41"/>
      <c r="F633" s="41"/>
      <c r="G633" s="41"/>
      <c r="H633" s="41"/>
      <c r="I633" s="41"/>
      <c r="J633" s="62"/>
      <c r="K633" s="63"/>
      <c r="L633" s="63"/>
      <c r="M633" s="63"/>
      <c r="N633" s="41"/>
      <c r="O633" s="41"/>
      <c r="P633" s="41"/>
    </row>
    <row r="634" spans="2:16" s="34" customFormat="1" ht="20.100000000000001" customHeight="1" x14ac:dyDescent="0.2">
      <c r="B634" s="41"/>
      <c r="C634" s="41"/>
      <c r="D634" s="41"/>
      <c r="E634" s="41"/>
      <c r="F634" s="41"/>
      <c r="G634" s="41"/>
      <c r="H634" s="41"/>
      <c r="I634" s="41"/>
      <c r="J634" s="62"/>
      <c r="K634" s="63"/>
      <c r="L634" s="63"/>
      <c r="M634" s="63"/>
      <c r="N634" s="41"/>
      <c r="O634" s="41"/>
      <c r="P634" s="41"/>
    </row>
    <row r="635" spans="2:16" s="34" customFormat="1" ht="20.100000000000001" customHeight="1" x14ac:dyDescent="0.2">
      <c r="B635" s="41"/>
      <c r="C635" s="41"/>
      <c r="D635" s="41"/>
      <c r="E635" s="41"/>
      <c r="F635" s="41"/>
      <c r="G635" s="41"/>
      <c r="H635" s="41"/>
      <c r="I635" s="41"/>
      <c r="J635" s="62"/>
      <c r="K635" s="63"/>
      <c r="L635" s="63"/>
      <c r="M635" s="63"/>
      <c r="N635" s="41"/>
      <c r="O635" s="41"/>
      <c r="P635" s="41"/>
    </row>
    <row r="636" spans="2:16" s="34" customFormat="1" ht="20.100000000000001" customHeight="1" x14ac:dyDescent="0.2">
      <c r="B636" s="41"/>
      <c r="C636" s="41"/>
      <c r="D636" s="41"/>
      <c r="E636" s="41"/>
      <c r="F636" s="41"/>
      <c r="G636" s="41"/>
      <c r="H636" s="41"/>
      <c r="I636" s="41"/>
      <c r="J636" s="62"/>
      <c r="K636" s="63"/>
      <c r="L636" s="63"/>
      <c r="M636" s="63"/>
      <c r="N636" s="41"/>
      <c r="O636" s="41"/>
      <c r="P636" s="41"/>
    </row>
    <row r="637" spans="2:16" s="34" customFormat="1" ht="20.100000000000001" customHeight="1" x14ac:dyDescent="0.2">
      <c r="B637" s="41"/>
      <c r="C637" s="41"/>
      <c r="D637" s="41"/>
      <c r="E637" s="41"/>
      <c r="F637" s="41"/>
      <c r="G637" s="41"/>
      <c r="H637" s="41"/>
      <c r="I637" s="41"/>
      <c r="J637" s="62"/>
      <c r="K637" s="63"/>
      <c r="L637" s="63"/>
      <c r="M637" s="63"/>
      <c r="N637" s="41"/>
      <c r="O637" s="41"/>
      <c r="P637" s="41"/>
    </row>
    <row r="638" spans="2:16" s="34" customFormat="1" ht="20.100000000000001" customHeight="1" x14ac:dyDescent="0.2">
      <c r="B638" s="41"/>
      <c r="C638" s="41"/>
      <c r="D638" s="41"/>
      <c r="E638" s="41"/>
      <c r="F638" s="41"/>
      <c r="G638" s="41"/>
      <c r="H638" s="41"/>
      <c r="I638" s="41"/>
      <c r="J638" s="62"/>
      <c r="K638" s="63"/>
      <c r="L638" s="63"/>
      <c r="M638" s="63"/>
      <c r="N638" s="41"/>
      <c r="O638" s="41"/>
      <c r="P638" s="41"/>
    </row>
    <row r="639" spans="2:16" s="34" customFormat="1" ht="20.100000000000001" customHeight="1" x14ac:dyDescent="0.2">
      <c r="B639" s="41"/>
      <c r="C639" s="41"/>
      <c r="D639" s="41"/>
      <c r="E639" s="41"/>
      <c r="F639" s="41"/>
      <c r="G639" s="41"/>
      <c r="H639" s="41"/>
      <c r="I639" s="41"/>
      <c r="J639" s="62"/>
      <c r="K639" s="63"/>
      <c r="L639" s="63"/>
      <c r="M639" s="63"/>
      <c r="N639" s="41"/>
      <c r="O639" s="41"/>
      <c r="P639" s="41"/>
    </row>
    <row r="640" spans="2:16" s="34" customFormat="1" ht="20.100000000000001" customHeight="1" x14ac:dyDescent="0.2">
      <c r="B640" s="41"/>
      <c r="C640" s="41"/>
      <c r="D640" s="41"/>
      <c r="E640" s="41"/>
      <c r="F640" s="41"/>
      <c r="G640" s="41"/>
      <c r="H640" s="41"/>
      <c r="I640" s="41"/>
      <c r="J640" s="62"/>
      <c r="K640" s="63"/>
      <c r="L640" s="63"/>
      <c r="M640" s="63"/>
      <c r="N640" s="41"/>
      <c r="O640" s="41"/>
      <c r="P640" s="41"/>
    </row>
    <row r="641" spans="2:16" s="34" customFormat="1" ht="20.100000000000001" customHeight="1" x14ac:dyDescent="0.2">
      <c r="B641" s="41"/>
      <c r="C641" s="41"/>
      <c r="D641" s="41"/>
      <c r="E641" s="41"/>
      <c r="F641" s="41"/>
      <c r="G641" s="41"/>
      <c r="H641" s="41"/>
      <c r="I641" s="41"/>
      <c r="J641" s="62"/>
      <c r="K641" s="63"/>
      <c r="L641" s="63"/>
      <c r="M641" s="63"/>
      <c r="N641" s="41"/>
      <c r="O641" s="41"/>
      <c r="P641" s="41"/>
    </row>
    <row r="642" spans="2:16" s="34" customFormat="1" ht="20.100000000000001" customHeight="1" x14ac:dyDescent="0.2">
      <c r="B642" s="41"/>
      <c r="C642" s="41"/>
      <c r="D642" s="41"/>
      <c r="E642" s="41"/>
      <c r="F642" s="41"/>
      <c r="G642" s="41"/>
      <c r="H642" s="41"/>
      <c r="I642" s="41"/>
      <c r="J642" s="62"/>
      <c r="K642" s="63"/>
      <c r="L642" s="63"/>
      <c r="M642" s="63"/>
      <c r="N642" s="41"/>
      <c r="O642" s="41"/>
      <c r="P642" s="41"/>
    </row>
    <row r="643" spans="2:16" s="34" customFormat="1" ht="20.100000000000001" customHeight="1" x14ac:dyDescent="0.2">
      <c r="B643" s="41"/>
      <c r="C643" s="41"/>
      <c r="D643" s="41"/>
      <c r="E643" s="41"/>
      <c r="F643" s="41"/>
      <c r="G643" s="41"/>
      <c r="H643" s="41"/>
      <c r="I643" s="41"/>
      <c r="J643" s="62"/>
      <c r="K643" s="63"/>
      <c r="L643" s="63"/>
      <c r="M643" s="63"/>
      <c r="N643" s="41"/>
      <c r="O643" s="41"/>
      <c r="P643" s="41"/>
    </row>
    <row r="644" spans="2:16" s="34" customFormat="1" ht="20.100000000000001" customHeight="1" x14ac:dyDescent="0.2">
      <c r="B644" s="41"/>
      <c r="C644" s="41"/>
      <c r="D644" s="41"/>
      <c r="E644" s="41"/>
      <c r="F644" s="41"/>
      <c r="G644" s="41"/>
      <c r="H644" s="41"/>
      <c r="I644" s="41"/>
      <c r="J644" s="62"/>
      <c r="K644" s="63"/>
      <c r="L644" s="63"/>
      <c r="M644" s="63"/>
      <c r="N644" s="41"/>
      <c r="O644" s="41"/>
      <c r="P644" s="41"/>
    </row>
    <row r="645" spans="2:16" s="34" customFormat="1" ht="20.100000000000001" customHeight="1" x14ac:dyDescent="0.2">
      <c r="B645" s="41"/>
      <c r="C645" s="41"/>
      <c r="D645" s="41"/>
      <c r="E645" s="41"/>
      <c r="F645" s="41"/>
      <c r="G645" s="41"/>
      <c r="H645" s="41"/>
      <c r="I645" s="41"/>
      <c r="J645" s="62"/>
      <c r="K645" s="63"/>
      <c r="L645" s="63"/>
      <c r="M645" s="63"/>
      <c r="N645" s="41"/>
      <c r="O645" s="41"/>
      <c r="P645" s="41"/>
    </row>
    <row r="646" spans="2:16" s="34" customFormat="1" ht="20.100000000000001" customHeight="1" x14ac:dyDescent="0.2">
      <c r="B646" s="41"/>
      <c r="C646" s="41"/>
      <c r="D646" s="41"/>
      <c r="E646" s="41"/>
      <c r="F646" s="41"/>
      <c r="G646" s="41"/>
      <c r="H646" s="41"/>
      <c r="I646" s="41"/>
      <c r="J646" s="62"/>
      <c r="K646" s="63"/>
      <c r="L646" s="63"/>
      <c r="M646" s="63"/>
      <c r="N646" s="41"/>
      <c r="O646" s="41"/>
      <c r="P646" s="41"/>
    </row>
    <row r="647" spans="2:16" s="34" customFormat="1" ht="20.100000000000001" customHeight="1" x14ac:dyDescent="0.2">
      <c r="B647" s="41"/>
      <c r="C647" s="41"/>
      <c r="D647" s="41"/>
      <c r="E647" s="41"/>
      <c r="F647" s="41"/>
      <c r="G647" s="41"/>
      <c r="H647" s="41"/>
      <c r="I647" s="41"/>
      <c r="J647" s="62"/>
      <c r="K647" s="63"/>
      <c r="L647" s="63"/>
      <c r="M647" s="63"/>
      <c r="N647" s="41"/>
      <c r="O647" s="41"/>
      <c r="P647" s="41"/>
    </row>
    <row r="648" spans="2:16" s="34" customFormat="1" ht="20.100000000000001" customHeight="1" x14ac:dyDescent="0.2">
      <c r="B648" s="41"/>
      <c r="C648" s="41"/>
      <c r="D648" s="41"/>
      <c r="E648" s="41"/>
      <c r="F648" s="41"/>
      <c r="G648" s="41"/>
      <c r="H648" s="41"/>
      <c r="I648" s="41"/>
      <c r="J648" s="62"/>
      <c r="K648" s="63"/>
      <c r="L648" s="63"/>
      <c r="M648" s="63"/>
      <c r="N648" s="41"/>
      <c r="O648" s="41"/>
      <c r="P648" s="41"/>
    </row>
    <row r="649" spans="2:16" s="34" customFormat="1" ht="20.100000000000001" customHeight="1" x14ac:dyDescent="0.2">
      <c r="B649" s="41"/>
      <c r="C649" s="41"/>
      <c r="D649" s="41"/>
      <c r="E649" s="41"/>
      <c r="F649" s="41"/>
      <c r="G649" s="41"/>
      <c r="H649" s="41"/>
      <c r="I649" s="41"/>
      <c r="J649" s="62"/>
      <c r="K649" s="63"/>
      <c r="L649" s="63"/>
      <c r="M649" s="63"/>
      <c r="N649" s="41"/>
      <c r="O649" s="41"/>
      <c r="P649" s="41"/>
    </row>
    <row r="650" spans="2:16" s="34" customFormat="1" ht="20.100000000000001" customHeight="1" x14ac:dyDescent="0.2">
      <c r="B650" s="41"/>
      <c r="C650" s="41"/>
      <c r="D650" s="41"/>
      <c r="E650" s="41"/>
      <c r="F650" s="41"/>
      <c r="G650" s="41"/>
      <c r="H650" s="41"/>
      <c r="I650" s="41"/>
      <c r="J650" s="62"/>
      <c r="K650" s="63"/>
      <c r="L650" s="63"/>
      <c r="M650" s="63"/>
      <c r="N650" s="41"/>
      <c r="O650" s="41"/>
      <c r="P650" s="41"/>
    </row>
    <row r="651" spans="2:16" s="34" customFormat="1" ht="20.100000000000001" customHeight="1" x14ac:dyDescent="0.2">
      <c r="B651" s="41"/>
      <c r="C651" s="41"/>
      <c r="D651" s="41"/>
      <c r="E651" s="41"/>
      <c r="F651" s="41"/>
      <c r="G651" s="41"/>
      <c r="H651" s="41"/>
      <c r="I651" s="41"/>
      <c r="J651" s="62"/>
      <c r="K651" s="63"/>
      <c r="L651" s="63"/>
      <c r="M651" s="63"/>
      <c r="N651" s="41"/>
      <c r="O651" s="41"/>
      <c r="P651" s="41"/>
    </row>
    <row r="652" spans="2:16" s="34" customFormat="1" ht="20.100000000000001" customHeight="1" x14ac:dyDescent="0.2">
      <c r="B652" s="41"/>
      <c r="C652" s="41"/>
      <c r="D652" s="41"/>
      <c r="E652" s="41"/>
      <c r="F652" s="41"/>
      <c r="G652" s="41"/>
      <c r="H652" s="41"/>
      <c r="I652" s="41"/>
      <c r="J652" s="62"/>
      <c r="K652" s="63"/>
      <c r="L652" s="63"/>
      <c r="M652" s="63"/>
      <c r="N652" s="41"/>
      <c r="O652" s="41"/>
      <c r="P652" s="41"/>
    </row>
    <row r="653" spans="2:16" s="34" customFormat="1" ht="20.100000000000001" customHeight="1" x14ac:dyDescent="0.2">
      <c r="B653" s="41"/>
      <c r="C653" s="41"/>
      <c r="D653" s="41"/>
      <c r="E653" s="41"/>
      <c r="F653" s="41"/>
      <c r="G653" s="41"/>
      <c r="H653" s="41"/>
      <c r="I653" s="41"/>
      <c r="J653" s="62"/>
      <c r="K653" s="63"/>
      <c r="L653" s="63"/>
      <c r="M653" s="63"/>
      <c r="N653" s="41"/>
      <c r="O653" s="41"/>
      <c r="P653" s="41"/>
    </row>
    <row r="654" spans="2:16" s="34" customFormat="1" ht="20.100000000000001" customHeight="1" x14ac:dyDescent="0.2">
      <c r="B654" s="41"/>
      <c r="C654" s="41"/>
      <c r="D654" s="41"/>
      <c r="E654" s="41"/>
      <c r="F654" s="41"/>
      <c r="G654" s="41"/>
      <c r="H654" s="41"/>
      <c r="I654" s="41"/>
      <c r="J654" s="62"/>
      <c r="K654" s="63"/>
      <c r="L654" s="63"/>
      <c r="M654" s="63"/>
      <c r="N654" s="41"/>
      <c r="O654" s="41"/>
      <c r="P654" s="41"/>
    </row>
    <row r="655" spans="2:16" s="34" customFormat="1" ht="20.100000000000001" customHeight="1" x14ac:dyDescent="0.2">
      <c r="B655" s="41"/>
      <c r="C655" s="41"/>
      <c r="D655" s="41"/>
      <c r="E655" s="41"/>
      <c r="F655" s="41"/>
      <c r="G655" s="41"/>
      <c r="H655" s="41"/>
      <c r="I655" s="41"/>
      <c r="J655" s="62"/>
      <c r="K655" s="63"/>
      <c r="L655" s="63"/>
      <c r="M655" s="63"/>
      <c r="N655" s="41"/>
      <c r="O655" s="41"/>
      <c r="P655" s="41"/>
    </row>
    <row r="656" spans="2:16" s="34" customFormat="1" ht="20.100000000000001" customHeight="1" x14ac:dyDescent="0.2">
      <c r="B656" s="41"/>
      <c r="C656" s="41"/>
      <c r="D656" s="41"/>
      <c r="E656" s="41"/>
      <c r="F656" s="41"/>
      <c r="G656" s="41"/>
      <c r="H656" s="41"/>
      <c r="I656" s="41"/>
      <c r="J656" s="62"/>
      <c r="K656" s="63"/>
      <c r="L656" s="63"/>
      <c r="M656" s="63"/>
      <c r="N656" s="41"/>
      <c r="O656" s="41"/>
      <c r="P656" s="41"/>
    </row>
    <row r="657" spans="2:16" s="34" customFormat="1" ht="20.100000000000001" customHeight="1" x14ac:dyDescent="0.2">
      <c r="B657" s="41"/>
      <c r="C657" s="41"/>
      <c r="D657" s="41"/>
      <c r="E657" s="41"/>
      <c r="F657" s="41"/>
      <c r="G657" s="41"/>
      <c r="H657" s="41"/>
      <c r="I657" s="41"/>
      <c r="J657" s="62"/>
      <c r="K657" s="63"/>
      <c r="L657" s="63"/>
      <c r="M657" s="63"/>
      <c r="N657" s="41"/>
      <c r="O657" s="41"/>
      <c r="P657" s="41"/>
    </row>
    <row r="658" spans="2:16" s="34" customFormat="1" ht="20.100000000000001" customHeight="1" x14ac:dyDescent="0.2">
      <c r="B658" s="41"/>
      <c r="C658" s="41"/>
      <c r="D658" s="41"/>
      <c r="E658" s="41"/>
      <c r="F658" s="41"/>
      <c r="G658" s="41"/>
      <c r="H658" s="41"/>
      <c r="I658" s="41"/>
      <c r="J658" s="62"/>
      <c r="K658" s="63"/>
      <c r="L658" s="63"/>
      <c r="M658" s="63"/>
      <c r="N658" s="41"/>
      <c r="O658" s="41"/>
      <c r="P658" s="41"/>
    </row>
    <row r="659" spans="2:16" s="34" customFormat="1" ht="20.100000000000001" customHeight="1" x14ac:dyDescent="0.2">
      <c r="B659" s="41"/>
      <c r="C659" s="41"/>
      <c r="D659" s="41"/>
      <c r="E659" s="41"/>
      <c r="F659" s="41"/>
      <c r="G659" s="41"/>
      <c r="H659" s="41"/>
      <c r="I659" s="41"/>
      <c r="J659" s="62"/>
      <c r="K659" s="63"/>
      <c r="L659" s="63"/>
      <c r="M659" s="63"/>
      <c r="N659" s="41"/>
      <c r="O659" s="41"/>
      <c r="P659" s="41"/>
    </row>
    <row r="660" spans="2:16" s="34" customFormat="1" ht="20.100000000000001" customHeight="1" x14ac:dyDescent="0.2">
      <c r="B660" s="41"/>
      <c r="C660" s="41"/>
      <c r="D660" s="41"/>
      <c r="E660" s="41"/>
      <c r="F660" s="41"/>
      <c r="G660" s="41"/>
      <c r="H660" s="41"/>
      <c r="I660" s="41"/>
      <c r="J660" s="62"/>
      <c r="K660" s="63"/>
      <c r="L660" s="63"/>
      <c r="M660" s="63"/>
      <c r="N660" s="41"/>
      <c r="O660" s="41"/>
      <c r="P660" s="41"/>
    </row>
    <row r="661" spans="2:16" s="34" customFormat="1" ht="20.100000000000001" customHeight="1" x14ac:dyDescent="0.2">
      <c r="B661" s="41"/>
      <c r="C661" s="41"/>
      <c r="D661" s="41"/>
      <c r="E661" s="41"/>
      <c r="F661" s="41"/>
      <c r="G661" s="41"/>
      <c r="H661" s="41"/>
      <c r="I661" s="41"/>
      <c r="J661" s="62"/>
      <c r="K661" s="63"/>
      <c r="L661" s="63"/>
      <c r="M661" s="63"/>
      <c r="N661" s="41"/>
      <c r="O661" s="41"/>
      <c r="P661" s="41"/>
    </row>
    <row r="662" spans="2:16" s="34" customFormat="1" ht="20.100000000000001" customHeight="1" x14ac:dyDescent="0.2">
      <c r="B662" s="41"/>
      <c r="C662" s="41"/>
      <c r="D662" s="41"/>
      <c r="E662" s="41"/>
      <c r="F662" s="41"/>
      <c r="G662" s="41"/>
      <c r="H662" s="41"/>
      <c r="I662" s="41"/>
      <c r="J662" s="62"/>
      <c r="K662" s="63"/>
      <c r="L662" s="63"/>
      <c r="M662" s="63"/>
      <c r="N662" s="41"/>
      <c r="O662" s="41"/>
      <c r="P662" s="41"/>
    </row>
    <row r="663" spans="2:16" s="34" customFormat="1" ht="20.100000000000001" customHeight="1" x14ac:dyDescent="0.2">
      <c r="B663" s="41"/>
      <c r="C663" s="41"/>
      <c r="D663" s="41"/>
      <c r="E663" s="41"/>
      <c r="F663" s="41"/>
      <c r="G663" s="41"/>
      <c r="H663" s="41"/>
      <c r="I663" s="41"/>
      <c r="J663" s="62"/>
      <c r="K663" s="63"/>
      <c r="L663" s="63"/>
      <c r="M663" s="63"/>
      <c r="N663" s="41"/>
      <c r="O663" s="41"/>
      <c r="P663" s="41"/>
    </row>
    <row r="664" spans="2:16" s="34" customFormat="1" ht="20.100000000000001" customHeight="1" x14ac:dyDescent="0.2">
      <c r="B664" s="41"/>
      <c r="C664" s="41"/>
      <c r="D664" s="41"/>
      <c r="E664" s="41"/>
      <c r="F664" s="41"/>
      <c r="G664" s="41"/>
      <c r="H664" s="41"/>
      <c r="I664" s="41"/>
      <c r="J664" s="62"/>
      <c r="K664" s="63"/>
      <c r="L664" s="63"/>
      <c r="M664" s="63"/>
      <c r="N664" s="41"/>
      <c r="O664" s="41"/>
      <c r="P664" s="41"/>
    </row>
    <row r="665" spans="2:16" s="34" customFormat="1" ht="20.100000000000001" customHeight="1" x14ac:dyDescent="0.2">
      <c r="B665" s="41"/>
      <c r="C665" s="41"/>
      <c r="D665" s="41"/>
      <c r="E665" s="41"/>
      <c r="F665" s="41"/>
      <c r="G665" s="41"/>
      <c r="H665" s="41"/>
      <c r="I665" s="41"/>
      <c r="J665" s="62"/>
      <c r="K665" s="63"/>
      <c r="L665" s="63"/>
      <c r="M665" s="63"/>
      <c r="N665" s="41"/>
      <c r="O665" s="41"/>
      <c r="P665" s="41"/>
    </row>
    <row r="666" spans="2:16" s="34" customFormat="1" ht="20.100000000000001" customHeight="1" x14ac:dyDescent="0.2">
      <c r="B666" s="41"/>
      <c r="C666" s="41"/>
      <c r="D666" s="41"/>
      <c r="E666" s="41"/>
      <c r="F666" s="41"/>
      <c r="G666" s="41"/>
      <c r="H666" s="41"/>
      <c r="I666" s="41"/>
      <c r="J666" s="62"/>
      <c r="K666" s="63"/>
      <c r="L666" s="63"/>
      <c r="M666" s="63"/>
      <c r="N666" s="41"/>
      <c r="O666" s="41"/>
      <c r="P666" s="41"/>
    </row>
    <row r="667" spans="2:16" s="34" customFormat="1" ht="20.100000000000001" customHeight="1" x14ac:dyDescent="0.2">
      <c r="B667" s="41"/>
      <c r="C667" s="41"/>
      <c r="D667" s="41"/>
      <c r="E667" s="41"/>
      <c r="F667" s="41"/>
      <c r="G667" s="41"/>
      <c r="H667" s="41"/>
      <c r="I667" s="41"/>
      <c r="J667" s="62"/>
      <c r="K667" s="63"/>
      <c r="L667" s="63"/>
      <c r="M667" s="63"/>
      <c r="N667" s="41"/>
      <c r="O667" s="41"/>
      <c r="P667" s="41"/>
    </row>
    <row r="668" spans="2:16" s="34" customFormat="1" ht="20.100000000000001" customHeight="1" x14ac:dyDescent="0.2">
      <c r="B668" s="41"/>
      <c r="C668" s="41"/>
      <c r="D668" s="41"/>
      <c r="E668" s="41"/>
      <c r="F668" s="41"/>
      <c r="G668" s="41"/>
      <c r="H668" s="41"/>
      <c r="I668" s="41"/>
      <c r="J668" s="62"/>
      <c r="K668" s="63"/>
      <c r="L668" s="63"/>
      <c r="M668" s="63"/>
      <c r="N668" s="41"/>
      <c r="O668" s="41"/>
      <c r="P668" s="41"/>
    </row>
    <row r="669" spans="2:16" s="34" customFormat="1" ht="20.100000000000001" customHeight="1" x14ac:dyDescent="0.2">
      <c r="B669" s="41"/>
      <c r="C669" s="41"/>
      <c r="D669" s="41"/>
      <c r="E669" s="41"/>
      <c r="F669" s="41"/>
      <c r="G669" s="41"/>
      <c r="H669" s="41"/>
      <c r="I669" s="41"/>
      <c r="J669" s="62"/>
      <c r="K669" s="63"/>
      <c r="L669" s="63"/>
      <c r="M669" s="63"/>
      <c r="N669" s="41"/>
      <c r="O669" s="41"/>
      <c r="P669" s="41"/>
    </row>
    <row r="670" spans="2:16" s="34" customFormat="1" ht="20.100000000000001" customHeight="1" x14ac:dyDescent="0.2">
      <c r="B670" s="41"/>
      <c r="C670" s="41"/>
      <c r="D670" s="41"/>
      <c r="E670" s="41"/>
      <c r="F670" s="41"/>
      <c r="G670" s="41"/>
      <c r="H670" s="41"/>
      <c r="I670" s="41"/>
      <c r="J670" s="62"/>
      <c r="K670" s="63"/>
      <c r="L670" s="63"/>
      <c r="M670" s="63"/>
      <c r="N670" s="41"/>
      <c r="O670" s="41"/>
      <c r="P670" s="41"/>
    </row>
    <row r="671" spans="2:16" s="34" customFormat="1" ht="20.100000000000001" customHeight="1" x14ac:dyDescent="0.2">
      <c r="B671" s="41"/>
      <c r="C671" s="41"/>
      <c r="D671" s="41"/>
      <c r="E671" s="41"/>
      <c r="F671" s="41"/>
      <c r="G671" s="41"/>
      <c r="H671" s="41"/>
      <c r="I671" s="41"/>
      <c r="J671" s="62"/>
      <c r="K671" s="63"/>
      <c r="L671" s="63"/>
      <c r="M671" s="63"/>
      <c r="N671" s="41"/>
      <c r="O671" s="41"/>
      <c r="P671" s="41"/>
    </row>
    <row r="672" spans="2:16" s="34" customFormat="1" ht="20.100000000000001" customHeight="1" x14ac:dyDescent="0.2">
      <c r="B672" s="41"/>
      <c r="C672" s="41"/>
      <c r="D672" s="41"/>
      <c r="E672" s="41"/>
      <c r="F672" s="41"/>
      <c r="G672" s="41"/>
      <c r="H672" s="41"/>
      <c r="I672" s="41"/>
      <c r="J672" s="62"/>
      <c r="K672" s="63"/>
      <c r="L672" s="63"/>
      <c r="M672" s="63"/>
      <c r="N672" s="41"/>
      <c r="O672" s="41"/>
      <c r="P672" s="41"/>
    </row>
    <row r="673" spans="2:16" s="34" customFormat="1" ht="20.100000000000001" customHeight="1" x14ac:dyDescent="0.2">
      <c r="B673" s="41"/>
      <c r="C673" s="41"/>
      <c r="D673" s="41"/>
      <c r="E673" s="41"/>
      <c r="F673" s="41"/>
      <c r="G673" s="41"/>
      <c r="H673" s="41"/>
      <c r="I673" s="41"/>
      <c r="J673" s="62"/>
      <c r="K673" s="63"/>
      <c r="L673" s="63"/>
      <c r="M673" s="63"/>
      <c r="N673" s="41"/>
      <c r="O673" s="41"/>
      <c r="P673" s="41"/>
    </row>
    <row r="674" spans="2:16" s="34" customFormat="1" ht="20.100000000000001" customHeight="1" x14ac:dyDescent="0.2">
      <c r="B674" s="41"/>
      <c r="C674" s="41"/>
      <c r="D674" s="41"/>
      <c r="E674" s="41"/>
      <c r="F674" s="41"/>
      <c r="G674" s="41"/>
      <c r="H674" s="41"/>
      <c r="I674" s="41"/>
      <c r="J674" s="62"/>
      <c r="K674" s="63"/>
      <c r="L674" s="63"/>
      <c r="M674" s="63"/>
      <c r="N674" s="41"/>
      <c r="O674" s="41"/>
      <c r="P674" s="41"/>
    </row>
    <row r="675" spans="2:16" s="34" customFormat="1" ht="20.100000000000001" customHeight="1" x14ac:dyDescent="0.2">
      <c r="B675" s="41"/>
      <c r="C675" s="41"/>
      <c r="D675" s="41"/>
      <c r="E675" s="41"/>
      <c r="F675" s="41"/>
      <c r="G675" s="41"/>
      <c r="H675" s="41"/>
      <c r="I675" s="41"/>
      <c r="J675" s="62"/>
      <c r="K675" s="63"/>
      <c r="L675" s="63"/>
      <c r="M675" s="63"/>
      <c r="N675" s="41"/>
      <c r="O675" s="41"/>
      <c r="P675" s="41"/>
    </row>
    <row r="676" spans="2:16" s="34" customFormat="1" ht="20.100000000000001" customHeight="1" x14ac:dyDescent="0.2">
      <c r="B676" s="41"/>
      <c r="C676" s="41"/>
      <c r="D676" s="41"/>
      <c r="E676" s="41"/>
      <c r="F676" s="41"/>
      <c r="G676" s="41"/>
      <c r="H676" s="41"/>
      <c r="I676" s="41"/>
      <c r="J676" s="62"/>
      <c r="K676" s="63"/>
      <c r="L676" s="63"/>
      <c r="M676" s="63"/>
      <c r="N676" s="41"/>
      <c r="O676" s="41"/>
      <c r="P676" s="41"/>
    </row>
    <row r="677" spans="2:16" s="34" customFormat="1" ht="20.100000000000001" customHeight="1" x14ac:dyDescent="0.2">
      <c r="B677" s="41"/>
      <c r="C677" s="41"/>
      <c r="D677" s="41"/>
      <c r="E677" s="41"/>
      <c r="F677" s="41"/>
      <c r="G677" s="41"/>
      <c r="H677" s="41"/>
      <c r="I677" s="41"/>
      <c r="J677" s="62"/>
      <c r="K677" s="63"/>
      <c r="L677" s="63"/>
      <c r="M677" s="63"/>
      <c r="N677" s="41"/>
      <c r="O677" s="41"/>
      <c r="P677" s="41"/>
    </row>
    <row r="678" spans="2:16" s="34" customFormat="1" ht="20.100000000000001" customHeight="1" x14ac:dyDescent="0.2">
      <c r="B678" s="41"/>
      <c r="C678" s="41"/>
      <c r="D678" s="41"/>
      <c r="E678" s="41"/>
      <c r="F678" s="41"/>
      <c r="G678" s="41"/>
      <c r="H678" s="41"/>
      <c r="I678" s="41"/>
      <c r="J678" s="62"/>
      <c r="K678" s="63"/>
      <c r="L678" s="63"/>
      <c r="M678" s="63"/>
      <c r="N678" s="41"/>
      <c r="O678" s="41"/>
      <c r="P678" s="41"/>
    </row>
    <row r="679" spans="2:16" s="34" customFormat="1" ht="20.100000000000001" customHeight="1" x14ac:dyDescent="0.2">
      <c r="B679" s="41"/>
      <c r="C679" s="41"/>
      <c r="D679" s="41"/>
      <c r="E679" s="41"/>
      <c r="F679" s="41"/>
      <c r="G679" s="41"/>
      <c r="H679" s="41"/>
      <c r="I679" s="41"/>
      <c r="J679" s="62"/>
      <c r="K679" s="63"/>
      <c r="L679" s="63"/>
      <c r="M679" s="63"/>
      <c r="N679" s="41"/>
      <c r="O679" s="41"/>
      <c r="P679" s="41"/>
    </row>
    <row r="680" spans="2:16" s="34" customFormat="1" ht="20.100000000000001" customHeight="1" x14ac:dyDescent="0.2">
      <c r="B680" s="41"/>
      <c r="C680" s="41"/>
      <c r="D680" s="41"/>
      <c r="E680" s="41"/>
      <c r="F680" s="41"/>
      <c r="G680" s="41"/>
      <c r="H680" s="41"/>
      <c r="I680" s="41"/>
      <c r="J680" s="62"/>
      <c r="K680" s="63"/>
      <c r="L680" s="63"/>
      <c r="M680" s="63"/>
      <c r="N680" s="41"/>
      <c r="O680" s="41"/>
      <c r="P680" s="41"/>
    </row>
    <row r="681" spans="2:16" s="34" customFormat="1" ht="20.100000000000001" customHeight="1" x14ac:dyDescent="0.2">
      <c r="B681" s="41"/>
      <c r="C681" s="41"/>
      <c r="D681" s="41"/>
      <c r="E681" s="41"/>
      <c r="F681" s="41"/>
      <c r="G681" s="41"/>
      <c r="H681" s="41"/>
      <c r="I681" s="41"/>
      <c r="J681" s="62"/>
      <c r="K681" s="63"/>
      <c r="L681" s="63"/>
      <c r="M681" s="63"/>
      <c r="N681" s="41"/>
      <c r="O681" s="41"/>
      <c r="P681" s="41"/>
    </row>
    <row r="682" spans="2:16" s="34" customFormat="1" ht="20.100000000000001" customHeight="1" x14ac:dyDescent="0.2">
      <c r="B682" s="41"/>
      <c r="C682" s="41"/>
      <c r="D682" s="41"/>
      <c r="E682" s="41"/>
      <c r="F682" s="41"/>
      <c r="G682" s="41"/>
      <c r="H682" s="41"/>
      <c r="I682" s="41"/>
      <c r="J682" s="62"/>
      <c r="K682" s="63"/>
      <c r="L682" s="63"/>
      <c r="M682" s="63"/>
      <c r="N682" s="41"/>
      <c r="O682" s="41"/>
      <c r="P682" s="41"/>
    </row>
    <row r="683" spans="2:16" s="34" customFormat="1" ht="20.100000000000001" customHeight="1" x14ac:dyDescent="0.2">
      <c r="B683" s="41"/>
      <c r="C683" s="41"/>
      <c r="D683" s="41"/>
      <c r="E683" s="41"/>
      <c r="F683" s="41"/>
      <c r="G683" s="41"/>
      <c r="H683" s="41"/>
      <c r="I683" s="41"/>
      <c r="J683" s="62"/>
      <c r="K683" s="63"/>
      <c r="L683" s="63"/>
      <c r="M683" s="63"/>
      <c r="N683" s="41"/>
      <c r="O683" s="41"/>
      <c r="P683" s="41"/>
    </row>
    <row r="684" spans="2:16" s="34" customFormat="1" ht="20.100000000000001" customHeight="1" x14ac:dyDescent="0.2">
      <c r="B684" s="41"/>
      <c r="C684" s="41"/>
      <c r="D684" s="41"/>
      <c r="E684" s="41"/>
      <c r="F684" s="41"/>
      <c r="G684" s="41"/>
      <c r="H684" s="41"/>
      <c r="I684" s="41"/>
      <c r="J684" s="62"/>
      <c r="K684" s="63"/>
      <c r="L684" s="63"/>
      <c r="M684" s="63"/>
      <c r="N684" s="41"/>
      <c r="O684" s="41"/>
      <c r="P684" s="41"/>
    </row>
    <row r="685" spans="2:16" s="34" customFormat="1" ht="20.100000000000001" customHeight="1" x14ac:dyDescent="0.2">
      <c r="B685" s="41"/>
      <c r="C685" s="41"/>
      <c r="D685" s="41"/>
      <c r="E685" s="41"/>
      <c r="F685" s="41"/>
      <c r="G685" s="41"/>
      <c r="H685" s="41"/>
      <c r="I685" s="41"/>
      <c r="J685" s="62"/>
      <c r="K685" s="63"/>
      <c r="L685" s="63"/>
      <c r="M685" s="63"/>
      <c r="N685" s="41"/>
      <c r="O685" s="41"/>
      <c r="P685" s="41"/>
    </row>
    <row r="686" spans="2:16" s="34" customFormat="1" ht="20.100000000000001" customHeight="1" x14ac:dyDescent="0.2">
      <c r="B686" s="41"/>
      <c r="C686" s="41"/>
      <c r="D686" s="41"/>
      <c r="E686" s="41"/>
      <c r="F686" s="41"/>
      <c r="G686" s="41"/>
      <c r="H686" s="41"/>
      <c r="I686" s="41"/>
      <c r="J686" s="62"/>
      <c r="K686" s="63"/>
      <c r="L686" s="63"/>
      <c r="M686" s="63"/>
      <c r="N686" s="41"/>
      <c r="O686" s="41"/>
      <c r="P686" s="41"/>
    </row>
    <row r="687" spans="2:16" s="34" customFormat="1" ht="20.100000000000001" customHeight="1" x14ac:dyDescent="0.2">
      <c r="B687" s="41"/>
      <c r="C687" s="41"/>
      <c r="D687" s="41"/>
      <c r="E687" s="41"/>
      <c r="F687" s="41"/>
      <c r="G687" s="41"/>
      <c r="H687" s="41"/>
      <c r="I687" s="41"/>
      <c r="J687" s="62"/>
      <c r="K687" s="63"/>
      <c r="L687" s="63"/>
      <c r="M687" s="63"/>
      <c r="N687" s="41"/>
      <c r="O687" s="41"/>
      <c r="P687" s="41"/>
    </row>
    <row r="688" spans="2:16" s="34" customFormat="1" ht="20.100000000000001" customHeight="1" x14ac:dyDescent="0.2">
      <c r="B688" s="41"/>
      <c r="C688" s="41"/>
      <c r="D688" s="41"/>
      <c r="E688" s="41"/>
      <c r="F688" s="41"/>
      <c r="G688" s="41"/>
      <c r="H688" s="41"/>
      <c r="I688" s="41"/>
      <c r="J688" s="62"/>
      <c r="K688" s="63"/>
      <c r="L688" s="63"/>
      <c r="M688" s="63"/>
      <c r="N688" s="41"/>
      <c r="O688" s="41"/>
      <c r="P688" s="41"/>
    </row>
    <row r="689" spans="2:16" s="34" customFormat="1" ht="20.100000000000001" customHeight="1" x14ac:dyDescent="0.2">
      <c r="B689" s="41"/>
      <c r="C689" s="41"/>
      <c r="D689" s="41"/>
      <c r="E689" s="41"/>
      <c r="F689" s="41"/>
      <c r="G689" s="41"/>
      <c r="H689" s="41"/>
      <c r="I689" s="41"/>
      <c r="J689" s="62"/>
      <c r="K689" s="63"/>
      <c r="L689" s="63"/>
      <c r="M689" s="63"/>
      <c r="N689" s="41"/>
      <c r="O689" s="41"/>
      <c r="P689" s="41"/>
    </row>
    <row r="690" spans="2:16" s="34" customFormat="1" ht="20.100000000000001" customHeight="1" x14ac:dyDescent="0.2">
      <c r="B690" s="41"/>
      <c r="C690" s="41"/>
      <c r="D690" s="41"/>
      <c r="E690" s="41"/>
      <c r="F690" s="41"/>
      <c r="G690" s="41"/>
      <c r="H690" s="41"/>
      <c r="I690" s="41"/>
      <c r="J690" s="62"/>
      <c r="K690" s="63"/>
      <c r="L690" s="63"/>
      <c r="M690" s="63"/>
      <c r="N690" s="41"/>
      <c r="O690" s="41"/>
      <c r="P690" s="41"/>
    </row>
    <row r="691" spans="2:16" s="34" customFormat="1" ht="20.100000000000001" customHeight="1" x14ac:dyDescent="0.2">
      <c r="B691" s="41"/>
      <c r="C691" s="41"/>
      <c r="D691" s="41"/>
      <c r="E691" s="41"/>
      <c r="F691" s="41"/>
      <c r="G691" s="41"/>
      <c r="H691" s="41"/>
      <c r="I691" s="41"/>
      <c r="J691" s="62"/>
      <c r="K691" s="63"/>
      <c r="L691" s="63"/>
      <c r="M691" s="63"/>
      <c r="N691" s="41"/>
      <c r="O691" s="41"/>
      <c r="P691" s="41"/>
    </row>
    <row r="692" spans="2:16" s="34" customFormat="1" ht="20.100000000000001" customHeight="1" x14ac:dyDescent="0.2">
      <c r="B692" s="41"/>
      <c r="C692" s="41"/>
      <c r="D692" s="41"/>
      <c r="E692" s="41"/>
      <c r="F692" s="41"/>
      <c r="G692" s="41"/>
      <c r="H692" s="41"/>
      <c r="I692" s="41"/>
      <c r="J692" s="62"/>
      <c r="K692" s="63"/>
      <c r="L692" s="63"/>
      <c r="M692" s="63"/>
      <c r="N692" s="41"/>
      <c r="O692" s="41"/>
      <c r="P692" s="41"/>
    </row>
    <row r="693" spans="2:16" s="34" customFormat="1" ht="20.100000000000001" customHeight="1" x14ac:dyDescent="0.2">
      <c r="B693" s="41"/>
      <c r="C693" s="41"/>
      <c r="D693" s="41"/>
      <c r="E693" s="41"/>
      <c r="F693" s="41"/>
      <c r="G693" s="41"/>
      <c r="H693" s="41"/>
      <c r="I693" s="41"/>
      <c r="J693" s="62"/>
      <c r="K693" s="63"/>
      <c r="L693" s="63"/>
      <c r="M693" s="63"/>
      <c r="N693" s="41"/>
      <c r="O693" s="41"/>
      <c r="P693" s="41"/>
    </row>
    <row r="694" spans="2:16" s="34" customFormat="1" ht="20.100000000000001" customHeight="1" x14ac:dyDescent="0.2">
      <c r="B694" s="41"/>
      <c r="C694" s="41"/>
      <c r="D694" s="41"/>
      <c r="E694" s="41"/>
      <c r="F694" s="41"/>
      <c r="G694" s="41"/>
      <c r="H694" s="41"/>
      <c r="I694" s="41"/>
      <c r="J694" s="62"/>
      <c r="K694" s="63"/>
      <c r="L694" s="63"/>
      <c r="M694" s="63"/>
      <c r="N694" s="41"/>
      <c r="O694" s="41"/>
      <c r="P694" s="41"/>
    </row>
    <row r="695" spans="2:16" s="34" customFormat="1" ht="20.100000000000001" customHeight="1" x14ac:dyDescent="0.2">
      <c r="B695" s="41"/>
      <c r="C695" s="41"/>
      <c r="D695" s="41"/>
      <c r="E695" s="41"/>
      <c r="F695" s="41"/>
      <c r="G695" s="41"/>
      <c r="H695" s="41"/>
      <c r="I695" s="41"/>
      <c r="J695" s="62"/>
      <c r="K695" s="63"/>
      <c r="L695" s="63"/>
      <c r="M695" s="63"/>
      <c r="N695" s="41"/>
      <c r="O695" s="41"/>
      <c r="P695" s="41"/>
    </row>
    <row r="696" spans="2:16" s="34" customFormat="1" ht="20.100000000000001" customHeight="1" x14ac:dyDescent="0.2">
      <c r="B696" s="41"/>
      <c r="C696" s="41"/>
      <c r="D696" s="41"/>
      <c r="E696" s="41"/>
      <c r="F696" s="41"/>
      <c r="G696" s="41"/>
      <c r="H696" s="41"/>
      <c r="I696" s="41"/>
      <c r="J696" s="62"/>
      <c r="K696" s="63"/>
      <c r="L696" s="63"/>
      <c r="M696" s="63"/>
      <c r="N696" s="41"/>
      <c r="O696" s="41"/>
      <c r="P696" s="41"/>
    </row>
    <row r="697" spans="2:16" s="34" customFormat="1" ht="20.100000000000001" customHeight="1" x14ac:dyDescent="0.2">
      <c r="B697" s="41"/>
      <c r="C697" s="41"/>
      <c r="D697" s="41"/>
      <c r="E697" s="41"/>
      <c r="F697" s="41"/>
      <c r="G697" s="41"/>
      <c r="H697" s="41"/>
      <c r="I697" s="41"/>
      <c r="J697" s="62"/>
      <c r="K697" s="63"/>
      <c r="L697" s="63"/>
      <c r="M697" s="63"/>
      <c r="N697" s="41"/>
      <c r="O697" s="41"/>
      <c r="P697" s="41"/>
    </row>
    <row r="698" spans="2:16" s="34" customFormat="1" ht="20.100000000000001" customHeight="1" x14ac:dyDescent="0.2">
      <c r="B698" s="41"/>
      <c r="C698" s="41"/>
      <c r="D698" s="41"/>
      <c r="E698" s="41"/>
      <c r="F698" s="41"/>
      <c r="G698" s="41"/>
      <c r="H698" s="41"/>
      <c r="I698" s="41"/>
      <c r="J698" s="62"/>
      <c r="K698" s="63"/>
      <c r="L698" s="63"/>
      <c r="M698" s="63"/>
      <c r="N698" s="41"/>
      <c r="O698" s="41"/>
      <c r="P698" s="41"/>
    </row>
    <row r="699" spans="2:16" s="34" customFormat="1" ht="20.100000000000001" customHeight="1" x14ac:dyDescent="0.2">
      <c r="B699" s="41"/>
      <c r="C699" s="41"/>
      <c r="D699" s="41"/>
      <c r="E699" s="41"/>
      <c r="F699" s="41"/>
      <c r="G699" s="41"/>
      <c r="H699" s="41"/>
      <c r="I699" s="41"/>
      <c r="J699" s="62"/>
      <c r="K699" s="63"/>
      <c r="L699" s="63"/>
      <c r="M699" s="63"/>
      <c r="N699" s="41"/>
      <c r="O699" s="41"/>
      <c r="P699" s="41"/>
    </row>
    <row r="700" spans="2:16" s="34" customFormat="1" ht="20.100000000000001" customHeight="1" x14ac:dyDescent="0.2">
      <c r="B700" s="41"/>
      <c r="C700" s="41"/>
      <c r="D700" s="41"/>
      <c r="E700" s="41"/>
      <c r="F700" s="41"/>
      <c r="G700" s="41"/>
      <c r="H700" s="41"/>
      <c r="I700" s="41"/>
      <c r="J700" s="62"/>
      <c r="K700" s="63"/>
      <c r="L700" s="63"/>
      <c r="M700" s="63"/>
      <c r="N700" s="41"/>
      <c r="O700" s="41"/>
      <c r="P700" s="41"/>
    </row>
    <row r="701" spans="2:16" s="34" customFormat="1" ht="20.100000000000001" customHeight="1" x14ac:dyDescent="0.2">
      <c r="B701" s="41"/>
      <c r="C701" s="41"/>
      <c r="D701" s="41"/>
      <c r="E701" s="41"/>
      <c r="F701" s="41"/>
      <c r="G701" s="41"/>
      <c r="H701" s="41"/>
      <c r="I701" s="41"/>
      <c r="J701" s="62"/>
      <c r="K701" s="63"/>
      <c r="L701" s="63"/>
      <c r="M701" s="63"/>
      <c r="N701" s="41"/>
      <c r="O701" s="41"/>
      <c r="P701" s="41"/>
    </row>
    <row r="702" spans="2:16" s="34" customFormat="1" ht="20.100000000000001" customHeight="1" x14ac:dyDescent="0.2">
      <c r="B702" s="41"/>
      <c r="C702" s="41"/>
      <c r="D702" s="41"/>
      <c r="E702" s="41"/>
      <c r="F702" s="41"/>
      <c r="G702" s="41"/>
      <c r="H702" s="41"/>
      <c r="I702" s="41"/>
      <c r="J702" s="62"/>
      <c r="K702" s="63"/>
      <c r="L702" s="63"/>
      <c r="M702" s="63"/>
      <c r="N702" s="41"/>
      <c r="O702" s="41"/>
      <c r="P702" s="41"/>
    </row>
    <row r="703" spans="2:16" s="34" customFormat="1" ht="20.100000000000001" customHeight="1" x14ac:dyDescent="0.2">
      <c r="B703" s="41"/>
      <c r="C703" s="41"/>
      <c r="D703" s="41"/>
      <c r="E703" s="41"/>
      <c r="F703" s="41"/>
      <c r="G703" s="41"/>
      <c r="H703" s="41"/>
      <c r="I703" s="41"/>
      <c r="J703" s="62"/>
      <c r="K703" s="63"/>
      <c r="L703" s="63"/>
      <c r="M703" s="63"/>
      <c r="N703" s="41"/>
      <c r="O703" s="41"/>
      <c r="P703" s="41"/>
    </row>
    <row r="704" spans="2:16" s="34" customFormat="1" ht="20.100000000000001" customHeight="1" x14ac:dyDescent="0.2">
      <c r="B704" s="41"/>
      <c r="C704" s="41"/>
      <c r="D704" s="41"/>
      <c r="E704" s="41"/>
      <c r="F704" s="41"/>
      <c r="G704" s="41"/>
      <c r="H704" s="41"/>
      <c r="I704" s="41"/>
      <c r="J704" s="62"/>
      <c r="K704" s="63"/>
      <c r="L704" s="63"/>
      <c r="M704" s="63"/>
      <c r="N704" s="41"/>
      <c r="O704" s="41"/>
      <c r="P704" s="41"/>
    </row>
    <row r="705" spans="2:16" s="34" customFormat="1" ht="20.100000000000001" customHeight="1" x14ac:dyDescent="0.2">
      <c r="B705" s="41"/>
      <c r="C705" s="41"/>
      <c r="D705" s="41"/>
      <c r="E705" s="41"/>
      <c r="F705" s="41"/>
      <c r="G705" s="41"/>
      <c r="H705" s="41"/>
      <c r="I705" s="41"/>
      <c r="J705" s="62"/>
      <c r="K705" s="63"/>
      <c r="L705" s="63"/>
      <c r="M705" s="63"/>
      <c r="N705" s="41"/>
      <c r="O705" s="41"/>
      <c r="P705" s="41"/>
    </row>
    <row r="706" spans="2:16" s="34" customFormat="1" ht="20.100000000000001" customHeight="1" x14ac:dyDescent="0.2">
      <c r="B706" s="41"/>
      <c r="C706" s="41"/>
      <c r="D706" s="41"/>
      <c r="E706" s="41"/>
      <c r="F706" s="41"/>
      <c r="G706" s="41"/>
      <c r="H706" s="41"/>
      <c r="I706" s="41"/>
      <c r="J706" s="62"/>
      <c r="K706" s="63"/>
      <c r="L706" s="63"/>
      <c r="M706" s="63"/>
      <c r="N706" s="41"/>
      <c r="O706" s="41"/>
      <c r="P706" s="41"/>
    </row>
    <row r="707" spans="2:16" s="34" customFormat="1" ht="20.100000000000001" customHeight="1" x14ac:dyDescent="0.2">
      <c r="B707" s="41"/>
      <c r="C707" s="41"/>
      <c r="D707" s="41"/>
      <c r="E707" s="41"/>
      <c r="F707" s="41"/>
      <c r="G707" s="41"/>
      <c r="H707" s="41"/>
      <c r="I707" s="41"/>
      <c r="J707" s="62"/>
      <c r="K707" s="63"/>
      <c r="L707" s="63"/>
      <c r="M707" s="63"/>
      <c r="N707" s="41"/>
      <c r="O707" s="41"/>
      <c r="P707" s="41"/>
    </row>
    <row r="708" spans="2:16" s="34" customFormat="1" ht="18.75" x14ac:dyDescent="0.2">
      <c r="B708" s="41"/>
      <c r="C708" s="41"/>
      <c r="D708" s="41"/>
      <c r="E708" s="41"/>
      <c r="F708" s="41"/>
      <c r="G708" s="41"/>
      <c r="H708" s="41"/>
      <c r="I708" s="41"/>
      <c r="J708" s="62"/>
      <c r="K708" s="63"/>
      <c r="L708" s="63"/>
      <c r="M708" s="63"/>
      <c r="N708" s="41"/>
      <c r="O708" s="41"/>
      <c r="P708" s="41"/>
    </row>
    <row r="709" spans="2:16" s="34" customFormat="1" ht="18.75" x14ac:dyDescent="0.2">
      <c r="B709" s="41"/>
      <c r="C709" s="41"/>
      <c r="D709" s="41"/>
      <c r="E709" s="41"/>
      <c r="F709" s="41"/>
      <c r="G709" s="41"/>
      <c r="H709" s="41"/>
      <c r="I709" s="41"/>
      <c r="J709" s="62"/>
      <c r="K709" s="63"/>
      <c r="L709" s="63"/>
      <c r="M709" s="63"/>
      <c r="N709" s="41"/>
      <c r="O709" s="41"/>
      <c r="P709" s="41"/>
    </row>
    <row r="710" spans="2:16" s="34" customFormat="1" ht="18.75" x14ac:dyDescent="0.2">
      <c r="B710" s="41"/>
      <c r="C710" s="41"/>
      <c r="D710" s="41"/>
      <c r="E710" s="41"/>
      <c r="F710" s="41"/>
      <c r="G710" s="41"/>
      <c r="H710" s="41"/>
      <c r="I710" s="41"/>
      <c r="J710" s="62"/>
      <c r="K710" s="63"/>
      <c r="L710" s="63"/>
      <c r="M710" s="63"/>
      <c r="N710" s="41"/>
      <c r="O710" s="41"/>
      <c r="P710" s="41"/>
    </row>
    <row r="711" spans="2:16" s="34" customFormat="1" ht="18.75" x14ac:dyDescent="0.2">
      <c r="B711" s="41"/>
      <c r="C711" s="41"/>
      <c r="D711" s="41"/>
      <c r="E711" s="41"/>
      <c r="F711" s="41"/>
      <c r="G711" s="41"/>
      <c r="H711" s="41"/>
      <c r="I711" s="41"/>
      <c r="J711" s="62"/>
      <c r="K711" s="63"/>
      <c r="L711" s="63"/>
      <c r="M711" s="63"/>
      <c r="N711" s="41"/>
      <c r="O711" s="41"/>
      <c r="P711" s="41"/>
    </row>
    <row r="712" spans="2:16" s="34" customFormat="1" ht="18.75" x14ac:dyDescent="0.2">
      <c r="B712" s="41"/>
      <c r="C712" s="41"/>
      <c r="D712" s="41"/>
      <c r="E712" s="41"/>
      <c r="F712" s="41"/>
      <c r="G712" s="41"/>
      <c r="H712" s="41"/>
      <c r="I712" s="41"/>
      <c r="J712" s="62"/>
      <c r="K712" s="63"/>
      <c r="L712" s="63"/>
      <c r="M712" s="63"/>
      <c r="N712" s="41"/>
      <c r="O712" s="41"/>
      <c r="P712" s="41"/>
    </row>
    <row r="713" spans="2:16" s="34" customFormat="1" ht="18.75" x14ac:dyDescent="0.2">
      <c r="B713" s="41"/>
      <c r="C713" s="41"/>
      <c r="D713" s="41"/>
      <c r="E713" s="41"/>
      <c r="F713" s="41"/>
      <c r="G713" s="41"/>
      <c r="H713" s="41"/>
      <c r="I713" s="41"/>
      <c r="J713" s="62"/>
      <c r="K713" s="63"/>
      <c r="L713" s="63"/>
      <c r="M713" s="63"/>
      <c r="N713" s="41"/>
      <c r="O713" s="41"/>
      <c r="P713" s="41"/>
    </row>
    <row r="714" spans="2:16" s="34" customFormat="1" ht="18.75" x14ac:dyDescent="0.2">
      <c r="B714" s="41"/>
      <c r="C714" s="41"/>
      <c r="D714" s="41"/>
      <c r="E714" s="41"/>
      <c r="F714" s="41"/>
      <c r="G714" s="41"/>
      <c r="H714" s="41"/>
      <c r="I714" s="41"/>
      <c r="J714" s="62"/>
      <c r="K714" s="63"/>
      <c r="L714" s="63"/>
      <c r="M714" s="63"/>
      <c r="N714" s="41"/>
      <c r="O714" s="41"/>
      <c r="P714" s="41"/>
    </row>
    <row r="715" spans="2:16" s="34" customFormat="1" ht="18.75" x14ac:dyDescent="0.2">
      <c r="B715" s="41"/>
      <c r="C715" s="41"/>
      <c r="D715" s="41"/>
      <c r="E715" s="41"/>
      <c r="F715" s="41"/>
      <c r="G715" s="41"/>
      <c r="H715" s="41"/>
      <c r="I715" s="41"/>
      <c r="J715" s="62"/>
      <c r="K715" s="63"/>
      <c r="L715" s="63"/>
      <c r="M715" s="63"/>
      <c r="N715" s="41"/>
      <c r="O715" s="41"/>
      <c r="P715" s="41"/>
    </row>
    <row r="716" spans="2:16" s="34" customFormat="1" ht="18.75" x14ac:dyDescent="0.2">
      <c r="B716" s="41"/>
      <c r="C716" s="41"/>
      <c r="D716" s="41"/>
      <c r="E716" s="41"/>
      <c r="F716" s="41"/>
      <c r="G716" s="41"/>
      <c r="H716" s="41"/>
      <c r="I716" s="41"/>
      <c r="J716" s="62"/>
      <c r="K716" s="63"/>
      <c r="L716" s="63"/>
      <c r="M716" s="63"/>
      <c r="N716" s="41"/>
      <c r="O716" s="41"/>
      <c r="P716" s="41"/>
    </row>
    <row r="717" spans="2:16" s="34" customFormat="1" ht="18.75" x14ac:dyDescent="0.2">
      <c r="B717" s="41"/>
      <c r="C717" s="41"/>
      <c r="D717" s="41"/>
      <c r="E717" s="41"/>
      <c r="F717" s="41"/>
      <c r="G717" s="41"/>
      <c r="H717" s="41"/>
      <c r="I717" s="41"/>
      <c r="J717" s="62"/>
      <c r="K717" s="63"/>
      <c r="L717" s="63"/>
      <c r="M717" s="63"/>
      <c r="N717" s="41"/>
      <c r="O717" s="41"/>
      <c r="P717" s="41"/>
    </row>
    <row r="718" spans="2:16" s="34" customFormat="1" ht="18.75" x14ac:dyDescent="0.2">
      <c r="B718" s="41"/>
      <c r="C718" s="41"/>
      <c r="D718" s="41"/>
      <c r="E718" s="41"/>
      <c r="F718" s="41"/>
      <c r="G718" s="41"/>
      <c r="H718" s="41"/>
      <c r="I718" s="41"/>
      <c r="J718" s="62"/>
      <c r="K718" s="63"/>
      <c r="L718" s="63"/>
      <c r="M718" s="63"/>
      <c r="N718" s="41"/>
      <c r="O718" s="41"/>
      <c r="P718" s="41"/>
    </row>
    <row r="719" spans="2:16" s="34" customFormat="1" ht="18.75" x14ac:dyDescent="0.2">
      <c r="B719" s="41"/>
      <c r="C719" s="41"/>
      <c r="D719" s="41"/>
      <c r="E719" s="41"/>
      <c r="F719" s="41"/>
      <c r="G719" s="41"/>
      <c r="H719" s="41"/>
      <c r="I719" s="41"/>
      <c r="J719" s="62"/>
      <c r="K719" s="63"/>
      <c r="L719" s="63"/>
      <c r="M719" s="63"/>
      <c r="N719" s="41"/>
      <c r="O719" s="41"/>
      <c r="P719" s="41"/>
    </row>
    <row r="720" spans="2:16" s="34" customFormat="1" ht="18.75" x14ac:dyDescent="0.2">
      <c r="B720" s="41"/>
      <c r="C720" s="41"/>
      <c r="D720" s="41"/>
      <c r="E720" s="41"/>
      <c r="F720" s="41"/>
      <c r="G720" s="41"/>
      <c r="H720" s="41"/>
      <c r="I720" s="41"/>
      <c r="J720" s="62"/>
      <c r="K720" s="63"/>
      <c r="L720" s="63"/>
      <c r="M720" s="63"/>
      <c r="N720" s="41"/>
      <c r="O720" s="41"/>
      <c r="P720" s="41"/>
    </row>
    <row r="721" spans="2:16" s="34" customFormat="1" ht="18.75" x14ac:dyDescent="0.2">
      <c r="B721" s="41"/>
      <c r="C721" s="41"/>
      <c r="D721" s="41"/>
      <c r="E721" s="41"/>
      <c r="F721" s="41"/>
      <c r="G721" s="41"/>
      <c r="H721" s="41"/>
      <c r="I721" s="41"/>
      <c r="J721" s="62"/>
      <c r="K721" s="63"/>
      <c r="L721" s="63"/>
      <c r="M721" s="63"/>
      <c r="N721" s="41"/>
      <c r="O721" s="41"/>
      <c r="P721" s="41"/>
    </row>
    <row r="722" spans="2:16" s="34" customFormat="1" ht="18.75" x14ac:dyDescent="0.2">
      <c r="B722" s="41"/>
      <c r="C722" s="41"/>
      <c r="D722" s="41"/>
      <c r="E722" s="41"/>
      <c r="F722" s="41"/>
      <c r="G722" s="41"/>
      <c r="H722" s="41"/>
      <c r="I722" s="41"/>
      <c r="J722" s="62"/>
      <c r="K722" s="63"/>
      <c r="L722" s="63"/>
      <c r="M722" s="63"/>
      <c r="N722" s="41"/>
      <c r="O722" s="41"/>
      <c r="P722" s="41"/>
    </row>
    <row r="723" spans="2:16" s="34" customFormat="1" ht="18.75" x14ac:dyDescent="0.2">
      <c r="B723" s="41"/>
      <c r="C723" s="41"/>
      <c r="D723" s="41"/>
      <c r="E723" s="41"/>
      <c r="F723" s="41"/>
      <c r="G723" s="41"/>
      <c r="H723" s="41"/>
      <c r="I723" s="41"/>
      <c r="J723" s="62"/>
      <c r="K723" s="63"/>
      <c r="L723" s="63"/>
      <c r="M723" s="63"/>
      <c r="N723" s="41"/>
      <c r="O723" s="41"/>
      <c r="P723" s="41"/>
    </row>
    <row r="724" spans="2:16" s="34" customFormat="1" ht="18.75" x14ac:dyDescent="0.2">
      <c r="B724" s="41"/>
      <c r="C724" s="41"/>
      <c r="D724" s="41"/>
      <c r="E724" s="41"/>
      <c r="F724" s="41"/>
      <c r="G724" s="41"/>
      <c r="H724" s="41"/>
      <c r="I724" s="41"/>
      <c r="J724" s="62"/>
      <c r="K724" s="63"/>
      <c r="L724" s="63"/>
      <c r="M724" s="63"/>
      <c r="N724" s="41"/>
      <c r="O724" s="41"/>
      <c r="P724" s="41"/>
    </row>
    <row r="725" spans="2:16" s="34" customFormat="1" ht="18.75" x14ac:dyDescent="0.2">
      <c r="B725" s="41"/>
      <c r="C725" s="41"/>
      <c r="D725" s="41"/>
      <c r="E725" s="41"/>
      <c r="F725" s="41"/>
      <c r="G725" s="41"/>
      <c r="H725" s="41"/>
      <c r="I725" s="41"/>
      <c r="J725" s="62"/>
      <c r="K725" s="63"/>
      <c r="L725" s="63"/>
      <c r="M725" s="63"/>
      <c r="N725" s="41"/>
      <c r="O725" s="41"/>
      <c r="P725" s="41"/>
    </row>
    <row r="726" spans="2:16" s="34" customFormat="1" ht="18.75" x14ac:dyDescent="0.2">
      <c r="B726" s="41"/>
      <c r="C726" s="41"/>
      <c r="D726" s="41"/>
      <c r="E726" s="41"/>
      <c r="F726" s="41"/>
      <c r="G726" s="41"/>
      <c r="H726" s="41"/>
      <c r="I726" s="41"/>
      <c r="J726" s="62"/>
      <c r="K726" s="63"/>
      <c r="L726" s="63"/>
      <c r="M726" s="63"/>
      <c r="N726" s="41"/>
      <c r="O726" s="41"/>
      <c r="P726" s="41"/>
    </row>
    <row r="727" spans="2:16" s="34" customFormat="1" ht="18.75" x14ac:dyDescent="0.2">
      <c r="B727" s="41"/>
      <c r="C727" s="41"/>
      <c r="D727" s="41"/>
      <c r="E727" s="41"/>
      <c r="F727" s="41"/>
      <c r="G727" s="41"/>
      <c r="H727" s="41"/>
      <c r="I727" s="41"/>
      <c r="J727" s="62"/>
      <c r="K727" s="63"/>
      <c r="L727" s="63"/>
      <c r="M727" s="63"/>
      <c r="N727" s="41"/>
      <c r="O727" s="41"/>
      <c r="P727" s="41"/>
    </row>
    <row r="728" spans="2:16" s="34" customFormat="1" ht="18.75" x14ac:dyDescent="0.2">
      <c r="B728" s="41"/>
      <c r="C728" s="41"/>
      <c r="D728" s="41"/>
      <c r="E728" s="41"/>
      <c r="F728" s="41"/>
      <c r="G728" s="41"/>
      <c r="H728" s="41"/>
      <c r="I728" s="41"/>
      <c r="J728" s="62"/>
      <c r="K728" s="63"/>
      <c r="L728" s="63"/>
      <c r="M728" s="63"/>
      <c r="N728" s="41"/>
      <c r="O728" s="41"/>
      <c r="P728" s="41"/>
    </row>
    <row r="729" spans="2:16" s="34" customFormat="1" ht="18.75" x14ac:dyDescent="0.2">
      <c r="B729" s="41"/>
      <c r="C729" s="41"/>
      <c r="D729" s="41"/>
      <c r="E729" s="41"/>
      <c r="F729" s="41"/>
      <c r="G729" s="41"/>
      <c r="H729" s="41"/>
      <c r="I729" s="41"/>
      <c r="J729" s="62"/>
      <c r="K729" s="63"/>
      <c r="L729" s="63"/>
      <c r="M729" s="63"/>
      <c r="N729" s="41"/>
      <c r="O729" s="41"/>
      <c r="P729" s="41"/>
    </row>
    <row r="730" spans="2:16" s="34" customFormat="1" ht="18.75" x14ac:dyDescent="0.2">
      <c r="B730" s="41"/>
      <c r="C730" s="41"/>
      <c r="D730" s="41"/>
      <c r="E730" s="41"/>
      <c r="F730" s="41"/>
      <c r="G730" s="41"/>
      <c r="H730" s="41"/>
      <c r="I730" s="41"/>
      <c r="J730" s="62"/>
      <c r="K730" s="63"/>
      <c r="L730" s="63"/>
      <c r="M730" s="63"/>
      <c r="N730" s="41"/>
      <c r="O730" s="41"/>
      <c r="P730" s="41"/>
    </row>
    <row r="731" spans="2:16" s="34" customFormat="1" ht="18.75" x14ac:dyDescent="0.2">
      <c r="B731" s="41"/>
      <c r="C731" s="41"/>
      <c r="D731" s="41"/>
      <c r="E731" s="41"/>
      <c r="F731" s="41"/>
      <c r="G731" s="41"/>
      <c r="H731" s="41"/>
      <c r="I731" s="41"/>
      <c r="J731" s="62"/>
      <c r="K731" s="63"/>
      <c r="L731" s="63"/>
      <c r="M731" s="63"/>
      <c r="N731" s="41"/>
      <c r="O731" s="41"/>
      <c r="P731" s="41"/>
    </row>
    <row r="732" spans="2:16" s="34" customFormat="1" ht="18.75" x14ac:dyDescent="0.2">
      <c r="B732" s="41"/>
      <c r="C732" s="41"/>
      <c r="D732" s="41"/>
      <c r="E732" s="41"/>
      <c r="F732" s="41"/>
      <c r="G732" s="41"/>
      <c r="H732" s="41"/>
      <c r="I732" s="41"/>
      <c r="J732" s="62"/>
      <c r="K732" s="63"/>
      <c r="L732" s="63"/>
      <c r="M732" s="63"/>
      <c r="N732" s="41"/>
      <c r="O732" s="41"/>
      <c r="P732" s="41"/>
    </row>
    <row r="733" spans="2:16" s="34" customFormat="1" ht="18.75" x14ac:dyDescent="0.2">
      <c r="B733" s="41"/>
      <c r="C733" s="41"/>
      <c r="D733" s="41"/>
      <c r="E733" s="41"/>
      <c r="F733" s="41"/>
      <c r="G733" s="41"/>
      <c r="H733" s="41"/>
      <c r="I733" s="41"/>
      <c r="J733" s="62"/>
      <c r="K733" s="63"/>
      <c r="L733" s="63"/>
      <c r="M733" s="63"/>
      <c r="N733" s="41"/>
      <c r="O733" s="41"/>
      <c r="P733" s="41"/>
    </row>
    <row r="734" spans="2:16" s="34" customFormat="1" ht="18.75" x14ac:dyDescent="0.2">
      <c r="B734" s="41"/>
      <c r="C734" s="41"/>
      <c r="D734" s="41"/>
      <c r="E734" s="41"/>
      <c r="F734" s="41"/>
      <c r="G734" s="41"/>
      <c r="H734" s="41"/>
      <c r="I734" s="41"/>
      <c r="J734" s="62"/>
      <c r="K734" s="63"/>
      <c r="L734" s="63"/>
      <c r="M734" s="63"/>
      <c r="N734" s="41"/>
      <c r="O734" s="41"/>
      <c r="P734" s="41"/>
    </row>
    <row r="735" spans="2:16" s="34" customFormat="1" ht="18.75" x14ac:dyDescent="0.2">
      <c r="B735" s="41"/>
      <c r="C735" s="41"/>
      <c r="D735" s="41"/>
      <c r="E735" s="41"/>
      <c r="F735" s="41"/>
      <c r="G735" s="41"/>
      <c r="H735" s="41"/>
      <c r="I735" s="41"/>
      <c r="J735" s="62"/>
      <c r="K735" s="63"/>
      <c r="L735" s="63"/>
      <c r="M735" s="63"/>
      <c r="N735" s="41"/>
      <c r="O735" s="41"/>
      <c r="P735" s="41"/>
    </row>
    <row r="736" spans="2:16" s="34" customFormat="1" ht="18.75" x14ac:dyDescent="0.2">
      <c r="B736" s="41"/>
      <c r="C736" s="41"/>
      <c r="D736" s="41"/>
      <c r="E736" s="41"/>
      <c r="F736" s="41"/>
      <c r="G736" s="41"/>
      <c r="H736" s="41"/>
      <c r="I736" s="41"/>
      <c r="J736" s="62"/>
      <c r="K736" s="63"/>
      <c r="L736" s="63"/>
      <c r="M736" s="63"/>
      <c r="N736" s="41"/>
      <c r="O736" s="41"/>
      <c r="P736" s="41"/>
    </row>
    <row r="737" spans="2:16" s="34" customFormat="1" ht="18.75" x14ac:dyDescent="0.2">
      <c r="B737" s="41"/>
      <c r="C737" s="41"/>
      <c r="D737" s="41"/>
      <c r="E737" s="41"/>
      <c r="F737" s="41"/>
      <c r="G737" s="41"/>
      <c r="H737" s="41"/>
      <c r="I737" s="41"/>
      <c r="J737" s="62"/>
      <c r="K737" s="63"/>
      <c r="L737" s="63"/>
      <c r="M737" s="63"/>
      <c r="N737" s="41"/>
      <c r="O737" s="41"/>
      <c r="P737" s="41"/>
    </row>
    <row r="738" spans="2:16" s="34" customFormat="1" ht="18.75" x14ac:dyDescent="0.2">
      <c r="B738" s="41"/>
      <c r="C738" s="41"/>
      <c r="D738" s="41"/>
      <c r="E738" s="41"/>
      <c r="F738" s="41"/>
      <c r="G738" s="41"/>
      <c r="H738" s="41"/>
      <c r="I738" s="41"/>
      <c r="J738" s="62"/>
      <c r="K738" s="63"/>
      <c r="L738" s="63"/>
      <c r="M738" s="63"/>
      <c r="N738" s="41"/>
      <c r="O738" s="41"/>
      <c r="P738" s="41"/>
    </row>
    <row r="739" spans="2:16" s="34" customFormat="1" ht="18.75" x14ac:dyDescent="0.2">
      <c r="B739" s="41"/>
      <c r="C739" s="41"/>
      <c r="D739" s="41"/>
      <c r="E739" s="41"/>
      <c r="F739" s="41"/>
      <c r="G739" s="41"/>
      <c r="H739" s="41"/>
      <c r="I739" s="41"/>
      <c r="J739" s="62"/>
      <c r="K739" s="63"/>
      <c r="L739" s="63"/>
      <c r="M739" s="63"/>
      <c r="N739" s="41"/>
      <c r="O739" s="41"/>
      <c r="P739" s="41"/>
    </row>
    <row r="740" spans="2:16" s="34" customFormat="1" ht="18.75" x14ac:dyDescent="0.2">
      <c r="B740" s="41"/>
      <c r="C740" s="41"/>
      <c r="D740" s="41"/>
      <c r="E740" s="41"/>
      <c r="F740" s="41"/>
      <c r="G740" s="41"/>
      <c r="H740" s="41"/>
      <c r="I740" s="41"/>
      <c r="J740" s="62"/>
      <c r="K740" s="63"/>
      <c r="L740" s="63"/>
      <c r="M740" s="63"/>
      <c r="N740" s="41"/>
      <c r="O740" s="41"/>
      <c r="P740" s="41"/>
    </row>
    <row r="741" spans="2:16" s="34" customFormat="1" ht="18.75" x14ac:dyDescent="0.2">
      <c r="B741" s="41"/>
      <c r="C741" s="41"/>
      <c r="D741" s="41"/>
      <c r="E741" s="41"/>
      <c r="F741" s="41"/>
      <c r="G741" s="41"/>
      <c r="H741" s="41"/>
      <c r="I741" s="41"/>
      <c r="J741" s="62"/>
      <c r="K741" s="63"/>
      <c r="L741" s="63"/>
      <c r="M741" s="63"/>
      <c r="N741" s="41"/>
      <c r="O741" s="41"/>
      <c r="P741" s="41"/>
    </row>
    <row r="742" spans="2:16" s="34" customFormat="1" ht="18.75" x14ac:dyDescent="0.2">
      <c r="B742" s="41"/>
      <c r="C742" s="41"/>
      <c r="D742" s="41"/>
      <c r="E742" s="41"/>
      <c r="F742" s="41"/>
      <c r="G742" s="41"/>
      <c r="H742" s="41"/>
      <c r="I742" s="41"/>
      <c r="J742" s="62"/>
      <c r="K742" s="63"/>
      <c r="L742" s="63"/>
      <c r="M742" s="63"/>
      <c r="N742" s="41"/>
      <c r="O742" s="41"/>
      <c r="P742" s="41"/>
    </row>
    <row r="743" spans="2:16" s="34" customFormat="1" ht="18.75" x14ac:dyDescent="0.2">
      <c r="B743" s="41"/>
      <c r="C743" s="41"/>
      <c r="D743" s="41"/>
      <c r="E743" s="41"/>
      <c r="F743" s="41"/>
      <c r="G743" s="41"/>
      <c r="H743" s="41"/>
      <c r="I743" s="41"/>
      <c r="J743" s="62"/>
      <c r="K743" s="63"/>
      <c r="L743" s="63"/>
      <c r="M743" s="63"/>
      <c r="N743" s="41"/>
      <c r="O743" s="41"/>
      <c r="P743" s="41"/>
    </row>
    <row r="744" spans="2:16" s="34" customFormat="1" ht="18.75" x14ac:dyDescent="0.2">
      <c r="B744" s="41"/>
      <c r="C744" s="41"/>
      <c r="D744" s="41"/>
      <c r="E744" s="41"/>
      <c r="F744" s="41"/>
      <c r="G744" s="41"/>
      <c r="H744" s="41"/>
      <c r="I744" s="41"/>
      <c r="J744" s="62"/>
      <c r="K744" s="63"/>
      <c r="L744" s="63"/>
      <c r="M744" s="63"/>
      <c r="N744" s="41"/>
      <c r="O744" s="41"/>
      <c r="P744" s="41"/>
    </row>
    <row r="745" spans="2:16" s="34" customFormat="1" ht="18.75" x14ac:dyDescent="0.2">
      <c r="B745" s="41"/>
      <c r="C745" s="41"/>
      <c r="D745" s="41"/>
      <c r="E745" s="41"/>
      <c r="F745" s="41"/>
      <c r="G745" s="41"/>
      <c r="H745" s="41"/>
      <c r="I745" s="41"/>
      <c r="J745" s="62"/>
      <c r="K745" s="63"/>
      <c r="L745" s="63"/>
      <c r="M745" s="63"/>
      <c r="N745" s="41"/>
      <c r="O745" s="41"/>
      <c r="P745" s="41"/>
    </row>
    <row r="746" spans="2:16" s="34" customFormat="1" ht="18.75" x14ac:dyDescent="0.2">
      <c r="B746" s="41"/>
      <c r="C746" s="41"/>
      <c r="D746" s="41"/>
      <c r="E746" s="41"/>
      <c r="F746" s="41"/>
      <c r="G746" s="41"/>
      <c r="H746" s="41"/>
      <c r="I746" s="41"/>
      <c r="J746" s="62"/>
      <c r="K746" s="63"/>
      <c r="L746" s="63"/>
      <c r="M746" s="63"/>
      <c r="N746" s="41"/>
      <c r="O746" s="41"/>
      <c r="P746" s="41"/>
    </row>
    <row r="747" spans="2:16" s="34" customFormat="1" ht="18.75" x14ac:dyDescent="0.2">
      <c r="B747" s="41"/>
      <c r="C747" s="41"/>
      <c r="D747" s="41"/>
      <c r="E747" s="41"/>
      <c r="F747" s="41"/>
      <c r="G747" s="41"/>
      <c r="H747" s="41"/>
      <c r="I747" s="41"/>
      <c r="J747" s="62"/>
      <c r="K747" s="63"/>
      <c r="L747" s="63"/>
      <c r="M747" s="63"/>
      <c r="N747" s="41"/>
      <c r="O747" s="41"/>
      <c r="P747" s="41"/>
    </row>
    <row r="748" spans="2:16" s="34" customFormat="1" ht="18.75" x14ac:dyDescent="0.2">
      <c r="B748" s="41"/>
      <c r="C748" s="41"/>
      <c r="D748" s="41"/>
      <c r="E748" s="41"/>
      <c r="F748" s="41"/>
      <c r="G748" s="41"/>
      <c r="H748" s="41"/>
      <c r="I748" s="41"/>
      <c r="J748" s="62"/>
      <c r="K748" s="63"/>
      <c r="L748" s="63"/>
      <c r="M748" s="63"/>
      <c r="N748" s="41"/>
      <c r="O748" s="41"/>
      <c r="P748" s="41"/>
    </row>
    <row r="749" spans="2:16" s="34" customFormat="1" ht="18.75" x14ac:dyDescent="0.2">
      <c r="B749" s="41"/>
      <c r="C749" s="41"/>
      <c r="D749" s="41"/>
      <c r="E749" s="41"/>
      <c r="F749" s="41"/>
      <c r="G749" s="41"/>
      <c r="H749" s="41"/>
      <c r="I749" s="41"/>
      <c r="J749" s="62"/>
      <c r="K749" s="63"/>
      <c r="L749" s="63"/>
      <c r="M749" s="63"/>
      <c r="N749" s="41"/>
      <c r="O749" s="41"/>
      <c r="P749" s="41"/>
    </row>
    <row r="750" spans="2:16" s="34" customFormat="1" ht="18.75" x14ac:dyDescent="0.2">
      <c r="B750" s="41"/>
      <c r="C750" s="41"/>
      <c r="D750" s="41"/>
      <c r="E750" s="41"/>
      <c r="F750" s="41"/>
      <c r="G750" s="41"/>
      <c r="H750" s="41"/>
      <c r="I750" s="41"/>
      <c r="J750" s="62"/>
      <c r="K750" s="63"/>
      <c r="L750" s="63"/>
      <c r="M750" s="63"/>
      <c r="N750" s="41"/>
      <c r="O750" s="41"/>
      <c r="P750" s="41"/>
    </row>
    <row r="751" spans="2:16" s="34" customFormat="1" ht="18.75" x14ac:dyDescent="0.2">
      <c r="B751" s="41"/>
      <c r="C751" s="41"/>
      <c r="D751" s="41"/>
      <c r="E751" s="41"/>
      <c r="F751" s="41"/>
      <c r="G751" s="41"/>
      <c r="H751" s="41"/>
      <c r="I751" s="41"/>
      <c r="J751" s="62"/>
      <c r="K751" s="63"/>
      <c r="L751" s="63"/>
      <c r="M751" s="63"/>
      <c r="N751" s="41"/>
      <c r="O751" s="41"/>
      <c r="P751" s="41"/>
    </row>
    <row r="752" spans="2:16" s="34" customFormat="1" ht="18.75" x14ac:dyDescent="0.2">
      <c r="B752" s="41"/>
      <c r="C752" s="41"/>
      <c r="D752" s="41"/>
      <c r="E752" s="41"/>
      <c r="F752" s="41"/>
      <c r="G752" s="41"/>
      <c r="H752" s="41"/>
      <c r="I752" s="41"/>
      <c r="J752" s="62"/>
      <c r="K752" s="63"/>
      <c r="L752" s="63"/>
      <c r="M752" s="63"/>
      <c r="N752" s="41"/>
      <c r="O752" s="41"/>
      <c r="P752" s="41"/>
    </row>
    <row r="753" spans="2:16" s="34" customFormat="1" ht="18.75" x14ac:dyDescent="0.2">
      <c r="B753" s="41"/>
      <c r="C753" s="41"/>
      <c r="D753" s="41"/>
      <c r="E753" s="41"/>
      <c r="F753" s="41"/>
      <c r="G753" s="41"/>
      <c r="H753" s="41"/>
      <c r="I753" s="41"/>
      <c r="J753" s="62"/>
      <c r="K753" s="63"/>
      <c r="L753" s="63"/>
      <c r="M753" s="63"/>
      <c r="N753" s="41"/>
      <c r="O753" s="41"/>
      <c r="P753" s="41"/>
    </row>
    <row r="754" spans="2:16" s="34" customFormat="1" ht="18.75" x14ac:dyDescent="0.2">
      <c r="B754" s="41"/>
      <c r="C754" s="41"/>
      <c r="D754" s="41"/>
      <c r="E754" s="41"/>
      <c r="F754" s="41"/>
      <c r="G754" s="41"/>
      <c r="H754" s="41"/>
      <c r="I754" s="41"/>
      <c r="J754" s="62"/>
      <c r="K754" s="63"/>
      <c r="L754" s="63"/>
      <c r="M754" s="63"/>
      <c r="N754" s="41"/>
      <c r="O754" s="41"/>
      <c r="P754" s="41"/>
    </row>
    <row r="755" spans="2:16" s="34" customFormat="1" ht="18.75" x14ac:dyDescent="0.2">
      <c r="B755" s="41"/>
      <c r="C755" s="41"/>
      <c r="D755" s="41"/>
      <c r="E755" s="41"/>
      <c r="F755" s="41"/>
      <c r="G755" s="41"/>
      <c r="H755" s="41"/>
      <c r="I755" s="41"/>
      <c r="J755" s="62"/>
      <c r="K755" s="63"/>
      <c r="L755" s="63"/>
      <c r="M755" s="63"/>
      <c r="N755" s="41"/>
      <c r="O755" s="41"/>
      <c r="P755" s="41"/>
    </row>
    <row r="756" spans="2:16" s="34" customFormat="1" ht="18.75" x14ac:dyDescent="0.2">
      <c r="B756" s="41"/>
      <c r="C756" s="41"/>
      <c r="D756" s="41"/>
      <c r="E756" s="41"/>
      <c r="F756" s="41"/>
      <c r="G756" s="41"/>
      <c r="H756" s="41"/>
      <c r="I756" s="41"/>
      <c r="J756" s="62"/>
      <c r="K756" s="63"/>
      <c r="L756" s="63"/>
      <c r="M756" s="63"/>
      <c r="N756" s="41"/>
      <c r="O756" s="41"/>
      <c r="P756" s="41"/>
    </row>
    <row r="757" spans="2:16" s="34" customFormat="1" ht="18.75" x14ac:dyDescent="0.2">
      <c r="B757" s="41"/>
      <c r="C757" s="41"/>
      <c r="D757" s="41"/>
      <c r="E757" s="41"/>
      <c r="F757" s="41"/>
      <c r="G757" s="41"/>
      <c r="H757" s="41"/>
      <c r="I757" s="41"/>
      <c r="J757" s="62"/>
      <c r="K757" s="63"/>
      <c r="L757" s="63"/>
      <c r="M757" s="63"/>
      <c r="N757" s="41"/>
      <c r="O757" s="41"/>
      <c r="P757" s="41"/>
    </row>
    <row r="758" spans="2:16" s="34" customFormat="1" ht="18.75" x14ac:dyDescent="0.2">
      <c r="B758" s="41"/>
      <c r="C758" s="41"/>
      <c r="D758" s="41"/>
      <c r="E758" s="41"/>
      <c r="F758" s="41"/>
      <c r="G758" s="41"/>
      <c r="H758" s="41"/>
      <c r="I758" s="41"/>
      <c r="J758" s="62"/>
      <c r="K758" s="63"/>
      <c r="L758" s="63"/>
      <c r="M758" s="63"/>
      <c r="N758" s="41"/>
      <c r="O758" s="41"/>
      <c r="P758" s="41"/>
    </row>
    <row r="759" spans="2:16" s="34" customFormat="1" ht="18.75" x14ac:dyDescent="0.2">
      <c r="B759" s="41"/>
      <c r="C759" s="41"/>
      <c r="D759" s="41"/>
      <c r="E759" s="41"/>
      <c r="F759" s="41"/>
      <c r="G759" s="41"/>
      <c r="H759" s="41"/>
      <c r="I759" s="41"/>
      <c r="J759" s="62"/>
      <c r="K759" s="63"/>
      <c r="L759" s="63"/>
      <c r="M759" s="63"/>
      <c r="N759" s="41"/>
      <c r="O759" s="41"/>
      <c r="P759" s="41"/>
    </row>
    <row r="760" spans="2:16" s="34" customFormat="1" ht="18.75" x14ac:dyDescent="0.2">
      <c r="B760" s="41"/>
      <c r="C760" s="41"/>
      <c r="D760" s="41"/>
      <c r="E760" s="41"/>
      <c r="F760" s="41"/>
      <c r="G760" s="41"/>
      <c r="H760" s="41"/>
      <c r="I760" s="41"/>
      <c r="J760" s="62"/>
      <c r="K760" s="63"/>
      <c r="L760" s="63"/>
      <c r="M760" s="63"/>
      <c r="N760" s="41"/>
      <c r="O760" s="41"/>
      <c r="P760" s="41"/>
    </row>
    <row r="761" spans="2:16" s="34" customFormat="1" ht="18.75" x14ac:dyDescent="0.2">
      <c r="B761" s="41"/>
      <c r="C761" s="41"/>
      <c r="D761" s="41"/>
      <c r="E761" s="41"/>
      <c r="F761" s="41"/>
      <c r="G761" s="41"/>
      <c r="H761" s="41"/>
      <c r="I761" s="41"/>
      <c r="J761" s="62"/>
      <c r="K761" s="63"/>
      <c r="L761" s="63"/>
      <c r="M761" s="63"/>
      <c r="N761" s="41"/>
      <c r="O761" s="41"/>
      <c r="P761" s="41"/>
    </row>
    <row r="762" spans="2:16" s="34" customFormat="1" ht="18.75" x14ac:dyDescent="0.2">
      <c r="B762" s="41"/>
      <c r="C762" s="41"/>
      <c r="D762" s="41"/>
      <c r="E762" s="41"/>
      <c r="F762" s="41"/>
      <c r="G762" s="41"/>
      <c r="H762" s="41"/>
      <c r="I762" s="41"/>
      <c r="J762" s="62"/>
      <c r="K762" s="63"/>
      <c r="L762" s="63"/>
      <c r="M762" s="63"/>
      <c r="N762" s="41"/>
      <c r="O762" s="41"/>
      <c r="P762" s="41"/>
    </row>
    <row r="763" spans="2:16" s="34" customFormat="1" ht="18.75" x14ac:dyDescent="0.2">
      <c r="B763" s="41"/>
      <c r="C763" s="41"/>
      <c r="D763" s="41"/>
      <c r="E763" s="41"/>
      <c r="F763" s="41"/>
      <c r="G763" s="41"/>
      <c r="H763" s="41"/>
      <c r="I763" s="41"/>
      <c r="J763" s="62"/>
      <c r="K763" s="63"/>
      <c r="L763" s="63"/>
      <c r="M763" s="63"/>
      <c r="N763" s="41"/>
      <c r="O763" s="41"/>
      <c r="P763" s="41"/>
    </row>
    <row r="764" spans="2:16" s="34" customFormat="1" ht="18.75" x14ac:dyDescent="0.2">
      <c r="B764" s="41"/>
      <c r="C764" s="41"/>
      <c r="D764" s="41"/>
      <c r="E764" s="41"/>
      <c r="F764" s="41"/>
      <c r="G764" s="41"/>
      <c r="H764" s="41"/>
      <c r="I764" s="41"/>
      <c r="J764" s="62"/>
      <c r="K764" s="63"/>
      <c r="L764" s="63"/>
      <c r="M764" s="63"/>
      <c r="N764" s="41"/>
      <c r="O764" s="41"/>
      <c r="P764" s="41"/>
    </row>
    <row r="765" spans="2:16" s="34" customFormat="1" ht="18.75" x14ac:dyDescent="0.2">
      <c r="B765" s="41"/>
      <c r="C765" s="41"/>
      <c r="D765" s="41"/>
      <c r="E765" s="41"/>
      <c r="F765" s="41"/>
      <c r="G765" s="41"/>
      <c r="H765" s="41"/>
      <c r="I765" s="41"/>
      <c r="J765" s="62"/>
      <c r="K765" s="63"/>
      <c r="L765" s="63"/>
      <c r="M765" s="63"/>
      <c r="N765" s="41"/>
      <c r="O765" s="41"/>
      <c r="P765" s="41"/>
    </row>
    <row r="766" spans="2:16" s="34" customFormat="1" ht="18.75" x14ac:dyDescent="0.2">
      <c r="B766" s="41"/>
      <c r="C766" s="41"/>
      <c r="D766" s="41"/>
      <c r="E766" s="41"/>
      <c r="F766" s="41"/>
      <c r="G766" s="41"/>
      <c r="H766" s="41"/>
      <c r="I766" s="41"/>
      <c r="J766" s="62"/>
      <c r="K766" s="63"/>
      <c r="L766" s="63"/>
      <c r="M766" s="63"/>
      <c r="N766" s="41"/>
      <c r="O766" s="41"/>
      <c r="P766" s="41"/>
    </row>
    <row r="767" spans="2:16" s="34" customFormat="1" ht="18.75" x14ac:dyDescent="0.2">
      <c r="B767" s="41"/>
      <c r="C767" s="41"/>
      <c r="D767" s="41"/>
      <c r="E767" s="41"/>
      <c r="F767" s="41"/>
      <c r="G767" s="41"/>
      <c r="H767" s="41"/>
      <c r="I767" s="41"/>
      <c r="J767" s="62"/>
      <c r="K767" s="63"/>
      <c r="L767" s="63"/>
      <c r="M767" s="63"/>
      <c r="N767" s="41"/>
      <c r="O767" s="41"/>
      <c r="P767" s="41"/>
    </row>
    <row r="768" spans="2:16" s="34" customFormat="1" ht="18.75" x14ac:dyDescent="0.2">
      <c r="B768" s="41"/>
      <c r="C768" s="41"/>
      <c r="D768" s="41"/>
      <c r="E768" s="41"/>
      <c r="F768" s="41"/>
      <c r="G768" s="41"/>
      <c r="H768" s="41"/>
      <c r="I768" s="41"/>
      <c r="J768" s="62"/>
      <c r="K768" s="63"/>
      <c r="L768" s="63"/>
      <c r="M768" s="63"/>
      <c r="N768" s="41"/>
      <c r="O768" s="41"/>
      <c r="P768" s="41"/>
    </row>
    <row r="769" spans="2:16" s="34" customFormat="1" ht="18.75" x14ac:dyDescent="0.2">
      <c r="B769" s="41"/>
      <c r="C769" s="41"/>
      <c r="D769" s="41"/>
      <c r="E769" s="41"/>
      <c r="F769" s="41"/>
      <c r="G769" s="41"/>
      <c r="H769" s="41"/>
      <c r="I769" s="41"/>
      <c r="J769" s="62"/>
      <c r="K769" s="63"/>
      <c r="L769" s="63"/>
      <c r="M769" s="63"/>
      <c r="N769" s="41"/>
      <c r="O769" s="41"/>
      <c r="P769" s="41"/>
    </row>
    <row r="770" spans="2:16" s="34" customFormat="1" ht="18.75" x14ac:dyDescent="0.2">
      <c r="B770" s="41"/>
      <c r="C770" s="41"/>
      <c r="D770" s="41"/>
      <c r="E770" s="41"/>
      <c r="F770" s="41"/>
      <c r="G770" s="41"/>
      <c r="H770" s="41"/>
      <c r="I770" s="41"/>
      <c r="J770" s="62"/>
      <c r="K770" s="63"/>
      <c r="L770" s="63"/>
      <c r="M770" s="63"/>
      <c r="N770" s="41"/>
      <c r="O770" s="41"/>
      <c r="P770" s="41"/>
    </row>
    <row r="771" spans="2:16" s="34" customFormat="1" ht="18.75" x14ac:dyDescent="0.2">
      <c r="B771" s="41"/>
      <c r="C771" s="41"/>
      <c r="D771" s="41"/>
      <c r="E771" s="41"/>
      <c r="F771" s="41"/>
      <c r="G771" s="41"/>
      <c r="H771" s="41"/>
      <c r="I771" s="41"/>
      <c r="J771" s="62"/>
      <c r="K771" s="63"/>
      <c r="L771" s="63"/>
      <c r="M771" s="63"/>
      <c r="N771" s="41"/>
      <c r="O771" s="41"/>
      <c r="P771" s="41"/>
    </row>
  </sheetData>
  <mergeCells count="9">
    <mergeCell ref="O1:O3"/>
    <mergeCell ref="P1:P3"/>
    <mergeCell ref="H45:J45"/>
    <mergeCell ref="D51:E51"/>
    <mergeCell ref="D54:E54"/>
    <mergeCell ref="B1:H2"/>
    <mergeCell ref="I1:I2"/>
    <mergeCell ref="J1:J2"/>
    <mergeCell ref="K1:N2"/>
  </mergeCells>
  <conditionalFormatting sqref="G4:J27 G30:J68">
    <cfRule type="containsText" dxfId="26" priority="12" operator="containsText" text="TBC">
      <formula>NOT(ISERROR(SEARCH("TBC",G4)))</formula>
    </cfRule>
  </conditionalFormatting>
  <conditionalFormatting sqref="B1:J3 B4:B27 D4:J27 B39:J1048576 D30:J38 B30:B38">
    <cfRule type="cellIs" dxfId="25" priority="11" operator="equal">
      <formula>"NA"</formula>
    </cfRule>
  </conditionalFormatting>
  <conditionalFormatting sqref="N4:N27 N30:N203">
    <cfRule type="cellIs" dxfId="24" priority="10" operator="between">
      <formula>"G5"</formula>
      <formula>"G9"</formula>
    </cfRule>
    <cfRule type="cellIs" dxfId="23" priority="13" operator="between">
      <formula>"G0"</formula>
      <formula>"G4"</formula>
    </cfRule>
  </conditionalFormatting>
  <conditionalFormatting sqref="G28:J28">
    <cfRule type="containsText" dxfId="22" priority="7" operator="containsText" text="TBC">
      <formula>NOT(ISERROR(SEARCH("TBC",G28)))</formula>
    </cfRule>
  </conditionalFormatting>
  <conditionalFormatting sqref="B28 D28:J28 E29">
    <cfRule type="cellIs" dxfId="21" priority="6" operator="equal">
      <formula>"NA"</formula>
    </cfRule>
  </conditionalFormatting>
  <conditionalFormatting sqref="N28">
    <cfRule type="cellIs" dxfId="20" priority="5" operator="between">
      <formula>"G5"</formula>
      <formula>"G9"</formula>
    </cfRule>
    <cfRule type="cellIs" dxfId="19" priority="8" operator="between">
      <formula>"G0"</formula>
      <formula>"G4"</formula>
    </cfRule>
  </conditionalFormatting>
  <conditionalFormatting sqref="G29:J29">
    <cfRule type="containsText" dxfId="18" priority="3" operator="containsText" text="TBC">
      <formula>NOT(ISERROR(SEARCH("TBC",G29)))</formula>
    </cfRule>
  </conditionalFormatting>
  <conditionalFormatting sqref="B29 D29 F29:J29">
    <cfRule type="cellIs" dxfId="17" priority="2" operator="equal">
      <formula>"NA"</formula>
    </cfRule>
  </conditionalFormatting>
  <conditionalFormatting sqref="N29">
    <cfRule type="cellIs" dxfId="16" priority="1" operator="between">
      <formula>"G5"</formula>
      <formula>"G9"</formula>
    </cfRule>
    <cfRule type="cellIs" dxfId="15" priority="4" operator="between">
      <formula>"G0"</formula>
      <formula>"G4"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187"/>
  <sheetViews>
    <sheetView topLeftCell="A16" zoomScale="44" zoomScaleNormal="44" workbookViewId="0">
      <selection activeCell="F37" sqref="F37"/>
    </sheetView>
  </sheetViews>
  <sheetFormatPr baseColWidth="10" defaultRowHeight="14.25" x14ac:dyDescent="0.2"/>
  <cols>
    <col min="1" max="1" width="17.375" customWidth="1"/>
    <col min="2" max="2" width="22.375" customWidth="1"/>
    <col min="3" max="3" width="18.125" customWidth="1"/>
    <col min="4" max="9" width="10.625" customWidth="1"/>
    <col min="10" max="10" width="19.125" customWidth="1"/>
    <col min="11" max="11" width="20" customWidth="1"/>
    <col min="12" max="16" width="15.5" customWidth="1"/>
    <col min="17" max="17" width="16.5" customWidth="1"/>
    <col min="18" max="18" width="15.5" customWidth="1"/>
    <col min="19" max="19" width="14.25" customWidth="1"/>
  </cols>
  <sheetData>
    <row r="1" spans="1:19" ht="129.75" customHeight="1" x14ac:dyDescent="0.2">
      <c r="A1" s="19"/>
      <c r="B1" s="19"/>
      <c r="C1" s="19"/>
      <c r="D1" s="20"/>
      <c r="E1" s="20"/>
      <c r="F1" s="20"/>
      <c r="G1" s="20"/>
      <c r="H1" s="20"/>
      <c r="I1" s="20"/>
      <c r="J1" s="297" t="s">
        <v>44</v>
      </c>
      <c r="K1" s="295" t="s">
        <v>43</v>
      </c>
      <c r="L1" s="296" t="s">
        <v>9</v>
      </c>
      <c r="M1" s="296" t="s">
        <v>9</v>
      </c>
      <c r="N1" s="296" t="s">
        <v>10</v>
      </c>
      <c r="O1" s="296" t="s">
        <v>10</v>
      </c>
      <c r="P1" s="294" t="s">
        <v>9</v>
      </c>
      <c r="Q1" s="294" t="s">
        <v>9</v>
      </c>
      <c r="R1" s="294" t="s">
        <v>10</v>
      </c>
      <c r="S1" s="294" t="s">
        <v>10</v>
      </c>
    </row>
    <row r="2" spans="1:19" s="32" customFormat="1" ht="30" customHeight="1" x14ac:dyDescent="0.2">
      <c r="A2" s="7">
        <v>64</v>
      </c>
      <c r="B2" s="159">
        <f>720+$G$2+$H$2+$I2</f>
        <v>721.05</v>
      </c>
      <c r="C2" s="228">
        <f>750+$G2+$H2+$I2+$F2+$E2+$D2</f>
        <v>751.05</v>
      </c>
      <c r="D2" s="5">
        <f>SUMIFS(TAB!$I$4:$I$195,TAB!$G$4:$G$195,$A2,TAB!$N$4:$N$195,"G0")-SUMIFS(TAB!$I$4:$I$195,TAB!$H$4:$H$195,$A2,TAB!$N$4:$N$195,"G0")</f>
        <v>0</v>
      </c>
      <c r="E2" s="5">
        <f>SUMIFS(TAB!$I$4:$I$195,TAB!$G$4:$G$195,$A2,TAB!$N$4:$N$195,"G1")-SUMIFS(TAB!$I$4:$I$195,TAB!$H$4:$H$195,$A2,TAB!$N$4:$N$195,"G1")</f>
        <v>0</v>
      </c>
      <c r="F2" s="5">
        <f>SUMIFS(TAB!$I$4:$I$195,TAB!$G$4:$G$195,$A2,TAB!$N$4:$N$195,"G2")-SUMIFS(TAB!$I$4:$I$195,TAB!$H$4:$H$195,$A2,TAB!$N$4:$N$195,"G2")</f>
        <v>0</v>
      </c>
      <c r="G2" s="5">
        <f>SUMIFS(TAB!$I$4:$I$195,TAB!$G$4:$G$195,$A2,TAB!$N$4:$N$195,"G9")-SUMIFS(TAB!$I$4:$I$195,TAB!$H$4:$H$195,$A2,TAB!$N$4:$N$195,"G9")</f>
        <v>1.0499999999999972</v>
      </c>
      <c r="H2" s="5">
        <f>SUMIFS(TAB!$I$4:$I$195,TAB!$G$4:$G$195,$A2,TAB!$N$4:$N$195,"G7")-SUMIFS(TAB!$I$4:$I$195,TAB!$H$4:$H$195,$A2,TAB!$N$4:$N$195,"G7")</f>
        <v>0</v>
      </c>
      <c r="I2" s="5">
        <f>SUMIFS(TAB!$I$4:$I$195,TAB!$G$4:$G$195,$A2,TAB!$N$4:$N$195,"G5")-SUMIFS(TAB!$I$4:$I$195,TAB!$H$4:$H$195,$A2,TAB!$N$4:$N$195,"G5")</f>
        <v>0</v>
      </c>
      <c r="J2" s="13">
        <f>ROUND(D2+E2+F2+G2+H2+I2,0)</f>
        <v>1</v>
      </c>
      <c r="K2" s="14">
        <f>ROUND(G2+H2+I2,0)</f>
        <v>1</v>
      </c>
      <c r="L2" s="11">
        <f>IF(OR($J2&lt;=-1,$J2&gt;0),A2,"")</f>
        <v>64</v>
      </c>
      <c r="M2" s="11">
        <f>IF(OR($J2&lt;=-1,$J2&gt;0),A2,"")</f>
        <v>64</v>
      </c>
      <c r="N2" s="11">
        <f>IF(OR($J2&lt;=-1,$J2&gt;0),C2,"")</f>
        <v>751.05</v>
      </c>
      <c r="O2" s="11">
        <f>IF(OR($J2&lt;=-1,$J2&gt;0),770,"")</f>
        <v>770</v>
      </c>
      <c r="P2" s="12">
        <f>IF(OR($K2&lt;=-1,$K2&gt;0),A2,"")</f>
        <v>64</v>
      </c>
      <c r="Q2" s="12">
        <f>IF(OR($K2&lt;=-1,$K2&gt;0),A2,"")</f>
        <v>64</v>
      </c>
      <c r="R2" s="12">
        <f>IF(OR($K2&lt;=-1,$K2&gt;0),B2,"")</f>
        <v>721.05</v>
      </c>
      <c r="S2" s="101">
        <f>IF(OR($K2&lt;=-1,$K2&gt;0),770,"")</f>
        <v>770</v>
      </c>
    </row>
    <row r="3" spans="1:19" s="32" customFormat="1" ht="30" customHeight="1" x14ac:dyDescent="0.2">
      <c r="A3" s="7">
        <v>66</v>
      </c>
      <c r="B3" s="159">
        <f>$B2+$G3+$H3+$I3</f>
        <v>721.05</v>
      </c>
      <c r="C3" s="228">
        <f>$C2+$G3+$H3+$I3+$F3+$E3+$D3</f>
        <v>751.05</v>
      </c>
      <c r="D3" s="5">
        <f>SUMIFS(TAB!$I$4:$I$195,TAB!$G$4:$G$195,$A3,TAB!$N$4:$N$195,"G0")-SUMIFS(TAB!$I$4:$I$195,TAB!$H$4:$H$195,$A3,TAB!$N$4:$N$195,"G0")</f>
        <v>0</v>
      </c>
      <c r="E3" s="5">
        <f>SUMIFS(TAB!$I$4:$I$195,TAB!$G$4:$G$195,$A3,TAB!$N$4:$N$195,"G1")-SUMIFS(TAB!$I$4:$I$195,TAB!$H$4:$H$195,$A3,TAB!$N$4:$N$195,"G1")</f>
        <v>0</v>
      </c>
      <c r="F3" s="5">
        <f>SUMIFS(TAB!$I$4:$I$195,TAB!$G$4:$G$195,$A3,TAB!$N$4:$N$195,"G2")-SUMIFS(TAB!$I$4:$I$195,TAB!$H$4:$H$195,$A3,TAB!$N$4:$N$195,"G2")</f>
        <v>0</v>
      </c>
      <c r="G3" s="5">
        <f>SUMIFS(TAB!$I$4:$I$195,TAB!$G$4:$G$195,$A3,TAB!$N$4:$N$195,"G9")-SUMIFS(TAB!$I$4:$I$195,TAB!$H$4:$H$195,$A3,TAB!$N$4:$N$195,"G9")</f>
        <v>0</v>
      </c>
      <c r="H3" s="5">
        <f>SUMIFS(TAB!$I$4:$I$195,TAB!$G$4:$G$195,$A3,TAB!$N$4:$N$195,"G7")-SUMIFS(TAB!$I$4:$I$195,TAB!$H$4:$H$195,$A3,TAB!$N$4:$N$195,"G7")</f>
        <v>0</v>
      </c>
      <c r="I3" s="5">
        <f>SUMIFS(TAB!$I$4:$I$195,TAB!$G$4:$G$195,$A3,TAB!$N$4:$N$195,"G5")-SUMIFS(TAB!$I$4:$I$195,TAB!$H$4:$H$195,$A3,TAB!$N$4:$N$195,"G5")</f>
        <v>0</v>
      </c>
      <c r="J3" s="13">
        <f>ROUND(D3+E3+F3+G3+H3+I3,0)</f>
        <v>0</v>
      </c>
      <c r="K3" s="14">
        <f>ROUND(G3+H3+I3,0)</f>
        <v>0</v>
      </c>
      <c r="L3" s="11" t="str">
        <f>IF(OR($J3&lt;=-1,$J3&gt;0),A3,"")</f>
        <v/>
      </c>
      <c r="M3" s="11" t="str">
        <f>IF(OR($J3&lt;=-1,$J3&gt;0),A3,"")</f>
        <v/>
      </c>
      <c r="N3" s="11" t="str">
        <f>IF(OR($J3&lt;=-1,$J3&gt;0),C3,"")</f>
        <v/>
      </c>
      <c r="O3" s="11" t="str">
        <f t="shared" ref="O3:O66" si="0">IF(OR($J3&lt;=-1,$J3&gt;0),770,"")</f>
        <v/>
      </c>
      <c r="P3" s="12" t="str">
        <f>IF(OR($K3&lt;=-1,$K3&gt;0),A3,"")</f>
        <v/>
      </c>
      <c r="Q3" s="12" t="str">
        <f>IF(OR($K3&lt;=-1,$K3&gt;0),A3,"")</f>
        <v/>
      </c>
      <c r="R3" s="12" t="str">
        <f>IF(OR($K3&lt;=-1,$K3&gt;0),B3,"")</f>
        <v/>
      </c>
      <c r="S3" s="101" t="str">
        <f t="shared" ref="S3:S66" si="1">IF(OR($K3&lt;=-1,$K3&gt;0),770,"")</f>
        <v/>
      </c>
    </row>
    <row r="4" spans="1:19" s="32" customFormat="1" ht="30" customHeight="1" x14ac:dyDescent="0.2">
      <c r="A4" s="7">
        <v>67</v>
      </c>
      <c r="B4" s="159">
        <f>$B3+$G4+$H4+$I4</f>
        <v>721.05</v>
      </c>
      <c r="C4" s="228">
        <f t="shared" ref="C4:C67" si="2">$C3+$G4+$H4+$I4+$F4+$E4+$D4</f>
        <v>751.05</v>
      </c>
      <c r="D4" s="5">
        <f>SUMIFS(TAB!$I$4:$I$195,TAB!$G$4:$G$195,$A4,TAB!$N$4:$N$195,"G0")-SUMIFS(TAB!$I$4:$I$195,TAB!$H$4:$H$195,$A4,TAB!$N$4:$N$195,"G0")</f>
        <v>0</v>
      </c>
      <c r="E4" s="5">
        <f>SUMIFS(TAB!$I$4:$I$195,TAB!$G$4:$G$195,$A4,TAB!$N$4:$N$195,"G1")-SUMIFS(TAB!$I$4:$I$195,TAB!$H$4:$H$195,$A4,TAB!$N$4:$N$195,"G1")</f>
        <v>0</v>
      </c>
      <c r="F4" s="5">
        <f>SUMIFS(TAB!$I$4:$I$195,TAB!$G$4:$G$195,$A4,TAB!$N$4:$N$195,"G2")-SUMIFS(TAB!$I$4:$I$195,TAB!$H$4:$H$195,$A4,TAB!$N$4:$N$195,"G2")</f>
        <v>0</v>
      </c>
      <c r="G4" s="5">
        <f>SUMIFS(TAB!$I$4:$I$195,TAB!$G$4:$G$195,$A4,TAB!$N$4:$N$195,"G9")-SUMIFS(TAB!$I$4:$I$195,TAB!$H$4:$H$195,$A4,TAB!$N$4:$N$195,"G9")</f>
        <v>0</v>
      </c>
      <c r="H4" s="5">
        <f>SUMIFS(TAB!$I$4:$I$195,TAB!$G$4:$G$195,$A4,TAB!$N$4:$N$195,"G7")-SUMIFS(TAB!$I$4:$I$195,TAB!$H$4:$H$195,$A4,TAB!$N$4:$N$195,"G7")</f>
        <v>0</v>
      </c>
      <c r="I4" s="5">
        <f>SUMIFS(TAB!$I$4:$I$195,TAB!$G$4:$G$195,$A4,TAB!$N$4:$N$195,"G5")-SUMIFS(TAB!$I$4:$I$195,TAB!$H$4:$H$195,$A4,TAB!$N$4:$N$195,"G5")</f>
        <v>0</v>
      </c>
      <c r="J4" s="13">
        <f>ROUND(D4+E4+F4+G4+H4+I4,0)</f>
        <v>0</v>
      </c>
      <c r="K4" s="14">
        <f>ROUND(G4+H4+I4,0)</f>
        <v>0</v>
      </c>
      <c r="L4" s="11" t="str">
        <f>IF(OR($J4&lt;=-1,$J4&gt;0),A4,"")</f>
        <v/>
      </c>
      <c r="M4" s="11" t="str">
        <f>IF(OR($J4&lt;=-1,$J4&gt;0),A4,"")</f>
        <v/>
      </c>
      <c r="N4" s="11" t="str">
        <f>IF(OR($J4&lt;=-1,$J4&gt;0),C4,"")</f>
        <v/>
      </c>
      <c r="O4" s="11" t="str">
        <f t="shared" si="0"/>
        <v/>
      </c>
      <c r="P4" s="12" t="str">
        <f>IF(OR($K4&lt;=-1,$K4&gt;0),A4,"")</f>
        <v/>
      </c>
      <c r="Q4" s="12" t="str">
        <f>IF(OR($K4&lt;=-1,$K4&gt;0),A4,"")</f>
        <v/>
      </c>
      <c r="R4" s="12" t="str">
        <f>IF(OR($K4&lt;=-1,$K4&gt;0),B4,"")</f>
        <v/>
      </c>
      <c r="S4" s="101" t="str">
        <f t="shared" si="1"/>
        <v/>
      </c>
    </row>
    <row r="5" spans="1:19" s="32" customFormat="1" ht="30" customHeight="1" x14ac:dyDescent="0.2">
      <c r="A5" s="7">
        <v>68</v>
      </c>
      <c r="B5" s="159">
        <f>$B4+$G5+$H5+$I5</f>
        <v>721.05</v>
      </c>
      <c r="C5" s="228">
        <f>$C4+$G5+$H5+$I5+$F5+$E5+$D5</f>
        <v>751.05</v>
      </c>
      <c r="D5" s="5">
        <f>SUMIFS(TAB!$I$4:$I$195,TAB!$G$4:$G$195,$A5,TAB!$N$4:$N$195,"G0")-SUMIFS(TAB!$I$4:$I$195,TAB!$H$4:$H$195,$A5,TAB!$N$4:$N$195,"G0")</f>
        <v>0</v>
      </c>
      <c r="E5" s="5">
        <f>SUMIFS(TAB!$I$4:$I$195,TAB!$G$4:$G$195,$A5,TAB!$N$4:$N$195,"G1")-SUMIFS(TAB!$I$4:$I$195,TAB!$H$4:$H$195,$A5,TAB!$N$4:$N$195,"G1")</f>
        <v>0</v>
      </c>
      <c r="F5" s="5">
        <f>SUMIFS(TAB!$I$4:$I$195,TAB!$G$4:$G$195,$A5,TAB!$N$4:$N$195,"G2")-SUMIFS(TAB!$I$4:$I$195,TAB!$H$4:$H$195,$A5,TAB!$N$4:$N$195,"G2")</f>
        <v>0</v>
      </c>
      <c r="G5" s="5">
        <f>SUMIFS(TAB!$I$4:$I$195,TAB!$G$4:$G$195,$A5,TAB!$N$4:$N$195,"G9")-SUMIFS(TAB!$I$4:$I$195,TAB!$H$4:$H$195,$A5,TAB!$N$4:$N$195,"G9")</f>
        <v>0</v>
      </c>
      <c r="H5" s="5">
        <f>SUMIFS(TAB!$I$4:$I$195,TAB!$G$4:$G$195,$A5,TAB!$N$4:$N$195,"G7")-SUMIFS(TAB!$I$4:$I$195,TAB!$H$4:$H$195,$A5,TAB!$N$4:$N$195,"G7")</f>
        <v>0</v>
      </c>
      <c r="I5" s="5">
        <f>SUMIFS(TAB!$I$4:$I$195,TAB!$G$4:$G$195,$A5,TAB!$N$4:$N$195,"G5")-SUMIFS(TAB!$I$4:$I$195,TAB!$H$4:$H$195,$A5,TAB!$N$4:$N$195,"G5")</f>
        <v>0</v>
      </c>
      <c r="J5" s="13">
        <f>ROUND(D5+E5+F5+G5+H5+I5,0)</f>
        <v>0</v>
      </c>
      <c r="K5" s="14">
        <f>ROUND(G5+H5+I5,0)</f>
        <v>0</v>
      </c>
      <c r="L5" s="11" t="str">
        <f>IF(OR($J5&lt;=-1,$J5&gt;0),A5,"")</f>
        <v/>
      </c>
      <c r="M5" s="11" t="str">
        <f>IF(OR($J5&lt;=-1,$J5&gt;0),A5,"")</f>
        <v/>
      </c>
      <c r="N5" s="11" t="str">
        <f>IF(OR($J5&lt;=-1,$J5&gt;0),C5,"")</f>
        <v/>
      </c>
      <c r="O5" s="11" t="str">
        <f t="shared" si="0"/>
        <v/>
      </c>
      <c r="P5" s="12" t="str">
        <f>IF(OR($K5&lt;=-1,$K5&gt;0),A5,"")</f>
        <v/>
      </c>
      <c r="Q5" s="12" t="str">
        <f>IF(OR($K5&lt;=-1,$K5&gt;0),A5,"")</f>
        <v/>
      </c>
      <c r="R5" s="12" t="str">
        <f>IF(OR($K5&lt;=-1,$K5&gt;0),B5,"")</f>
        <v/>
      </c>
      <c r="S5" s="101" t="str">
        <f t="shared" si="1"/>
        <v/>
      </c>
    </row>
    <row r="6" spans="1:19" s="32" customFormat="1" ht="30" customHeight="1" x14ac:dyDescent="0.2">
      <c r="A6" s="7">
        <v>69</v>
      </c>
      <c r="B6" s="159">
        <f t="shared" ref="B6:B67" si="3">$B5+$G6+$H6+$I6</f>
        <v>721.05</v>
      </c>
      <c r="C6" s="228">
        <f t="shared" si="2"/>
        <v>751.05</v>
      </c>
      <c r="D6" s="5">
        <f>SUMIFS(TAB!$I$4:$I$195,TAB!$G$4:$G$195,$A6,TAB!$N$4:$N$195,"G0")-SUMIFS(TAB!$I$4:$I$195,TAB!$H$4:$H$195,$A6,TAB!$N$4:$N$195,"G0")</f>
        <v>0</v>
      </c>
      <c r="E6" s="5">
        <f>SUMIFS(TAB!$I$4:$I$195,TAB!$G$4:$G$195,$A6,TAB!$N$4:$N$195,"G1")-SUMIFS(TAB!$I$4:$I$195,TAB!$H$4:$H$195,$A6,TAB!$N$4:$N$195,"G1")</f>
        <v>0</v>
      </c>
      <c r="F6" s="5">
        <f>SUMIFS(TAB!$I$4:$I$195,TAB!$G$4:$G$195,$A6,TAB!$N$4:$N$195,"G2")-SUMIFS(TAB!$I$4:$I$195,TAB!$H$4:$H$195,$A6,TAB!$N$4:$N$195,"G2")</f>
        <v>0</v>
      </c>
      <c r="G6" s="5">
        <f>SUMIFS(TAB!$I$4:$I$195,TAB!$G$4:$G$195,$A6,TAB!$N$4:$N$195,"G9")-SUMIFS(TAB!$I$4:$I$195,TAB!$H$4:$H$195,$A6,TAB!$N$4:$N$195,"G9")</f>
        <v>0</v>
      </c>
      <c r="H6" s="5">
        <f>SUMIFS(TAB!$I$4:$I$195,TAB!$G$4:$G$195,$A6,TAB!$N$4:$N$195,"G7")-SUMIFS(TAB!$I$4:$I$195,TAB!$H$4:$H$195,$A6,TAB!$N$4:$N$195,"G7")</f>
        <v>0</v>
      </c>
      <c r="I6" s="5">
        <f>SUMIFS(TAB!$I$4:$I$195,TAB!$G$4:$G$195,$A6,TAB!$N$4:$N$195,"G5")-SUMIFS(TAB!$I$4:$I$195,TAB!$H$4:$H$195,$A6,TAB!$N$4:$N$195,"G5")</f>
        <v>0</v>
      </c>
      <c r="J6" s="13">
        <f>ROUND(D6+E6+F6+G6+H6+I6,0)</f>
        <v>0</v>
      </c>
      <c r="K6" s="14">
        <f>ROUND(G6+H6+I6,0)</f>
        <v>0</v>
      </c>
      <c r="L6" s="11" t="str">
        <f>IF(OR($J6&lt;=-1,$J6&gt;0),A6,"")</f>
        <v/>
      </c>
      <c r="M6" s="11" t="str">
        <f>IF(OR($J6&lt;=-1,$J6&gt;0),A6,"")</f>
        <v/>
      </c>
      <c r="N6" s="11" t="str">
        <f>IF(OR($J6&lt;=-1,$J6&gt;0),C6,"")</f>
        <v/>
      </c>
      <c r="O6" s="11" t="str">
        <f t="shared" si="0"/>
        <v/>
      </c>
      <c r="P6" s="12" t="str">
        <f>IF(OR($K6&lt;=-1,$K6&gt;0),A6,"")</f>
        <v/>
      </c>
      <c r="Q6" s="12" t="str">
        <f>IF(OR($K6&lt;=-1,$K6&gt;0),A6,"")</f>
        <v/>
      </c>
      <c r="R6" s="12" t="str">
        <f>IF(OR($K6&lt;=-1,$K6&gt;0),B6,"")</f>
        <v/>
      </c>
      <c r="S6" s="101" t="str">
        <f t="shared" si="1"/>
        <v/>
      </c>
    </row>
    <row r="7" spans="1:19" s="32" customFormat="1" ht="30" customHeight="1" x14ac:dyDescent="0.2">
      <c r="A7" s="7">
        <v>70</v>
      </c>
      <c r="B7" s="159">
        <f>$B6+$G7+$H7+$I7</f>
        <v>727.34999999999991</v>
      </c>
      <c r="C7" s="228">
        <f>$C6+$G7+$H7+$I7+$F7+$E7+$D7</f>
        <v>757.34999999999991</v>
      </c>
      <c r="D7" s="5">
        <f>SUMIFS(TAB!$I$4:$I$195,TAB!$G$4:$G$195,$A7,TAB!$N$4:$N$195,"G0")-SUMIFS(TAB!$I$4:$I$195,TAB!$H$4:$H$195,$A7,TAB!$N$4:$N$195,"G0")</f>
        <v>0</v>
      </c>
      <c r="E7" s="5">
        <f>SUMIFS(TAB!$I$4:$I$195,TAB!$G$4:$G$195,$A7,TAB!$N$4:$N$195,"G1")-SUMIFS(TAB!$I$4:$I$195,TAB!$H$4:$H$195,$A7,TAB!$N$4:$N$195,"G1")</f>
        <v>0</v>
      </c>
      <c r="F7" s="5">
        <f>SUMIFS(TAB!$I$4:$I$195,TAB!$G$4:$G$195,$A7,TAB!$N$4:$N$195,"G2")-SUMIFS(TAB!$I$4:$I$195,TAB!$H$4:$H$195,$A7,TAB!$N$4:$N$195,"G2")</f>
        <v>0</v>
      </c>
      <c r="G7" s="5">
        <f>SUMIFS(TAB!$I$4:$I$195,TAB!$G$4:$G$195,$A7,TAB!$N$4:$N$195,"G9")-SUMIFS(TAB!$I$4:$I$195,TAB!$H$4:$H$195,$A7,TAB!$N$4:$N$195,"G9")</f>
        <v>6.3</v>
      </c>
      <c r="H7" s="5">
        <f>SUMIFS(TAB!$I$4:$I$195,TAB!$G$4:$G$195,$A7,TAB!$N$4:$N$195,"G7")-SUMIFS(TAB!$I$4:$I$195,TAB!$H$4:$H$195,$A7,TAB!$N$4:$N$195,"G7")</f>
        <v>0</v>
      </c>
      <c r="I7" s="5">
        <f>SUMIFS(TAB!$I$4:$I$195,TAB!$G$4:$G$195,$A7,TAB!$N$4:$N$195,"G5")-SUMIFS(TAB!$I$4:$I$195,TAB!$H$4:$H$195,$A7,TAB!$N$4:$N$195,"G5")</f>
        <v>0</v>
      </c>
      <c r="J7" s="13">
        <f>ROUND(D7+E7+F7+G7+H7+I7,0)</f>
        <v>6</v>
      </c>
      <c r="K7" s="14">
        <f>ROUND(G7+H7+I7,0)</f>
        <v>6</v>
      </c>
      <c r="L7" s="11">
        <f>IF(OR($J7&lt;=-1,$J7&gt;0),A7,"")</f>
        <v>70</v>
      </c>
      <c r="M7" s="11">
        <f>IF(OR($J7&lt;=-1,$J7&gt;0),A7,"")</f>
        <v>70</v>
      </c>
      <c r="N7" s="11">
        <f>IF(OR($J7&lt;=-1,$J7&gt;0),C7,"")</f>
        <v>757.34999999999991</v>
      </c>
      <c r="O7" s="11">
        <f t="shared" si="0"/>
        <v>770</v>
      </c>
      <c r="P7" s="12">
        <f>IF(OR($K7&lt;=-1,$K7&gt;0),A7,"")</f>
        <v>70</v>
      </c>
      <c r="Q7" s="12">
        <f>IF(OR($K7&lt;=-1,$K7&gt;0),A7,"")</f>
        <v>70</v>
      </c>
      <c r="R7" s="12">
        <f>IF(OR($K7&lt;=-1,$K7&gt;0),B7,"")</f>
        <v>727.34999999999991</v>
      </c>
      <c r="S7" s="101">
        <f t="shared" si="1"/>
        <v>770</v>
      </c>
    </row>
    <row r="8" spans="1:19" s="32" customFormat="1" ht="30" customHeight="1" x14ac:dyDescent="0.2">
      <c r="A8" s="7">
        <v>72</v>
      </c>
      <c r="B8" s="159">
        <f t="shared" si="3"/>
        <v>727.34999999999991</v>
      </c>
      <c r="C8" s="228">
        <f t="shared" si="2"/>
        <v>757.34999999999991</v>
      </c>
      <c r="D8" s="5">
        <f>SUMIFS(TAB!$I$4:$I$195,TAB!$G$4:$G$195,$A8,TAB!$N$4:$N$195,"G0")-SUMIFS(TAB!$I$4:$I$195,TAB!$H$4:$H$195,$A8,TAB!$N$4:$N$195,"G0")</f>
        <v>0</v>
      </c>
      <c r="E8" s="5">
        <f>SUMIFS(TAB!$I$4:$I$195,TAB!$G$4:$G$195,$A8,TAB!$N$4:$N$195,"G1")-SUMIFS(TAB!$I$4:$I$195,TAB!$H$4:$H$195,$A8,TAB!$N$4:$N$195,"G1")</f>
        <v>0</v>
      </c>
      <c r="F8" s="5">
        <f>SUMIFS(TAB!$I$4:$I$195,TAB!$G$4:$G$195,$A8,TAB!$N$4:$N$195,"G2")-SUMIFS(TAB!$I$4:$I$195,TAB!$H$4:$H$195,$A8,TAB!$N$4:$N$195,"G2")</f>
        <v>0</v>
      </c>
      <c r="G8" s="5">
        <f>SUMIFS(TAB!$I$4:$I$195,TAB!$G$4:$G$195,$A8,TAB!$N$4:$N$195,"G9")-SUMIFS(TAB!$I$4:$I$195,TAB!$H$4:$H$195,$A8,TAB!$N$4:$N$195,"G9")</f>
        <v>0</v>
      </c>
      <c r="H8" s="5">
        <f>SUMIFS(TAB!$I$4:$I$195,TAB!$G$4:$G$195,$A8,TAB!$N$4:$N$195,"G7")-SUMIFS(TAB!$I$4:$I$195,TAB!$H$4:$H$195,$A8,TAB!$N$4:$N$195,"G7")</f>
        <v>0</v>
      </c>
      <c r="I8" s="5">
        <f>SUMIFS(TAB!$I$4:$I$195,TAB!$G$4:$G$195,$A8,TAB!$N$4:$N$195,"G5")-SUMIFS(TAB!$I$4:$I$195,TAB!$H$4:$H$195,$A8,TAB!$N$4:$N$195,"G5")</f>
        <v>0</v>
      </c>
      <c r="J8" s="13">
        <f>ROUND(D8+E8+F8+G8+H8+I8,0)</f>
        <v>0</v>
      </c>
      <c r="K8" s="14">
        <f>ROUND(G8+H8+I8,0)</f>
        <v>0</v>
      </c>
      <c r="L8" s="11" t="str">
        <f>IF(OR($J8&lt;=-1,$J8&gt;0),A8,"")</f>
        <v/>
      </c>
      <c r="M8" s="11" t="str">
        <f>IF(OR($J8&lt;=-1,$J8&gt;0),A8,"")</f>
        <v/>
      </c>
      <c r="N8" s="11" t="str">
        <f>IF(OR($J8&lt;=-1,$J8&gt;0),C8,"")</f>
        <v/>
      </c>
      <c r="O8" s="11" t="str">
        <f t="shared" si="0"/>
        <v/>
      </c>
      <c r="P8" s="12" t="str">
        <f>IF(OR($K8&lt;=-1,$K8&gt;0),A8,"")</f>
        <v/>
      </c>
      <c r="Q8" s="12" t="str">
        <f>IF(OR($K8&lt;=-1,$K8&gt;0),A8,"")</f>
        <v/>
      </c>
      <c r="R8" s="12" t="str">
        <f>IF(OR($K8&lt;=-1,$K8&gt;0),B8,"")</f>
        <v/>
      </c>
      <c r="S8" s="101" t="str">
        <f t="shared" si="1"/>
        <v/>
      </c>
    </row>
    <row r="9" spans="1:19" s="32" customFormat="1" ht="30" customHeight="1" x14ac:dyDescent="0.2">
      <c r="A9" s="7">
        <v>73</v>
      </c>
      <c r="B9" s="159">
        <f t="shared" si="3"/>
        <v>727.34999999999991</v>
      </c>
      <c r="C9" s="228">
        <f t="shared" si="2"/>
        <v>757.34999999999991</v>
      </c>
      <c r="D9" s="5">
        <f>SUMIFS(TAB!$I$4:$I$195,TAB!$G$4:$G$195,$A9,TAB!$N$4:$N$195,"G0")-SUMIFS(TAB!$I$4:$I$195,TAB!$H$4:$H$195,$A9,TAB!$N$4:$N$195,"G0")</f>
        <v>0</v>
      </c>
      <c r="E9" s="5">
        <f>SUMIFS(TAB!$I$4:$I$195,TAB!$G$4:$G$195,$A9,TAB!$N$4:$N$195,"G1")-SUMIFS(TAB!$I$4:$I$195,TAB!$H$4:$H$195,$A9,TAB!$N$4:$N$195,"G1")</f>
        <v>0</v>
      </c>
      <c r="F9" s="5">
        <f>SUMIFS(TAB!$I$4:$I$195,TAB!$G$4:$G$195,$A9,TAB!$N$4:$N$195,"G2")-SUMIFS(TAB!$I$4:$I$195,TAB!$H$4:$H$195,$A9,TAB!$N$4:$N$195,"G2")</f>
        <v>0</v>
      </c>
      <c r="G9" s="5">
        <f>SUMIFS(TAB!$I$4:$I$195,TAB!$G$4:$G$195,$A9,TAB!$N$4:$N$195,"G9")-SUMIFS(TAB!$I$4:$I$195,TAB!$H$4:$H$195,$A9,TAB!$N$4:$N$195,"G9")</f>
        <v>0</v>
      </c>
      <c r="H9" s="5">
        <f>SUMIFS(TAB!$I$4:$I$195,TAB!$G$4:$G$195,$A9,TAB!$N$4:$N$195,"G7")-SUMIFS(TAB!$I$4:$I$195,TAB!$H$4:$H$195,$A9,TAB!$N$4:$N$195,"G7")</f>
        <v>0</v>
      </c>
      <c r="I9" s="5">
        <f>SUMIFS(TAB!$I$4:$I$195,TAB!$G$4:$G$195,$A9,TAB!$N$4:$N$195,"G5")-SUMIFS(TAB!$I$4:$I$195,TAB!$H$4:$H$195,$A9,TAB!$N$4:$N$195,"G5")</f>
        <v>0</v>
      </c>
      <c r="J9" s="13">
        <f>ROUND(D9+E9+F9+G9+H9+I9,0)</f>
        <v>0</v>
      </c>
      <c r="K9" s="14">
        <f>ROUND(G9+H9+I9,0)</f>
        <v>0</v>
      </c>
      <c r="L9" s="11" t="str">
        <f>IF(OR($J9&lt;=-1,$J9&gt;0),A9,"")</f>
        <v/>
      </c>
      <c r="M9" s="11" t="str">
        <f>IF(OR($J9&lt;=-1,$J9&gt;0),A9,"")</f>
        <v/>
      </c>
      <c r="N9" s="11" t="str">
        <f>IF(OR($J9&lt;=-1,$J9&gt;0),C9,"")</f>
        <v/>
      </c>
      <c r="O9" s="11" t="str">
        <f t="shared" si="0"/>
        <v/>
      </c>
      <c r="P9" s="12" t="str">
        <f>IF(OR($K9&lt;=-1,$K9&gt;0),A9,"")</f>
        <v/>
      </c>
      <c r="Q9" s="12" t="str">
        <f>IF(OR($K9&lt;=-1,$K9&gt;0),A9,"")</f>
        <v/>
      </c>
      <c r="R9" s="12" t="str">
        <f>IF(OR($K9&lt;=-1,$K9&gt;0),B9,"")</f>
        <v/>
      </c>
      <c r="S9" s="101" t="str">
        <f t="shared" si="1"/>
        <v/>
      </c>
    </row>
    <row r="10" spans="1:19" s="32" customFormat="1" ht="30" customHeight="1" x14ac:dyDescent="0.2">
      <c r="A10" s="7">
        <v>74</v>
      </c>
      <c r="B10" s="159">
        <f t="shared" si="3"/>
        <v>727.34999999999991</v>
      </c>
      <c r="C10" s="228">
        <f t="shared" si="2"/>
        <v>757.34999999999991</v>
      </c>
      <c r="D10" s="5">
        <f>SUMIFS(TAB!$I$4:$I$195,TAB!$G$4:$G$195,$A10,TAB!$N$4:$N$195,"G0")-SUMIFS(TAB!$I$4:$I$195,TAB!$H$4:$H$195,$A10,TAB!$N$4:$N$195,"G0")</f>
        <v>0</v>
      </c>
      <c r="E10" s="5">
        <f>SUMIFS(TAB!$I$4:$I$195,TAB!$G$4:$G$195,$A10,TAB!$N$4:$N$195,"G1")-SUMIFS(TAB!$I$4:$I$195,TAB!$H$4:$H$195,$A10,TAB!$N$4:$N$195,"G1")</f>
        <v>0</v>
      </c>
      <c r="F10" s="5">
        <f>SUMIFS(TAB!$I$4:$I$195,TAB!$G$4:$G$195,$A10,TAB!$N$4:$N$195,"G2")-SUMIFS(TAB!$I$4:$I$195,TAB!$H$4:$H$195,$A10,TAB!$N$4:$N$195,"G2")</f>
        <v>0</v>
      </c>
      <c r="G10" s="5">
        <f>SUMIFS(TAB!$I$4:$I$195,TAB!$G$4:$G$195,$A10,TAB!$N$4:$N$195,"G9")-SUMIFS(TAB!$I$4:$I$195,TAB!$H$4:$H$195,$A10,TAB!$N$4:$N$195,"G9")</f>
        <v>0</v>
      </c>
      <c r="H10" s="5">
        <f>SUMIFS(TAB!$I$4:$I$195,TAB!$G$4:$G$195,$A10,TAB!$N$4:$N$195,"G7")-SUMIFS(TAB!$I$4:$I$195,TAB!$H$4:$H$195,$A10,TAB!$N$4:$N$195,"G7")</f>
        <v>0</v>
      </c>
      <c r="I10" s="5">
        <f>SUMIFS(TAB!$I$4:$I$195,TAB!$G$4:$G$195,$A10,TAB!$N$4:$N$195,"G5")-SUMIFS(TAB!$I$4:$I$195,TAB!$H$4:$H$195,$A10,TAB!$N$4:$N$195,"G5")</f>
        <v>0</v>
      </c>
      <c r="J10" s="13">
        <f>ROUND(D10+E10+F10+G10+H10+I10,0)</f>
        <v>0</v>
      </c>
      <c r="K10" s="14">
        <f>ROUND(G10+H10+I10,0)</f>
        <v>0</v>
      </c>
      <c r="L10" s="11" t="str">
        <f>IF(OR($J10&lt;=-1,$J10&gt;0),A10,"")</f>
        <v/>
      </c>
      <c r="M10" s="11" t="str">
        <f>IF(OR($J10&lt;=-1,$J10&gt;0),A10,"")</f>
        <v/>
      </c>
      <c r="N10" s="11" t="str">
        <f>IF(OR($J10&lt;=-1,$J10&gt;0),C10,"")</f>
        <v/>
      </c>
      <c r="O10" s="11" t="str">
        <f t="shared" si="0"/>
        <v/>
      </c>
      <c r="P10" s="12" t="str">
        <f>IF(OR($K10&lt;=-1,$K10&gt;0),A10,"")</f>
        <v/>
      </c>
      <c r="Q10" s="12" t="str">
        <f>IF(OR($K10&lt;=-1,$K10&gt;0),A10,"")</f>
        <v/>
      </c>
      <c r="R10" s="12" t="str">
        <f>IF(OR($K10&lt;=-1,$K10&gt;0),B10,"")</f>
        <v/>
      </c>
      <c r="S10" s="101" t="str">
        <f t="shared" si="1"/>
        <v/>
      </c>
    </row>
    <row r="11" spans="1:19" s="32" customFormat="1" ht="30" customHeight="1" x14ac:dyDescent="0.2">
      <c r="A11" s="7">
        <v>75</v>
      </c>
      <c r="B11" s="159">
        <f t="shared" si="3"/>
        <v>727.34999999999991</v>
      </c>
      <c r="C11" s="228">
        <f t="shared" si="2"/>
        <v>757.34999999999991</v>
      </c>
      <c r="D11" s="5">
        <f>SUMIFS(TAB!$I$4:$I$195,TAB!$G$4:$G$195,$A11,TAB!$N$4:$N$195,"G0")-SUMIFS(TAB!$I$4:$I$195,TAB!$H$4:$H$195,$A11,TAB!$N$4:$N$195,"G0")</f>
        <v>0</v>
      </c>
      <c r="E11" s="5">
        <f>SUMIFS(TAB!$I$4:$I$195,TAB!$G$4:$G$195,$A11,TAB!$N$4:$N$195,"G1")-SUMIFS(TAB!$I$4:$I$195,TAB!$H$4:$H$195,$A11,TAB!$N$4:$N$195,"G1")</f>
        <v>0</v>
      </c>
      <c r="F11" s="5">
        <f>SUMIFS(TAB!$I$4:$I$195,TAB!$G$4:$G$195,$A11,TAB!$N$4:$N$195,"G2")-SUMIFS(TAB!$I$4:$I$195,TAB!$H$4:$H$195,$A11,TAB!$N$4:$N$195,"G2")</f>
        <v>0</v>
      </c>
      <c r="G11" s="5">
        <f>SUMIFS(TAB!$I$4:$I$195,TAB!$G$4:$G$195,$A11,TAB!$N$4:$N$195,"G9")-SUMIFS(TAB!$I$4:$I$195,TAB!$H$4:$H$195,$A11,TAB!$N$4:$N$195,"G9")</f>
        <v>0</v>
      </c>
      <c r="H11" s="5">
        <f>SUMIFS(TAB!$I$4:$I$195,TAB!$G$4:$G$195,$A11,TAB!$N$4:$N$195,"G7")-SUMIFS(TAB!$I$4:$I$195,TAB!$H$4:$H$195,$A11,TAB!$N$4:$N$195,"G7")</f>
        <v>0</v>
      </c>
      <c r="I11" s="5">
        <f>SUMIFS(TAB!$I$4:$I$195,TAB!$G$4:$G$195,$A11,TAB!$N$4:$N$195,"G5")-SUMIFS(TAB!$I$4:$I$195,TAB!$H$4:$H$195,$A11,TAB!$N$4:$N$195,"G5")</f>
        <v>0</v>
      </c>
      <c r="J11" s="13">
        <f>ROUND(D11+E11+F11+G11+H11+I11,0)</f>
        <v>0</v>
      </c>
      <c r="K11" s="14">
        <f>ROUND(G11+H11+I11,0)</f>
        <v>0</v>
      </c>
      <c r="L11" s="11" t="str">
        <f>IF(OR($J11&lt;=-1,$J11&gt;0),A11,"")</f>
        <v/>
      </c>
      <c r="M11" s="11" t="str">
        <f>IF(OR($J11&lt;=-1,$J11&gt;0),A11,"")</f>
        <v/>
      </c>
      <c r="N11" s="11" t="str">
        <f>IF(OR($J11&lt;=-1,$J11&gt;0),C11,"")</f>
        <v/>
      </c>
      <c r="O11" s="11" t="str">
        <f t="shared" si="0"/>
        <v/>
      </c>
      <c r="P11" s="12" t="str">
        <f>IF(OR($K11&lt;=-1,$K11&gt;0),A11,"")</f>
        <v/>
      </c>
      <c r="Q11" s="12" t="str">
        <f>IF(OR($K11&lt;=-1,$K11&gt;0),A11,"")</f>
        <v/>
      </c>
      <c r="R11" s="12" t="str">
        <f>IF(OR($K11&lt;=-1,$K11&gt;0),B11,"")</f>
        <v/>
      </c>
      <c r="S11" s="101" t="str">
        <f t="shared" si="1"/>
        <v/>
      </c>
    </row>
    <row r="12" spans="1:19" s="32" customFormat="1" ht="30" customHeight="1" x14ac:dyDescent="0.2">
      <c r="A12" s="7">
        <v>76</v>
      </c>
      <c r="B12" s="159">
        <f t="shared" si="3"/>
        <v>727.34999999999991</v>
      </c>
      <c r="C12" s="228">
        <f t="shared" si="2"/>
        <v>757.34999999999991</v>
      </c>
      <c r="D12" s="5">
        <f>SUMIFS(TAB!$I$4:$I$195,TAB!$G$4:$G$195,$A12,TAB!$N$4:$N$195,"G0")-SUMIFS(TAB!$I$4:$I$195,TAB!$H$4:$H$195,$A12,TAB!$N$4:$N$195,"G0")</f>
        <v>0</v>
      </c>
      <c r="E12" s="5">
        <f>SUMIFS(TAB!$I$4:$I$195,TAB!$G$4:$G$195,$A12,TAB!$N$4:$N$195,"G1")-SUMIFS(TAB!$I$4:$I$195,TAB!$H$4:$H$195,$A12,TAB!$N$4:$N$195,"G1")</f>
        <v>0</v>
      </c>
      <c r="F12" s="5">
        <f>SUMIFS(TAB!$I$4:$I$195,TAB!$G$4:$G$195,$A12,TAB!$N$4:$N$195,"G2")-SUMIFS(TAB!$I$4:$I$195,TAB!$H$4:$H$195,$A12,TAB!$N$4:$N$195,"G2")</f>
        <v>0</v>
      </c>
      <c r="G12" s="5">
        <f>SUMIFS(TAB!$I$4:$I$195,TAB!$G$4:$G$195,$A12,TAB!$N$4:$N$195,"G9")-SUMIFS(TAB!$I$4:$I$195,TAB!$H$4:$H$195,$A12,TAB!$N$4:$N$195,"G9")</f>
        <v>0</v>
      </c>
      <c r="H12" s="5">
        <f>SUMIFS(TAB!$I$4:$I$195,TAB!$G$4:$G$195,$A12,TAB!$N$4:$N$195,"G7")-SUMIFS(TAB!$I$4:$I$195,TAB!$H$4:$H$195,$A12,TAB!$N$4:$N$195,"G7")</f>
        <v>0</v>
      </c>
      <c r="I12" s="5">
        <f>SUMIFS(TAB!$I$4:$I$195,TAB!$G$4:$G$195,$A12,TAB!$N$4:$N$195,"G5")-SUMIFS(TAB!$I$4:$I$195,TAB!$H$4:$H$195,$A12,TAB!$N$4:$N$195,"G5")</f>
        <v>0</v>
      </c>
      <c r="J12" s="13">
        <f>ROUND(D12+E12+F12+G12+H12+I12,0)</f>
        <v>0</v>
      </c>
      <c r="K12" s="14">
        <f>ROUND(G12+H12+I12,0)</f>
        <v>0</v>
      </c>
      <c r="L12" s="11" t="str">
        <f>IF(OR($J12&lt;=-1,$J12&gt;0),A12,"")</f>
        <v/>
      </c>
      <c r="M12" s="11" t="str">
        <f>IF(OR($J12&lt;=-1,$J12&gt;0),A12,"")</f>
        <v/>
      </c>
      <c r="N12" s="11" t="str">
        <f>IF(OR($J12&lt;=-1,$J12&gt;0),C12,"")</f>
        <v/>
      </c>
      <c r="O12" s="11" t="str">
        <f t="shared" si="0"/>
        <v/>
      </c>
      <c r="P12" s="12" t="str">
        <f>IF(OR($K12&lt;=-1,$K12&gt;0),A12,"")</f>
        <v/>
      </c>
      <c r="Q12" s="12" t="str">
        <f>IF(OR($K12&lt;=-1,$K12&gt;0),A12,"")</f>
        <v/>
      </c>
      <c r="R12" s="12" t="str">
        <f>IF(OR($K12&lt;=-1,$K12&gt;0),B12,"")</f>
        <v/>
      </c>
      <c r="S12" s="101" t="str">
        <f t="shared" si="1"/>
        <v/>
      </c>
    </row>
    <row r="13" spans="1:19" s="32" customFormat="1" ht="30" customHeight="1" x14ac:dyDescent="0.2">
      <c r="A13" s="7">
        <v>77</v>
      </c>
      <c r="B13" s="159">
        <f t="shared" si="3"/>
        <v>727.34999999999991</v>
      </c>
      <c r="C13" s="228">
        <f t="shared" si="2"/>
        <v>757.34999999999991</v>
      </c>
      <c r="D13" s="5">
        <f>SUMIFS(TAB!$I$4:$I$195,TAB!$G$4:$G$195,$A13,TAB!$N$4:$N$195,"G0")-SUMIFS(TAB!$I$4:$I$195,TAB!$H$4:$H$195,$A13,TAB!$N$4:$N$195,"G0")</f>
        <v>0</v>
      </c>
      <c r="E13" s="5">
        <f>SUMIFS(TAB!$I$4:$I$195,TAB!$G$4:$G$195,$A13,TAB!$N$4:$N$195,"G1")-SUMIFS(TAB!$I$4:$I$195,TAB!$H$4:$H$195,$A13,TAB!$N$4:$N$195,"G1")</f>
        <v>0</v>
      </c>
      <c r="F13" s="5">
        <f>SUMIFS(TAB!$I$4:$I$195,TAB!$G$4:$G$195,$A13,TAB!$N$4:$N$195,"G2")-SUMIFS(TAB!$I$4:$I$195,TAB!$H$4:$H$195,$A13,TAB!$N$4:$N$195,"G2")</f>
        <v>0</v>
      </c>
      <c r="G13" s="5">
        <f>SUMIFS(TAB!$I$4:$I$195,TAB!$G$4:$G$195,$A13,TAB!$N$4:$N$195,"G9")-SUMIFS(TAB!$I$4:$I$195,TAB!$H$4:$H$195,$A13,TAB!$N$4:$N$195,"G9")</f>
        <v>0</v>
      </c>
      <c r="H13" s="5">
        <f>SUMIFS(TAB!$I$4:$I$195,TAB!$G$4:$G$195,$A13,TAB!$N$4:$N$195,"G7")-SUMIFS(TAB!$I$4:$I$195,TAB!$H$4:$H$195,$A13,TAB!$N$4:$N$195,"G7")</f>
        <v>0</v>
      </c>
      <c r="I13" s="5">
        <f>SUMIFS(TAB!$I$4:$I$195,TAB!$G$4:$G$195,$A13,TAB!$N$4:$N$195,"G5")-SUMIFS(TAB!$I$4:$I$195,TAB!$H$4:$H$195,$A13,TAB!$N$4:$N$195,"G5")</f>
        <v>0</v>
      </c>
      <c r="J13" s="13">
        <f>ROUND(D13+E13+F13+G13+H13+I13,0)</f>
        <v>0</v>
      </c>
      <c r="K13" s="14">
        <f>ROUND(G13+H13+I13,0)</f>
        <v>0</v>
      </c>
      <c r="L13" s="11" t="str">
        <f>IF(OR($J13&lt;=-1,$J13&gt;0),A13,"")</f>
        <v/>
      </c>
      <c r="M13" s="11" t="str">
        <f>IF(OR($J13&lt;=-1,$J13&gt;0),A13,"")</f>
        <v/>
      </c>
      <c r="N13" s="11" t="str">
        <f>IF(OR($J13&lt;=-1,$J13&gt;0),C13,"")</f>
        <v/>
      </c>
      <c r="O13" s="11" t="str">
        <f t="shared" si="0"/>
        <v/>
      </c>
      <c r="P13" s="12" t="str">
        <f>IF(OR($K13&lt;=-1,$K13&gt;0),A13,"")</f>
        <v/>
      </c>
      <c r="Q13" s="12" t="str">
        <f>IF(OR($K13&lt;=-1,$K13&gt;0),A13,"")</f>
        <v/>
      </c>
      <c r="R13" s="12" t="str">
        <f>IF(OR($K13&lt;=-1,$K13&gt;0),B13,"")</f>
        <v/>
      </c>
      <c r="S13" s="101" t="str">
        <f t="shared" si="1"/>
        <v/>
      </c>
    </row>
    <row r="14" spans="1:19" s="32" customFormat="1" ht="30" customHeight="1" x14ac:dyDescent="0.2">
      <c r="A14" s="7">
        <v>78</v>
      </c>
      <c r="B14" s="159">
        <f t="shared" si="3"/>
        <v>727.34999999999991</v>
      </c>
      <c r="C14" s="228">
        <f t="shared" si="2"/>
        <v>757.34999999999991</v>
      </c>
      <c r="D14" s="5">
        <f>SUMIFS(TAB!$I$4:$I$195,TAB!$G$4:$G$195,$A14,TAB!$N$4:$N$195,"G0")-SUMIFS(TAB!$I$4:$I$195,TAB!$H$4:$H$195,$A14,TAB!$N$4:$N$195,"G0")</f>
        <v>0</v>
      </c>
      <c r="E14" s="5">
        <f>SUMIFS(TAB!$I$4:$I$195,TAB!$G$4:$G$195,$A14,TAB!$N$4:$N$195,"G1")-SUMIFS(TAB!$I$4:$I$195,TAB!$H$4:$H$195,$A14,TAB!$N$4:$N$195,"G1")</f>
        <v>0</v>
      </c>
      <c r="F14" s="5">
        <f>SUMIFS(TAB!$I$4:$I$195,TAB!$G$4:$G$195,$A14,TAB!$N$4:$N$195,"G2")-SUMIFS(TAB!$I$4:$I$195,TAB!$H$4:$H$195,$A14,TAB!$N$4:$N$195,"G2")</f>
        <v>0</v>
      </c>
      <c r="G14" s="5">
        <f>SUMIFS(TAB!$I$4:$I$195,TAB!$G$4:$G$195,$A14,TAB!$N$4:$N$195,"G9")-SUMIFS(TAB!$I$4:$I$195,TAB!$H$4:$H$195,$A14,TAB!$N$4:$N$195,"G9")</f>
        <v>0</v>
      </c>
      <c r="H14" s="5">
        <f>SUMIFS(TAB!$I$4:$I$195,TAB!$G$4:$G$195,$A14,TAB!$N$4:$N$195,"G7")-SUMIFS(TAB!$I$4:$I$195,TAB!$H$4:$H$195,$A14,TAB!$N$4:$N$195,"G7")</f>
        <v>0</v>
      </c>
      <c r="I14" s="5">
        <f>SUMIFS(TAB!$I$4:$I$195,TAB!$G$4:$G$195,$A14,TAB!$N$4:$N$195,"G5")-SUMIFS(TAB!$I$4:$I$195,TAB!$H$4:$H$195,$A14,TAB!$N$4:$N$195,"G5")</f>
        <v>0</v>
      </c>
      <c r="J14" s="13">
        <f>ROUND(D14+E14+F14+G14+H14+I14,0)</f>
        <v>0</v>
      </c>
      <c r="K14" s="14">
        <f>ROUND(G14+H14+I14,0)</f>
        <v>0</v>
      </c>
      <c r="L14" s="11" t="str">
        <f>IF(OR($J14&lt;=-1,$J14&gt;0),A14,"")</f>
        <v/>
      </c>
      <c r="M14" s="11" t="str">
        <f>IF(OR($J14&lt;=-1,$J14&gt;0),A14,"")</f>
        <v/>
      </c>
      <c r="N14" s="11" t="str">
        <f>IF(OR($J14&lt;=-1,$J14&gt;0),C14,"")</f>
        <v/>
      </c>
      <c r="O14" s="11" t="str">
        <f t="shared" si="0"/>
        <v/>
      </c>
      <c r="P14" s="12" t="str">
        <f>IF(OR($K14&lt;=-1,$K14&gt;0),A14,"")</f>
        <v/>
      </c>
      <c r="Q14" s="12" t="str">
        <f>IF(OR($K14&lt;=-1,$K14&gt;0),A14,"")</f>
        <v/>
      </c>
      <c r="R14" s="12" t="str">
        <f>IF(OR($K14&lt;=-1,$K14&gt;0),B14,"")</f>
        <v/>
      </c>
      <c r="S14" s="101" t="str">
        <f t="shared" si="1"/>
        <v/>
      </c>
    </row>
    <row r="15" spans="1:19" s="32" customFormat="1" ht="30" customHeight="1" x14ac:dyDescent="0.2">
      <c r="A15" s="7">
        <v>79</v>
      </c>
      <c r="B15" s="159">
        <f t="shared" si="3"/>
        <v>727.34999999999991</v>
      </c>
      <c r="C15" s="228">
        <f t="shared" si="2"/>
        <v>757.34999999999991</v>
      </c>
      <c r="D15" s="5">
        <f>SUMIFS(TAB!$I$4:$I$195,TAB!$G$4:$G$195,$A15,TAB!$N$4:$N$195,"G0")-SUMIFS(TAB!$I$4:$I$195,TAB!$H$4:$H$195,$A15,TAB!$N$4:$N$195,"G0")</f>
        <v>0</v>
      </c>
      <c r="E15" s="5">
        <f>SUMIFS(TAB!$I$4:$I$195,TAB!$G$4:$G$195,$A15,TAB!$N$4:$N$195,"G1")-SUMIFS(TAB!$I$4:$I$195,TAB!$H$4:$H$195,$A15,TAB!$N$4:$N$195,"G1")</f>
        <v>0</v>
      </c>
      <c r="F15" s="5">
        <f>SUMIFS(TAB!$I$4:$I$195,TAB!$G$4:$G$195,$A15,TAB!$N$4:$N$195,"G2")-SUMIFS(TAB!$I$4:$I$195,TAB!$H$4:$H$195,$A15,TAB!$N$4:$N$195,"G2")</f>
        <v>0</v>
      </c>
      <c r="G15" s="5">
        <f>SUMIFS(TAB!$I$4:$I$195,TAB!$G$4:$G$195,$A15,TAB!$N$4:$N$195,"G9")-SUMIFS(TAB!$I$4:$I$195,TAB!$H$4:$H$195,$A15,TAB!$N$4:$N$195,"G9")</f>
        <v>0</v>
      </c>
      <c r="H15" s="5">
        <f>SUMIFS(TAB!$I$4:$I$195,TAB!$G$4:$G$195,$A15,TAB!$N$4:$N$195,"G7")-SUMIFS(TAB!$I$4:$I$195,TAB!$H$4:$H$195,$A15,TAB!$N$4:$N$195,"G7")</f>
        <v>0</v>
      </c>
      <c r="I15" s="5">
        <f>SUMIFS(TAB!$I$4:$I$195,TAB!$G$4:$G$195,$A15,TAB!$N$4:$N$195,"G5")-SUMIFS(TAB!$I$4:$I$195,TAB!$H$4:$H$195,$A15,TAB!$N$4:$N$195,"G5")</f>
        <v>0</v>
      </c>
      <c r="J15" s="13">
        <f>ROUND(D15+E15+F15+G15+H15+I15,0)</f>
        <v>0</v>
      </c>
      <c r="K15" s="14">
        <f>ROUND(G15+H15+I15,0)</f>
        <v>0</v>
      </c>
      <c r="L15" s="11" t="str">
        <f>IF(OR($J15&lt;=-1,$J15&gt;0),A15,"")</f>
        <v/>
      </c>
      <c r="M15" s="11" t="str">
        <f>IF(OR($J15&lt;=-1,$J15&gt;0),A15,"")</f>
        <v/>
      </c>
      <c r="N15" s="11" t="str">
        <f>IF(OR($J15&lt;=-1,$J15&gt;0),C15,"")</f>
        <v/>
      </c>
      <c r="O15" s="11" t="str">
        <f t="shared" si="0"/>
        <v/>
      </c>
      <c r="P15" s="12" t="str">
        <f>IF(OR($K15&lt;=-1,$K15&gt;0),A15,"")</f>
        <v/>
      </c>
      <c r="Q15" s="12" t="str">
        <f>IF(OR($K15&lt;=-1,$K15&gt;0),A15,"")</f>
        <v/>
      </c>
      <c r="R15" s="12" t="str">
        <f>IF(OR($K15&lt;=-1,$K15&gt;0),B15,"")</f>
        <v/>
      </c>
      <c r="S15" s="101" t="str">
        <f t="shared" si="1"/>
        <v/>
      </c>
    </row>
    <row r="16" spans="1:19" s="32" customFormat="1" ht="30" customHeight="1" x14ac:dyDescent="0.2">
      <c r="A16" s="7">
        <v>80</v>
      </c>
      <c r="B16" s="159">
        <f t="shared" si="3"/>
        <v>704.64999999999986</v>
      </c>
      <c r="C16" s="228">
        <f t="shared" si="2"/>
        <v>734.64999999999986</v>
      </c>
      <c r="D16" s="5">
        <f>SUMIFS(TAB!$I$4:$I$195,TAB!$G$4:$G$195,$A16,TAB!$N$4:$N$195,"G0")-SUMIFS(TAB!$I$4:$I$195,TAB!$H$4:$H$195,$A16,TAB!$N$4:$N$195,"G0")</f>
        <v>0</v>
      </c>
      <c r="E16" s="5">
        <f>SUMIFS(TAB!$I$4:$I$195,TAB!$G$4:$G$195,$A16,TAB!$N$4:$N$195,"G1")-SUMIFS(TAB!$I$4:$I$195,TAB!$H$4:$H$195,$A16,TAB!$N$4:$N$195,"G1")</f>
        <v>0</v>
      </c>
      <c r="F16" s="5">
        <f>SUMIFS(TAB!$I$4:$I$195,TAB!$G$4:$G$195,$A16,TAB!$N$4:$N$195,"G2")-SUMIFS(TAB!$I$4:$I$195,TAB!$H$4:$H$195,$A16,TAB!$N$4:$N$195,"G2")</f>
        <v>0</v>
      </c>
      <c r="G16" s="5">
        <f>SUMIFS(TAB!$I$4:$I$195,TAB!$G$4:$G$195,$A16,TAB!$N$4:$N$195,"G9")-SUMIFS(TAB!$I$4:$I$195,TAB!$H$4:$H$195,$A16,TAB!$N$4:$N$195,"G9")</f>
        <v>-22.7</v>
      </c>
      <c r="H16" s="5">
        <f>SUMIFS(TAB!$I$4:$I$195,TAB!$G$4:$G$195,$A16,TAB!$N$4:$N$195,"G7")-SUMIFS(TAB!$I$4:$I$195,TAB!$H$4:$H$195,$A16,TAB!$N$4:$N$195,"G7")</f>
        <v>0</v>
      </c>
      <c r="I16" s="5">
        <f>SUMIFS(TAB!$I$4:$I$195,TAB!$G$4:$G$195,$A16,TAB!$N$4:$N$195,"G5")-SUMIFS(TAB!$I$4:$I$195,TAB!$H$4:$H$195,$A16,TAB!$N$4:$N$195,"G5")</f>
        <v>0</v>
      </c>
      <c r="J16" s="13">
        <f>ROUND(D16+E16+F16+G16+H16+I16,0)</f>
        <v>-23</v>
      </c>
      <c r="K16" s="14">
        <f>ROUND(G16+H16+I16,0)</f>
        <v>-23</v>
      </c>
      <c r="L16" s="11">
        <f>IF(OR($J16&lt;=-1,$J16&gt;0),A16,"")</f>
        <v>80</v>
      </c>
      <c r="M16" s="11">
        <f>IF(OR($J16&lt;=-1,$J16&gt;0),A16,"")</f>
        <v>80</v>
      </c>
      <c r="N16" s="11">
        <f>IF(OR($J16&lt;=-1,$J16&gt;0),C16,"")</f>
        <v>734.64999999999986</v>
      </c>
      <c r="O16" s="11">
        <f t="shared" si="0"/>
        <v>770</v>
      </c>
      <c r="P16" s="12">
        <f>IF(OR($K16&lt;=-1,$K16&gt;0),A16,"")</f>
        <v>80</v>
      </c>
      <c r="Q16" s="12">
        <f>IF(OR($K16&lt;=-1,$K16&gt;0),A16,"")</f>
        <v>80</v>
      </c>
      <c r="R16" s="12">
        <f>IF(OR($K16&lt;=-1,$K16&gt;0),B16,"")</f>
        <v>704.64999999999986</v>
      </c>
      <c r="S16" s="101">
        <f t="shared" si="1"/>
        <v>770</v>
      </c>
    </row>
    <row r="17" spans="1:19" s="32" customFormat="1" ht="30" customHeight="1" x14ac:dyDescent="0.2">
      <c r="A17" s="7">
        <v>81</v>
      </c>
      <c r="B17" s="159">
        <f t="shared" si="3"/>
        <v>704.64999999999986</v>
      </c>
      <c r="C17" s="228">
        <f t="shared" si="2"/>
        <v>734.64999999999986</v>
      </c>
      <c r="D17" s="5">
        <f>SUMIFS(TAB!$I$4:$I$195,TAB!$G$4:$G$195,$A17,TAB!$N$4:$N$195,"G0")-SUMIFS(TAB!$I$4:$I$195,TAB!$H$4:$H$195,$A17,TAB!$N$4:$N$195,"G0")</f>
        <v>0</v>
      </c>
      <c r="E17" s="5">
        <f>SUMIFS(TAB!$I$4:$I$195,TAB!$G$4:$G$195,$A17,TAB!$N$4:$N$195,"G1")-SUMIFS(TAB!$I$4:$I$195,TAB!$H$4:$H$195,$A17,TAB!$N$4:$N$195,"G1")</f>
        <v>0</v>
      </c>
      <c r="F17" s="5">
        <f>SUMIFS(TAB!$I$4:$I$195,TAB!$G$4:$G$195,$A17,TAB!$N$4:$N$195,"G2")-SUMIFS(TAB!$I$4:$I$195,TAB!$H$4:$H$195,$A17,TAB!$N$4:$N$195,"G2")</f>
        <v>0</v>
      </c>
      <c r="G17" s="5">
        <f>SUMIFS(TAB!$I$4:$I$195,TAB!$G$4:$G$195,$A17,TAB!$N$4:$N$195,"G9")-SUMIFS(TAB!$I$4:$I$195,TAB!$H$4:$H$195,$A17,TAB!$N$4:$N$195,"G9")</f>
        <v>0</v>
      </c>
      <c r="H17" s="5">
        <f>SUMIFS(TAB!$I$4:$I$195,TAB!$G$4:$G$195,$A17,TAB!$N$4:$N$195,"G7")-SUMIFS(TAB!$I$4:$I$195,TAB!$H$4:$H$195,$A17,TAB!$N$4:$N$195,"G7")</f>
        <v>0</v>
      </c>
      <c r="I17" s="5">
        <f>SUMIFS(TAB!$I$4:$I$195,TAB!$G$4:$G$195,$A17,TAB!$N$4:$N$195,"G5")-SUMIFS(TAB!$I$4:$I$195,TAB!$H$4:$H$195,$A17,TAB!$N$4:$N$195,"G5")</f>
        <v>0</v>
      </c>
      <c r="J17" s="13">
        <f>ROUND(D17+E17+F17+G17+H17+I17,0)</f>
        <v>0</v>
      </c>
      <c r="K17" s="14">
        <f>ROUND(G17+H17+I17,0)</f>
        <v>0</v>
      </c>
      <c r="L17" s="11" t="str">
        <f>IF(OR($J17&lt;=-1,$J17&gt;0),A17,"")</f>
        <v/>
      </c>
      <c r="M17" s="11" t="str">
        <f>IF(OR($J17&lt;=-1,$J17&gt;0),A17,"")</f>
        <v/>
      </c>
      <c r="N17" s="11" t="str">
        <f>IF(OR($J17&lt;=-1,$J17&gt;0),C17,"")</f>
        <v/>
      </c>
      <c r="O17" s="11" t="str">
        <f t="shared" si="0"/>
        <v/>
      </c>
      <c r="P17" s="12" t="str">
        <f>IF(OR($K17&lt;=-1,$K17&gt;0),A17,"")</f>
        <v/>
      </c>
      <c r="Q17" s="12" t="str">
        <f>IF(OR($K17&lt;=-1,$K17&gt;0),A17,"")</f>
        <v/>
      </c>
      <c r="R17" s="12" t="str">
        <f>IF(OR($K17&lt;=-1,$K17&gt;0),B17,"")</f>
        <v/>
      </c>
      <c r="S17" s="101" t="str">
        <f t="shared" si="1"/>
        <v/>
      </c>
    </row>
    <row r="18" spans="1:19" s="32" customFormat="1" ht="30" customHeight="1" x14ac:dyDescent="0.2">
      <c r="A18" s="7">
        <v>82</v>
      </c>
      <c r="B18" s="159">
        <f t="shared" si="3"/>
        <v>690.84999999999991</v>
      </c>
      <c r="C18" s="228">
        <f t="shared" si="2"/>
        <v>720.84999999999991</v>
      </c>
      <c r="D18" s="5">
        <f>SUMIFS(TAB!$I$4:$I$195,TAB!$G$4:$G$195,$A18,TAB!$N$4:$N$195,"G0")-SUMIFS(TAB!$I$4:$I$195,TAB!$H$4:$H$195,$A18,TAB!$N$4:$N$195,"G0")</f>
        <v>0</v>
      </c>
      <c r="E18" s="5">
        <f>SUMIFS(TAB!$I$4:$I$195,TAB!$G$4:$G$195,$A18,TAB!$N$4:$N$195,"G1")-SUMIFS(TAB!$I$4:$I$195,TAB!$H$4:$H$195,$A18,TAB!$N$4:$N$195,"G1")</f>
        <v>0</v>
      </c>
      <c r="F18" s="5">
        <f>SUMIFS(TAB!$I$4:$I$195,TAB!$G$4:$G$195,$A18,TAB!$N$4:$N$195,"G2")-SUMIFS(TAB!$I$4:$I$195,TAB!$H$4:$H$195,$A18,TAB!$N$4:$N$195,"G2")</f>
        <v>0</v>
      </c>
      <c r="G18" s="5">
        <f>SUMIFS(TAB!$I$4:$I$195,TAB!$G$4:$G$195,$A18,TAB!$N$4:$N$195,"G9")-SUMIFS(TAB!$I$4:$I$195,TAB!$H$4:$H$195,$A18,TAB!$N$4:$N$195,"G9")</f>
        <v>-13.799999999999997</v>
      </c>
      <c r="H18" s="5">
        <f>SUMIFS(TAB!$I$4:$I$195,TAB!$G$4:$G$195,$A18,TAB!$N$4:$N$195,"G7")-SUMIFS(TAB!$I$4:$I$195,TAB!$H$4:$H$195,$A18,TAB!$N$4:$N$195,"G7")</f>
        <v>0</v>
      </c>
      <c r="I18" s="5">
        <f>SUMIFS(TAB!$I$4:$I$195,TAB!$G$4:$G$195,$A18,TAB!$N$4:$N$195,"G5")-SUMIFS(TAB!$I$4:$I$195,TAB!$H$4:$H$195,$A18,TAB!$N$4:$N$195,"G5")</f>
        <v>0</v>
      </c>
      <c r="J18" s="13">
        <f>ROUND(D18+E18+F18+G18+H18+I18,0)</f>
        <v>-14</v>
      </c>
      <c r="K18" s="14">
        <f>ROUND(G18+H18+I18,0)</f>
        <v>-14</v>
      </c>
      <c r="L18" s="11">
        <f>IF(OR($J18&lt;=-1,$J18&gt;0),A18,"")</f>
        <v>82</v>
      </c>
      <c r="M18" s="11">
        <f>IF(OR($J18&lt;=-1,$J18&gt;0),A18,"")</f>
        <v>82</v>
      </c>
      <c r="N18" s="11">
        <f>IF(OR($J18&lt;=-1,$J18&gt;0),C18,"")</f>
        <v>720.84999999999991</v>
      </c>
      <c r="O18" s="11">
        <f t="shared" si="0"/>
        <v>770</v>
      </c>
      <c r="P18" s="12">
        <f>IF(OR($K18&lt;=-1,$K18&gt;0),A18,"")</f>
        <v>82</v>
      </c>
      <c r="Q18" s="12">
        <f>IF(OR($K18&lt;=-1,$K18&gt;0),A18,"")</f>
        <v>82</v>
      </c>
      <c r="R18" s="12">
        <f>IF(OR($K18&lt;=-1,$K18&gt;0),B18,"")</f>
        <v>690.84999999999991</v>
      </c>
      <c r="S18" s="101">
        <f t="shared" si="1"/>
        <v>770</v>
      </c>
    </row>
    <row r="19" spans="1:19" s="32" customFormat="1" ht="30" customHeight="1" x14ac:dyDescent="0.2">
      <c r="A19" s="7">
        <v>83</v>
      </c>
      <c r="B19" s="159">
        <f t="shared" si="3"/>
        <v>690.84999999999991</v>
      </c>
      <c r="C19" s="228">
        <f t="shared" si="2"/>
        <v>720.84999999999991</v>
      </c>
      <c r="D19" s="5">
        <f>SUMIFS(TAB!$I$4:$I$195,TAB!$G$4:$G$195,$A19,TAB!$N$4:$N$195,"G0")-SUMIFS(TAB!$I$4:$I$195,TAB!$H$4:$H$195,$A19,TAB!$N$4:$N$195,"G0")</f>
        <v>0</v>
      </c>
      <c r="E19" s="5">
        <f>SUMIFS(TAB!$I$4:$I$195,TAB!$G$4:$G$195,$A19,TAB!$N$4:$N$195,"G1")-SUMIFS(TAB!$I$4:$I$195,TAB!$H$4:$H$195,$A19,TAB!$N$4:$N$195,"G1")</f>
        <v>0</v>
      </c>
      <c r="F19" s="5">
        <f>SUMIFS(TAB!$I$4:$I$195,TAB!$G$4:$G$195,$A19,TAB!$N$4:$N$195,"G2")-SUMIFS(TAB!$I$4:$I$195,TAB!$H$4:$H$195,$A19,TAB!$N$4:$N$195,"G2")</f>
        <v>0</v>
      </c>
      <c r="G19" s="5">
        <f>SUMIFS(TAB!$I$4:$I$195,TAB!$G$4:$G$195,$A19,TAB!$N$4:$N$195,"G9")-SUMIFS(TAB!$I$4:$I$195,TAB!$H$4:$H$195,$A19,TAB!$N$4:$N$195,"G9")</f>
        <v>0</v>
      </c>
      <c r="H19" s="5">
        <f>SUMIFS(TAB!$I$4:$I$195,TAB!$G$4:$G$195,$A19,TAB!$N$4:$N$195,"G7")-SUMIFS(TAB!$I$4:$I$195,TAB!$H$4:$H$195,$A19,TAB!$N$4:$N$195,"G7")</f>
        <v>0</v>
      </c>
      <c r="I19" s="5">
        <f>SUMIFS(TAB!$I$4:$I$195,TAB!$G$4:$G$195,$A19,TAB!$N$4:$N$195,"G5")-SUMIFS(TAB!$I$4:$I$195,TAB!$H$4:$H$195,$A19,TAB!$N$4:$N$195,"G5")</f>
        <v>0</v>
      </c>
      <c r="J19" s="13">
        <f>ROUND(D19+E19+F19+G19+H19+I19,0)</f>
        <v>0</v>
      </c>
      <c r="K19" s="14">
        <f>ROUND(G19+H19+I19,0)</f>
        <v>0</v>
      </c>
      <c r="L19" s="11" t="str">
        <f>IF(OR($J19&lt;=-1,$J19&gt;0),A19,"")</f>
        <v/>
      </c>
      <c r="M19" s="11" t="str">
        <f>IF(OR($J19&lt;=-1,$J19&gt;0),A19,"")</f>
        <v/>
      </c>
      <c r="N19" s="11" t="str">
        <f>IF(OR($J19&lt;=-1,$J19&gt;0),C19,"")</f>
        <v/>
      </c>
      <c r="O19" s="11" t="str">
        <f t="shared" si="0"/>
        <v/>
      </c>
      <c r="P19" s="12" t="str">
        <f>IF(OR($K19&lt;=-1,$K19&gt;0),A19,"")</f>
        <v/>
      </c>
      <c r="Q19" s="12" t="str">
        <f>IF(OR($K19&lt;=-1,$K19&gt;0),A19,"")</f>
        <v/>
      </c>
      <c r="R19" s="12" t="str">
        <f>IF(OR($K19&lt;=-1,$K19&gt;0),B19,"")</f>
        <v/>
      </c>
      <c r="S19" s="101" t="str">
        <f t="shared" si="1"/>
        <v/>
      </c>
    </row>
    <row r="20" spans="1:19" s="32" customFormat="1" ht="30" customHeight="1" x14ac:dyDescent="0.2">
      <c r="A20" s="7">
        <v>84</v>
      </c>
      <c r="B20" s="159">
        <f t="shared" si="3"/>
        <v>690.84999999999991</v>
      </c>
      <c r="C20" s="228">
        <f t="shared" si="2"/>
        <v>720.84999999999991</v>
      </c>
      <c r="D20" s="5">
        <f>SUMIFS(TAB!$I$4:$I$195,TAB!$G$4:$G$195,$A20,TAB!$N$4:$N$195,"G0")-SUMIFS(TAB!$I$4:$I$195,TAB!$H$4:$H$195,$A20,TAB!$N$4:$N$195,"G0")</f>
        <v>0</v>
      </c>
      <c r="E20" s="5">
        <f>SUMIFS(TAB!$I$4:$I$195,TAB!$G$4:$G$195,$A20,TAB!$N$4:$N$195,"G1")-SUMIFS(TAB!$I$4:$I$195,TAB!$H$4:$H$195,$A20,TAB!$N$4:$N$195,"G1")</f>
        <v>0</v>
      </c>
      <c r="F20" s="5">
        <f>SUMIFS(TAB!$I$4:$I$195,TAB!$G$4:$G$195,$A20,TAB!$N$4:$N$195,"G2")-SUMIFS(TAB!$I$4:$I$195,TAB!$H$4:$H$195,$A20,TAB!$N$4:$N$195,"G2")</f>
        <v>0</v>
      </c>
      <c r="G20" s="5">
        <f>SUMIFS(TAB!$I$4:$I$195,TAB!$G$4:$G$195,$A20,TAB!$N$4:$N$195,"G9")-SUMIFS(TAB!$I$4:$I$195,TAB!$H$4:$H$195,$A20,TAB!$N$4:$N$195,"G9")</f>
        <v>0</v>
      </c>
      <c r="H20" s="5">
        <f>SUMIFS(TAB!$I$4:$I$195,TAB!$G$4:$G$195,$A20,TAB!$N$4:$N$195,"G7")-SUMIFS(TAB!$I$4:$I$195,TAB!$H$4:$H$195,$A20,TAB!$N$4:$N$195,"G7")</f>
        <v>0</v>
      </c>
      <c r="I20" s="5">
        <f>SUMIFS(TAB!$I$4:$I$195,TAB!$G$4:$G$195,$A20,TAB!$N$4:$N$195,"G5")-SUMIFS(TAB!$I$4:$I$195,TAB!$H$4:$H$195,$A20,TAB!$N$4:$N$195,"G5")</f>
        <v>0</v>
      </c>
      <c r="J20" s="13">
        <f>ROUND(D20+E20+F20+G20+H20+I20,0)</f>
        <v>0</v>
      </c>
      <c r="K20" s="14">
        <f>ROUND(G20+H20+I20,0)</f>
        <v>0</v>
      </c>
      <c r="L20" s="11" t="str">
        <f>IF(OR($J20&lt;=-1,$J20&gt;0),A20,"")</f>
        <v/>
      </c>
      <c r="M20" s="11" t="str">
        <f>IF(OR($J20&lt;=-1,$J20&gt;0),A20,"")</f>
        <v/>
      </c>
      <c r="N20" s="11" t="str">
        <f>IF(OR($J20&lt;=-1,$J20&gt;0),C20,"")</f>
        <v/>
      </c>
      <c r="O20" s="11" t="str">
        <f t="shared" si="0"/>
        <v/>
      </c>
      <c r="P20" s="12" t="str">
        <f>IF(OR($K20&lt;=-1,$K20&gt;0),A20,"")</f>
        <v/>
      </c>
      <c r="Q20" s="12" t="str">
        <f>IF(OR($K20&lt;=-1,$K20&gt;0),A20,"")</f>
        <v/>
      </c>
      <c r="R20" s="12" t="str">
        <f>IF(OR($K20&lt;=-1,$K20&gt;0),B20,"")</f>
        <v/>
      </c>
      <c r="S20" s="101" t="str">
        <f t="shared" si="1"/>
        <v/>
      </c>
    </row>
    <row r="21" spans="1:19" s="32" customFormat="1" ht="30" customHeight="1" x14ac:dyDescent="0.2">
      <c r="A21" s="7">
        <v>85</v>
      </c>
      <c r="B21" s="159">
        <f t="shared" si="3"/>
        <v>690.84999999999991</v>
      </c>
      <c r="C21" s="228">
        <f t="shared" si="2"/>
        <v>720.84999999999991</v>
      </c>
      <c r="D21" s="5">
        <f>SUMIFS(TAB!$I$4:$I$195,TAB!$G$4:$G$195,$A21,TAB!$N$4:$N$195,"G0")-SUMIFS(TAB!$I$4:$I$195,TAB!$H$4:$H$195,$A21,TAB!$N$4:$N$195,"G0")</f>
        <v>0</v>
      </c>
      <c r="E21" s="5">
        <f>SUMIFS(TAB!$I$4:$I$195,TAB!$G$4:$G$195,$A21,TAB!$N$4:$N$195,"G1")-SUMIFS(TAB!$I$4:$I$195,TAB!$H$4:$H$195,$A21,TAB!$N$4:$N$195,"G1")</f>
        <v>0</v>
      </c>
      <c r="F21" s="5">
        <f>SUMIFS(TAB!$I$4:$I$195,TAB!$G$4:$G$195,$A21,TAB!$N$4:$N$195,"G2")-SUMIFS(TAB!$I$4:$I$195,TAB!$H$4:$H$195,$A21,TAB!$N$4:$N$195,"G2")</f>
        <v>0</v>
      </c>
      <c r="G21" s="5">
        <f>SUMIFS(TAB!$I$4:$I$195,TAB!$G$4:$G$195,$A21,TAB!$N$4:$N$195,"G9")-SUMIFS(TAB!$I$4:$I$195,TAB!$H$4:$H$195,$A21,TAB!$N$4:$N$195,"G9")</f>
        <v>0</v>
      </c>
      <c r="H21" s="5">
        <f>SUMIFS(TAB!$I$4:$I$195,TAB!$G$4:$G$195,$A21,TAB!$N$4:$N$195,"G7")-SUMIFS(TAB!$I$4:$I$195,TAB!$H$4:$H$195,$A21,TAB!$N$4:$N$195,"G7")</f>
        <v>0</v>
      </c>
      <c r="I21" s="5">
        <f>SUMIFS(TAB!$I$4:$I$195,TAB!$G$4:$G$195,$A21,TAB!$N$4:$N$195,"G5")-SUMIFS(TAB!$I$4:$I$195,TAB!$H$4:$H$195,$A21,TAB!$N$4:$N$195,"G5")</f>
        <v>0</v>
      </c>
      <c r="J21" s="13">
        <f>ROUND(D21+E21+F21+G21+H21+I21,0)</f>
        <v>0</v>
      </c>
      <c r="K21" s="14">
        <f>ROUND(G21+H21+I21,0)</f>
        <v>0</v>
      </c>
      <c r="L21" s="11" t="str">
        <f>IF(OR($J21&lt;=-1,$J21&gt;0),A21,"")</f>
        <v/>
      </c>
      <c r="M21" s="11" t="str">
        <f>IF(OR($J21&lt;=-1,$J21&gt;0),A21,"")</f>
        <v/>
      </c>
      <c r="N21" s="11" t="str">
        <f>IF(OR($J21&lt;=-1,$J21&gt;0),C21,"")</f>
        <v/>
      </c>
      <c r="O21" s="11" t="str">
        <f t="shared" si="0"/>
        <v/>
      </c>
      <c r="P21" s="12" t="str">
        <f>IF(OR($K21&lt;=-1,$K21&gt;0),A21,"")</f>
        <v/>
      </c>
      <c r="Q21" s="12" t="str">
        <f>IF(OR($K21&lt;=-1,$K21&gt;0),A21,"")</f>
        <v/>
      </c>
      <c r="R21" s="12" t="str">
        <f>IF(OR($K21&lt;=-1,$K21&gt;0),B21,"")</f>
        <v/>
      </c>
      <c r="S21" s="101" t="str">
        <f t="shared" si="1"/>
        <v/>
      </c>
    </row>
    <row r="22" spans="1:19" s="32" customFormat="1" ht="30" customHeight="1" x14ac:dyDescent="0.2">
      <c r="A22" s="7">
        <v>86</v>
      </c>
      <c r="B22" s="159">
        <f t="shared" si="3"/>
        <v>690.84999999999991</v>
      </c>
      <c r="C22" s="228">
        <f t="shared" si="2"/>
        <v>720.84999999999991</v>
      </c>
      <c r="D22" s="5">
        <f>SUMIFS(TAB!$I$4:$I$195,TAB!$G$4:$G$195,$A22,TAB!$N$4:$N$195,"G0")-SUMIFS(TAB!$I$4:$I$195,TAB!$H$4:$H$195,$A22,TAB!$N$4:$N$195,"G0")</f>
        <v>0</v>
      </c>
      <c r="E22" s="5">
        <f>SUMIFS(TAB!$I$4:$I$195,TAB!$G$4:$G$195,$A22,TAB!$N$4:$N$195,"G1")-SUMIFS(TAB!$I$4:$I$195,TAB!$H$4:$H$195,$A22,TAB!$N$4:$N$195,"G1")</f>
        <v>0</v>
      </c>
      <c r="F22" s="5">
        <f>SUMIFS(TAB!$I$4:$I$195,TAB!$G$4:$G$195,$A22,TAB!$N$4:$N$195,"G2")-SUMIFS(TAB!$I$4:$I$195,TAB!$H$4:$H$195,$A22,TAB!$N$4:$N$195,"G2")</f>
        <v>0</v>
      </c>
      <c r="G22" s="5">
        <f>SUMIFS(TAB!$I$4:$I$195,TAB!$G$4:$G$195,$A22,TAB!$N$4:$N$195,"G9")-SUMIFS(TAB!$I$4:$I$195,TAB!$H$4:$H$195,$A22,TAB!$N$4:$N$195,"G9")</f>
        <v>0</v>
      </c>
      <c r="H22" s="5">
        <f>SUMIFS(TAB!$I$4:$I$195,TAB!$G$4:$G$195,$A22,TAB!$N$4:$N$195,"G7")-SUMIFS(TAB!$I$4:$I$195,TAB!$H$4:$H$195,$A22,TAB!$N$4:$N$195,"G7")</f>
        <v>0</v>
      </c>
      <c r="I22" s="5">
        <f>SUMIFS(TAB!$I$4:$I$195,TAB!$G$4:$G$195,$A22,TAB!$N$4:$N$195,"G5")-SUMIFS(TAB!$I$4:$I$195,TAB!$H$4:$H$195,$A22,TAB!$N$4:$N$195,"G5")</f>
        <v>0</v>
      </c>
      <c r="J22" s="13">
        <f>ROUND(D22+E22+F22+G22+H22+I22,0)</f>
        <v>0</v>
      </c>
      <c r="K22" s="14">
        <f>ROUND(G22+H22+I22,0)</f>
        <v>0</v>
      </c>
      <c r="L22" s="11" t="str">
        <f>IF(OR($J22&lt;=-1,$J22&gt;0),A22,"")</f>
        <v/>
      </c>
      <c r="M22" s="11" t="str">
        <f>IF(OR($J22&lt;=-1,$J22&gt;0),A22,"")</f>
        <v/>
      </c>
      <c r="N22" s="11" t="str">
        <f>IF(OR($J22&lt;=-1,$J22&gt;0),C22,"")</f>
        <v/>
      </c>
      <c r="O22" s="11" t="str">
        <f t="shared" si="0"/>
        <v/>
      </c>
      <c r="P22" s="12" t="str">
        <f>IF(OR($K22&lt;=-1,$K22&gt;0),A22,"")</f>
        <v/>
      </c>
      <c r="Q22" s="12" t="str">
        <f>IF(OR($K22&lt;=-1,$K22&gt;0),A22,"")</f>
        <v/>
      </c>
      <c r="R22" s="12" t="str">
        <f>IF(OR($K22&lt;=-1,$K22&gt;0),B22,"")</f>
        <v/>
      </c>
      <c r="S22" s="101" t="str">
        <f t="shared" si="1"/>
        <v/>
      </c>
    </row>
    <row r="23" spans="1:19" s="32" customFormat="1" ht="30" customHeight="1" x14ac:dyDescent="0.2">
      <c r="A23" s="7">
        <v>87</v>
      </c>
      <c r="B23" s="159">
        <f t="shared" si="3"/>
        <v>690.84999999999991</v>
      </c>
      <c r="C23" s="228">
        <f t="shared" si="2"/>
        <v>720.84999999999991</v>
      </c>
      <c r="D23" s="5">
        <f>SUMIFS(TAB!$I$4:$I$195,TAB!$G$4:$G$195,$A23,TAB!$N$4:$N$195,"G0")-SUMIFS(TAB!$I$4:$I$195,TAB!$H$4:$H$195,$A23,TAB!$N$4:$N$195,"G0")</f>
        <v>0</v>
      </c>
      <c r="E23" s="5">
        <f>SUMIFS(TAB!$I$4:$I$195,TAB!$G$4:$G$195,$A23,TAB!$N$4:$N$195,"G1")-SUMIFS(TAB!$I$4:$I$195,TAB!$H$4:$H$195,$A23,TAB!$N$4:$N$195,"G1")</f>
        <v>0</v>
      </c>
      <c r="F23" s="5">
        <f>SUMIFS(TAB!$I$4:$I$195,TAB!$G$4:$G$195,$A23,TAB!$N$4:$N$195,"G2")-SUMIFS(TAB!$I$4:$I$195,TAB!$H$4:$H$195,$A23,TAB!$N$4:$N$195,"G2")</f>
        <v>0</v>
      </c>
      <c r="G23" s="5">
        <f>SUMIFS(TAB!$I$4:$I$195,TAB!$G$4:$G$195,$A23,TAB!$N$4:$N$195,"G9")-SUMIFS(TAB!$I$4:$I$195,TAB!$H$4:$H$195,$A23,TAB!$N$4:$N$195,"G9")</f>
        <v>0</v>
      </c>
      <c r="H23" s="5">
        <f>SUMIFS(TAB!$I$4:$I$195,TAB!$G$4:$G$195,$A23,TAB!$N$4:$N$195,"G7")-SUMIFS(TAB!$I$4:$I$195,TAB!$H$4:$H$195,$A23,TAB!$N$4:$N$195,"G7")</f>
        <v>0</v>
      </c>
      <c r="I23" s="5">
        <f>SUMIFS(TAB!$I$4:$I$195,TAB!$G$4:$G$195,$A23,TAB!$N$4:$N$195,"G5")-SUMIFS(TAB!$I$4:$I$195,TAB!$H$4:$H$195,$A23,TAB!$N$4:$N$195,"G5")</f>
        <v>0</v>
      </c>
      <c r="J23" s="13">
        <f>ROUND(D23+E23+F23+G23+H23+I23,0)</f>
        <v>0</v>
      </c>
      <c r="K23" s="14">
        <f>ROUND(G23+H23+I23,0)</f>
        <v>0</v>
      </c>
      <c r="L23" s="11" t="str">
        <f>IF(OR($J23&lt;=-1,$J23&gt;0),A23,"")</f>
        <v/>
      </c>
      <c r="M23" s="11" t="str">
        <f>IF(OR($J23&lt;=-1,$J23&gt;0),A23,"")</f>
        <v/>
      </c>
      <c r="N23" s="11" t="str">
        <f>IF(OR($J23&lt;=-1,$J23&gt;0),C23,"")</f>
        <v/>
      </c>
      <c r="O23" s="11" t="str">
        <f t="shared" si="0"/>
        <v/>
      </c>
      <c r="P23" s="12" t="str">
        <f>IF(OR($K23&lt;=-1,$K23&gt;0),A23,"")</f>
        <v/>
      </c>
      <c r="Q23" s="12" t="str">
        <f>IF(OR($K23&lt;=-1,$K23&gt;0),A23,"")</f>
        <v/>
      </c>
      <c r="R23" s="12" t="str">
        <f>IF(OR($K23&lt;=-1,$K23&gt;0),B23,"")</f>
        <v/>
      </c>
      <c r="S23" s="101" t="str">
        <f t="shared" si="1"/>
        <v/>
      </c>
    </row>
    <row r="24" spans="1:19" s="32" customFormat="1" ht="30" customHeight="1" x14ac:dyDescent="0.2">
      <c r="A24" s="7">
        <v>89</v>
      </c>
      <c r="B24" s="159">
        <f t="shared" si="3"/>
        <v>690.84999999999991</v>
      </c>
      <c r="C24" s="228">
        <f t="shared" si="2"/>
        <v>720.84999999999991</v>
      </c>
      <c r="D24" s="5">
        <f>SUMIFS(TAB!$I$4:$I$195,TAB!$G$4:$G$195,$A24,TAB!$N$4:$N$195,"G0")-SUMIFS(TAB!$I$4:$I$195,TAB!$H$4:$H$195,$A24,TAB!$N$4:$N$195,"G0")</f>
        <v>0</v>
      </c>
      <c r="E24" s="5">
        <f>SUMIFS(TAB!$I$4:$I$195,TAB!$G$4:$G$195,$A24,TAB!$N$4:$N$195,"G1")-SUMIFS(TAB!$I$4:$I$195,TAB!$H$4:$H$195,$A24,TAB!$N$4:$N$195,"G1")</f>
        <v>0</v>
      </c>
      <c r="F24" s="5">
        <f>SUMIFS(TAB!$I$4:$I$195,TAB!$G$4:$G$195,$A24,TAB!$N$4:$N$195,"G2")-SUMIFS(TAB!$I$4:$I$195,TAB!$H$4:$H$195,$A24,TAB!$N$4:$N$195,"G2")</f>
        <v>0</v>
      </c>
      <c r="G24" s="5">
        <f>SUMIFS(TAB!$I$4:$I$195,TAB!$G$4:$G$195,$A24,TAB!$N$4:$N$195,"G9")-SUMIFS(TAB!$I$4:$I$195,TAB!$H$4:$H$195,$A24,TAB!$N$4:$N$195,"G9")</f>
        <v>0</v>
      </c>
      <c r="H24" s="5">
        <f>SUMIFS(TAB!$I$4:$I$195,TAB!$G$4:$G$195,$A24,TAB!$N$4:$N$195,"G7")-SUMIFS(TAB!$I$4:$I$195,TAB!$H$4:$H$195,$A24,TAB!$N$4:$N$195,"G7")</f>
        <v>0</v>
      </c>
      <c r="I24" s="5">
        <f>SUMIFS(TAB!$I$4:$I$195,TAB!$G$4:$G$195,$A24,TAB!$N$4:$N$195,"G5")-SUMIFS(TAB!$I$4:$I$195,TAB!$H$4:$H$195,$A24,TAB!$N$4:$N$195,"G5")</f>
        <v>0</v>
      </c>
      <c r="J24" s="13">
        <f>ROUND(D24+E24+F24+G24+H24+I24,0)</f>
        <v>0</v>
      </c>
      <c r="K24" s="14">
        <f>ROUND(G24+H24+I24,0)</f>
        <v>0</v>
      </c>
      <c r="L24" s="11" t="str">
        <f>IF(OR($J24&lt;=-1,$J24&gt;0),A24,"")</f>
        <v/>
      </c>
      <c r="M24" s="11" t="str">
        <f>IF(OR($J24&lt;=-1,$J24&gt;0),A24,"")</f>
        <v/>
      </c>
      <c r="N24" s="11" t="str">
        <f>IF(OR($J24&lt;=-1,$J24&gt;0),C24,"")</f>
        <v/>
      </c>
      <c r="O24" s="11" t="str">
        <f t="shared" si="0"/>
        <v/>
      </c>
      <c r="P24" s="12" t="str">
        <f>IF(OR($K24&lt;=-1,$K24&gt;0),A24,"")</f>
        <v/>
      </c>
      <c r="Q24" s="12" t="str">
        <f>IF(OR($K24&lt;=-1,$K24&gt;0),A24,"")</f>
        <v/>
      </c>
      <c r="R24" s="12" t="str">
        <f>IF(OR($K24&lt;=-1,$K24&gt;0),B24,"")</f>
        <v/>
      </c>
      <c r="S24" s="101" t="str">
        <f t="shared" si="1"/>
        <v/>
      </c>
    </row>
    <row r="25" spans="1:19" s="32" customFormat="1" ht="30" customHeight="1" x14ac:dyDescent="0.2">
      <c r="A25" s="7">
        <v>90</v>
      </c>
      <c r="B25" s="159">
        <f t="shared" si="3"/>
        <v>690.79</v>
      </c>
      <c r="C25" s="228">
        <f t="shared" si="2"/>
        <v>720.79</v>
      </c>
      <c r="D25" s="5">
        <f>SUMIFS(TAB!$I$4:$I$195,TAB!$G$4:$G$195,$A25,TAB!$N$4:$N$195,"G0")-SUMIFS(TAB!$I$4:$I$195,TAB!$H$4:$H$195,$A25,TAB!$N$4:$N$195,"G0")</f>
        <v>0</v>
      </c>
      <c r="E25" s="5">
        <f>SUMIFS(TAB!$I$4:$I$195,TAB!$G$4:$G$195,$A25,TAB!$N$4:$N$195,"G1")-SUMIFS(TAB!$I$4:$I$195,TAB!$H$4:$H$195,$A25,TAB!$N$4:$N$195,"G1")</f>
        <v>0</v>
      </c>
      <c r="F25" s="5">
        <f>SUMIFS(TAB!$I$4:$I$195,TAB!$G$4:$G$195,$A25,TAB!$N$4:$N$195,"G2")-SUMIFS(TAB!$I$4:$I$195,TAB!$H$4:$H$195,$A25,TAB!$N$4:$N$195,"G2")</f>
        <v>0</v>
      </c>
      <c r="G25" s="5">
        <f>SUMIFS(TAB!$I$4:$I$195,TAB!$G$4:$G$195,$A25,TAB!$N$4:$N$195,"G9")-SUMIFS(TAB!$I$4:$I$195,TAB!$H$4:$H$195,$A25,TAB!$N$4:$N$195,"G9")</f>
        <v>-0.06</v>
      </c>
      <c r="H25" s="5">
        <f>SUMIFS(TAB!$I$4:$I$195,TAB!$G$4:$G$195,$A25,TAB!$N$4:$N$195,"G7")-SUMIFS(TAB!$I$4:$I$195,TAB!$H$4:$H$195,$A25,TAB!$N$4:$N$195,"G7")</f>
        <v>0</v>
      </c>
      <c r="I25" s="5">
        <f>SUMIFS(TAB!$I$4:$I$195,TAB!$G$4:$G$195,$A25,TAB!$N$4:$N$195,"G5")-SUMIFS(TAB!$I$4:$I$195,TAB!$H$4:$H$195,$A25,TAB!$N$4:$N$195,"G5")</f>
        <v>0</v>
      </c>
      <c r="J25" s="13">
        <f>ROUND(D25+E25+F25+G25+H25+I25,0)</f>
        <v>0</v>
      </c>
      <c r="K25" s="14">
        <f>ROUND(G25+H25+I25,0)</f>
        <v>0</v>
      </c>
      <c r="L25" s="11" t="str">
        <f>IF(OR($J25&lt;=-1,$J25&gt;0),A25,"")</f>
        <v/>
      </c>
      <c r="M25" s="11" t="str">
        <f>IF(OR($J25&lt;=-1,$J25&gt;0),A25,"")</f>
        <v/>
      </c>
      <c r="N25" s="11" t="str">
        <f>IF(OR($J25&lt;=-1,$J25&gt;0),C25,"")</f>
        <v/>
      </c>
      <c r="O25" s="11" t="str">
        <f t="shared" si="0"/>
        <v/>
      </c>
      <c r="P25" s="12" t="str">
        <f>IF(OR($K25&lt;=-1,$K25&gt;0),A25,"")</f>
        <v/>
      </c>
      <c r="Q25" s="12" t="str">
        <f>IF(OR($K25&lt;=-1,$K25&gt;0),A25,"")</f>
        <v/>
      </c>
      <c r="R25" s="12" t="str">
        <f>IF(OR($K25&lt;=-1,$K25&gt;0),B25,"")</f>
        <v/>
      </c>
      <c r="S25" s="101" t="str">
        <f t="shared" si="1"/>
        <v/>
      </c>
    </row>
    <row r="26" spans="1:19" s="32" customFormat="1" ht="30" customHeight="1" x14ac:dyDescent="0.2">
      <c r="A26" s="7">
        <v>91</v>
      </c>
      <c r="B26" s="159">
        <f t="shared" si="3"/>
        <v>690.79</v>
      </c>
      <c r="C26" s="228">
        <f t="shared" si="2"/>
        <v>720.79</v>
      </c>
      <c r="D26" s="5">
        <f>SUMIFS(TAB!$I$4:$I$195,TAB!$G$4:$G$195,$A26,TAB!$N$4:$N$195,"G0")-SUMIFS(TAB!$I$4:$I$195,TAB!$H$4:$H$195,$A26,TAB!$N$4:$N$195,"G0")</f>
        <v>0</v>
      </c>
      <c r="E26" s="5">
        <f>SUMIFS(TAB!$I$4:$I$195,TAB!$G$4:$G$195,$A26,TAB!$N$4:$N$195,"G1")-SUMIFS(TAB!$I$4:$I$195,TAB!$H$4:$H$195,$A26,TAB!$N$4:$N$195,"G1")</f>
        <v>0</v>
      </c>
      <c r="F26" s="5">
        <f>SUMIFS(TAB!$I$4:$I$195,TAB!$G$4:$G$195,$A26,TAB!$N$4:$N$195,"G2")-SUMIFS(TAB!$I$4:$I$195,TAB!$H$4:$H$195,$A26,TAB!$N$4:$N$195,"G2")</f>
        <v>0</v>
      </c>
      <c r="G26" s="5">
        <f>SUMIFS(TAB!$I$4:$I$195,TAB!$G$4:$G$195,$A26,TAB!$N$4:$N$195,"G9")-SUMIFS(TAB!$I$4:$I$195,TAB!$H$4:$H$195,$A26,TAB!$N$4:$N$195,"G9")</f>
        <v>0</v>
      </c>
      <c r="H26" s="5">
        <f>SUMIFS(TAB!$I$4:$I$195,TAB!$G$4:$G$195,$A26,TAB!$N$4:$N$195,"G7")-SUMIFS(TAB!$I$4:$I$195,TAB!$H$4:$H$195,$A26,TAB!$N$4:$N$195,"G7")</f>
        <v>0</v>
      </c>
      <c r="I26" s="5">
        <f>SUMIFS(TAB!$I$4:$I$195,TAB!$G$4:$G$195,$A26,TAB!$N$4:$N$195,"G5")-SUMIFS(TAB!$I$4:$I$195,TAB!$H$4:$H$195,$A26,TAB!$N$4:$N$195,"G5")</f>
        <v>0</v>
      </c>
      <c r="J26" s="13">
        <f>ROUND(D26+E26+F26+G26+H26+I26,0)</f>
        <v>0</v>
      </c>
      <c r="K26" s="14">
        <f>ROUND(G26+H26+I26,0)</f>
        <v>0</v>
      </c>
      <c r="L26" s="11" t="str">
        <f>IF(OR($J26&lt;=-1,$J26&gt;0),A26,"")</f>
        <v/>
      </c>
      <c r="M26" s="11" t="str">
        <f>IF(OR($J26&lt;=-1,$J26&gt;0),A26,"")</f>
        <v/>
      </c>
      <c r="N26" s="11" t="str">
        <f>IF(OR($J26&lt;=-1,$J26&gt;0),C26,"")</f>
        <v/>
      </c>
      <c r="O26" s="11" t="str">
        <f t="shared" si="0"/>
        <v/>
      </c>
      <c r="P26" s="12" t="str">
        <f>IF(OR($K26&lt;=-1,$K26&gt;0),A26,"")</f>
        <v/>
      </c>
      <c r="Q26" s="12" t="str">
        <f>IF(OR($K26&lt;=-1,$K26&gt;0),A26,"")</f>
        <v/>
      </c>
      <c r="R26" s="12" t="str">
        <f>IF(OR($K26&lt;=-1,$K26&gt;0),B26,"")</f>
        <v/>
      </c>
      <c r="S26" s="101" t="str">
        <f t="shared" si="1"/>
        <v/>
      </c>
    </row>
    <row r="27" spans="1:19" s="32" customFormat="1" ht="30" customHeight="1" x14ac:dyDescent="0.2">
      <c r="A27" s="7">
        <v>92</v>
      </c>
      <c r="B27" s="159">
        <f t="shared" si="3"/>
        <v>690.79</v>
      </c>
      <c r="C27" s="228">
        <f t="shared" si="2"/>
        <v>720.79</v>
      </c>
      <c r="D27" s="5">
        <f>SUMIFS(TAB!$I$4:$I$195,TAB!$G$4:$G$195,$A27,TAB!$N$4:$N$195,"G0")-SUMIFS(TAB!$I$4:$I$195,TAB!$H$4:$H$195,$A27,TAB!$N$4:$N$195,"G0")</f>
        <v>0</v>
      </c>
      <c r="E27" s="5">
        <f>SUMIFS(TAB!$I$4:$I$195,TAB!$G$4:$G$195,$A27,TAB!$N$4:$N$195,"G1")-SUMIFS(TAB!$I$4:$I$195,TAB!$H$4:$H$195,$A27,TAB!$N$4:$N$195,"G1")</f>
        <v>0</v>
      </c>
      <c r="F27" s="5">
        <f>SUMIFS(TAB!$I$4:$I$195,TAB!$G$4:$G$195,$A27,TAB!$N$4:$N$195,"G2")-SUMIFS(TAB!$I$4:$I$195,TAB!$H$4:$H$195,$A27,TAB!$N$4:$N$195,"G2")</f>
        <v>0</v>
      </c>
      <c r="G27" s="5">
        <f>SUMIFS(TAB!$I$4:$I$195,TAB!$G$4:$G$195,$A27,TAB!$N$4:$N$195,"G9")-SUMIFS(TAB!$I$4:$I$195,TAB!$H$4:$H$195,$A27,TAB!$N$4:$N$195,"G9")</f>
        <v>0</v>
      </c>
      <c r="H27" s="5">
        <f>SUMIFS(TAB!$I$4:$I$195,TAB!$G$4:$G$195,$A27,TAB!$N$4:$N$195,"G7")-SUMIFS(TAB!$I$4:$I$195,TAB!$H$4:$H$195,$A27,TAB!$N$4:$N$195,"G7")</f>
        <v>0</v>
      </c>
      <c r="I27" s="5">
        <f>SUMIFS(TAB!$I$4:$I$195,TAB!$G$4:$G$195,$A27,TAB!$N$4:$N$195,"G5")-SUMIFS(TAB!$I$4:$I$195,TAB!$H$4:$H$195,$A27,TAB!$N$4:$N$195,"G5")</f>
        <v>0</v>
      </c>
      <c r="J27" s="13">
        <f>ROUND(D27+E27+F27+G27+H27+I27,0)</f>
        <v>0</v>
      </c>
      <c r="K27" s="14">
        <f>ROUND(G27+H27+I27,0)</f>
        <v>0</v>
      </c>
      <c r="L27" s="11" t="str">
        <f>IF(OR($J27&lt;=-1,$J27&gt;0),A27,"")</f>
        <v/>
      </c>
      <c r="M27" s="11" t="str">
        <f>IF(OR($J27&lt;=-1,$J27&gt;0),A27,"")</f>
        <v/>
      </c>
      <c r="N27" s="11" t="str">
        <f>IF(OR($J27&lt;=-1,$J27&gt;0),C27,"")</f>
        <v/>
      </c>
      <c r="O27" s="11" t="str">
        <f t="shared" si="0"/>
        <v/>
      </c>
      <c r="P27" s="12" t="str">
        <f>IF(OR($K27&lt;=-1,$K27&gt;0),A27,"")</f>
        <v/>
      </c>
      <c r="Q27" s="12" t="str">
        <f>IF(OR($K27&lt;=-1,$K27&gt;0),A27,"")</f>
        <v/>
      </c>
      <c r="R27" s="12" t="str">
        <f>IF(OR($K27&lt;=-1,$K27&gt;0),B27,"")</f>
        <v/>
      </c>
      <c r="S27" s="101" t="str">
        <f t="shared" si="1"/>
        <v/>
      </c>
    </row>
    <row r="28" spans="1:19" s="32" customFormat="1" ht="30" customHeight="1" x14ac:dyDescent="0.2">
      <c r="A28" s="7">
        <v>93</v>
      </c>
      <c r="B28" s="159">
        <f t="shared" si="3"/>
        <v>690.79</v>
      </c>
      <c r="C28" s="228">
        <f t="shared" si="2"/>
        <v>720.79</v>
      </c>
      <c r="D28" s="5">
        <f>SUMIFS(TAB!$I$4:$I$195,TAB!$G$4:$G$195,$A28,TAB!$N$4:$N$195,"G0")-SUMIFS(TAB!$I$4:$I$195,TAB!$H$4:$H$195,$A28,TAB!$N$4:$N$195,"G0")</f>
        <v>0</v>
      </c>
      <c r="E28" s="5">
        <f>SUMIFS(TAB!$I$4:$I$195,TAB!$G$4:$G$195,$A28,TAB!$N$4:$N$195,"G1")-SUMIFS(TAB!$I$4:$I$195,TAB!$H$4:$H$195,$A28,TAB!$N$4:$N$195,"G1")</f>
        <v>0</v>
      </c>
      <c r="F28" s="5">
        <f>SUMIFS(TAB!$I$4:$I$195,TAB!$G$4:$G$195,$A28,TAB!$N$4:$N$195,"G2")-SUMIFS(TAB!$I$4:$I$195,TAB!$H$4:$H$195,$A28,TAB!$N$4:$N$195,"G2")</f>
        <v>0</v>
      </c>
      <c r="G28" s="5">
        <f>SUMIFS(TAB!$I$4:$I$195,TAB!$G$4:$G$195,$A28,TAB!$N$4:$N$195,"G9")-SUMIFS(TAB!$I$4:$I$195,TAB!$H$4:$H$195,$A28,TAB!$N$4:$N$195,"G9")</f>
        <v>0</v>
      </c>
      <c r="H28" s="5">
        <f>SUMIFS(TAB!$I$4:$I$195,TAB!$G$4:$G$195,$A28,TAB!$N$4:$N$195,"G7")-SUMIFS(TAB!$I$4:$I$195,TAB!$H$4:$H$195,$A28,TAB!$N$4:$N$195,"G7")</f>
        <v>0</v>
      </c>
      <c r="I28" s="5">
        <f>SUMIFS(TAB!$I$4:$I$195,TAB!$G$4:$G$195,$A28,TAB!$N$4:$N$195,"G5")-SUMIFS(TAB!$I$4:$I$195,TAB!$H$4:$H$195,$A28,TAB!$N$4:$N$195,"G5")</f>
        <v>0</v>
      </c>
      <c r="J28" s="13">
        <f>ROUND(D28+E28+F28+G28+H28+I28,0)</f>
        <v>0</v>
      </c>
      <c r="K28" s="14">
        <f>ROUND(G28+H28+I28,0)</f>
        <v>0</v>
      </c>
      <c r="L28" s="11" t="str">
        <f>IF(OR($J28&lt;=-1,$J28&gt;0),A28,"")</f>
        <v/>
      </c>
      <c r="M28" s="11" t="str">
        <f>IF(OR($J28&lt;=-1,$J28&gt;0),A28,"")</f>
        <v/>
      </c>
      <c r="N28" s="11" t="str">
        <f>IF(OR($J28&lt;=-1,$J28&gt;0),C28,"")</f>
        <v/>
      </c>
      <c r="O28" s="11" t="str">
        <f t="shared" si="0"/>
        <v/>
      </c>
      <c r="P28" s="12" t="str">
        <f>IF(OR($K28&lt;=-1,$K28&gt;0),A28,"")</f>
        <v/>
      </c>
      <c r="Q28" s="12" t="str">
        <f>IF(OR($K28&lt;=-1,$K28&gt;0),A28,"")</f>
        <v/>
      </c>
      <c r="R28" s="12" t="str">
        <f>IF(OR($K28&lt;=-1,$K28&gt;0),B28,"")</f>
        <v/>
      </c>
      <c r="S28" s="101" t="str">
        <f t="shared" si="1"/>
        <v/>
      </c>
    </row>
    <row r="29" spans="1:19" s="32" customFormat="1" ht="30" customHeight="1" x14ac:dyDescent="0.2">
      <c r="A29" s="7">
        <v>94</v>
      </c>
      <c r="B29" s="159">
        <f t="shared" si="3"/>
        <v>690.79</v>
      </c>
      <c r="C29" s="228">
        <f t="shared" si="2"/>
        <v>720.79</v>
      </c>
      <c r="D29" s="5">
        <f>SUMIFS(TAB!$I$4:$I$195,TAB!$G$4:$G$195,$A29,TAB!$N$4:$N$195,"G0")-SUMIFS(TAB!$I$4:$I$195,TAB!$H$4:$H$195,$A29,TAB!$N$4:$N$195,"G0")</f>
        <v>0</v>
      </c>
      <c r="E29" s="5">
        <f>SUMIFS(TAB!$I$4:$I$195,TAB!$G$4:$G$195,$A29,TAB!$N$4:$N$195,"G1")-SUMIFS(TAB!$I$4:$I$195,TAB!$H$4:$H$195,$A29,TAB!$N$4:$N$195,"G1")</f>
        <v>0</v>
      </c>
      <c r="F29" s="5">
        <f>SUMIFS(TAB!$I$4:$I$195,TAB!$G$4:$G$195,$A29,TAB!$N$4:$N$195,"G2")-SUMIFS(TAB!$I$4:$I$195,TAB!$H$4:$H$195,$A29,TAB!$N$4:$N$195,"G2")</f>
        <v>0</v>
      </c>
      <c r="G29" s="5">
        <f>SUMIFS(TAB!$I$4:$I$195,TAB!$G$4:$G$195,$A29,TAB!$N$4:$N$195,"G9")-SUMIFS(TAB!$I$4:$I$195,TAB!$H$4:$H$195,$A29,TAB!$N$4:$N$195,"G9")</f>
        <v>0</v>
      </c>
      <c r="H29" s="5">
        <f>SUMIFS(TAB!$I$4:$I$195,TAB!$G$4:$G$195,$A29,TAB!$N$4:$N$195,"G7")-SUMIFS(TAB!$I$4:$I$195,TAB!$H$4:$H$195,$A29,TAB!$N$4:$N$195,"G7")</f>
        <v>0</v>
      </c>
      <c r="I29" s="5">
        <f>SUMIFS(TAB!$I$4:$I$195,TAB!$G$4:$G$195,$A29,TAB!$N$4:$N$195,"G5")-SUMIFS(TAB!$I$4:$I$195,TAB!$H$4:$H$195,$A29,TAB!$N$4:$N$195,"G5")</f>
        <v>0</v>
      </c>
      <c r="J29" s="13">
        <f>ROUND(D29+E29+F29+G29+H29+I29,0)</f>
        <v>0</v>
      </c>
      <c r="K29" s="14">
        <f>ROUND(G29+H29+I29,0)</f>
        <v>0</v>
      </c>
      <c r="L29" s="11" t="str">
        <f>IF(OR($J29&lt;=-1,$J29&gt;0),A29,"")</f>
        <v/>
      </c>
      <c r="M29" s="11" t="str">
        <f>IF(OR($J29&lt;=-1,$J29&gt;0),A29,"")</f>
        <v/>
      </c>
      <c r="N29" s="11" t="str">
        <f>IF(OR($J29&lt;=-1,$J29&gt;0),C29,"")</f>
        <v/>
      </c>
      <c r="O29" s="11" t="str">
        <f t="shared" si="0"/>
        <v/>
      </c>
      <c r="P29" s="12" t="str">
        <f>IF(OR($K29&lt;=-1,$K29&gt;0),A29,"")</f>
        <v/>
      </c>
      <c r="Q29" s="12" t="str">
        <f>IF(OR($K29&lt;=-1,$K29&gt;0),A29,"")</f>
        <v/>
      </c>
      <c r="R29" s="12" t="str">
        <f>IF(OR($K29&lt;=-1,$K29&gt;0),B29,"")</f>
        <v/>
      </c>
      <c r="S29" s="101" t="str">
        <f t="shared" si="1"/>
        <v/>
      </c>
    </row>
    <row r="30" spans="1:19" s="240" customFormat="1" ht="30" customHeight="1" x14ac:dyDescent="0.2">
      <c r="A30" s="235">
        <v>95</v>
      </c>
      <c r="B30" s="236">
        <f t="shared" si="3"/>
        <v>683.79</v>
      </c>
      <c r="C30" s="236">
        <f t="shared" si="2"/>
        <v>715.79</v>
      </c>
      <c r="D30" s="237">
        <f>SUMIFS(TAB!$I$4:$I$195,TAB!$G$4:$G$195,$A30,TAB!$N$4:$N$195,"G0")-SUMIFS(TAB!$I$4:$I$195,TAB!$H$4:$H$195,$A30,TAB!$N$4:$N$195,"G0")</f>
        <v>0</v>
      </c>
      <c r="E30" s="237">
        <v>2</v>
      </c>
      <c r="F30" s="237">
        <f>SUMIFS(TAB!$I$4:$I$195,TAB!$G$4:$G$195,$A30,TAB!$N$4:$N$195,"G2")-SUMIFS(TAB!$I$4:$I$195,TAB!$H$4:$H$195,$A30,TAB!$N$4:$N$195,"G2")</f>
        <v>0</v>
      </c>
      <c r="G30" s="237">
        <f>SUMIFS(TAB!$I$4:$I$195,TAB!$G$4:$G$195,$A30,TAB!$N$4:$N$195,"G9")-SUMIFS(TAB!$I$4:$I$195,TAB!$H$4:$H$195,$A30,TAB!$N$4:$N$195,"G9")</f>
        <v>-10</v>
      </c>
      <c r="H30" s="237">
        <f>SUMIFS(TAB!$I$4:$I$195,TAB!$G$4:$G$195,$A30,TAB!$N$4:$N$195,"G7")-SUMIFS(TAB!$I$4:$I$195,TAB!$H$4:$H$195,$A30,TAB!$N$4:$N$195,"G7")</f>
        <v>0</v>
      </c>
      <c r="I30" s="237">
        <v>3</v>
      </c>
      <c r="J30" s="238">
        <f>ROUND(D30+E30+F30+G30+H30+I30,0)</f>
        <v>-5</v>
      </c>
      <c r="K30" s="239">
        <f>ROUND(G30+H30+I30,0)</f>
        <v>-7</v>
      </c>
      <c r="L30" s="298">
        <f>IF(OR($J30&lt;=-1,$J30&gt;0),A30,"")</f>
        <v>95</v>
      </c>
      <c r="M30" s="298">
        <f>IF(OR($J30&lt;=-1,$J30&gt;0),A30,"")</f>
        <v>95</v>
      </c>
      <c r="N30" s="298">
        <f>IF(OR($J30&lt;=-1,$J30&gt;0),C30,"")</f>
        <v>715.79</v>
      </c>
      <c r="O30" s="298">
        <v>780</v>
      </c>
      <c r="P30" s="299">
        <f>IF(OR($K30&lt;=-1,$K30&gt;0),A30,"")</f>
        <v>95</v>
      </c>
      <c r="Q30" s="299">
        <f>IF(OR($K30&lt;=-1,$K30&gt;0),A30,"")</f>
        <v>95</v>
      </c>
      <c r="R30" s="299">
        <f>IF(OR($K30&lt;=-1,$K30&gt;0),B30,"")</f>
        <v>683.79</v>
      </c>
      <c r="S30" s="300">
        <v>750</v>
      </c>
    </row>
    <row r="31" spans="1:19" s="32" customFormat="1" ht="30" customHeight="1" x14ac:dyDescent="0.2">
      <c r="A31" s="7">
        <v>96</v>
      </c>
      <c r="B31" s="159">
        <f t="shared" si="3"/>
        <v>679.79</v>
      </c>
      <c r="C31" s="228">
        <f t="shared" si="2"/>
        <v>711.79</v>
      </c>
      <c r="D31" s="5">
        <f>SUMIFS(TAB!$I$4:$I$195,TAB!$G$4:$G$195,$A31,TAB!$N$4:$N$195,"G0")-SUMIFS(TAB!$I$4:$I$195,TAB!$H$4:$H$195,$A31,TAB!$N$4:$N$195,"G0")</f>
        <v>0</v>
      </c>
      <c r="E31" s="5">
        <f>SUMIFS(TAB!$I$4:$I$195,TAB!$G$4:$G$195,$A31,TAB!$N$4:$N$195,"G1")-SUMIFS(TAB!$I$4:$I$195,TAB!$H$4:$H$195,$A31,TAB!$N$4:$N$195,"G1")</f>
        <v>0</v>
      </c>
      <c r="F31" s="5">
        <f>SUMIFS(TAB!$I$4:$I$195,TAB!$G$4:$G$195,$A31,TAB!$N$4:$N$195,"G2")-SUMIFS(TAB!$I$4:$I$195,TAB!$H$4:$H$195,$A31,TAB!$N$4:$N$195,"G2")</f>
        <v>0</v>
      </c>
      <c r="G31" s="5">
        <f>SUMIFS(TAB!$I$4:$I$195,TAB!$G$4:$G$195,$A31,TAB!$N$4:$N$195,"G9")-SUMIFS(TAB!$I$4:$I$195,TAB!$H$4:$H$195,$A31,TAB!$N$4:$N$195,"G9")</f>
        <v>-4</v>
      </c>
      <c r="H31" s="5">
        <f>SUMIFS(TAB!$I$4:$I$195,TAB!$G$4:$G$195,$A31,TAB!$N$4:$N$195,"G7")-SUMIFS(TAB!$I$4:$I$195,TAB!$H$4:$H$195,$A31,TAB!$N$4:$N$195,"G7")</f>
        <v>0</v>
      </c>
      <c r="I31" s="5">
        <f>SUMIFS(TAB!$I$4:$I$195,TAB!$G$4:$G$195,$A31,TAB!$N$4:$N$195,"G5")-SUMIFS(TAB!$I$4:$I$195,TAB!$H$4:$H$195,$A31,TAB!$N$4:$N$195,"G5")</f>
        <v>0</v>
      </c>
      <c r="J31" s="13">
        <f>ROUND(D31+E31+F31+G31+H31+I31,0)</f>
        <v>-4</v>
      </c>
      <c r="K31" s="231">
        <f>ROUND(G31+H31+I31,0)</f>
        <v>-4</v>
      </c>
      <c r="L31" s="298">
        <f>IF(OR($J31&lt;=-1,$J31&gt;0),A31,"")</f>
        <v>96</v>
      </c>
      <c r="M31" s="298">
        <f>IF(OR($J31&lt;=-1,$J31&gt;0),A31,"")</f>
        <v>96</v>
      </c>
      <c r="N31" s="298">
        <f>IF(OR($J31&lt;=-1,$J31&gt;0),C31,"")</f>
        <v>711.79</v>
      </c>
      <c r="O31" s="298">
        <v>780</v>
      </c>
      <c r="P31" s="299">
        <f>IF(OR($K31&lt;=-1,$K31&gt;0),A31,"")</f>
        <v>96</v>
      </c>
      <c r="Q31" s="299">
        <f>IF(OR($K31&lt;=-1,$K31&gt;0),A31,"")</f>
        <v>96</v>
      </c>
      <c r="R31" s="299">
        <f>IF(OR($K31&lt;=-1,$K31&gt;0),B31,"")</f>
        <v>679.79</v>
      </c>
      <c r="S31" s="300">
        <v>750</v>
      </c>
    </row>
    <row r="32" spans="1:19" s="32" customFormat="1" ht="30" customHeight="1" x14ac:dyDescent="0.2">
      <c r="A32" s="7">
        <v>97</v>
      </c>
      <c r="B32" s="159">
        <f t="shared" si="3"/>
        <v>673.49</v>
      </c>
      <c r="C32" s="228">
        <f t="shared" si="2"/>
        <v>705.49</v>
      </c>
      <c r="D32" s="5">
        <f>SUMIFS(TAB!$I$4:$I$195,TAB!$G$4:$G$195,$A32,TAB!$N$4:$N$195,"G0")-SUMIFS(TAB!$I$4:$I$195,TAB!$H$4:$H$195,$A32,TAB!$N$4:$N$195,"G0")</f>
        <v>0</v>
      </c>
      <c r="E32" s="5">
        <f>SUMIFS(TAB!$I$4:$I$195,TAB!$G$4:$G$195,$A32,TAB!$N$4:$N$195,"G1")-SUMIFS(TAB!$I$4:$I$195,TAB!$H$4:$H$195,$A32,TAB!$N$4:$N$195,"G1")</f>
        <v>0</v>
      </c>
      <c r="F32" s="5">
        <f>SUMIFS(TAB!$I$4:$I$195,TAB!$G$4:$G$195,$A32,TAB!$N$4:$N$195,"G2")-SUMIFS(TAB!$I$4:$I$195,TAB!$H$4:$H$195,$A32,TAB!$N$4:$N$195,"G2")</f>
        <v>0</v>
      </c>
      <c r="G32" s="5">
        <f>SUMIFS(TAB!$I$4:$I$195,TAB!$G$4:$G$195,$A32,TAB!$N$4:$N$195,"G9")-SUMIFS(TAB!$I$4:$I$195,TAB!$H$4:$H$195,$A32,TAB!$N$4:$N$195,"G9")</f>
        <v>-6.3</v>
      </c>
      <c r="H32" s="5">
        <f>SUMIFS(TAB!$I$4:$I$195,TAB!$G$4:$G$195,$A32,TAB!$N$4:$N$195,"G7")-SUMIFS(TAB!$I$4:$I$195,TAB!$H$4:$H$195,$A32,TAB!$N$4:$N$195,"G7")</f>
        <v>0</v>
      </c>
      <c r="I32" s="5">
        <f>SUMIFS(TAB!$I$4:$I$195,TAB!$G$4:$G$195,$A32,TAB!$N$4:$N$195,"G5")-SUMIFS(TAB!$I$4:$I$195,TAB!$H$4:$H$195,$A32,TAB!$N$4:$N$195,"G5")</f>
        <v>0</v>
      </c>
      <c r="J32" s="13">
        <f>ROUND(D32+E32+F32+G32+H32+I32,0)</f>
        <v>-6</v>
      </c>
      <c r="K32" s="231">
        <f>ROUND(G32+H32+I32,0)</f>
        <v>-6</v>
      </c>
      <c r="L32" s="298">
        <f>IF(OR($J32&lt;=-1,$J32&gt;0),A32,"")</f>
        <v>97</v>
      </c>
      <c r="M32" s="298">
        <f>IF(OR($J32&lt;=-1,$J32&gt;0),A32,"")</f>
        <v>97</v>
      </c>
      <c r="N32" s="298">
        <f>IF(OR($J32&lt;=-1,$J32&gt;0),C32,"")</f>
        <v>705.49</v>
      </c>
      <c r="O32" s="298">
        <v>780</v>
      </c>
      <c r="P32" s="299">
        <f>IF(OR($K32&lt;=-1,$K32&gt;0),A32,"")</f>
        <v>97</v>
      </c>
      <c r="Q32" s="299">
        <f>IF(OR($K32&lt;=-1,$K32&gt;0),A32,"")</f>
        <v>97</v>
      </c>
      <c r="R32" s="299">
        <f>IF(OR($K32&lt;=-1,$K32&gt;0),B32,"")</f>
        <v>673.49</v>
      </c>
      <c r="S32" s="300">
        <v>750</v>
      </c>
    </row>
    <row r="33" spans="1:19" s="32" customFormat="1" ht="30" customHeight="1" x14ac:dyDescent="0.2">
      <c r="A33" s="7">
        <v>98</v>
      </c>
      <c r="B33" s="159">
        <f t="shared" si="3"/>
        <v>681.99</v>
      </c>
      <c r="C33" s="228">
        <f t="shared" si="2"/>
        <v>713.99</v>
      </c>
      <c r="D33" s="5">
        <f>SUMIFS(TAB!$I$4:$I$195,TAB!$G$4:$G$195,$A33,TAB!$N$4:$N$195,"G0")-SUMIFS(TAB!$I$4:$I$195,TAB!$H$4:$H$195,$A33,TAB!$N$4:$N$195,"G0")</f>
        <v>0</v>
      </c>
      <c r="E33" s="5">
        <f>SUMIFS(TAB!$I$4:$I$195,TAB!$G$4:$G$195,$A33,TAB!$N$4:$N$195,"G1")-SUMIFS(TAB!$I$4:$I$195,TAB!$H$4:$H$195,$A33,TAB!$N$4:$N$195,"G1")</f>
        <v>0</v>
      </c>
      <c r="F33" s="5">
        <f>SUMIFS(TAB!$I$4:$I$195,TAB!$G$4:$G$195,$A33,TAB!$N$4:$N$195,"G2")-SUMIFS(TAB!$I$4:$I$195,TAB!$H$4:$H$195,$A33,TAB!$N$4:$N$195,"G2")</f>
        <v>0</v>
      </c>
      <c r="G33" s="5">
        <f>SUMIFS(TAB!$I$4:$I$195,TAB!$G$4:$G$195,$A33,TAB!$N$4:$N$195,"G9")-SUMIFS(TAB!$I$4:$I$195,TAB!$H$4:$H$195,$A33,TAB!$N$4:$N$195,"G9")</f>
        <v>8.5</v>
      </c>
      <c r="H33" s="5">
        <f>SUMIFS(TAB!$I$4:$I$195,TAB!$G$4:$G$195,$A33,TAB!$N$4:$N$195,"G7")-SUMIFS(TAB!$I$4:$I$195,TAB!$H$4:$H$195,$A33,TAB!$N$4:$N$195,"G7")</f>
        <v>0</v>
      </c>
      <c r="I33" s="5">
        <f>SUMIFS(TAB!$I$4:$I$195,TAB!$G$4:$G$195,$A33,TAB!$N$4:$N$195,"G5")-SUMIFS(TAB!$I$4:$I$195,TAB!$H$4:$H$195,$A33,TAB!$N$4:$N$195,"G5")</f>
        <v>0</v>
      </c>
      <c r="J33" s="13">
        <f>ROUND(D33+E33+F33+G33+H33+I33,0)</f>
        <v>9</v>
      </c>
      <c r="K33" s="231">
        <f>ROUND(G33+H33+I33,0)</f>
        <v>9</v>
      </c>
      <c r="L33" s="298">
        <f>IF(OR($J33&lt;=-1,$J33&gt;0),A33,"")</f>
        <v>98</v>
      </c>
      <c r="M33" s="298">
        <f>IF(OR($J33&lt;=-1,$J33&gt;0),A33,"")</f>
        <v>98</v>
      </c>
      <c r="N33" s="298">
        <f>IF(OR($J33&lt;=-1,$J33&gt;0),C33,"")</f>
        <v>713.99</v>
      </c>
      <c r="O33" s="298">
        <v>780</v>
      </c>
      <c r="P33" s="299">
        <f>IF(OR($K33&lt;=-1,$K33&gt;0),A33,"")</f>
        <v>98</v>
      </c>
      <c r="Q33" s="299">
        <f>IF(OR($K33&lt;=-1,$K33&gt;0),A33,"")</f>
        <v>98</v>
      </c>
      <c r="R33" s="299">
        <f>IF(OR($K33&lt;=-1,$K33&gt;0),B33,"")</f>
        <v>681.99</v>
      </c>
      <c r="S33" s="300">
        <v>750</v>
      </c>
    </row>
    <row r="34" spans="1:19" s="32" customFormat="1" ht="30" customHeight="1" x14ac:dyDescent="0.2">
      <c r="A34" s="7">
        <v>99</v>
      </c>
      <c r="B34" s="159">
        <f t="shared" si="3"/>
        <v>681.99</v>
      </c>
      <c r="C34" s="228">
        <f t="shared" si="2"/>
        <v>713.99</v>
      </c>
      <c r="D34" s="5">
        <f>SUMIFS(TAB!$I$4:$I$195,TAB!$G$4:$G$195,$A34,TAB!$N$4:$N$195,"G0")-SUMIFS(TAB!$I$4:$I$195,TAB!$H$4:$H$195,$A34,TAB!$N$4:$N$195,"G0")</f>
        <v>0</v>
      </c>
      <c r="E34" s="5">
        <f>SUMIFS(TAB!$I$4:$I$195,TAB!$G$4:$G$195,$A34,TAB!$N$4:$N$195,"G1")-SUMIFS(TAB!$I$4:$I$195,TAB!$H$4:$H$195,$A34,TAB!$N$4:$N$195,"G1")</f>
        <v>0</v>
      </c>
      <c r="F34" s="5">
        <f>SUMIFS(TAB!$I$4:$I$195,TAB!$G$4:$G$195,$A34,TAB!$N$4:$N$195,"G2")-SUMIFS(TAB!$I$4:$I$195,TAB!$H$4:$H$195,$A34,TAB!$N$4:$N$195,"G2")</f>
        <v>0</v>
      </c>
      <c r="G34" s="5">
        <f>SUMIFS(TAB!$I$4:$I$195,TAB!$G$4:$G$195,$A34,TAB!$N$4:$N$195,"G9")-SUMIFS(TAB!$I$4:$I$195,TAB!$H$4:$H$195,$A34,TAB!$N$4:$N$195,"G9")</f>
        <v>0</v>
      </c>
      <c r="H34" s="5">
        <f>SUMIFS(TAB!$I$4:$I$195,TAB!$G$4:$G$195,$A34,TAB!$N$4:$N$195,"G7")-SUMIFS(TAB!$I$4:$I$195,TAB!$H$4:$H$195,$A34,TAB!$N$4:$N$195,"G7")</f>
        <v>0</v>
      </c>
      <c r="I34" s="5">
        <f>SUMIFS(TAB!$I$4:$I$195,TAB!$G$4:$G$195,$A34,TAB!$N$4:$N$195,"G5")-SUMIFS(TAB!$I$4:$I$195,TAB!$H$4:$H$195,$A34,TAB!$N$4:$N$195,"G5")</f>
        <v>0</v>
      </c>
      <c r="J34" s="13">
        <f>ROUND(D34+E34+F34+G34+H34+I34,0)</f>
        <v>0</v>
      </c>
      <c r="K34" s="231">
        <f>ROUND(G34+H34+I34,0)</f>
        <v>0</v>
      </c>
      <c r="L34" s="298" t="str">
        <f>IF(OR($J34&lt;=-1,$J34&gt;0),A34,"")</f>
        <v/>
      </c>
      <c r="M34" s="298" t="str">
        <f>IF(OR($J34&lt;=-1,$J34&gt;0),A34,"")</f>
        <v/>
      </c>
      <c r="N34" s="298" t="str">
        <f>IF(OR($J34&lt;=-1,$J34&gt;0),C34,"")</f>
        <v/>
      </c>
      <c r="O34" s="298" t="str">
        <f t="shared" si="0"/>
        <v/>
      </c>
      <c r="P34" s="299" t="str">
        <f>IF(OR($K34&lt;=-1,$K34&gt;0),A34,"")</f>
        <v/>
      </c>
      <c r="Q34" s="299" t="str">
        <f>IF(OR($K34&lt;=-1,$K34&gt;0),A34,"")</f>
        <v/>
      </c>
      <c r="R34" s="299" t="str">
        <f>IF(OR($K34&lt;=-1,$K34&gt;0),B34,"")</f>
        <v/>
      </c>
      <c r="S34" s="300" t="str">
        <f>IF(OR($K34&lt;=-1,$K34&gt;0),770,"")</f>
        <v/>
      </c>
    </row>
    <row r="35" spans="1:19" s="32" customFormat="1" ht="30" customHeight="1" x14ac:dyDescent="0.2">
      <c r="A35" s="7">
        <v>100</v>
      </c>
      <c r="B35" s="159">
        <f t="shared" si="3"/>
        <v>681.99</v>
      </c>
      <c r="C35" s="228">
        <f t="shared" si="2"/>
        <v>713.99</v>
      </c>
      <c r="D35" s="5">
        <f>SUMIFS(TAB!$I$4:$I$195,TAB!$G$4:$G$195,$A35,TAB!$N$4:$N$195,"G0")-SUMIFS(TAB!$I$4:$I$195,TAB!$H$4:$H$195,$A35,TAB!$N$4:$N$195,"G0")</f>
        <v>0</v>
      </c>
      <c r="E35" s="5">
        <f>SUMIFS(TAB!$I$4:$I$195,TAB!$G$4:$G$195,$A35,TAB!$N$4:$N$195,"G1")-SUMIFS(TAB!$I$4:$I$195,TAB!$H$4:$H$195,$A35,TAB!$N$4:$N$195,"G1")</f>
        <v>0</v>
      </c>
      <c r="F35" s="5">
        <f>SUMIFS(TAB!$I$4:$I$195,TAB!$G$4:$G$195,$A35,TAB!$N$4:$N$195,"G2")-SUMIFS(TAB!$I$4:$I$195,TAB!$H$4:$H$195,$A35,TAB!$N$4:$N$195,"G2")</f>
        <v>0</v>
      </c>
      <c r="G35" s="5">
        <f>SUMIFS(TAB!$I$4:$I$195,TAB!$G$4:$G$195,$A35,TAB!$N$4:$N$195,"G9")-SUMIFS(TAB!$I$4:$I$195,TAB!$H$4:$H$195,$A35,TAB!$N$4:$N$195,"G9")</f>
        <v>0</v>
      </c>
      <c r="H35" s="5">
        <f>SUMIFS(TAB!$I$4:$I$195,TAB!$G$4:$G$195,$A35,TAB!$N$4:$N$195,"G7")-SUMIFS(TAB!$I$4:$I$195,TAB!$H$4:$H$195,$A35,TAB!$N$4:$N$195,"G7")</f>
        <v>0</v>
      </c>
      <c r="I35" s="5">
        <f>SUMIFS(TAB!$I$4:$I$195,TAB!$G$4:$G$195,$A35,TAB!$N$4:$N$195,"G5")-SUMIFS(TAB!$I$4:$I$195,TAB!$H$4:$H$195,$A35,TAB!$N$4:$N$195,"G5")</f>
        <v>0</v>
      </c>
      <c r="J35" s="13">
        <f>ROUND(D35+E35+F35+G35+H35+I35,0)</f>
        <v>0</v>
      </c>
      <c r="K35" s="231">
        <f>ROUND(G35+H35+I35,0)</f>
        <v>0</v>
      </c>
      <c r="L35" s="298" t="str">
        <f>IF(OR($J35&lt;=-1,$J35&gt;0),A35,"")</f>
        <v/>
      </c>
      <c r="M35" s="298" t="str">
        <f>IF(OR($J35&lt;=-1,$J35&gt;0),A35,"")</f>
        <v/>
      </c>
      <c r="N35" s="298" t="str">
        <f>IF(OR($J35&lt;=-1,$J35&gt;0),C35,"")</f>
        <v/>
      </c>
      <c r="O35" s="298" t="str">
        <f t="shared" si="0"/>
        <v/>
      </c>
      <c r="P35" s="299" t="str">
        <f>IF(OR($K35&lt;=-1,$K35&gt;0),A35,"")</f>
        <v/>
      </c>
      <c r="Q35" s="299" t="str">
        <f>IF(OR($K35&lt;=-1,$K35&gt;0),A35,"")</f>
        <v/>
      </c>
      <c r="R35" s="299" t="str">
        <f>IF(OR($K35&lt;=-1,$K35&gt;0),B35,"")</f>
        <v/>
      </c>
      <c r="S35" s="300" t="str">
        <f t="shared" si="1"/>
        <v/>
      </c>
    </row>
    <row r="36" spans="1:19" s="32" customFormat="1" ht="30" customHeight="1" x14ac:dyDescent="0.2">
      <c r="A36" s="7">
        <v>101</v>
      </c>
      <c r="B36" s="159">
        <f t="shared" si="3"/>
        <v>681.99</v>
      </c>
      <c r="C36" s="228">
        <f t="shared" si="2"/>
        <v>713.99</v>
      </c>
      <c r="D36" s="5">
        <f>SUMIFS(TAB!$I$4:$I$195,TAB!$G$4:$G$195,$A36,TAB!$N$4:$N$195,"G0")-SUMIFS(TAB!$I$4:$I$195,TAB!$H$4:$H$195,$A36,TAB!$N$4:$N$195,"G0")</f>
        <v>0</v>
      </c>
      <c r="E36" s="5">
        <f>SUMIFS(TAB!$I$4:$I$195,TAB!$G$4:$G$195,$A36,TAB!$N$4:$N$195,"G1")-SUMIFS(TAB!$I$4:$I$195,TAB!$H$4:$H$195,$A36,TAB!$N$4:$N$195,"G1")</f>
        <v>0</v>
      </c>
      <c r="F36" s="5">
        <f>SUMIFS(TAB!$I$4:$I$195,TAB!$G$4:$G$195,$A36,TAB!$N$4:$N$195,"G2")-SUMIFS(TAB!$I$4:$I$195,TAB!$H$4:$H$195,$A36,TAB!$N$4:$N$195,"G2")</f>
        <v>0</v>
      </c>
      <c r="G36" s="5">
        <f>SUMIFS(TAB!$I$4:$I$195,TAB!$G$4:$G$195,$A36,TAB!$N$4:$N$195,"G9")-SUMIFS(TAB!$I$4:$I$195,TAB!$H$4:$H$195,$A36,TAB!$N$4:$N$195,"G9")</f>
        <v>0</v>
      </c>
      <c r="H36" s="5">
        <f>SUMIFS(TAB!$I$4:$I$195,TAB!$G$4:$G$195,$A36,TAB!$N$4:$N$195,"G7")-SUMIFS(TAB!$I$4:$I$195,TAB!$H$4:$H$195,$A36,TAB!$N$4:$N$195,"G7")</f>
        <v>0</v>
      </c>
      <c r="I36" s="5">
        <f>SUMIFS(TAB!$I$4:$I$195,TAB!$G$4:$G$195,$A36,TAB!$N$4:$N$195,"G5")-SUMIFS(TAB!$I$4:$I$195,TAB!$H$4:$H$195,$A36,TAB!$N$4:$N$195,"G5")</f>
        <v>0</v>
      </c>
      <c r="J36" s="13">
        <f>ROUND(D36+E36+F36+G36+H36+I36,0)</f>
        <v>0</v>
      </c>
      <c r="K36" s="231">
        <f>ROUND(G36+H36+I36,0)</f>
        <v>0</v>
      </c>
      <c r="L36" s="298" t="str">
        <f>IF(OR($J36&lt;=-1,$J36&gt;0),A36,"")</f>
        <v/>
      </c>
      <c r="M36" s="298" t="str">
        <f>IF(OR($J36&lt;=-1,$J36&gt;0),A36,"")</f>
        <v/>
      </c>
      <c r="N36" s="298" t="str">
        <f>IF(OR($J36&lt;=-1,$J36&gt;0),C36,"")</f>
        <v/>
      </c>
      <c r="O36" s="298" t="str">
        <f t="shared" si="0"/>
        <v/>
      </c>
      <c r="P36" s="299" t="str">
        <f>IF(OR($K36&lt;=-1,$K36&gt;0),A36,"")</f>
        <v/>
      </c>
      <c r="Q36" s="299" t="str">
        <f>IF(OR($K36&lt;=-1,$K36&gt;0),A36,"")</f>
        <v/>
      </c>
      <c r="R36" s="299" t="str">
        <f>IF(OR($K36&lt;=-1,$K36&gt;0),B36,"")</f>
        <v/>
      </c>
      <c r="S36" s="300" t="str">
        <f t="shared" si="1"/>
        <v/>
      </c>
    </row>
    <row r="37" spans="1:19" s="240" customFormat="1" ht="30" customHeight="1" x14ac:dyDescent="0.2">
      <c r="A37" s="235">
        <v>103</v>
      </c>
      <c r="B37" s="236">
        <f t="shared" si="3"/>
        <v>681.99</v>
      </c>
      <c r="C37" s="236">
        <f t="shared" si="2"/>
        <v>713.99</v>
      </c>
      <c r="D37" s="237">
        <f>SUMIFS(TAB!$I$4:$I$195,TAB!$G$4:$G$195,$A37,TAB!$N$4:$N$195,"G0")-SUMIFS(TAB!$I$4:$I$195,TAB!$H$4:$H$195,$A37,TAB!$N$4:$N$195,"G0")</f>
        <v>0</v>
      </c>
      <c r="E37" s="237">
        <f>SUMIFS(TAB!$I$4:$I$195,TAB!$G$4:$G$195,$A37,TAB!$N$4:$N$195,"G1")-SUMIFS(TAB!$I$4:$I$195,TAB!$H$4:$H$195,$A37,TAB!$N$4:$N$195,"G1")</f>
        <v>0</v>
      </c>
      <c r="F37" s="237">
        <f>SUMIFS(TAB!$I$4:$I$195,TAB!$G$4:$G$195,$A37,TAB!$N$4:$N$195,"G2")-SUMIFS(TAB!$I$4:$I$195,TAB!$H$4:$H$195,$A37,TAB!$N$4:$N$195,"G2")</f>
        <v>0</v>
      </c>
      <c r="G37" s="237">
        <f>SUMIFS(TAB!$I$4:$I$195,TAB!$G$4:$G$195,$A37,TAB!$N$4:$N$195,"G9")-SUMIFS(TAB!$I$4:$I$195,TAB!$H$4:$H$195,$A37,TAB!$N$4:$N$195,"G9")</f>
        <v>0</v>
      </c>
      <c r="H37" s="237">
        <f>SUMIFS(TAB!$I$4:$I$195,TAB!$G$4:$G$195,$A37,TAB!$N$4:$N$195,"G7")-SUMIFS(TAB!$I$4:$I$195,TAB!$H$4:$H$195,$A37,TAB!$N$4:$N$195,"G7")</f>
        <v>0</v>
      </c>
      <c r="I37" s="237">
        <f>SUMIFS(TAB!$I$4:$I$195,TAB!$G$4:$G$195,$A37,TAB!$N$4:$N$195,"G5")-SUMIFS(TAB!$I$4:$I$195,TAB!$H$4:$H$195,$A37,TAB!$N$4:$N$195,"G5")</f>
        <v>0</v>
      </c>
      <c r="J37" s="238">
        <f>ROUND(D37+E37+F37+G37+H37+I37,0)</f>
        <v>0</v>
      </c>
      <c r="K37" s="239">
        <f>ROUND(G37+H37+I37,0)</f>
        <v>0</v>
      </c>
      <c r="L37" s="298" t="str">
        <f>IF(OR($J37&lt;=-1,$J37&gt;0),A37,"")</f>
        <v/>
      </c>
      <c r="M37" s="298" t="str">
        <f>IF(OR($J37&lt;=-1,$J37&gt;0),A37,"")</f>
        <v/>
      </c>
      <c r="N37" s="298" t="str">
        <f>IF(OR($J37&lt;=-1,$J37&gt;0),C37,"")</f>
        <v/>
      </c>
      <c r="O37" s="298" t="str">
        <f t="shared" si="0"/>
        <v/>
      </c>
      <c r="P37" s="299" t="str">
        <f>IF(OR($K37&lt;=-1,$K37&gt;0),A37,"")</f>
        <v/>
      </c>
      <c r="Q37" s="299" t="str">
        <f>IF(OR($K37&lt;=-1,$K37&gt;0),A37,"")</f>
        <v/>
      </c>
      <c r="R37" s="299" t="str">
        <f>IF(OR($K37&lt;=-1,$K37&gt;0),B37,"")</f>
        <v/>
      </c>
      <c r="S37" s="300" t="str">
        <f t="shared" si="1"/>
        <v/>
      </c>
    </row>
    <row r="38" spans="1:19" s="32" customFormat="1" ht="30" customHeight="1" x14ac:dyDescent="0.2">
      <c r="A38" s="7">
        <v>104</v>
      </c>
      <c r="B38" s="159">
        <f t="shared" si="3"/>
        <v>681.99</v>
      </c>
      <c r="C38" s="228">
        <f t="shared" si="2"/>
        <v>713.99</v>
      </c>
      <c r="D38" s="5">
        <f>SUMIFS(TAB!$I$4:$I$195,TAB!$G$4:$G$195,$A38,TAB!$N$4:$N$195,"G0")-SUMIFS(TAB!$I$4:$I$195,TAB!$H$4:$H$195,$A38,TAB!$N$4:$N$195,"G0")</f>
        <v>0</v>
      </c>
      <c r="E38" s="5">
        <f>SUMIFS(TAB!$I$4:$I$195,TAB!$G$4:$G$195,$A38,TAB!$N$4:$N$195,"G1")-SUMIFS(TAB!$I$4:$I$195,TAB!$H$4:$H$195,$A38,TAB!$N$4:$N$195,"G1")</f>
        <v>0</v>
      </c>
      <c r="F38" s="5">
        <f>SUMIFS(TAB!$I$4:$I$195,TAB!$G$4:$G$195,$A38,TAB!$N$4:$N$195,"G2")-SUMIFS(TAB!$I$4:$I$195,TAB!$H$4:$H$195,$A38,TAB!$N$4:$N$195,"G2")</f>
        <v>0</v>
      </c>
      <c r="G38" s="5">
        <f>SUMIFS(TAB!$I$4:$I$195,TAB!$G$4:$G$195,$A38,TAB!$N$4:$N$195,"G9")-SUMIFS(TAB!$I$4:$I$195,TAB!$H$4:$H$195,$A38,TAB!$N$4:$N$195,"G9")</f>
        <v>0</v>
      </c>
      <c r="H38" s="5">
        <f>SUMIFS(TAB!$I$4:$I$195,TAB!$G$4:$G$195,$A38,TAB!$N$4:$N$195,"G7")-SUMIFS(TAB!$I$4:$I$195,TAB!$H$4:$H$195,$A38,TAB!$N$4:$N$195,"G7")</f>
        <v>0</v>
      </c>
      <c r="I38" s="5">
        <f>SUMIFS(TAB!$I$4:$I$195,TAB!$G$4:$G$195,$A38,TAB!$N$4:$N$195,"G5")-SUMIFS(TAB!$I$4:$I$195,TAB!$H$4:$H$195,$A38,TAB!$N$4:$N$195,"G5")</f>
        <v>0</v>
      </c>
      <c r="J38" s="13">
        <f>ROUND(D38+E38+F38+G38+H38+I38,0)</f>
        <v>0</v>
      </c>
      <c r="K38" s="231">
        <f>ROUND(G38+H38+I38,0)</f>
        <v>0</v>
      </c>
      <c r="L38" s="234" t="str">
        <f>IF(OR($J38&lt;=-1,$J38&gt;0),A38,"")</f>
        <v/>
      </c>
      <c r="M38" s="234" t="str">
        <f>IF(OR($J38&lt;=-1,$J38&gt;0),A38,"")</f>
        <v/>
      </c>
      <c r="N38" s="234" t="str">
        <f>IF(OR($J38&lt;=-1,$J38&gt;0),C38,"")</f>
        <v/>
      </c>
      <c r="O38" s="234" t="str">
        <f t="shared" si="0"/>
        <v/>
      </c>
      <c r="P38" s="232" t="str">
        <f>IF(OR($K38&lt;=-1,$K38&gt;0),A38,"")</f>
        <v/>
      </c>
      <c r="Q38" s="232" t="str">
        <f>IF(OR($K38&lt;=-1,$K38&gt;0),A38,"")</f>
        <v/>
      </c>
      <c r="R38" s="232" t="str">
        <f>IF(OR($K38&lt;=-1,$K38&gt;0),B38,"")</f>
        <v/>
      </c>
      <c r="S38" s="233" t="str">
        <f t="shared" si="1"/>
        <v/>
      </c>
    </row>
    <row r="39" spans="1:19" s="32" customFormat="1" ht="30" customHeight="1" x14ac:dyDescent="0.2">
      <c r="A39" s="7">
        <v>105</v>
      </c>
      <c r="B39" s="159">
        <f t="shared" si="3"/>
        <v>681.99</v>
      </c>
      <c r="C39" s="228">
        <f t="shared" si="2"/>
        <v>713.99</v>
      </c>
      <c r="D39" s="5">
        <f>SUMIFS(TAB!$I$4:$I$195,TAB!$G$4:$G$195,$A39,TAB!$N$4:$N$195,"G0")-SUMIFS(TAB!$I$4:$I$195,TAB!$H$4:$H$195,$A39,TAB!$N$4:$N$195,"G0")</f>
        <v>0</v>
      </c>
      <c r="E39" s="5">
        <f>SUMIFS(TAB!$I$4:$I$195,TAB!$G$4:$G$195,$A39,TAB!$N$4:$N$195,"G1")-SUMIFS(TAB!$I$4:$I$195,TAB!$H$4:$H$195,$A39,TAB!$N$4:$N$195,"G1")</f>
        <v>0</v>
      </c>
      <c r="F39" s="5">
        <f>SUMIFS(TAB!$I$4:$I$195,TAB!$G$4:$G$195,$A39,TAB!$N$4:$N$195,"G2")-SUMIFS(TAB!$I$4:$I$195,TAB!$H$4:$H$195,$A39,TAB!$N$4:$N$195,"G2")</f>
        <v>0</v>
      </c>
      <c r="G39" s="5">
        <f>SUMIFS(TAB!$I$4:$I$195,TAB!$G$4:$G$195,$A39,TAB!$N$4:$N$195,"G9")-SUMIFS(TAB!$I$4:$I$195,TAB!$H$4:$H$195,$A39,TAB!$N$4:$N$195,"G9")</f>
        <v>0</v>
      </c>
      <c r="H39" s="5">
        <f>SUMIFS(TAB!$I$4:$I$195,TAB!$G$4:$G$195,$A39,TAB!$N$4:$N$195,"G7")-SUMIFS(TAB!$I$4:$I$195,TAB!$H$4:$H$195,$A39,TAB!$N$4:$N$195,"G7")</f>
        <v>0</v>
      </c>
      <c r="I39" s="5">
        <f>SUMIFS(TAB!$I$4:$I$195,TAB!$G$4:$G$195,$A39,TAB!$N$4:$N$195,"G5")-SUMIFS(TAB!$I$4:$I$195,TAB!$H$4:$H$195,$A39,TAB!$N$4:$N$195,"G5")</f>
        <v>0</v>
      </c>
      <c r="J39" s="13">
        <f>ROUND(D39+E39+F39+G39+H39+I39,0)</f>
        <v>0</v>
      </c>
      <c r="K39" s="231">
        <f>ROUND(G39+H39+I39,0)</f>
        <v>0</v>
      </c>
      <c r="L39" s="234" t="str">
        <f>IF(OR($J39&lt;=-1,$J39&gt;0),A39,"")</f>
        <v/>
      </c>
      <c r="M39" s="234" t="str">
        <f>IF(OR($J39&lt;=-1,$J39&gt;0),A39,"")</f>
        <v/>
      </c>
      <c r="N39" s="234" t="str">
        <f>IF(OR($J39&lt;=-1,$J39&gt;0),C39,"")</f>
        <v/>
      </c>
      <c r="O39" s="234" t="str">
        <f t="shared" si="0"/>
        <v/>
      </c>
      <c r="P39" s="232" t="str">
        <f>IF(OR($K39&lt;=-1,$K39&gt;0),A39,"")</f>
        <v/>
      </c>
      <c r="Q39" s="232" t="str">
        <f>IF(OR($K39&lt;=-1,$K39&gt;0),A39,"")</f>
        <v/>
      </c>
      <c r="R39" s="232" t="str">
        <f>IF(OR($K39&lt;=-1,$K39&gt;0),B39,"")</f>
        <v/>
      </c>
      <c r="S39" s="233" t="str">
        <f t="shared" si="1"/>
        <v/>
      </c>
    </row>
    <row r="40" spans="1:19" s="32" customFormat="1" ht="30" customHeight="1" x14ac:dyDescent="0.2">
      <c r="A40" s="7">
        <v>106</v>
      </c>
      <c r="B40" s="159">
        <f t="shared" si="3"/>
        <v>675.19</v>
      </c>
      <c r="C40" s="228">
        <f t="shared" si="2"/>
        <v>707.19</v>
      </c>
      <c r="D40" s="5">
        <f>SUMIFS(TAB!$I$4:$I$195,TAB!$G$4:$G$195,$A40,TAB!$N$4:$N$195,"G0")-SUMIFS(TAB!$I$4:$I$195,TAB!$H$4:$H$195,$A40,TAB!$N$4:$N$195,"G0")</f>
        <v>0</v>
      </c>
      <c r="E40" s="5">
        <f>SUMIFS(TAB!$I$4:$I$195,TAB!$G$4:$G$195,$A40,TAB!$N$4:$N$195,"G1")-SUMIFS(TAB!$I$4:$I$195,TAB!$H$4:$H$195,$A40,TAB!$N$4:$N$195,"G1")</f>
        <v>0</v>
      </c>
      <c r="F40" s="5">
        <f>SUMIFS(TAB!$I$4:$I$195,TAB!$G$4:$G$195,$A40,TAB!$N$4:$N$195,"G2")-SUMIFS(TAB!$I$4:$I$195,TAB!$H$4:$H$195,$A40,TAB!$N$4:$N$195,"G2")</f>
        <v>0</v>
      </c>
      <c r="G40" s="5">
        <f>SUMIFS(TAB!$I$4:$I$195,TAB!$G$4:$G$195,$A40,TAB!$N$4:$N$195,"G9")-SUMIFS(TAB!$I$4:$I$195,TAB!$H$4:$H$195,$A40,TAB!$N$4:$N$195,"G9")</f>
        <v>-6.8</v>
      </c>
      <c r="H40" s="5">
        <f>SUMIFS(TAB!$I$4:$I$195,TAB!$G$4:$G$195,$A40,TAB!$N$4:$N$195,"G7")-SUMIFS(TAB!$I$4:$I$195,TAB!$H$4:$H$195,$A40,TAB!$N$4:$N$195,"G7")</f>
        <v>0</v>
      </c>
      <c r="I40" s="5">
        <f>SUMIFS(TAB!$I$4:$I$195,TAB!$G$4:$G$195,$A40,TAB!$N$4:$N$195,"G5")-SUMIFS(TAB!$I$4:$I$195,TAB!$H$4:$H$195,$A40,TAB!$N$4:$N$195,"G5")</f>
        <v>0</v>
      </c>
      <c r="J40" s="13">
        <f>ROUND(D40+E40+F40+G40+H40+I40,0)</f>
        <v>-7</v>
      </c>
      <c r="K40" s="231">
        <f>ROUND(G40+H40+I40,0)</f>
        <v>-7</v>
      </c>
      <c r="L40" s="234">
        <f>IF(OR($J40&lt;=-1,$J40&gt;0),A40,"")</f>
        <v>106</v>
      </c>
      <c r="M40" s="234">
        <f>IF(OR($J40&lt;=-1,$J40&gt;0),A40,"")</f>
        <v>106</v>
      </c>
      <c r="N40" s="234">
        <f>IF(OR($J40&lt;=-1,$J40&gt;0),C40,"")</f>
        <v>707.19</v>
      </c>
      <c r="O40" s="234">
        <f t="shared" si="0"/>
        <v>770</v>
      </c>
      <c r="P40" s="232">
        <f>IF(OR($K40&lt;=-1,$K40&gt;0),A40,"")</f>
        <v>106</v>
      </c>
      <c r="Q40" s="232">
        <f>IF(OR($K40&lt;=-1,$K40&gt;0),A40,"")</f>
        <v>106</v>
      </c>
      <c r="R40" s="232">
        <f>IF(OR($K40&lt;=-1,$K40&gt;0),B40,"")</f>
        <v>675.19</v>
      </c>
      <c r="S40" s="233">
        <v>750</v>
      </c>
    </row>
    <row r="41" spans="1:19" s="32" customFormat="1" ht="30" customHeight="1" x14ac:dyDescent="0.2">
      <c r="A41" s="7">
        <v>107</v>
      </c>
      <c r="B41" s="159">
        <f t="shared" si="3"/>
        <v>675.19</v>
      </c>
      <c r="C41" s="228">
        <f t="shared" si="2"/>
        <v>707.19</v>
      </c>
      <c r="D41" s="5">
        <f>SUMIFS(TAB!$I$4:$I$195,TAB!$G$4:$G$195,$A41,TAB!$N$4:$N$195,"G0")-SUMIFS(TAB!$I$4:$I$195,TAB!$H$4:$H$195,$A41,TAB!$N$4:$N$195,"G0")</f>
        <v>0</v>
      </c>
      <c r="E41" s="5">
        <f>SUMIFS(TAB!$I$4:$I$195,TAB!$G$4:$G$195,$A41,TAB!$N$4:$N$195,"G1")-SUMIFS(TAB!$I$4:$I$195,TAB!$H$4:$H$195,$A41,TAB!$N$4:$N$195,"G1")</f>
        <v>0</v>
      </c>
      <c r="F41" s="5">
        <f>SUMIFS(TAB!$I$4:$I$195,TAB!$G$4:$G$195,$A41,TAB!$N$4:$N$195,"G2")-SUMIFS(TAB!$I$4:$I$195,TAB!$H$4:$H$195,$A41,TAB!$N$4:$N$195,"G2")</f>
        <v>0</v>
      </c>
      <c r="G41" s="5">
        <f>SUMIFS(TAB!$I$4:$I$195,TAB!$G$4:$G$195,$A41,TAB!$N$4:$N$195,"G9")-SUMIFS(TAB!$I$4:$I$195,TAB!$H$4:$H$195,$A41,TAB!$N$4:$N$195,"G9")</f>
        <v>0</v>
      </c>
      <c r="H41" s="5">
        <f>SUMIFS(TAB!$I$4:$I$195,TAB!$G$4:$G$195,$A41,TAB!$N$4:$N$195,"G7")-SUMIFS(TAB!$I$4:$I$195,TAB!$H$4:$H$195,$A41,TAB!$N$4:$N$195,"G7")</f>
        <v>0</v>
      </c>
      <c r="I41" s="5">
        <f>SUMIFS(TAB!$I$4:$I$195,TAB!$G$4:$G$195,$A41,TAB!$N$4:$N$195,"G5")-SUMIFS(TAB!$I$4:$I$195,TAB!$H$4:$H$195,$A41,TAB!$N$4:$N$195,"G5")</f>
        <v>0</v>
      </c>
      <c r="J41" s="13">
        <f>ROUND(D41+E41+F41+G41+H41+I41,0)</f>
        <v>0</v>
      </c>
      <c r="K41" s="14">
        <f>ROUND(G41+H41+I41,0)</f>
        <v>0</v>
      </c>
      <c r="L41" s="11" t="str">
        <f>IF(OR($J41&lt;=-1,$J41&gt;0),A41,"")</f>
        <v/>
      </c>
      <c r="M41" s="11" t="str">
        <f>IF(OR($J41&lt;=-1,$J41&gt;0),A41,"")</f>
        <v/>
      </c>
      <c r="N41" s="11" t="str">
        <f>IF(OR($J41&lt;=-1,$J41&gt;0),C41,"")</f>
        <v/>
      </c>
      <c r="O41" s="11" t="str">
        <f t="shared" si="0"/>
        <v/>
      </c>
      <c r="P41" s="12" t="str">
        <f>IF(OR($K41&lt;=-1,$K41&gt;0),A41,"")</f>
        <v/>
      </c>
      <c r="Q41" s="12" t="str">
        <f>IF(OR($K41&lt;=-1,$K41&gt;0),A41,"")</f>
        <v/>
      </c>
      <c r="R41" s="12" t="str">
        <f>IF(OR($K41&lt;=-1,$K41&gt;0),B41,"")</f>
        <v/>
      </c>
      <c r="S41" s="101" t="str">
        <f>IF(OR($K41&lt;=-1,$K41&gt;0),770,"")</f>
        <v/>
      </c>
    </row>
    <row r="42" spans="1:19" s="32" customFormat="1" ht="30" customHeight="1" x14ac:dyDescent="0.2">
      <c r="A42" s="7">
        <v>108</v>
      </c>
      <c r="B42" s="159">
        <f t="shared" si="3"/>
        <v>675.19</v>
      </c>
      <c r="C42" s="228">
        <f t="shared" si="2"/>
        <v>707.19</v>
      </c>
      <c r="D42" s="5">
        <f>SUMIFS(TAB!$I$4:$I$195,TAB!$G$4:$G$195,$A42,TAB!$N$4:$N$195,"G0")-SUMIFS(TAB!$I$4:$I$195,TAB!$H$4:$H$195,$A42,TAB!$N$4:$N$195,"G0")</f>
        <v>0</v>
      </c>
      <c r="E42" s="5">
        <f>SUMIFS(TAB!$I$4:$I$195,TAB!$G$4:$G$195,$A42,TAB!$N$4:$N$195,"G1")-SUMIFS(TAB!$I$4:$I$195,TAB!$H$4:$H$195,$A42,TAB!$N$4:$N$195,"G1")</f>
        <v>0</v>
      </c>
      <c r="F42" s="5">
        <f>SUMIFS(TAB!$I$4:$I$195,TAB!$G$4:$G$195,$A42,TAB!$N$4:$N$195,"G2")-SUMIFS(TAB!$I$4:$I$195,TAB!$H$4:$H$195,$A42,TAB!$N$4:$N$195,"G2")</f>
        <v>0</v>
      </c>
      <c r="G42" s="5">
        <f>SUMIFS(TAB!$I$4:$I$195,TAB!$G$4:$G$195,$A42,TAB!$N$4:$N$195,"G9")-SUMIFS(TAB!$I$4:$I$195,TAB!$H$4:$H$195,$A42,TAB!$N$4:$N$195,"G9")</f>
        <v>0</v>
      </c>
      <c r="H42" s="5">
        <f>SUMIFS(TAB!$I$4:$I$195,TAB!$G$4:$G$195,$A42,TAB!$N$4:$N$195,"G7")-SUMIFS(TAB!$I$4:$I$195,TAB!$H$4:$H$195,$A42,TAB!$N$4:$N$195,"G7")</f>
        <v>0</v>
      </c>
      <c r="I42" s="5">
        <f>SUMIFS(TAB!$I$4:$I$195,TAB!$G$4:$G$195,$A42,TAB!$N$4:$N$195,"G5")-SUMIFS(TAB!$I$4:$I$195,TAB!$H$4:$H$195,$A42,TAB!$N$4:$N$195,"G5")</f>
        <v>0</v>
      </c>
      <c r="J42" s="13">
        <f>ROUND(D42+E42+F42+G42+H42+I42,0)</f>
        <v>0</v>
      </c>
      <c r="K42" s="14">
        <f>ROUND(G42+H42+I42,0)</f>
        <v>0</v>
      </c>
      <c r="L42" s="11" t="str">
        <f>IF(OR($J42&lt;=-1,$J42&gt;0),A42,"")</f>
        <v/>
      </c>
      <c r="M42" s="11" t="str">
        <f>IF(OR($J42&lt;=-1,$J42&gt;0),A42,"")</f>
        <v/>
      </c>
      <c r="N42" s="11" t="str">
        <f>IF(OR($J42&lt;=-1,$J42&gt;0),C42,"")</f>
        <v/>
      </c>
      <c r="O42" s="11" t="str">
        <f t="shared" si="0"/>
        <v/>
      </c>
      <c r="P42" s="12" t="str">
        <f>IF(OR($K42&lt;=-1,$K42&gt;0),A42,"")</f>
        <v/>
      </c>
      <c r="Q42" s="12" t="str">
        <f>IF(OR($K42&lt;=-1,$K42&gt;0),A42,"")</f>
        <v/>
      </c>
      <c r="R42" s="12" t="str">
        <f>IF(OR($K42&lt;=-1,$K42&gt;0),B42,"")</f>
        <v/>
      </c>
      <c r="S42" s="101" t="str">
        <f t="shared" si="1"/>
        <v/>
      </c>
    </row>
    <row r="43" spans="1:19" s="32" customFormat="1" ht="30" customHeight="1" x14ac:dyDescent="0.2">
      <c r="A43" s="7">
        <v>109</v>
      </c>
      <c r="B43" s="159">
        <f t="shared" si="3"/>
        <v>675.19</v>
      </c>
      <c r="C43" s="228">
        <f t="shared" si="2"/>
        <v>707.19</v>
      </c>
      <c r="D43" s="5">
        <f>SUMIFS(TAB!$I$4:$I$195,TAB!$G$4:$G$195,$A43,TAB!$N$4:$N$195,"G0")-SUMIFS(TAB!$I$4:$I$195,TAB!$H$4:$H$195,$A43,TAB!$N$4:$N$195,"G0")</f>
        <v>0</v>
      </c>
      <c r="E43" s="5">
        <f>SUMIFS(TAB!$I$4:$I$195,TAB!$G$4:$G$195,$A43,TAB!$N$4:$N$195,"G1")-SUMIFS(TAB!$I$4:$I$195,TAB!$H$4:$H$195,$A43,TAB!$N$4:$N$195,"G1")</f>
        <v>0</v>
      </c>
      <c r="F43" s="5">
        <f>SUMIFS(TAB!$I$4:$I$195,TAB!$G$4:$G$195,$A43,TAB!$N$4:$N$195,"G2")-SUMIFS(TAB!$I$4:$I$195,TAB!$H$4:$H$195,$A43,TAB!$N$4:$N$195,"G2")</f>
        <v>0</v>
      </c>
      <c r="G43" s="5">
        <f>SUMIFS(TAB!$I$4:$I$195,TAB!$G$4:$G$195,$A43,TAB!$N$4:$N$195,"G9")-SUMIFS(TAB!$I$4:$I$195,TAB!$H$4:$H$195,$A43,TAB!$N$4:$N$195,"G9")</f>
        <v>0</v>
      </c>
      <c r="H43" s="5">
        <f>SUMIFS(TAB!$I$4:$I$195,TAB!$G$4:$G$195,$A43,TAB!$N$4:$N$195,"G7")-SUMIFS(TAB!$I$4:$I$195,TAB!$H$4:$H$195,$A43,TAB!$N$4:$N$195,"G7")</f>
        <v>0</v>
      </c>
      <c r="I43" s="5">
        <f>SUMIFS(TAB!$I$4:$I$195,TAB!$G$4:$G$195,$A43,TAB!$N$4:$N$195,"G5")-SUMIFS(TAB!$I$4:$I$195,TAB!$H$4:$H$195,$A43,TAB!$N$4:$N$195,"G5")</f>
        <v>0</v>
      </c>
      <c r="J43" s="13">
        <f>ROUND(D43+E43+F43+G43+H43+I43,0)</f>
        <v>0</v>
      </c>
      <c r="K43" s="14">
        <f>ROUND(G43+H43+I43,0)</f>
        <v>0</v>
      </c>
      <c r="L43" s="11" t="str">
        <f>IF(OR($J43&lt;=-1,$J43&gt;0),A43,"")</f>
        <v/>
      </c>
      <c r="M43" s="11" t="str">
        <f>IF(OR($J43&lt;=-1,$J43&gt;0),A43,"")</f>
        <v/>
      </c>
      <c r="N43" s="11" t="str">
        <f>IF(OR($J43&lt;=-1,$J43&gt;0),C43,"")</f>
        <v/>
      </c>
      <c r="O43" s="11" t="str">
        <f t="shared" si="0"/>
        <v/>
      </c>
      <c r="P43" s="12" t="str">
        <f>IF(OR($K43&lt;=-1,$K43&gt;0),A43,"")</f>
        <v/>
      </c>
      <c r="Q43" s="12" t="str">
        <f>IF(OR($K43&lt;=-1,$K43&gt;0),A43,"")</f>
        <v/>
      </c>
      <c r="R43" s="12" t="str">
        <f>IF(OR($K43&lt;=-1,$K43&gt;0),B43,"")</f>
        <v/>
      </c>
      <c r="S43" s="101" t="str">
        <f t="shared" si="1"/>
        <v/>
      </c>
    </row>
    <row r="44" spans="1:19" s="32" customFormat="1" ht="30" customHeight="1" x14ac:dyDescent="0.2">
      <c r="A44" s="7">
        <v>111</v>
      </c>
      <c r="B44" s="159">
        <f t="shared" si="3"/>
        <v>675.19</v>
      </c>
      <c r="C44" s="228">
        <f t="shared" si="2"/>
        <v>707.19</v>
      </c>
      <c r="D44" s="5">
        <f>SUMIFS(TAB!$I$4:$I$195,TAB!$G$4:$G$195,$A44,TAB!$N$4:$N$195,"G0")-SUMIFS(TAB!$I$4:$I$195,TAB!$H$4:$H$195,$A44,TAB!$N$4:$N$195,"G0")</f>
        <v>0</v>
      </c>
      <c r="E44" s="5">
        <f>SUMIFS(TAB!$I$4:$I$195,TAB!$G$4:$G$195,$A44,TAB!$N$4:$N$195,"G1")-SUMIFS(TAB!$I$4:$I$195,TAB!$H$4:$H$195,$A44,TAB!$N$4:$N$195,"G1")</f>
        <v>0</v>
      </c>
      <c r="F44" s="5">
        <f>SUMIFS(TAB!$I$4:$I$195,TAB!$G$4:$G$195,$A44,TAB!$N$4:$N$195,"G2")-SUMIFS(TAB!$I$4:$I$195,TAB!$H$4:$H$195,$A44,TAB!$N$4:$N$195,"G2")</f>
        <v>0</v>
      </c>
      <c r="G44" s="5">
        <f>SUMIFS(TAB!$I$4:$I$195,TAB!$G$4:$G$195,$A44,TAB!$N$4:$N$195,"G9")-SUMIFS(TAB!$I$4:$I$195,TAB!$H$4:$H$195,$A44,TAB!$N$4:$N$195,"G9")</f>
        <v>0</v>
      </c>
      <c r="H44" s="5">
        <f>SUMIFS(TAB!$I$4:$I$195,TAB!$G$4:$G$195,$A44,TAB!$N$4:$N$195,"G7")-SUMIFS(TAB!$I$4:$I$195,TAB!$H$4:$H$195,$A44,TAB!$N$4:$N$195,"G7")</f>
        <v>0</v>
      </c>
      <c r="I44" s="5">
        <f>SUMIFS(TAB!$I$4:$I$195,TAB!$G$4:$G$195,$A44,TAB!$N$4:$N$195,"G5")-SUMIFS(TAB!$I$4:$I$195,TAB!$H$4:$H$195,$A44,TAB!$N$4:$N$195,"G5")</f>
        <v>0</v>
      </c>
      <c r="J44" s="13">
        <f>ROUND(D44+E44+F44+G44+H44+I44,0)</f>
        <v>0</v>
      </c>
      <c r="K44" s="14">
        <f>ROUND(G44+H44+I44,0)</f>
        <v>0</v>
      </c>
      <c r="L44" s="11" t="str">
        <f>IF(OR($J44&lt;=-1,$J44&gt;0),A44,"")</f>
        <v/>
      </c>
      <c r="M44" s="11" t="str">
        <f>IF(OR($J44&lt;=-1,$J44&gt;0),A44,"")</f>
        <v/>
      </c>
      <c r="N44" s="11" t="str">
        <f>IF(OR($J44&lt;=-1,$J44&gt;0),C44,"")</f>
        <v/>
      </c>
      <c r="O44" s="11" t="str">
        <f t="shared" si="0"/>
        <v/>
      </c>
      <c r="P44" s="12" t="str">
        <f>IF(OR($K44&lt;=-1,$K44&gt;0),A44,"")</f>
        <v/>
      </c>
      <c r="Q44" s="12" t="str">
        <f>IF(OR($K44&lt;=-1,$K44&gt;0),A44,"")</f>
        <v/>
      </c>
      <c r="R44" s="12" t="str">
        <f>IF(OR($K44&lt;=-1,$K44&gt;0),B44,"")</f>
        <v/>
      </c>
      <c r="S44" s="101" t="str">
        <f t="shared" si="1"/>
        <v/>
      </c>
    </row>
    <row r="45" spans="1:19" s="32" customFormat="1" ht="30" customHeight="1" x14ac:dyDescent="0.2">
      <c r="A45" s="7">
        <v>112</v>
      </c>
      <c r="B45" s="159">
        <f t="shared" si="3"/>
        <v>675.19</v>
      </c>
      <c r="C45" s="228">
        <f t="shared" si="2"/>
        <v>707.19</v>
      </c>
      <c r="D45" s="5">
        <f>SUMIFS(TAB!$I$4:$I$195,TAB!$G$4:$G$195,$A45,TAB!$N$4:$N$195,"G0")-SUMIFS(TAB!$I$4:$I$195,TAB!$H$4:$H$195,$A45,TAB!$N$4:$N$195,"G0")</f>
        <v>0</v>
      </c>
      <c r="E45" s="5">
        <f>SUMIFS(TAB!$I$4:$I$195,TAB!$G$4:$G$195,$A45,TAB!$N$4:$N$195,"G1")-SUMIFS(TAB!$I$4:$I$195,TAB!$H$4:$H$195,$A45,TAB!$N$4:$N$195,"G1")</f>
        <v>0</v>
      </c>
      <c r="F45" s="5">
        <f>SUMIFS(TAB!$I$4:$I$195,TAB!$G$4:$G$195,$A45,TAB!$N$4:$N$195,"G2")-SUMIFS(TAB!$I$4:$I$195,TAB!$H$4:$H$195,$A45,TAB!$N$4:$N$195,"G2")</f>
        <v>0</v>
      </c>
      <c r="G45" s="5">
        <f>SUMIFS(TAB!$I$4:$I$195,TAB!$G$4:$G$195,$A45,TAB!$N$4:$N$195,"G9")-SUMIFS(TAB!$I$4:$I$195,TAB!$H$4:$H$195,$A45,TAB!$N$4:$N$195,"G9")</f>
        <v>0</v>
      </c>
      <c r="H45" s="5">
        <f>SUMIFS(TAB!$I$4:$I$195,TAB!$G$4:$G$195,$A45,TAB!$N$4:$N$195,"G7")-SUMIFS(TAB!$I$4:$I$195,TAB!$H$4:$H$195,$A45,TAB!$N$4:$N$195,"G7")</f>
        <v>0</v>
      </c>
      <c r="I45" s="5">
        <f>SUMIFS(TAB!$I$4:$I$195,TAB!$G$4:$G$195,$A45,TAB!$N$4:$N$195,"G5")-SUMIFS(TAB!$I$4:$I$195,TAB!$H$4:$H$195,$A45,TAB!$N$4:$N$195,"G5")</f>
        <v>0</v>
      </c>
      <c r="J45" s="13">
        <f>ROUND(D45+E45+F45+G45+H45+I45,0)</f>
        <v>0</v>
      </c>
      <c r="K45" s="14">
        <f>ROUND(G45+H45+I45,0)</f>
        <v>0</v>
      </c>
      <c r="L45" s="11" t="str">
        <f>IF(OR($J45&lt;=-1,$J45&gt;0),A45,"")</f>
        <v/>
      </c>
      <c r="M45" s="11" t="str">
        <f>IF(OR($J45&lt;=-1,$J45&gt;0),A45,"")</f>
        <v/>
      </c>
      <c r="N45" s="11" t="str">
        <f>IF(OR($J45&lt;=-1,$J45&gt;0),C45,"")</f>
        <v/>
      </c>
      <c r="O45" s="11" t="str">
        <f t="shared" si="0"/>
        <v/>
      </c>
      <c r="P45" s="12" t="str">
        <f>IF(OR($K45&lt;=-1,$K45&gt;0),A45,"")</f>
        <v/>
      </c>
      <c r="Q45" s="12" t="str">
        <f>IF(OR($K45&lt;=-1,$K45&gt;0),A45,"")</f>
        <v/>
      </c>
      <c r="R45" s="12" t="str">
        <f>IF(OR($K45&lt;=-1,$K45&gt;0),B45,"")</f>
        <v/>
      </c>
      <c r="S45" s="101" t="str">
        <f t="shared" si="1"/>
        <v/>
      </c>
    </row>
    <row r="46" spans="1:19" s="32" customFormat="1" ht="30" customHeight="1" x14ac:dyDescent="0.2">
      <c r="A46" s="7">
        <v>113</v>
      </c>
      <c r="B46" s="159">
        <f t="shared" si="3"/>
        <v>675.19</v>
      </c>
      <c r="C46" s="228">
        <f t="shared" si="2"/>
        <v>707.19</v>
      </c>
      <c r="D46" s="5">
        <f>SUMIFS(TAB!$I$4:$I$195,TAB!$G$4:$G$195,$A46,TAB!$N$4:$N$195,"G0")-SUMIFS(TAB!$I$4:$I$195,TAB!$H$4:$H$195,$A46,TAB!$N$4:$N$195,"G0")</f>
        <v>0</v>
      </c>
      <c r="E46" s="5">
        <f>SUMIFS(TAB!$I$4:$I$195,TAB!$G$4:$G$195,$A46,TAB!$N$4:$N$195,"G1")-SUMIFS(TAB!$I$4:$I$195,TAB!$H$4:$H$195,$A46,TAB!$N$4:$N$195,"G1")</f>
        <v>0</v>
      </c>
      <c r="F46" s="5">
        <f>SUMIFS(TAB!$I$4:$I$195,TAB!$G$4:$G$195,$A46,TAB!$N$4:$N$195,"G2")-SUMIFS(TAB!$I$4:$I$195,TAB!$H$4:$H$195,$A46,TAB!$N$4:$N$195,"G2")</f>
        <v>0</v>
      </c>
      <c r="G46" s="5">
        <f>SUMIFS(TAB!$I$4:$I$195,TAB!$G$4:$G$195,$A46,TAB!$N$4:$N$195,"G9")-SUMIFS(TAB!$I$4:$I$195,TAB!$H$4:$H$195,$A46,TAB!$N$4:$N$195,"G9")</f>
        <v>0</v>
      </c>
      <c r="H46" s="5">
        <f>SUMIFS(TAB!$I$4:$I$195,TAB!$G$4:$G$195,$A46,TAB!$N$4:$N$195,"G7")-SUMIFS(TAB!$I$4:$I$195,TAB!$H$4:$H$195,$A46,TAB!$N$4:$N$195,"G7")</f>
        <v>0</v>
      </c>
      <c r="I46" s="5">
        <f>SUMIFS(TAB!$I$4:$I$195,TAB!$G$4:$G$195,$A46,TAB!$N$4:$N$195,"G5")-SUMIFS(TAB!$I$4:$I$195,TAB!$H$4:$H$195,$A46,TAB!$N$4:$N$195,"G5")</f>
        <v>0</v>
      </c>
      <c r="J46" s="13">
        <f>ROUND(D46+E46+F46+G46+H46+I46,0)</f>
        <v>0</v>
      </c>
      <c r="K46" s="14">
        <f>ROUND(G46+H46+I46,0)</f>
        <v>0</v>
      </c>
      <c r="L46" s="11" t="str">
        <f>IF(OR($J46&lt;=-1,$J46&gt;0),A46,"")</f>
        <v/>
      </c>
      <c r="M46" s="11" t="str">
        <f>IF(OR($J46&lt;=-1,$J46&gt;0),A46,"")</f>
        <v/>
      </c>
      <c r="N46" s="11" t="str">
        <f>IF(OR($J46&lt;=-1,$J46&gt;0),C46,"")</f>
        <v/>
      </c>
      <c r="O46" s="11" t="str">
        <f t="shared" si="0"/>
        <v/>
      </c>
      <c r="P46" s="12" t="str">
        <f>IF(OR($K46&lt;=-1,$K46&gt;0),A46,"")</f>
        <v/>
      </c>
      <c r="Q46" s="12" t="str">
        <f>IF(OR($K46&lt;=-1,$K46&gt;0),A46,"")</f>
        <v/>
      </c>
      <c r="R46" s="12" t="str">
        <f>IF(OR($K46&lt;=-1,$K46&gt;0),B46,"")</f>
        <v/>
      </c>
      <c r="S46" s="101" t="str">
        <f t="shared" si="1"/>
        <v/>
      </c>
    </row>
    <row r="47" spans="1:19" s="32" customFormat="1" ht="30" customHeight="1" x14ac:dyDescent="0.2">
      <c r="A47" s="7">
        <v>114</v>
      </c>
      <c r="B47" s="159">
        <f t="shared" si="3"/>
        <v>675.19</v>
      </c>
      <c r="C47" s="228">
        <f t="shared" si="2"/>
        <v>707.19</v>
      </c>
      <c r="D47" s="5">
        <f>SUMIFS(TAB!$I$4:$I$195,TAB!$G$4:$G$195,$A47,TAB!$N$4:$N$195,"G0")-SUMIFS(TAB!$I$4:$I$195,TAB!$H$4:$H$195,$A47,TAB!$N$4:$N$195,"G0")</f>
        <v>0</v>
      </c>
      <c r="E47" s="5">
        <f>SUMIFS(TAB!$I$4:$I$195,TAB!$G$4:$G$195,$A47,TAB!$N$4:$N$195,"G1")-SUMIFS(TAB!$I$4:$I$195,TAB!$H$4:$H$195,$A47,TAB!$N$4:$N$195,"G1")</f>
        <v>0</v>
      </c>
      <c r="F47" s="5">
        <f>SUMIFS(TAB!$I$4:$I$195,TAB!$G$4:$G$195,$A47,TAB!$N$4:$N$195,"G2")-SUMIFS(TAB!$I$4:$I$195,TAB!$H$4:$H$195,$A47,TAB!$N$4:$N$195,"G2")</f>
        <v>0</v>
      </c>
      <c r="G47" s="5">
        <f>SUMIFS(TAB!$I$4:$I$195,TAB!$G$4:$G$195,$A47,TAB!$N$4:$N$195,"G9")-SUMIFS(TAB!$I$4:$I$195,TAB!$H$4:$H$195,$A47,TAB!$N$4:$N$195,"G9")</f>
        <v>0</v>
      </c>
      <c r="H47" s="5">
        <f>SUMIFS(TAB!$I$4:$I$195,TAB!$G$4:$G$195,$A47,TAB!$N$4:$N$195,"G7")-SUMIFS(TAB!$I$4:$I$195,TAB!$H$4:$H$195,$A47,TAB!$N$4:$N$195,"G7")</f>
        <v>0</v>
      </c>
      <c r="I47" s="5">
        <f>SUMIFS(TAB!$I$4:$I$195,TAB!$G$4:$G$195,$A47,TAB!$N$4:$N$195,"G5")-SUMIFS(TAB!$I$4:$I$195,TAB!$H$4:$H$195,$A47,TAB!$N$4:$N$195,"G5")</f>
        <v>0</v>
      </c>
      <c r="J47" s="13">
        <f>ROUND(D47+E47+F47+G47+H47+I47,0)</f>
        <v>0</v>
      </c>
      <c r="K47" s="14">
        <f>ROUND(G47+H47+I47,0)</f>
        <v>0</v>
      </c>
      <c r="L47" s="11" t="str">
        <f>IF(OR($J47&lt;=-1,$J47&gt;0),A47,"")</f>
        <v/>
      </c>
      <c r="M47" s="11" t="str">
        <f>IF(OR($J47&lt;=-1,$J47&gt;0),A47,"")</f>
        <v/>
      </c>
      <c r="N47" s="11" t="str">
        <f>IF(OR($J47&lt;=-1,$J47&gt;0),C47,"")</f>
        <v/>
      </c>
      <c r="O47" s="11" t="str">
        <f t="shared" si="0"/>
        <v/>
      </c>
      <c r="P47" s="12" t="str">
        <f>IF(OR($K47&lt;=-1,$K47&gt;0),A47,"")</f>
        <v/>
      </c>
      <c r="Q47" s="12" t="str">
        <f>IF(OR($K47&lt;=-1,$K47&gt;0),A47,"")</f>
        <v/>
      </c>
      <c r="R47" s="12" t="str">
        <f>IF(OR($K47&lt;=-1,$K47&gt;0),B47,"")</f>
        <v/>
      </c>
      <c r="S47" s="101" t="str">
        <f t="shared" si="1"/>
        <v/>
      </c>
    </row>
    <row r="48" spans="1:19" s="32" customFormat="1" ht="30" customHeight="1" x14ac:dyDescent="0.2">
      <c r="A48" s="7">
        <v>115</v>
      </c>
      <c r="B48" s="159">
        <f t="shared" si="3"/>
        <v>675.19</v>
      </c>
      <c r="C48" s="228">
        <f t="shared" si="2"/>
        <v>707.19</v>
      </c>
      <c r="D48" s="5">
        <f>SUMIFS(TAB!$I$4:$I$195,TAB!$G$4:$G$195,$A48,TAB!$N$4:$N$195,"G0")-SUMIFS(TAB!$I$4:$I$195,TAB!$H$4:$H$195,$A48,TAB!$N$4:$N$195,"G0")</f>
        <v>0</v>
      </c>
      <c r="E48" s="5">
        <f>SUMIFS(TAB!$I$4:$I$195,TAB!$G$4:$G$195,$A48,TAB!$N$4:$N$195,"G1")-SUMIFS(TAB!$I$4:$I$195,TAB!$H$4:$H$195,$A48,TAB!$N$4:$N$195,"G1")</f>
        <v>0</v>
      </c>
      <c r="F48" s="5">
        <f>SUMIFS(TAB!$I$4:$I$195,TAB!$G$4:$G$195,$A48,TAB!$N$4:$N$195,"G2")-SUMIFS(TAB!$I$4:$I$195,TAB!$H$4:$H$195,$A48,TAB!$N$4:$N$195,"G2")</f>
        <v>0</v>
      </c>
      <c r="G48" s="5">
        <f>SUMIFS(TAB!$I$4:$I$195,TAB!$G$4:$G$195,$A48,TAB!$N$4:$N$195,"G9")-SUMIFS(TAB!$I$4:$I$195,TAB!$H$4:$H$195,$A48,TAB!$N$4:$N$195,"G9")</f>
        <v>0</v>
      </c>
      <c r="H48" s="5">
        <f>SUMIFS(TAB!$I$4:$I$195,TAB!$G$4:$G$195,$A48,TAB!$N$4:$N$195,"G7")-SUMIFS(TAB!$I$4:$I$195,TAB!$H$4:$H$195,$A48,TAB!$N$4:$N$195,"G7")</f>
        <v>0</v>
      </c>
      <c r="I48" s="5">
        <f>SUMIFS(TAB!$I$4:$I$195,TAB!$G$4:$G$195,$A48,TAB!$N$4:$N$195,"G5")-SUMIFS(TAB!$I$4:$I$195,TAB!$H$4:$H$195,$A48,TAB!$N$4:$N$195,"G5")</f>
        <v>0</v>
      </c>
      <c r="J48" s="13">
        <f>ROUND(D48+E48+F48+G48+H48+I48,0)</f>
        <v>0</v>
      </c>
      <c r="K48" s="14">
        <f>ROUND(G48+H48+I48,0)</f>
        <v>0</v>
      </c>
      <c r="L48" s="11" t="str">
        <f>IF(OR($J48&lt;=-1,$J48&gt;0),A48,"")</f>
        <v/>
      </c>
      <c r="M48" s="11" t="str">
        <f>IF(OR($J48&lt;=-1,$J48&gt;0),A48,"")</f>
        <v/>
      </c>
      <c r="N48" s="11" t="str">
        <f>IF(OR($J48&lt;=-1,$J48&gt;0),C48,"")</f>
        <v/>
      </c>
      <c r="O48" s="11" t="str">
        <f t="shared" si="0"/>
        <v/>
      </c>
      <c r="P48" s="12" t="str">
        <f>IF(OR($K48&lt;=-1,$K48&gt;0),A48,"")</f>
        <v/>
      </c>
      <c r="Q48" s="12" t="str">
        <f>IF(OR($K48&lt;=-1,$K48&gt;0),A48,"")</f>
        <v/>
      </c>
      <c r="R48" s="12" t="str">
        <f>IF(OR($K48&lt;=-1,$K48&gt;0),B48,"")</f>
        <v/>
      </c>
      <c r="S48" s="101" t="str">
        <f t="shared" si="1"/>
        <v/>
      </c>
    </row>
    <row r="49" spans="1:19" s="32" customFormat="1" ht="30" customHeight="1" x14ac:dyDescent="0.2">
      <c r="A49" s="7">
        <v>116</v>
      </c>
      <c r="B49" s="159">
        <f t="shared" si="3"/>
        <v>675.19</v>
      </c>
      <c r="C49" s="228">
        <f t="shared" si="2"/>
        <v>707.19</v>
      </c>
      <c r="D49" s="5">
        <f>SUMIFS(TAB!$I$4:$I$195,TAB!$G$4:$G$195,$A49,TAB!$N$4:$N$195,"G0")-SUMIFS(TAB!$I$4:$I$195,TAB!$H$4:$H$195,$A49,TAB!$N$4:$N$195,"G0")</f>
        <v>0</v>
      </c>
      <c r="E49" s="5">
        <f>SUMIFS(TAB!$I$4:$I$195,TAB!$G$4:$G$195,$A49,TAB!$N$4:$N$195,"G1")-SUMIFS(TAB!$I$4:$I$195,TAB!$H$4:$H$195,$A49,TAB!$N$4:$N$195,"G1")</f>
        <v>0</v>
      </c>
      <c r="F49" s="5">
        <f>SUMIFS(TAB!$I$4:$I$195,TAB!$G$4:$G$195,$A49,TAB!$N$4:$N$195,"G2")-SUMIFS(TAB!$I$4:$I$195,TAB!$H$4:$H$195,$A49,TAB!$N$4:$N$195,"G2")</f>
        <v>0</v>
      </c>
      <c r="G49" s="5">
        <f>SUMIFS(TAB!$I$4:$I$195,TAB!$G$4:$G$195,$A49,TAB!$N$4:$N$195,"G9")-SUMIFS(TAB!$I$4:$I$195,TAB!$H$4:$H$195,$A49,TAB!$N$4:$N$195,"G9")</f>
        <v>0</v>
      </c>
      <c r="H49" s="5">
        <f>SUMIFS(TAB!$I$4:$I$195,TAB!$G$4:$G$195,$A49,TAB!$N$4:$N$195,"G7")-SUMIFS(TAB!$I$4:$I$195,TAB!$H$4:$H$195,$A49,TAB!$N$4:$N$195,"G7")</f>
        <v>0</v>
      </c>
      <c r="I49" s="5">
        <f>SUMIFS(TAB!$I$4:$I$195,TAB!$G$4:$G$195,$A49,TAB!$N$4:$N$195,"G5")-SUMIFS(TAB!$I$4:$I$195,TAB!$H$4:$H$195,$A49,TAB!$N$4:$N$195,"G5")</f>
        <v>0</v>
      </c>
      <c r="J49" s="13">
        <f>ROUND(D49+E49+F49+G49+H49+I49,0)</f>
        <v>0</v>
      </c>
      <c r="K49" s="14">
        <f>ROUND(G49+H49+I49,0)</f>
        <v>0</v>
      </c>
      <c r="L49" s="11" t="str">
        <f>IF(OR($J49&lt;=-1,$J49&gt;0),A49,"")</f>
        <v/>
      </c>
      <c r="M49" s="11" t="str">
        <f>IF(OR($J49&lt;=-1,$J49&gt;0),A49,"")</f>
        <v/>
      </c>
      <c r="N49" s="11" t="str">
        <f>IF(OR($J49&lt;=-1,$J49&gt;0),C49,"")</f>
        <v/>
      </c>
      <c r="O49" s="11" t="str">
        <f t="shared" si="0"/>
        <v/>
      </c>
      <c r="P49" s="12" t="str">
        <f>IF(OR($K49&lt;=-1,$K49&gt;0),A49,"")</f>
        <v/>
      </c>
      <c r="Q49" s="12" t="str">
        <f>IF(OR($K49&lt;=-1,$K49&gt;0),A49,"")</f>
        <v/>
      </c>
      <c r="R49" s="12" t="str">
        <f>IF(OR($K49&lt;=-1,$K49&gt;0),B49,"")</f>
        <v/>
      </c>
      <c r="S49" s="101" t="str">
        <f t="shared" si="1"/>
        <v/>
      </c>
    </row>
    <row r="50" spans="1:19" s="32" customFormat="1" ht="30" customHeight="1" x14ac:dyDescent="0.2">
      <c r="A50" s="7">
        <v>117</v>
      </c>
      <c r="B50" s="159">
        <f t="shared" si="3"/>
        <v>666.3900000000001</v>
      </c>
      <c r="C50" s="228">
        <f t="shared" si="2"/>
        <v>698.3900000000001</v>
      </c>
      <c r="D50" s="5">
        <f>SUMIFS(TAB!$I$4:$I$195,TAB!$G$4:$G$195,$A50,TAB!$N$4:$N$195,"G0")-SUMIFS(TAB!$I$4:$I$195,TAB!$H$4:$H$195,$A50,TAB!$N$4:$N$195,"G0")</f>
        <v>0</v>
      </c>
      <c r="E50" s="5">
        <f>SUMIFS(TAB!$I$4:$I$195,TAB!$G$4:$G$195,$A50,TAB!$N$4:$N$195,"G1")-SUMIFS(TAB!$I$4:$I$195,TAB!$H$4:$H$195,$A50,TAB!$N$4:$N$195,"G1")</f>
        <v>0</v>
      </c>
      <c r="F50" s="5">
        <f>SUMIFS(TAB!$I$4:$I$195,TAB!$G$4:$G$195,$A50,TAB!$N$4:$N$195,"G2")-SUMIFS(TAB!$I$4:$I$195,TAB!$H$4:$H$195,$A50,TAB!$N$4:$N$195,"G2")</f>
        <v>0</v>
      </c>
      <c r="G50" s="5">
        <f>SUMIFS(TAB!$I$4:$I$195,TAB!$G$4:$G$195,$A50,TAB!$N$4:$N$195,"G9")-SUMIFS(TAB!$I$4:$I$195,TAB!$H$4:$H$195,$A50,TAB!$N$4:$N$195,"G9")</f>
        <v>-8.8000000000000007</v>
      </c>
      <c r="H50" s="5">
        <f>SUMIFS(TAB!$I$4:$I$195,TAB!$G$4:$G$195,$A50,TAB!$N$4:$N$195,"G7")-SUMIFS(TAB!$I$4:$I$195,TAB!$H$4:$H$195,$A50,TAB!$N$4:$N$195,"G7")</f>
        <v>0</v>
      </c>
      <c r="I50" s="5">
        <f>SUMIFS(TAB!$I$4:$I$195,TAB!$G$4:$G$195,$A50,TAB!$N$4:$N$195,"G5")-SUMIFS(TAB!$I$4:$I$195,TAB!$H$4:$H$195,$A50,TAB!$N$4:$N$195,"G5")</f>
        <v>0</v>
      </c>
      <c r="J50" s="13">
        <f>ROUND(D50+E50+F50+G50+H50+I50,0)</f>
        <v>-9</v>
      </c>
      <c r="K50" s="14">
        <f>ROUND(G50+H50+I50,0)</f>
        <v>-9</v>
      </c>
      <c r="L50" s="11">
        <f>IF(OR($J50&lt;=-1,$J50&gt;0),A50,"")</f>
        <v>117</v>
      </c>
      <c r="M50" s="11">
        <f>IF(OR($J50&lt;=-1,$J50&gt;0),A50,"")</f>
        <v>117</v>
      </c>
      <c r="N50" s="11">
        <f>IF(OR($J50&lt;=-1,$J50&gt;0),C50,"")</f>
        <v>698.3900000000001</v>
      </c>
      <c r="O50" s="11">
        <f t="shared" si="0"/>
        <v>770</v>
      </c>
      <c r="P50" s="12">
        <f>IF(OR($K50&lt;=-1,$K50&gt;0),A50,"")</f>
        <v>117</v>
      </c>
      <c r="Q50" s="12">
        <f>IF(OR($K50&lt;=-1,$K50&gt;0),A50,"")</f>
        <v>117</v>
      </c>
      <c r="R50" s="12">
        <f>IF(OR($K50&lt;=-1,$K50&gt;0),B50,"")</f>
        <v>666.3900000000001</v>
      </c>
      <c r="S50" s="101">
        <f t="shared" si="1"/>
        <v>770</v>
      </c>
    </row>
    <row r="51" spans="1:19" s="32" customFormat="1" ht="30" customHeight="1" x14ac:dyDescent="0.2">
      <c r="A51" s="7">
        <v>119</v>
      </c>
      <c r="B51" s="159">
        <f t="shared" si="3"/>
        <v>666.3900000000001</v>
      </c>
      <c r="C51" s="228">
        <f t="shared" si="2"/>
        <v>698.3900000000001</v>
      </c>
      <c r="D51" s="5">
        <f>SUMIFS(TAB!$I$4:$I$195,TAB!$G$4:$G$195,$A51,TAB!$N$4:$N$195,"G0")-SUMIFS(TAB!$I$4:$I$195,TAB!$H$4:$H$195,$A51,TAB!$N$4:$N$195,"G0")</f>
        <v>0</v>
      </c>
      <c r="E51" s="5">
        <f>SUMIFS(TAB!$I$4:$I$195,TAB!$G$4:$G$195,$A51,TAB!$N$4:$N$195,"G1")-SUMIFS(TAB!$I$4:$I$195,TAB!$H$4:$H$195,$A51,TAB!$N$4:$N$195,"G1")</f>
        <v>0</v>
      </c>
      <c r="F51" s="5">
        <f>SUMIFS(TAB!$I$4:$I$195,TAB!$G$4:$G$195,$A51,TAB!$N$4:$N$195,"G2")-SUMIFS(TAB!$I$4:$I$195,TAB!$H$4:$H$195,$A51,TAB!$N$4:$N$195,"G2")</f>
        <v>0</v>
      </c>
      <c r="G51" s="5">
        <f>SUMIFS(TAB!$I$4:$I$195,TAB!$G$4:$G$195,$A51,TAB!$N$4:$N$195,"G9")-SUMIFS(TAB!$I$4:$I$195,TAB!$H$4:$H$195,$A51,TAB!$N$4:$N$195,"G9")</f>
        <v>0</v>
      </c>
      <c r="H51" s="5">
        <f>SUMIFS(TAB!$I$4:$I$195,TAB!$G$4:$G$195,$A51,TAB!$N$4:$N$195,"G7")-SUMIFS(TAB!$I$4:$I$195,TAB!$H$4:$H$195,$A51,TAB!$N$4:$N$195,"G7")</f>
        <v>0</v>
      </c>
      <c r="I51" s="5">
        <f>SUMIFS(TAB!$I$4:$I$195,TAB!$G$4:$G$195,$A51,TAB!$N$4:$N$195,"G5")-SUMIFS(TAB!$I$4:$I$195,TAB!$H$4:$H$195,$A51,TAB!$N$4:$N$195,"G5")</f>
        <v>0</v>
      </c>
      <c r="J51" s="13">
        <f>ROUND(D51+E51+F51+G51+H51+I51,0)</f>
        <v>0</v>
      </c>
      <c r="K51" s="14">
        <f>ROUND(G51+H51+I51,0)</f>
        <v>0</v>
      </c>
      <c r="L51" s="11" t="str">
        <f>IF(OR($J51&lt;=-1,$J51&gt;0),A51,"")</f>
        <v/>
      </c>
      <c r="M51" s="11" t="str">
        <f>IF(OR($J51&lt;=-1,$J51&gt;0),A51,"")</f>
        <v/>
      </c>
      <c r="N51" s="11" t="str">
        <f>IF(OR($J51&lt;=-1,$J51&gt;0),C51,"")</f>
        <v/>
      </c>
      <c r="O51" s="11" t="str">
        <f t="shared" si="0"/>
        <v/>
      </c>
      <c r="P51" s="12" t="str">
        <f>IF(OR($K51&lt;=-1,$K51&gt;0),A51,"")</f>
        <v/>
      </c>
      <c r="Q51" s="12" t="str">
        <f>IF(OR($K51&lt;=-1,$K51&gt;0),A51,"")</f>
        <v/>
      </c>
      <c r="R51" s="12" t="str">
        <f>IF(OR($K51&lt;=-1,$K51&gt;0),B51,"")</f>
        <v/>
      </c>
      <c r="S51" s="101" t="str">
        <f t="shared" si="1"/>
        <v/>
      </c>
    </row>
    <row r="52" spans="1:19" s="32" customFormat="1" ht="30" customHeight="1" x14ac:dyDescent="0.2">
      <c r="A52" s="7">
        <v>120</v>
      </c>
      <c r="B52" s="159">
        <f t="shared" si="3"/>
        <v>666.3900000000001</v>
      </c>
      <c r="C52" s="228">
        <f t="shared" si="2"/>
        <v>698.3900000000001</v>
      </c>
      <c r="D52" s="5">
        <f>SUMIFS(TAB!$I$4:$I$195,TAB!$G$4:$G$195,$A52,TAB!$N$4:$N$195,"G0")-SUMIFS(TAB!$I$4:$I$195,TAB!$H$4:$H$195,$A52,TAB!$N$4:$N$195,"G0")</f>
        <v>0</v>
      </c>
      <c r="E52" s="5">
        <f>SUMIFS(TAB!$I$4:$I$195,TAB!$G$4:$G$195,$A52,TAB!$N$4:$N$195,"G1")-SUMIFS(TAB!$I$4:$I$195,TAB!$H$4:$H$195,$A52,TAB!$N$4:$N$195,"G1")</f>
        <v>0</v>
      </c>
      <c r="F52" s="5">
        <f>SUMIFS(TAB!$I$4:$I$195,TAB!$G$4:$G$195,$A52,TAB!$N$4:$N$195,"G2")-SUMIFS(TAB!$I$4:$I$195,TAB!$H$4:$H$195,$A52,TAB!$N$4:$N$195,"G2")</f>
        <v>0</v>
      </c>
      <c r="G52" s="5">
        <f>SUMIFS(TAB!$I$4:$I$195,TAB!$G$4:$G$195,$A52,TAB!$N$4:$N$195,"G9")-SUMIFS(TAB!$I$4:$I$195,TAB!$H$4:$H$195,$A52,TAB!$N$4:$N$195,"G9")</f>
        <v>0</v>
      </c>
      <c r="H52" s="5">
        <f>SUMIFS(TAB!$I$4:$I$195,TAB!$G$4:$G$195,$A52,TAB!$N$4:$N$195,"G7")-SUMIFS(TAB!$I$4:$I$195,TAB!$H$4:$H$195,$A52,TAB!$N$4:$N$195,"G7")</f>
        <v>0</v>
      </c>
      <c r="I52" s="5">
        <f>SUMIFS(TAB!$I$4:$I$195,TAB!$G$4:$G$195,$A52,TAB!$N$4:$N$195,"G5")-SUMIFS(TAB!$I$4:$I$195,TAB!$H$4:$H$195,$A52,TAB!$N$4:$N$195,"G5")</f>
        <v>0</v>
      </c>
      <c r="J52" s="13">
        <f>ROUND(D52+E52+F52+G52+H52+I52,0)</f>
        <v>0</v>
      </c>
      <c r="K52" s="14">
        <f>ROUND(G52+H52+I52,0)</f>
        <v>0</v>
      </c>
      <c r="L52" s="11" t="str">
        <f>IF(OR($J52&lt;=-1,$J52&gt;0),A52,"")</f>
        <v/>
      </c>
      <c r="M52" s="11" t="str">
        <f>IF(OR($J52&lt;=-1,$J52&gt;0),A52,"")</f>
        <v/>
      </c>
      <c r="N52" s="11" t="str">
        <f>IF(OR($J52&lt;=-1,$J52&gt;0),C52,"")</f>
        <v/>
      </c>
      <c r="O52" s="11" t="str">
        <f t="shared" si="0"/>
        <v/>
      </c>
      <c r="P52" s="12" t="str">
        <f>IF(OR($K52&lt;=-1,$K52&gt;0),A52,"")</f>
        <v/>
      </c>
      <c r="Q52" s="12" t="str">
        <f>IF(OR($K52&lt;=-1,$K52&gt;0),A52,"")</f>
        <v/>
      </c>
      <c r="R52" s="12" t="str">
        <f>IF(OR($K52&lt;=-1,$K52&gt;0),B52,"")</f>
        <v/>
      </c>
      <c r="S52" s="101" t="str">
        <f t="shared" si="1"/>
        <v/>
      </c>
    </row>
    <row r="53" spans="1:19" s="32" customFormat="1" ht="30" customHeight="1" x14ac:dyDescent="0.2">
      <c r="A53" s="7">
        <v>121</v>
      </c>
      <c r="B53" s="159">
        <f t="shared" si="3"/>
        <v>658.49000000000012</v>
      </c>
      <c r="C53" s="228">
        <f t="shared" si="2"/>
        <v>690.49000000000012</v>
      </c>
      <c r="D53" s="5">
        <f>SUMIFS(TAB!$I$4:$I$195,TAB!$G$4:$G$195,$A53,TAB!$N$4:$N$195,"G0")-SUMIFS(TAB!$I$4:$I$195,TAB!$H$4:$H$195,$A53,TAB!$N$4:$N$195,"G0")</f>
        <v>0</v>
      </c>
      <c r="E53" s="5">
        <f>SUMIFS(TAB!$I$4:$I$195,TAB!$G$4:$G$195,$A53,TAB!$N$4:$N$195,"G1")-SUMIFS(TAB!$I$4:$I$195,TAB!$H$4:$H$195,$A53,TAB!$N$4:$N$195,"G1")</f>
        <v>0</v>
      </c>
      <c r="F53" s="5">
        <f>SUMIFS(TAB!$I$4:$I$195,TAB!$G$4:$G$195,$A53,TAB!$N$4:$N$195,"G2")-SUMIFS(TAB!$I$4:$I$195,TAB!$H$4:$H$195,$A53,TAB!$N$4:$N$195,"G2")</f>
        <v>0</v>
      </c>
      <c r="G53" s="5">
        <f>SUMIFS(TAB!$I$4:$I$195,TAB!$G$4:$G$195,$A53,TAB!$N$4:$N$195,"G9")-SUMIFS(TAB!$I$4:$I$195,TAB!$H$4:$H$195,$A53,TAB!$N$4:$N$195,"G9")</f>
        <v>0</v>
      </c>
      <c r="H53" s="5">
        <f>SUMIFS(TAB!$I$4:$I$195,TAB!$G$4:$G$195,$A53,TAB!$N$4:$N$195,"G7")-SUMIFS(TAB!$I$4:$I$195,TAB!$H$4:$H$195,$A53,TAB!$N$4:$N$195,"G7")</f>
        <v>0</v>
      </c>
      <c r="I53" s="5">
        <f>SUMIFS(TAB!$I$4:$I$195,TAB!$G$4:$G$195,$A53,TAB!$N$4:$N$195,"G5")-SUMIFS(TAB!$I$4:$I$195,TAB!$H$4:$H$195,$A53,TAB!$N$4:$N$195,"G5")</f>
        <v>-7.8999999999999995</v>
      </c>
      <c r="J53" s="13">
        <f>ROUND(D53+E53+F53+G53+H53+I53,0)</f>
        <v>-8</v>
      </c>
      <c r="K53" s="14">
        <f>ROUND(G53+H53+I53,0)</f>
        <v>-8</v>
      </c>
      <c r="L53" s="11">
        <f>IF(OR($J53&lt;=-1,$J53&gt;0),A53,"")</f>
        <v>121</v>
      </c>
      <c r="M53" s="11">
        <f>IF(OR($J53&lt;=-1,$J53&gt;0),A53,"")</f>
        <v>121</v>
      </c>
      <c r="N53" s="11">
        <f>IF(OR($J53&lt;=-1,$J53&gt;0),C53,"")</f>
        <v>690.49000000000012</v>
      </c>
      <c r="O53" s="11">
        <f t="shared" si="0"/>
        <v>770</v>
      </c>
      <c r="P53" s="12">
        <f>IF(OR($K53&lt;=-1,$K53&gt;0),A53,"")</f>
        <v>121</v>
      </c>
      <c r="Q53" s="12">
        <f>IF(OR($K53&lt;=-1,$K53&gt;0),A53,"")</f>
        <v>121</v>
      </c>
      <c r="R53" s="12">
        <f>IF(OR($K53&lt;=-1,$K53&gt;0),B53,"")</f>
        <v>658.49000000000012</v>
      </c>
      <c r="S53" s="101">
        <f t="shared" si="1"/>
        <v>770</v>
      </c>
    </row>
    <row r="54" spans="1:19" s="32" customFormat="1" ht="30" customHeight="1" x14ac:dyDescent="0.2">
      <c r="A54" s="7">
        <v>122</v>
      </c>
      <c r="B54" s="159">
        <f t="shared" si="3"/>
        <v>658.49000000000012</v>
      </c>
      <c r="C54" s="228">
        <f t="shared" si="2"/>
        <v>690.49000000000012</v>
      </c>
      <c r="D54" s="5">
        <f>SUMIFS(TAB!$I$4:$I$195,TAB!$G$4:$G$195,$A54,TAB!$N$4:$N$195,"G0")-SUMIFS(TAB!$I$4:$I$195,TAB!$H$4:$H$195,$A54,TAB!$N$4:$N$195,"G0")</f>
        <v>0</v>
      </c>
      <c r="E54" s="5">
        <f>SUMIFS(TAB!$I$4:$I$195,TAB!$G$4:$G$195,$A54,TAB!$N$4:$N$195,"G1")-SUMIFS(TAB!$I$4:$I$195,TAB!$H$4:$H$195,$A54,TAB!$N$4:$N$195,"G1")</f>
        <v>0</v>
      </c>
      <c r="F54" s="5">
        <f>SUMIFS(TAB!$I$4:$I$195,TAB!$G$4:$G$195,$A54,TAB!$N$4:$N$195,"G2")-SUMIFS(TAB!$I$4:$I$195,TAB!$H$4:$H$195,$A54,TAB!$N$4:$N$195,"G2")</f>
        <v>0</v>
      </c>
      <c r="G54" s="5">
        <f>SUMIFS(TAB!$I$4:$I$195,TAB!$G$4:$G$195,$A54,TAB!$N$4:$N$195,"G9")-SUMIFS(TAB!$I$4:$I$195,TAB!$H$4:$H$195,$A54,TAB!$N$4:$N$195,"G9")</f>
        <v>0</v>
      </c>
      <c r="H54" s="5">
        <f>SUMIFS(TAB!$I$4:$I$195,TAB!$G$4:$G$195,$A54,TAB!$N$4:$N$195,"G7")-SUMIFS(TAB!$I$4:$I$195,TAB!$H$4:$H$195,$A54,TAB!$N$4:$N$195,"G7")</f>
        <v>0</v>
      </c>
      <c r="I54" s="5">
        <f>SUMIFS(TAB!$I$4:$I$195,TAB!$G$4:$G$195,$A54,TAB!$N$4:$N$195,"G5")-SUMIFS(TAB!$I$4:$I$195,TAB!$H$4:$H$195,$A54,TAB!$N$4:$N$195,"G5")</f>
        <v>0</v>
      </c>
      <c r="J54" s="13">
        <f>ROUND(D54+E54+F54+G54+H54+I54,0)</f>
        <v>0</v>
      </c>
      <c r="K54" s="14">
        <f>ROUND(G54+H54+I54,0)</f>
        <v>0</v>
      </c>
      <c r="L54" s="11" t="str">
        <f>IF(OR($J54&lt;=-1,$J54&gt;0),A54,"")</f>
        <v/>
      </c>
      <c r="M54" s="11" t="str">
        <f>IF(OR($J54&lt;=-1,$J54&gt;0),A54,"")</f>
        <v/>
      </c>
      <c r="N54" s="11" t="str">
        <f>IF(OR($J54&lt;=-1,$J54&gt;0),C54,"")</f>
        <v/>
      </c>
      <c r="O54" s="11" t="str">
        <f t="shared" si="0"/>
        <v/>
      </c>
      <c r="P54" s="12" t="str">
        <f>IF(OR($K54&lt;=-1,$K54&gt;0),A54,"")</f>
        <v/>
      </c>
      <c r="Q54" s="12" t="str">
        <f>IF(OR($K54&lt;=-1,$K54&gt;0),A54,"")</f>
        <v/>
      </c>
      <c r="R54" s="12" t="str">
        <f>IF(OR($K54&lt;=-1,$K54&gt;0),B54,"")</f>
        <v/>
      </c>
      <c r="S54" s="101" t="str">
        <f t="shared" si="1"/>
        <v/>
      </c>
    </row>
    <row r="55" spans="1:19" s="32" customFormat="1" ht="30" customHeight="1" x14ac:dyDescent="0.2">
      <c r="A55" s="7">
        <v>123</v>
      </c>
      <c r="B55" s="159">
        <f t="shared" si="3"/>
        <v>658.49000000000012</v>
      </c>
      <c r="C55" s="228">
        <f t="shared" si="2"/>
        <v>690.49000000000012</v>
      </c>
      <c r="D55" s="5">
        <f>SUMIFS(TAB!$I$4:$I$195,TAB!$G$4:$G$195,$A55,TAB!$N$4:$N$195,"G0")-SUMIFS(TAB!$I$4:$I$195,TAB!$H$4:$H$195,$A55,TAB!$N$4:$N$195,"G0")</f>
        <v>0</v>
      </c>
      <c r="E55" s="5">
        <f>SUMIFS(TAB!$I$4:$I$195,TAB!$G$4:$G$195,$A55,TAB!$N$4:$N$195,"G1")-SUMIFS(TAB!$I$4:$I$195,TAB!$H$4:$H$195,$A55,TAB!$N$4:$N$195,"G1")</f>
        <v>0</v>
      </c>
      <c r="F55" s="5">
        <f>SUMIFS(TAB!$I$4:$I$195,TAB!$G$4:$G$195,$A55,TAB!$N$4:$N$195,"G2")-SUMIFS(TAB!$I$4:$I$195,TAB!$H$4:$H$195,$A55,TAB!$N$4:$N$195,"G2")</f>
        <v>0</v>
      </c>
      <c r="G55" s="5">
        <f>SUMIFS(TAB!$I$4:$I$195,TAB!$G$4:$G$195,$A55,TAB!$N$4:$N$195,"G9")-SUMIFS(TAB!$I$4:$I$195,TAB!$H$4:$H$195,$A55,TAB!$N$4:$N$195,"G9")</f>
        <v>0</v>
      </c>
      <c r="H55" s="5">
        <f>SUMIFS(TAB!$I$4:$I$195,TAB!$G$4:$G$195,$A55,TAB!$N$4:$N$195,"G7")-SUMIFS(TAB!$I$4:$I$195,TAB!$H$4:$H$195,$A55,TAB!$N$4:$N$195,"G7")</f>
        <v>0</v>
      </c>
      <c r="I55" s="5">
        <f>SUMIFS(TAB!$I$4:$I$195,TAB!$G$4:$G$195,$A55,TAB!$N$4:$N$195,"G5")-SUMIFS(TAB!$I$4:$I$195,TAB!$H$4:$H$195,$A55,TAB!$N$4:$N$195,"G5")</f>
        <v>0</v>
      </c>
      <c r="J55" s="13">
        <f>ROUND(D55+E55+F55+G55+H55+I55,0)</f>
        <v>0</v>
      </c>
      <c r="K55" s="14">
        <f>ROUND(G55+H55+I55,0)</f>
        <v>0</v>
      </c>
      <c r="L55" s="11" t="str">
        <f>IF(OR($J55&lt;=-1,$J55&gt;0),A55,"")</f>
        <v/>
      </c>
      <c r="M55" s="11" t="str">
        <f>IF(OR($J55&lt;=-1,$J55&gt;0),A55,"")</f>
        <v/>
      </c>
      <c r="N55" s="11" t="str">
        <f>IF(OR($J55&lt;=-1,$J55&gt;0),C55,"")</f>
        <v/>
      </c>
      <c r="O55" s="11" t="str">
        <f t="shared" si="0"/>
        <v/>
      </c>
      <c r="P55" s="12" t="str">
        <f>IF(OR($K55&lt;=-1,$K55&gt;0),A55,"")</f>
        <v/>
      </c>
      <c r="Q55" s="12" t="str">
        <f>IF(OR($K55&lt;=-1,$K55&gt;0),A55,"")</f>
        <v/>
      </c>
      <c r="R55" s="12" t="str">
        <f>IF(OR($K55&lt;=-1,$K55&gt;0),B55,"")</f>
        <v/>
      </c>
      <c r="S55" s="101" t="str">
        <f t="shared" si="1"/>
        <v/>
      </c>
    </row>
    <row r="56" spans="1:19" s="32" customFormat="1" ht="30" customHeight="1" x14ac:dyDescent="0.2">
      <c r="A56" s="7">
        <v>124</v>
      </c>
      <c r="B56" s="159">
        <f t="shared" si="3"/>
        <v>658.49000000000012</v>
      </c>
      <c r="C56" s="228">
        <f t="shared" si="2"/>
        <v>690.49000000000012</v>
      </c>
      <c r="D56" s="5">
        <f>SUMIFS(TAB!$I$4:$I$195,TAB!$G$4:$G$195,$A56,TAB!$N$4:$N$195,"G0")-SUMIFS(TAB!$I$4:$I$195,TAB!$H$4:$H$195,$A56,TAB!$N$4:$N$195,"G0")</f>
        <v>0</v>
      </c>
      <c r="E56" s="5">
        <f>SUMIFS(TAB!$I$4:$I$195,TAB!$G$4:$G$195,$A56,TAB!$N$4:$N$195,"G1")-SUMIFS(TAB!$I$4:$I$195,TAB!$H$4:$H$195,$A56,TAB!$N$4:$N$195,"G1")</f>
        <v>0</v>
      </c>
      <c r="F56" s="5">
        <f>SUMIFS(TAB!$I$4:$I$195,TAB!$G$4:$G$195,$A56,TAB!$N$4:$N$195,"G2")-SUMIFS(TAB!$I$4:$I$195,TAB!$H$4:$H$195,$A56,TAB!$N$4:$N$195,"G2")</f>
        <v>0</v>
      </c>
      <c r="G56" s="5">
        <f>SUMIFS(TAB!$I$4:$I$195,TAB!$G$4:$G$195,$A56,TAB!$N$4:$N$195,"G9")-SUMIFS(TAB!$I$4:$I$195,TAB!$H$4:$H$195,$A56,TAB!$N$4:$N$195,"G9")</f>
        <v>0</v>
      </c>
      <c r="H56" s="5">
        <f>SUMIFS(TAB!$I$4:$I$195,TAB!$G$4:$G$195,$A56,TAB!$N$4:$N$195,"G7")-SUMIFS(TAB!$I$4:$I$195,TAB!$H$4:$H$195,$A56,TAB!$N$4:$N$195,"G7")</f>
        <v>0</v>
      </c>
      <c r="I56" s="5">
        <f>SUMIFS(TAB!$I$4:$I$195,TAB!$G$4:$G$195,$A56,TAB!$N$4:$N$195,"G5")-SUMIFS(TAB!$I$4:$I$195,TAB!$H$4:$H$195,$A56,TAB!$N$4:$N$195,"G5")</f>
        <v>0</v>
      </c>
      <c r="J56" s="13">
        <f>ROUND(D56+E56+F56+G56+H56+I56,0)</f>
        <v>0</v>
      </c>
      <c r="K56" s="14">
        <f>ROUND(G56+H56+I56,0)</f>
        <v>0</v>
      </c>
      <c r="L56" s="11" t="str">
        <f>IF(OR($J56&lt;=-1,$J56&gt;0),A56,"")</f>
        <v/>
      </c>
      <c r="M56" s="11" t="str">
        <f>IF(OR($J56&lt;=-1,$J56&gt;0),A56,"")</f>
        <v/>
      </c>
      <c r="N56" s="11" t="str">
        <f>IF(OR($J56&lt;=-1,$J56&gt;0),C56,"")</f>
        <v/>
      </c>
      <c r="O56" s="11" t="str">
        <f t="shared" si="0"/>
        <v/>
      </c>
      <c r="P56" s="12" t="str">
        <f>IF(OR($K56&lt;=-1,$K56&gt;0),A56,"")</f>
        <v/>
      </c>
      <c r="Q56" s="12" t="str">
        <f>IF(OR($K56&lt;=-1,$K56&gt;0),A56,"")</f>
        <v/>
      </c>
      <c r="R56" s="12" t="str">
        <f>IF(OR($K56&lt;=-1,$K56&gt;0),B56,"")</f>
        <v/>
      </c>
      <c r="S56" s="101" t="str">
        <f t="shared" si="1"/>
        <v/>
      </c>
    </row>
    <row r="57" spans="1:19" s="32" customFormat="1" ht="30" customHeight="1" x14ac:dyDescent="0.2">
      <c r="A57" s="7">
        <v>126</v>
      </c>
      <c r="B57" s="159">
        <f t="shared" si="3"/>
        <v>658.49000000000012</v>
      </c>
      <c r="C57" s="228">
        <f t="shared" si="2"/>
        <v>690.49000000000012</v>
      </c>
      <c r="D57" s="5">
        <f>SUMIFS(TAB!$I$4:$I$195,TAB!$G$4:$G$195,$A57,TAB!$N$4:$N$195,"G0")-SUMIFS(TAB!$I$4:$I$195,TAB!$H$4:$H$195,$A57,TAB!$N$4:$N$195,"G0")</f>
        <v>0</v>
      </c>
      <c r="E57" s="5">
        <f>SUMIFS(TAB!$I$4:$I$195,TAB!$G$4:$G$195,$A57,TAB!$N$4:$N$195,"G1")-SUMIFS(TAB!$I$4:$I$195,TAB!$H$4:$H$195,$A57,TAB!$N$4:$N$195,"G1")</f>
        <v>0</v>
      </c>
      <c r="F57" s="5">
        <f>SUMIFS(TAB!$I$4:$I$195,TAB!$G$4:$G$195,$A57,TAB!$N$4:$N$195,"G2")-SUMIFS(TAB!$I$4:$I$195,TAB!$H$4:$H$195,$A57,TAB!$N$4:$N$195,"G2")</f>
        <v>0</v>
      </c>
      <c r="G57" s="5">
        <f>SUMIFS(TAB!$I$4:$I$195,TAB!$G$4:$G$195,$A57,TAB!$N$4:$N$195,"G9")-SUMIFS(TAB!$I$4:$I$195,TAB!$H$4:$H$195,$A57,TAB!$N$4:$N$195,"G9")</f>
        <v>0</v>
      </c>
      <c r="H57" s="5">
        <f>SUMIFS(TAB!$I$4:$I$195,TAB!$G$4:$G$195,$A57,TAB!$N$4:$N$195,"G7")-SUMIFS(TAB!$I$4:$I$195,TAB!$H$4:$H$195,$A57,TAB!$N$4:$N$195,"G7")</f>
        <v>0</v>
      </c>
      <c r="I57" s="5">
        <f>SUMIFS(TAB!$I$4:$I$195,TAB!$G$4:$G$195,$A57,TAB!$N$4:$N$195,"G5")-SUMIFS(TAB!$I$4:$I$195,TAB!$H$4:$H$195,$A57,TAB!$N$4:$N$195,"G5")</f>
        <v>0</v>
      </c>
      <c r="J57" s="13">
        <f>ROUND(D57+E57+F57+G57+H57+I57,0)</f>
        <v>0</v>
      </c>
      <c r="K57" s="14">
        <f>ROUND(G57+H57+I57,0)</f>
        <v>0</v>
      </c>
      <c r="L57" s="11" t="str">
        <f>IF(OR($J57&lt;=-1,$J57&gt;0),A57,"")</f>
        <v/>
      </c>
      <c r="M57" s="11" t="str">
        <f>IF(OR($J57&lt;=-1,$J57&gt;0),A57,"")</f>
        <v/>
      </c>
      <c r="N57" s="11" t="str">
        <f>IF(OR($J57&lt;=-1,$J57&gt;0),C57,"")</f>
        <v/>
      </c>
      <c r="O57" s="11" t="str">
        <f t="shared" si="0"/>
        <v/>
      </c>
      <c r="P57" s="12" t="str">
        <f>IF(OR($K57&lt;=-1,$K57&gt;0),A57,"")</f>
        <v/>
      </c>
      <c r="Q57" s="12" t="str">
        <f>IF(OR($K57&lt;=-1,$K57&gt;0),A57,"")</f>
        <v/>
      </c>
      <c r="R57" s="12" t="str">
        <f>IF(OR($K57&lt;=-1,$K57&gt;0),B57,"")</f>
        <v/>
      </c>
      <c r="S57" s="101" t="str">
        <f t="shared" si="1"/>
        <v/>
      </c>
    </row>
    <row r="58" spans="1:19" s="32" customFormat="1" ht="30" customHeight="1" x14ac:dyDescent="0.2">
      <c r="A58" s="7">
        <v>127</v>
      </c>
      <c r="B58" s="159">
        <f t="shared" si="3"/>
        <v>658.49000000000012</v>
      </c>
      <c r="C58" s="228">
        <f t="shared" si="2"/>
        <v>690.49000000000012</v>
      </c>
      <c r="D58" s="5">
        <f>SUMIFS(TAB!$I$4:$I$195,TAB!$G$4:$G$195,$A58,TAB!$N$4:$N$195,"G0")-SUMIFS(TAB!$I$4:$I$195,TAB!$H$4:$H$195,$A58,TAB!$N$4:$N$195,"G0")</f>
        <v>0</v>
      </c>
      <c r="E58" s="5">
        <f>SUMIFS(TAB!$I$4:$I$195,TAB!$G$4:$G$195,$A58,TAB!$N$4:$N$195,"G1")-SUMIFS(TAB!$I$4:$I$195,TAB!$H$4:$H$195,$A58,TAB!$N$4:$N$195,"G1")</f>
        <v>0</v>
      </c>
      <c r="F58" s="5">
        <f>SUMIFS(TAB!$I$4:$I$195,TAB!$G$4:$G$195,$A58,TAB!$N$4:$N$195,"G2")-SUMIFS(TAB!$I$4:$I$195,TAB!$H$4:$H$195,$A58,TAB!$N$4:$N$195,"G2")</f>
        <v>0</v>
      </c>
      <c r="G58" s="5">
        <f>SUMIFS(TAB!$I$4:$I$195,TAB!$G$4:$G$195,$A58,TAB!$N$4:$N$195,"G9")-SUMIFS(TAB!$I$4:$I$195,TAB!$H$4:$H$195,$A58,TAB!$N$4:$N$195,"G9")</f>
        <v>0</v>
      </c>
      <c r="H58" s="5">
        <f>SUMIFS(TAB!$I$4:$I$195,TAB!$G$4:$G$195,$A58,TAB!$N$4:$N$195,"G7")-SUMIFS(TAB!$I$4:$I$195,TAB!$H$4:$H$195,$A58,TAB!$N$4:$N$195,"G7")</f>
        <v>0</v>
      </c>
      <c r="I58" s="5">
        <f>SUMIFS(TAB!$I$4:$I$195,TAB!$G$4:$G$195,$A58,TAB!$N$4:$N$195,"G5")-SUMIFS(TAB!$I$4:$I$195,TAB!$H$4:$H$195,$A58,TAB!$N$4:$N$195,"G5")</f>
        <v>0</v>
      </c>
      <c r="J58" s="13">
        <f>ROUND(D58+E58+F58+G58+H58+I58,0)</f>
        <v>0</v>
      </c>
      <c r="K58" s="14">
        <f>ROUND(G58+H58+I58,0)</f>
        <v>0</v>
      </c>
      <c r="L58" s="11" t="str">
        <f>IF(OR($J58&lt;=-1,$J58&gt;0),A58,"")</f>
        <v/>
      </c>
      <c r="M58" s="11" t="str">
        <f>IF(OR($J58&lt;=-1,$J58&gt;0),A58,"")</f>
        <v/>
      </c>
      <c r="N58" s="11" t="str">
        <f>IF(OR($J58&lt;=-1,$J58&gt;0),C58,"")</f>
        <v/>
      </c>
      <c r="O58" s="11" t="str">
        <f t="shared" si="0"/>
        <v/>
      </c>
      <c r="P58" s="12" t="str">
        <f>IF(OR($K58&lt;=-1,$K58&gt;0),A58,"")</f>
        <v/>
      </c>
      <c r="Q58" s="12" t="str">
        <f>IF(OR($K58&lt;=-1,$K58&gt;0),A58,"")</f>
        <v/>
      </c>
      <c r="R58" s="12" t="str">
        <f>IF(OR($K58&lt;=-1,$K58&gt;0),B58,"")</f>
        <v/>
      </c>
      <c r="S58" s="101" t="str">
        <f t="shared" si="1"/>
        <v/>
      </c>
    </row>
    <row r="59" spans="1:19" s="32" customFormat="1" ht="30" customHeight="1" x14ac:dyDescent="0.2">
      <c r="A59" s="7">
        <v>128</v>
      </c>
      <c r="B59" s="159">
        <f t="shared" si="3"/>
        <v>658.49000000000012</v>
      </c>
      <c r="C59" s="228">
        <f t="shared" si="2"/>
        <v>690.49000000000012</v>
      </c>
      <c r="D59" s="5">
        <f>SUMIFS(TAB!$I$4:$I$195,TAB!$G$4:$G$195,$A59,TAB!$N$4:$N$195,"G0")-SUMIFS(TAB!$I$4:$I$195,TAB!$H$4:$H$195,$A59,TAB!$N$4:$N$195,"G0")</f>
        <v>0</v>
      </c>
      <c r="E59" s="5">
        <f>SUMIFS(TAB!$I$4:$I$195,TAB!$G$4:$G$195,$A59,TAB!$N$4:$N$195,"G1")-SUMIFS(TAB!$I$4:$I$195,TAB!$H$4:$H$195,$A59,TAB!$N$4:$N$195,"G1")</f>
        <v>0</v>
      </c>
      <c r="F59" s="5">
        <f>SUMIFS(TAB!$I$4:$I$195,TAB!$G$4:$G$195,$A59,TAB!$N$4:$N$195,"G2")-SUMIFS(TAB!$I$4:$I$195,TAB!$H$4:$H$195,$A59,TAB!$N$4:$N$195,"G2")</f>
        <v>0</v>
      </c>
      <c r="G59" s="5">
        <f>SUMIFS(TAB!$I$4:$I$195,TAB!$G$4:$G$195,$A59,TAB!$N$4:$N$195,"G9")-SUMIFS(TAB!$I$4:$I$195,TAB!$H$4:$H$195,$A59,TAB!$N$4:$N$195,"G9")</f>
        <v>0</v>
      </c>
      <c r="H59" s="5">
        <f>SUMIFS(TAB!$I$4:$I$195,TAB!$G$4:$G$195,$A59,TAB!$N$4:$N$195,"G7")-SUMIFS(TAB!$I$4:$I$195,TAB!$H$4:$H$195,$A59,TAB!$N$4:$N$195,"G7")</f>
        <v>0</v>
      </c>
      <c r="I59" s="5">
        <f>SUMIFS(TAB!$I$4:$I$195,TAB!$G$4:$G$195,$A59,TAB!$N$4:$N$195,"G5")-SUMIFS(TAB!$I$4:$I$195,TAB!$H$4:$H$195,$A59,TAB!$N$4:$N$195,"G5")</f>
        <v>0</v>
      </c>
      <c r="J59" s="13">
        <f>ROUND(D59+E59+F59+G59+H59+I59,0)</f>
        <v>0</v>
      </c>
      <c r="K59" s="14">
        <f>ROUND(G59+H59+I59,0)</f>
        <v>0</v>
      </c>
      <c r="L59" s="11" t="str">
        <f>IF(OR($J59&lt;=-1,$J59&gt;0),A59,"")</f>
        <v/>
      </c>
      <c r="M59" s="11" t="str">
        <f>IF(OR($J59&lt;=-1,$J59&gt;0),A59,"")</f>
        <v/>
      </c>
      <c r="N59" s="11" t="str">
        <f>IF(OR($J59&lt;=-1,$J59&gt;0),C59,"")</f>
        <v/>
      </c>
      <c r="O59" s="11" t="str">
        <f t="shared" si="0"/>
        <v/>
      </c>
      <c r="P59" s="12" t="str">
        <f>IF(OR($K59&lt;=-1,$K59&gt;0),A59,"")</f>
        <v/>
      </c>
      <c r="Q59" s="12" t="str">
        <f>IF(OR($K59&lt;=-1,$K59&gt;0),A59,"")</f>
        <v/>
      </c>
      <c r="R59" s="12" t="str">
        <f>IF(OR($K59&lt;=-1,$K59&gt;0),B59,"")</f>
        <v/>
      </c>
      <c r="S59" s="101" t="str">
        <f t="shared" si="1"/>
        <v/>
      </c>
    </row>
    <row r="60" spans="1:19" s="32" customFormat="1" ht="30" customHeight="1" x14ac:dyDescent="0.2">
      <c r="A60" s="7">
        <v>129</v>
      </c>
      <c r="B60" s="159">
        <f t="shared" si="3"/>
        <v>658.49000000000012</v>
      </c>
      <c r="C60" s="228">
        <f t="shared" si="2"/>
        <v>690.49000000000012</v>
      </c>
      <c r="D60" s="5">
        <f>SUMIFS(TAB!$I$4:$I$195,TAB!$G$4:$G$195,$A60,TAB!$N$4:$N$195,"G0")-SUMIFS(TAB!$I$4:$I$195,TAB!$H$4:$H$195,$A60,TAB!$N$4:$N$195,"G0")</f>
        <v>0</v>
      </c>
      <c r="E60" s="5">
        <f>SUMIFS(TAB!$I$4:$I$195,TAB!$G$4:$G$195,$A60,TAB!$N$4:$N$195,"G1")-SUMIFS(TAB!$I$4:$I$195,TAB!$H$4:$H$195,$A60,TAB!$N$4:$N$195,"G1")</f>
        <v>0</v>
      </c>
      <c r="F60" s="5">
        <f>SUMIFS(TAB!$I$4:$I$195,TAB!$G$4:$G$195,$A60,TAB!$N$4:$N$195,"G2")-SUMIFS(TAB!$I$4:$I$195,TAB!$H$4:$H$195,$A60,TAB!$N$4:$N$195,"G2")</f>
        <v>0</v>
      </c>
      <c r="G60" s="5">
        <f>SUMIFS(TAB!$I$4:$I$195,TAB!$G$4:$G$195,$A60,TAB!$N$4:$N$195,"G9")-SUMIFS(TAB!$I$4:$I$195,TAB!$H$4:$H$195,$A60,TAB!$N$4:$N$195,"G9")</f>
        <v>0</v>
      </c>
      <c r="H60" s="5">
        <f>SUMIFS(TAB!$I$4:$I$195,TAB!$G$4:$G$195,$A60,TAB!$N$4:$N$195,"G7")-SUMIFS(TAB!$I$4:$I$195,TAB!$H$4:$H$195,$A60,TAB!$N$4:$N$195,"G7")</f>
        <v>0</v>
      </c>
      <c r="I60" s="5">
        <f>SUMIFS(TAB!$I$4:$I$195,TAB!$G$4:$G$195,$A60,TAB!$N$4:$N$195,"G5")-SUMIFS(TAB!$I$4:$I$195,TAB!$H$4:$H$195,$A60,TAB!$N$4:$N$195,"G5")</f>
        <v>0</v>
      </c>
      <c r="J60" s="13">
        <f>ROUND(D60+E60+F60+G60+H60+I60,0)</f>
        <v>0</v>
      </c>
      <c r="K60" s="14">
        <f>ROUND(G60+H60+I60,0)</f>
        <v>0</v>
      </c>
      <c r="L60" s="11" t="str">
        <f>IF(OR($J60&lt;=-1,$J60&gt;0),A60,"")</f>
        <v/>
      </c>
      <c r="M60" s="11" t="str">
        <f>IF(OR($J60&lt;=-1,$J60&gt;0),A60,"")</f>
        <v/>
      </c>
      <c r="N60" s="11" t="str">
        <f>IF(OR($J60&lt;=-1,$J60&gt;0),C60,"")</f>
        <v/>
      </c>
      <c r="O60" s="11" t="str">
        <f t="shared" si="0"/>
        <v/>
      </c>
      <c r="P60" s="12" t="str">
        <f>IF(OR($K60&lt;=-1,$K60&gt;0),A60,"")</f>
        <v/>
      </c>
      <c r="Q60" s="12" t="str">
        <f>IF(OR($K60&lt;=-1,$K60&gt;0),A60,"")</f>
        <v/>
      </c>
      <c r="R60" s="12" t="str">
        <f>IF(OR($K60&lt;=-1,$K60&gt;0),B60,"")</f>
        <v/>
      </c>
      <c r="S60" s="101" t="str">
        <f t="shared" si="1"/>
        <v/>
      </c>
    </row>
    <row r="61" spans="1:19" s="32" customFormat="1" ht="30" customHeight="1" x14ac:dyDescent="0.2">
      <c r="A61" s="7">
        <v>130</v>
      </c>
      <c r="B61" s="159">
        <f t="shared" si="3"/>
        <v>678.49000000000012</v>
      </c>
      <c r="C61" s="228">
        <f t="shared" si="2"/>
        <v>710.49000000000012</v>
      </c>
      <c r="D61" s="5">
        <f>SUMIFS(TAB!$I$4:$I$195,TAB!$G$4:$G$195,$A61,TAB!$N$4:$N$195,"G0")-SUMIFS(TAB!$I$4:$I$195,TAB!$H$4:$H$195,$A61,TAB!$N$4:$N$195,"G0")</f>
        <v>0</v>
      </c>
      <c r="E61" s="5">
        <f>SUMIFS(TAB!$I$4:$I$195,TAB!$G$4:$G$195,$A61,TAB!$N$4:$N$195,"G1")-SUMIFS(TAB!$I$4:$I$195,TAB!$H$4:$H$195,$A61,TAB!$N$4:$N$195,"G1")</f>
        <v>0</v>
      </c>
      <c r="F61" s="5">
        <f>SUMIFS(TAB!$I$4:$I$195,TAB!$G$4:$G$195,$A61,TAB!$N$4:$N$195,"G2")-SUMIFS(TAB!$I$4:$I$195,TAB!$H$4:$H$195,$A61,TAB!$N$4:$N$195,"G2")</f>
        <v>0</v>
      </c>
      <c r="G61" s="5">
        <f>SUMIFS(TAB!$I$4:$I$195,TAB!$G$4:$G$195,$A61,TAB!$N$4:$N$195,"G9")-SUMIFS(TAB!$I$4:$I$195,TAB!$H$4:$H$195,$A61,TAB!$N$4:$N$195,"G9")</f>
        <v>0</v>
      </c>
      <c r="H61" s="5">
        <f>SUMIFS(TAB!$I$4:$I$195,TAB!$G$4:$G$195,$A61,TAB!$N$4:$N$195,"G7")-SUMIFS(TAB!$I$4:$I$195,TAB!$H$4:$H$195,$A61,TAB!$N$4:$N$195,"G7")</f>
        <v>0</v>
      </c>
      <c r="I61" s="5">
        <f>SUMIFS(TAB!$I$4:$I$195,TAB!$G$4:$G$195,$A61,TAB!$N$4:$N$195,"G5")-SUMIFS(TAB!$I$4:$I$195,TAB!$H$4:$H$195,$A61,TAB!$N$4:$N$195,"G5")</f>
        <v>20</v>
      </c>
      <c r="J61" s="13">
        <f>ROUND(D61+E61+F61+G61+H61+I61,0)</f>
        <v>20</v>
      </c>
      <c r="K61" s="14">
        <f>ROUND(G61+H61+I61,0)</f>
        <v>20</v>
      </c>
      <c r="L61" s="11">
        <f>IF(OR($J61&lt;=-1,$J61&gt;0),A61,"")</f>
        <v>130</v>
      </c>
      <c r="M61" s="11">
        <f>IF(OR($J61&lt;=-1,$J61&gt;0),A61,"")</f>
        <v>130</v>
      </c>
      <c r="N61" s="11">
        <f>IF(OR($J61&lt;=-1,$J61&gt;0),C61,"")</f>
        <v>710.49000000000012</v>
      </c>
      <c r="O61" s="11">
        <f t="shared" si="0"/>
        <v>770</v>
      </c>
      <c r="P61" s="12">
        <f>IF(OR($K61&lt;=-1,$K61&gt;0),A61,"")</f>
        <v>130</v>
      </c>
      <c r="Q61" s="12">
        <f>IF(OR($K61&lt;=-1,$K61&gt;0),A61,"")</f>
        <v>130</v>
      </c>
      <c r="R61" s="12">
        <f>IF(OR($K61&lt;=-1,$K61&gt;0),B61,"")</f>
        <v>678.49000000000012</v>
      </c>
      <c r="S61" s="101">
        <f>IF(OR($K61&lt;=-1,$K61&gt;0),620,"")</f>
        <v>620</v>
      </c>
    </row>
    <row r="62" spans="1:19" s="32" customFormat="1" ht="30" customHeight="1" x14ac:dyDescent="0.2">
      <c r="A62" s="7">
        <v>131</v>
      </c>
      <c r="B62" s="159">
        <f t="shared" si="3"/>
        <v>678.49000000000012</v>
      </c>
      <c r="C62" s="228">
        <f t="shared" si="2"/>
        <v>710.49000000000012</v>
      </c>
      <c r="D62" s="5">
        <f>SUMIFS(TAB!$I$4:$I$195,TAB!$G$4:$G$195,$A62,TAB!$N$4:$N$195,"G0")-SUMIFS(TAB!$I$4:$I$195,TAB!$H$4:$H$195,$A62,TAB!$N$4:$N$195,"G0")</f>
        <v>0</v>
      </c>
      <c r="E62" s="5">
        <f>SUMIFS(TAB!$I$4:$I$195,TAB!$G$4:$G$195,$A62,TAB!$N$4:$N$195,"G1")-SUMIFS(TAB!$I$4:$I$195,TAB!$H$4:$H$195,$A62,TAB!$N$4:$N$195,"G1")</f>
        <v>0</v>
      </c>
      <c r="F62" s="5">
        <f>SUMIFS(TAB!$I$4:$I$195,TAB!$G$4:$G$195,$A62,TAB!$N$4:$N$195,"G2")-SUMIFS(TAB!$I$4:$I$195,TAB!$H$4:$H$195,$A62,TAB!$N$4:$N$195,"G2")</f>
        <v>0</v>
      </c>
      <c r="G62" s="5">
        <f>SUMIFS(TAB!$I$4:$I$195,TAB!$G$4:$G$195,$A62,TAB!$N$4:$N$195,"G9")-SUMIFS(TAB!$I$4:$I$195,TAB!$H$4:$H$195,$A62,TAB!$N$4:$N$195,"G9")</f>
        <v>0</v>
      </c>
      <c r="H62" s="5">
        <f>SUMIFS(TAB!$I$4:$I$195,TAB!$G$4:$G$195,$A62,TAB!$N$4:$N$195,"G7")-SUMIFS(TAB!$I$4:$I$195,TAB!$H$4:$H$195,$A62,TAB!$N$4:$N$195,"G7")</f>
        <v>0</v>
      </c>
      <c r="I62" s="5">
        <f>SUMIFS(TAB!$I$4:$I$195,TAB!$G$4:$G$195,$A62,TAB!$N$4:$N$195,"G5")-SUMIFS(TAB!$I$4:$I$195,TAB!$H$4:$H$195,$A62,TAB!$N$4:$N$195,"G5")</f>
        <v>0</v>
      </c>
      <c r="J62" s="13">
        <f>ROUND(D62+E62+F62+G62+H62+I62,0)</f>
        <v>0</v>
      </c>
      <c r="K62" s="14">
        <f>ROUND(G62+H62+I62,0)</f>
        <v>0</v>
      </c>
      <c r="L62" s="11" t="str">
        <f>IF(OR($J62&lt;=-1,$J62&gt;0),A62,"")</f>
        <v/>
      </c>
      <c r="M62" s="11" t="str">
        <f>IF(OR($J62&lt;=-1,$J62&gt;0),A62,"")</f>
        <v/>
      </c>
      <c r="N62" s="11" t="str">
        <f>IF(OR($J62&lt;=-1,$J62&gt;0),C62,"")</f>
        <v/>
      </c>
      <c r="O62" s="11" t="str">
        <f t="shared" si="0"/>
        <v/>
      </c>
      <c r="P62" s="12" t="str">
        <f>IF(OR($K62&lt;=-1,$K62&gt;0),A62,"")</f>
        <v/>
      </c>
      <c r="Q62" s="12" t="str">
        <f>IF(OR($K62&lt;=-1,$K62&gt;0),A62,"")</f>
        <v/>
      </c>
      <c r="R62" s="12" t="str">
        <f>IF(OR($K62&lt;=-1,$K62&gt;0),B62,"")</f>
        <v/>
      </c>
      <c r="S62" s="101" t="str">
        <f t="shared" si="1"/>
        <v/>
      </c>
    </row>
    <row r="63" spans="1:19" s="32" customFormat="1" ht="30" customHeight="1" x14ac:dyDescent="0.2">
      <c r="A63" s="7">
        <v>132</v>
      </c>
      <c r="B63" s="159">
        <f t="shared" si="3"/>
        <v>678.49000000000012</v>
      </c>
      <c r="C63" s="228">
        <f t="shared" si="2"/>
        <v>710.49000000000012</v>
      </c>
      <c r="D63" s="5">
        <f>SUMIFS(TAB!$I$4:$I$195,TAB!$G$4:$G$195,$A63,TAB!$N$4:$N$195,"G0")-SUMIFS(TAB!$I$4:$I$195,TAB!$H$4:$H$195,$A63,TAB!$N$4:$N$195,"G0")</f>
        <v>0</v>
      </c>
      <c r="E63" s="5">
        <f>SUMIFS(TAB!$I$4:$I$195,TAB!$G$4:$G$195,$A63,TAB!$N$4:$N$195,"G1")-SUMIFS(TAB!$I$4:$I$195,TAB!$H$4:$H$195,$A63,TAB!$N$4:$N$195,"G1")</f>
        <v>0</v>
      </c>
      <c r="F63" s="5">
        <f>SUMIFS(TAB!$I$4:$I$195,TAB!$G$4:$G$195,$A63,TAB!$N$4:$N$195,"G2")-SUMIFS(TAB!$I$4:$I$195,TAB!$H$4:$H$195,$A63,TAB!$N$4:$N$195,"G2")</f>
        <v>0</v>
      </c>
      <c r="G63" s="5">
        <f>SUMIFS(TAB!$I$4:$I$195,TAB!$G$4:$G$195,$A63,TAB!$N$4:$N$195,"G9")-SUMIFS(TAB!$I$4:$I$195,TAB!$H$4:$H$195,$A63,TAB!$N$4:$N$195,"G9")</f>
        <v>0</v>
      </c>
      <c r="H63" s="5">
        <f>SUMIFS(TAB!$I$4:$I$195,TAB!$G$4:$G$195,$A63,TAB!$N$4:$N$195,"G7")-SUMIFS(TAB!$I$4:$I$195,TAB!$H$4:$H$195,$A63,TAB!$N$4:$N$195,"G7")</f>
        <v>0</v>
      </c>
      <c r="I63" s="5">
        <f>SUMIFS(TAB!$I$4:$I$195,TAB!$G$4:$G$195,$A63,TAB!$N$4:$N$195,"G5")-SUMIFS(TAB!$I$4:$I$195,TAB!$H$4:$H$195,$A63,TAB!$N$4:$N$195,"G5")</f>
        <v>0</v>
      </c>
      <c r="J63" s="13">
        <f>ROUND(D63+E63+F63+G63+H63+I63,0)</f>
        <v>0</v>
      </c>
      <c r="K63" s="14">
        <f>ROUND(G63+H63+I63,0)</f>
        <v>0</v>
      </c>
      <c r="L63" s="11" t="str">
        <f>IF(OR($J63&lt;=-1,$J63&gt;0),A63,"")</f>
        <v/>
      </c>
      <c r="M63" s="11" t="str">
        <f>IF(OR($J63&lt;=-1,$J63&gt;0),A63,"")</f>
        <v/>
      </c>
      <c r="N63" s="11" t="str">
        <f>IF(OR($J63&lt;=-1,$J63&gt;0),C63,"")</f>
        <v/>
      </c>
      <c r="O63" s="11" t="str">
        <f t="shared" si="0"/>
        <v/>
      </c>
      <c r="P63" s="12" t="str">
        <f>IF(OR($K63&lt;=-1,$K63&gt;0),A63,"")</f>
        <v/>
      </c>
      <c r="Q63" s="12" t="str">
        <f>IF(OR($K63&lt;=-1,$K63&gt;0),A63,"")</f>
        <v/>
      </c>
      <c r="R63" s="12" t="str">
        <f>IF(OR($K63&lt;=-1,$K63&gt;0),B63,"")</f>
        <v/>
      </c>
      <c r="S63" s="101" t="str">
        <f t="shared" si="1"/>
        <v/>
      </c>
    </row>
    <row r="64" spans="1:19" s="32" customFormat="1" ht="30" customHeight="1" x14ac:dyDescent="0.2">
      <c r="A64" s="7">
        <v>133</v>
      </c>
      <c r="B64" s="159">
        <f t="shared" si="3"/>
        <v>678.49000000000012</v>
      </c>
      <c r="C64" s="228">
        <f t="shared" si="2"/>
        <v>710.49000000000012</v>
      </c>
      <c r="D64" s="5">
        <f>SUMIFS(TAB!$I$4:$I$195,TAB!$G$4:$G$195,$A64,TAB!$N$4:$N$195,"G0")-SUMIFS(TAB!$I$4:$I$195,TAB!$H$4:$H$195,$A64,TAB!$N$4:$N$195,"G0")</f>
        <v>0</v>
      </c>
      <c r="E64" s="5">
        <f>SUMIFS(TAB!$I$4:$I$195,TAB!$G$4:$G$195,$A64,TAB!$N$4:$N$195,"G1")-SUMIFS(TAB!$I$4:$I$195,TAB!$H$4:$H$195,$A64,TAB!$N$4:$N$195,"G1")</f>
        <v>0</v>
      </c>
      <c r="F64" s="5">
        <f>SUMIFS(TAB!$I$4:$I$195,TAB!$G$4:$G$195,$A64,TAB!$N$4:$N$195,"G2")-SUMIFS(TAB!$I$4:$I$195,TAB!$H$4:$H$195,$A64,TAB!$N$4:$N$195,"G2")</f>
        <v>0</v>
      </c>
      <c r="G64" s="5">
        <f>SUMIFS(TAB!$I$4:$I$195,TAB!$G$4:$G$195,$A64,TAB!$N$4:$N$195,"G9")-SUMIFS(TAB!$I$4:$I$195,TAB!$H$4:$H$195,$A64,TAB!$N$4:$N$195,"G9")</f>
        <v>0</v>
      </c>
      <c r="H64" s="5">
        <f>SUMIFS(TAB!$I$4:$I$195,TAB!$G$4:$G$195,$A64,TAB!$N$4:$N$195,"G7")-SUMIFS(TAB!$I$4:$I$195,TAB!$H$4:$H$195,$A64,TAB!$N$4:$N$195,"G7")</f>
        <v>0</v>
      </c>
      <c r="I64" s="5">
        <f>SUMIFS(TAB!$I$4:$I$195,TAB!$G$4:$G$195,$A64,TAB!$N$4:$N$195,"G5")-SUMIFS(TAB!$I$4:$I$195,TAB!$H$4:$H$195,$A64,TAB!$N$4:$N$195,"G5")</f>
        <v>0</v>
      </c>
      <c r="J64" s="13">
        <f>ROUND(D64+E64+F64+G64+H64+I64,0)</f>
        <v>0</v>
      </c>
      <c r="K64" s="14">
        <f>ROUND(G64+H64+I64,0)</f>
        <v>0</v>
      </c>
      <c r="L64" s="11" t="str">
        <f>IF(OR($J64&lt;=-1,$J64&gt;0),A64,"")</f>
        <v/>
      </c>
      <c r="M64" s="11" t="str">
        <f>IF(OR($J64&lt;=-1,$J64&gt;0),A64,"")</f>
        <v/>
      </c>
      <c r="N64" s="11" t="str">
        <f>IF(OR($J64&lt;=-1,$J64&gt;0),C64,"")</f>
        <v/>
      </c>
      <c r="O64" s="11" t="str">
        <f t="shared" si="0"/>
        <v/>
      </c>
      <c r="P64" s="12" t="str">
        <f>IF(OR($K64&lt;=-1,$K64&gt;0),A64,"")</f>
        <v/>
      </c>
      <c r="Q64" s="12" t="str">
        <f>IF(OR($K64&lt;=-1,$K64&gt;0),A64,"")</f>
        <v/>
      </c>
      <c r="R64" s="12" t="str">
        <f>IF(OR($K64&lt;=-1,$K64&gt;0),B64,"")</f>
        <v/>
      </c>
      <c r="S64" s="101" t="str">
        <f t="shared" si="1"/>
        <v/>
      </c>
    </row>
    <row r="65" spans="1:19" s="32" customFormat="1" ht="30" customHeight="1" x14ac:dyDescent="0.2">
      <c r="A65" s="7">
        <v>134</v>
      </c>
      <c r="B65" s="159">
        <f t="shared" si="3"/>
        <v>678.49000000000012</v>
      </c>
      <c r="C65" s="228">
        <f t="shared" si="2"/>
        <v>710.49000000000012</v>
      </c>
      <c r="D65" s="5">
        <f>SUMIFS(TAB!$I$4:$I$195,TAB!$G$4:$G$195,$A65,TAB!$N$4:$N$195,"G0")-SUMIFS(TAB!$I$4:$I$195,TAB!$H$4:$H$195,$A65,TAB!$N$4:$N$195,"G0")</f>
        <v>0</v>
      </c>
      <c r="E65" s="5">
        <f>SUMIFS(TAB!$I$4:$I$195,TAB!$G$4:$G$195,$A65,TAB!$N$4:$N$195,"G1")-SUMIFS(TAB!$I$4:$I$195,TAB!$H$4:$H$195,$A65,TAB!$N$4:$N$195,"G1")</f>
        <v>0</v>
      </c>
      <c r="F65" s="5">
        <f>SUMIFS(TAB!$I$4:$I$195,TAB!$G$4:$G$195,$A65,TAB!$N$4:$N$195,"G2")-SUMIFS(TAB!$I$4:$I$195,TAB!$H$4:$H$195,$A65,TAB!$N$4:$N$195,"G2")</f>
        <v>0</v>
      </c>
      <c r="G65" s="5">
        <f>SUMIFS(TAB!$I$4:$I$195,TAB!$G$4:$G$195,$A65,TAB!$N$4:$N$195,"G9")-SUMIFS(TAB!$I$4:$I$195,TAB!$H$4:$H$195,$A65,TAB!$N$4:$N$195,"G9")</f>
        <v>0</v>
      </c>
      <c r="H65" s="5">
        <f>SUMIFS(TAB!$I$4:$I$195,TAB!$G$4:$G$195,$A65,TAB!$N$4:$N$195,"G7")-SUMIFS(TAB!$I$4:$I$195,TAB!$H$4:$H$195,$A65,TAB!$N$4:$N$195,"G7")</f>
        <v>0</v>
      </c>
      <c r="I65" s="5">
        <f>SUMIFS(TAB!$I$4:$I$195,TAB!$G$4:$G$195,$A65,TAB!$N$4:$N$195,"G5")-SUMIFS(TAB!$I$4:$I$195,TAB!$H$4:$H$195,$A65,TAB!$N$4:$N$195,"G5")</f>
        <v>0</v>
      </c>
      <c r="J65" s="13">
        <f>ROUND(D65+E65+F65+G65+H65+I65,0)</f>
        <v>0</v>
      </c>
      <c r="K65" s="14">
        <f>ROUND(G65+H65+I65,0)</f>
        <v>0</v>
      </c>
      <c r="L65" s="11" t="str">
        <f>IF(OR($J65&lt;=-1,$J65&gt;0),A65,"")</f>
        <v/>
      </c>
      <c r="M65" s="11" t="str">
        <f>IF(OR($J65&lt;=-1,$J65&gt;0),A65,"")</f>
        <v/>
      </c>
      <c r="N65" s="11" t="str">
        <f>IF(OR($J65&lt;=-1,$J65&gt;0),C65,"")</f>
        <v/>
      </c>
      <c r="O65" s="11" t="str">
        <f t="shared" si="0"/>
        <v/>
      </c>
      <c r="P65" s="12" t="str">
        <f>IF(OR($K65&lt;=-1,$K65&gt;0),A65,"")</f>
        <v/>
      </c>
      <c r="Q65" s="12" t="str">
        <f>IF(OR($K65&lt;=-1,$K65&gt;0),A65,"")</f>
        <v/>
      </c>
      <c r="R65" s="12" t="str">
        <f>IF(OR($K65&lt;=-1,$K65&gt;0),B65,"")</f>
        <v/>
      </c>
      <c r="S65" s="101" t="str">
        <f t="shared" si="1"/>
        <v/>
      </c>
    </row>
    <row r="66" spans="1:19" s="32" customFormat="1" ht="30" customHeight="1" x14ac:dyDescent="0.2">
      <c r="A66" s="7">
        <v>135</v>
      </c>
      <c r="B66" s="159">
        <f t="shared" si="3"/>
        <v>678.49000000000012</v>
      </c>
      <c r="C66" s="228">
        <f t="shared" si="2"/>
        <v>710.49000000000012</v>
      </c>
      <c r="D66" s="5">
        <f>SUMIFS(TAB!$I$4:$I$195,TAB!$G$4:$G$195,$A66,TAB!$N$4:$N$195,"G0")-SUMIFS(TAB!$I$4:$I$195,TAB!$H$4:$H$195,$A66,TAB!$N$4:$N$195,"G0")</f>
        <v>0</v>
      </c>
      <c r="E66" s="5">
        <f>SUMIFS(TAB!$I$4:$I$195,TAB!$G$4:$G$195,$A66,TAB!$N$4:$N$195,"G1")-SUMIFS(TAB!$I$4:$I$195,TAB!$H$4:$H$195,$A66,TAB!$N$4:$N$195,"G1")</f>
        <v>0</v>
      </c>
      <c r="F66" s="5">
        <f>SUMIFS(TAB!$I$4:$I$195,TAB!$G$4:$G$195,$A66,TAB!$N$4:$N$195,"G2")-SUMIFS(TAB!$I$4:$I$195,TAB!$H$4:$H$195,$A66,TAB!$N$4:$N$195,"G2")</f>
        <v>0</v>
      </c>
      <c r="G66" s="5">
        <f>SUMIFS(TAB!$I$4:$I$195,TAB!$G$4:$G$195,$A66,TAB!$N$4:$N$195,"G9")-SUMIFS(TAB!$I$4:$I$195,TAB!$H$4:$H$195,$A66,TAB!$N$4:$N$195,"G9")</f>
        <v>0</v>
      </c>
      <c r="H66" s="5">
        <f>SUMIFS(TAB!$I$4:$I$195,TAB!$G$4:$G$195,$A66,TAB!$N$4:$N$195,"G7")-SUMIFS(TAB!$I$4:$I$195,TAB!$H$4:$H$195,$A66,TAB!$N$4:$N$195,"G7")</f>
        <v>0</v>
      </c>
      <c r="I66" s="5">
        <f>SUMIFS(TAB!$I$4:$I$195,TAB!$G$4:$G$195,$A66,TAB!$N$4:$N$195,"G5")-SUMIFS(TAB!$I$4:$I$195,TAB!$H$4:$H$195,$A66,TAB!$N$4:$N$195,"G5")</f>
        <v>0</v>
      </c>
      <c r="J66" s="13">
        <f>ROUND(D66+E66+F66+G66+H66+I66,0)</f>
        <v>0</v>
      </c>
      <c r="K66" s="14">
        <f>ROUND(G66+H66+I66,0)</f>
        <v>0</v>
      </c>
      <c r="L66" s="11" t="str">
        <f>IF(OR($J66&lt;=-1,$J66&gt;0),A66,"")</f>
        <v/>
      </c>
      <c r="M66" s="11" t="str">
        <f>IF(OR($J66&lt;=-1,$J66&gt;0),A66,"")</f>
        <v/>
      </c>
      <c r="N66" s="11" t="str">
        <f>IF(OR($J66&lt;=-1,$J66&gt;0),C66,"")</f>
        <v/>
      </c>
      <c r="O66" s="11" t="str">
        <f t="shared" si="0"/>
        <v/>
      </c>
      <c r="P66" s="12" t="str">
        <f>IF(OR($K66&lt;=-1,$K66&gt;0),A66,"")</f>
        <v/>
      </c>
      <c r="Q66" s="12" t="str">
        <f>IF(OR($K66&lt;=-1,$K66&gt;0),A66,"")</f>
        <v/>
      </c>
      <c r="R66" s="12" t="str">
        <f>IF(OR($K66&lt;=-1,$K66&gt;0),B66,"")</f>
        <v/>
      </c>
      <c r="S66" s="101" t="str">
        <f t="shared" si="1"/>
        <v/>
      </c>
    </row>
    <row r="67" spans="1:19" s="32" customFormat="1" ht="30" customHeight="1" x14ac:dyDescent="0.2">
      <c r="A67" s="7">
        <v>136</v>
      </c>
      <c r="B67" s="159">
        <f t="shared" si="3"/>
        <v>678.49000000000012</v>
      </c>
      <c r="C67" s="228">
        <f t="shared" si="2"/>
        <v>710.49000000000012</v>
      </c>
      <c r="D67" s="5">
        <f>SUMIFS(TAB!$I$4:$I$195,TAB!$G$4:$G$195,$A67,TAB!$N$4:$N$195,"G0")-SUMIFS(TAB!$I$4:$I$195,TAB!$H$4:$H$195,$A67,TAB!$N$4:$N$195,"G0")</f>
        <v>0</v>
      </c>
      <c r="E67" s="5">
        <f>SUMIFS(TAB!$I$4:$I$195,TAB!$G$4:$G$195,$A67,TAB!$N$4:$N$195,"G1")-SUMIFS(TAB!$I$4:$I$195,TAB!$H$4:$H$195,$A67,TAB!$N$4:$N$195,"G1")</f>
        <v>0</v>
      </c>
      <c r="F67" s="5">
        <f>SUMIFS(TAB!$I$4:$I$195,TAB!$G$4:$G$195,$A67,TAB!$N$4:$N$195,"G2")-SUMIFS(TAB!$I$4:$I$195,TAB!$H$4:$H$195,$A67,TAB!$N$4:$N$195,"G2")</f>
        <v>0</v>
      </c>
      <c r="G67" s="5">
        <f>SUMIFS(TAB!$I$4:$I$195,TAB!$G$4:$G$195,$A67,TAB!$N$4:$N$195,"G9")-SUMIFS(TAB!$I$4:$I$195,TAB!$H$4:$H$195,$A67,TAB!$N$4:$N$195,"G9")</f>
        <v>0</v>
      </c>
      <c r="H67" s="5">
        <f>SUMIFS(TAB!$I$4:$I$195,TAB!$G$4:$G$195,$A67,TAB!$N$4:$N$195,"G7")-SUMIFS(TAB!$I$4:$I$195,TAB!$H$4:$H$195,$A67,TAB!$N$4:$N$195,"G7")</f>
        <v>0</v>
      </c>
      <c r="I67" s="5">
        <f>SUMIFS(TAB!$I$4:$I$195,TAB!$G$4:$G$195,$A67,TAB!$N$4:$N$195,"G5")-SUMIFS(TAB!$I$4:$I$195,TAB!$H$4:$H$195,$A67,TAB!$N$4:$N$195,"G5")</f>
        <v>0</v>
      </c>
      <c r="J67" s="13">
        <f>ROUND(D67+E67+F67+G67+H67+I67,0)</f>
        <v>0</v>
      </c>
      <c r="K67" s="14">
        <f>ROUND(G67+H67+I67,0)</f>
        <v>0</v>
      </c>
      <c r="L67" s="11" t="str">
        <f>IF(OR($J67&lt;=-1,$J67&gt;0),A67,"")</f>
        <v/>
      </c>
      <c r="M67" s="11" t="str">
        <f>IF(OR($J67&lt;=-1,$J67&gt;0),A67,"")</f>
        <v/>
      </c>
      <c r="N67" s="11" t="str">
        <f>IF(OR($J67&lt;=-1,$J67&gt;0),C67,"")</f>
        <v/>
      </c>
      <c r="O67" s="11" t="str">
        <f t="shared" ref="O67:O130" si="4">IF(OR($J67&lt;=-1,$J67&gt;0),770,"")</f>
        <v/>
      </c>
      <c r="P67" s="12" t="str">
        <f>IF(OR($K67&lt;=-1,$K67&gt;0),A67,"")</f>
        <v/>
      </c>
      <c r="Q67" s="12" t="str">
        <f>IF(OR($K67&lt;=-1,$K67&gt;0),A67,"")</f>
        <v/>
      </c>
      <c r="R67" s="12" t="str">
        <f>IF(OR($K67&lt;=-1,$K67&gt;0),B67,"")</f>
        <v/>
      </c>
      <c r="S67" s="101" t="str">
        <f t="shared" ref="S67:S76" si="5">IF(OR($K67&lt;=-1,$K67&gt;0),770,"")</f>
        <v/>
      </c>
    </row>
    <row r="68" spans="1:19" s="32" customFormat="1" ht="30" customHeight="1" x14ac:dyDescent="0.2">
      <c r="A68" s="7">
        <v>137</v>
      </c>
      <c r="B68" s="159">
        <f t="shared" ref="B68:B131" si="6">$B67+$G68+$H68+$I68</f>
        <v>678.49000000000012</v>
      </c>
      <c r="C68" s="228">
        <f t="shared" ref="C68:C131" si="7">$C67+$G68+$H68+$I68+$F68+$E68+$D68</f>
        <v>710.49000000000012</v>
      </c>
      <c r="D68" s="5">
        <f>SUMIFS(TAB!$I$4:$I$195,TAB!$G$4:$G$195,$A68,TAB!$N$4:$N$195,"G0")-SUMIFS(TAB!$I$4:$I$195,TAB!$H$4:$H$195,$A68,TAB!$N$4:$N$195,"G0")</f>
        <v>0</v>
      </c>
      <c r="E68" s="5">
        <f>SUMIFS(TAB!$I$4:$I$195,TAB!$G$4:$G$195,$A68,TAB!$N$4:$N$195,"G1")-SUMIFS(TAB!$I$4:$I$195,TAB!$H$4:$H$195,$A68,TAB!$N$4:$N$195,"G1")</f>
        <v>0</v>
      </c>
      <c r="F68" s="5">
        <f>SUMIFS(TAB!$I$4:$I$195,TAB!$G$4:$G$195,$A68,TAB!$N$4:$N$195,"G2")-SUMIFS(TAB!$I$4:$I$195,TAB!$H$4:$H$195,$A68,TAB!$N$4:$N$195,"G2")</f>
        <v>0</v>
      </c>
      <c r="G68" s="5">
        <f>SUMIFS(TAB!$I$4:$I$195,TAB!$G$4:$G$195,$A68,TAB!$N$4:$N$195,"G9")-SUMIFS(TAB!$I$4:$I$195,TAB!$H$4:$H$195,$A68,TAB!$N$4:$N$195,"G9")</f>
        <v>0</v>
      </c>
      <c r="H68" s="5">
        <f>SUMIFS(TAB!$I$4:$I$195,TAB!$G$4:$G$195,$A68,TAB!$N$4:$N$195,"G7")-SUMIFS(TAB!$I$4:$I$195,TAB!$H$4:$H$195,$A68,TAB!$N$4:$N$195,"G7")</f>
        <v>0</v>
      </c>
      <c r="I68" s="5">
        <f>SUMIFS(TAB!$I$4:$I$195,TAB!$G$4:$G$195,$A68,TAB!$N$4:$N$195,"G5")-SUMIFS(TAB!$I$4:$I$195,TAB!$H$4:$H$195,$A68,TAB!$N$4:$N$195,"G5")</f>
        <v>0</v>
      </c>
      <c r="J68" s="13">
        <f>ROUND(D68+E68+F68+G68+H68+I68,0)</f>
        <v>0</v>
      </c>
      <c r="K68" s="14">
        <f>ROUND(G68+H68+I68,0)</f>
        <v>0</v>
      </c>
      <c r="L68" s="11" t="str">
        <f>IF(OR($J68&lt;=-1,$J68&gt;0),A68,"")</f>
        <v/>
      </c>
      <c r="M68" s="11" t="str">
        <f>IF(OR($J68&lt;=-1,$J68&gt;0),A68,"")</f>
        <v/>
      </c>
      <c r="N68" s="11" t="str">
        <f>IF(OR($J68&lt;=-1,$J68&gt;0),C68,"")</f>
        <v/>
      </c>
      <c r="O68" s="11" t="str">
        <f t="shared" si="4"/>
        <v/>
      </c>
      <c r="P68" s="12" t="str">
        <f>IF(OR($K68&lt;=-1,$K68&gt;0),A68,"")</f>
        <v/>
      </c>
      <c r="Q68" s="12" t="str">
        <f>IF(OR($K68&lt;=-1,$K68&gt;0),A68,"")</f>
        <v/>
      </c>
      <c r="R68" s="12" t="str">
        <f>IF(OR($K68&lt;=-1,$K68&gt;0),B68,"")</f>
        <v/>
      </c>
      <c r="S68" s="101" t="str">
        <f t="shared" si="5"/>
        <v/>
      </c>
    </row>
    <row r="69" spans="1:19" s="32" customFormat="1" ht="30" customHeight="1" x14ac:dyDescent="0.2">
      <c r="A69" s="7">
        <v>138</v>
      </c>
      <c r="B69" s="159">
        <f t="shared" si="6"/>
        <v>678.49000000000012</v>
      </c>
      <c r="C69" s="228">
        <f t="shared" si="7"/>
        <v>710.49000000000012</v>
      </c>
      <c r="D69" s="5">
        <f>SUMIFS(TAB!$I$4:$I$195,TAB!$G$4:$G$195,$A69,TAB!$N$4:$N$195,"G0")-SUMIFS(TAB!$I$4:$I$195,TAB!$H$4:$H$195,$A69,TAB!$N$4:$N$195,"G0")</f>
        <v>0</v>
      </c>
      <c r="E69" s="5">
        <f>SUMIFS(TAB!$I$4:$I$195,TAB!$G$4:$G$195,$A69,TAB!$N$4:$N$195,"G1")-SUMIFS(TAB!$I$4:$I$195,TAB!$H$4:$H$195,$A69,TAB!$N$4:$N$195,"G1")</f>
        <v>0</v>
      </c>
      <c r="F69" s="5">
        <f>SUMIFS(TAB!$I$4:$I$195,TAB!$G$4:$G$195,$A69,TAB!$N$4:$N$195,"G2")-SUMIFS(TAB!$I$4:$I$195,TAB!$H$4:$H$195,$A69,TAB!$N$4:$N$195,"G2")</f>
        <v>0</v>
      </c>
      <c r="G69" s="5">
        <f>SUMIFS(TAB!$I$4:$I$195,TAB!$G$4:$G$195,$A69,TAB!$N$4:$N$195,"G9")-SUMIFS(TAB!$I$4:$I$195,TAB!$H$4:$H$195,$A69,TAB!$N$4:$N$195,"G9")</f>
        <v>0</v>
      </c>
      <c r="H69" s="5">
        <f>SUMIFS(TAB!$I$4:$I$195,TAB!$G$4:$G$195,$A69,TAB!$N$4:$N$195,"G7")-SUMIFS(TAB!$I$4:$I$195,TAB!$H$4:$H$195,$A69,TAB!$N$4:$N$195,"G7")</f>
        <v>0</v>
      </c>
      <c r="I69" s="5">
        <f>SUMIFS(TAB!$I$4:$I$195,TAB!$G$4:$G$195,$A69,TAB!$N$4:$N$195,"G5")-SUMIFS(TAB!$I$4:$I$195,TAB!$H$4:$H$195,$A69,TAB!$N$4:$N$195,"G5")</f>
        <v>0</v>
      </c>
      <c r="J69" s="13">
        <f>ROUND(D69+E69+F69+G69+H69+I69,0)</f>
        <v>0</v>
      </c>
      <c r="K69" s="14">
        <f>ROUND(G69+H69+I69,0)</f>
        <v>0</v>
      </c>
      <c r="L69" s="11" t="str">
        <f>IF(OR($J69&lt;=-1,$J69&gt;0),A69,"")</f>
        <v/>
      </c>
      <c r="M69" s="11" t="str">
        <f>IF(OR($J69&lt;=-1,$J69&gt;0),A69,"")</f>
        <v/>
      </c>
      <c r="N69" s="11" t="str">
        <f>IF(OR($J69&lt;=-1,$J69&gt;0),C69,"")</f>
        <v/>
      </c>
      <c r="O69" s="11" t="str">
        <f t="shared" si="4"/>
        <v/>
      </c>
      <c r="P69" s="12" t="str">
        <f>IF(OR($K69&lt;=-1,$K69&gt;0),A69,"")</f>
        <v/>
      </c>
      <c r="Q69" s="12" t="str">
        <f>IF(OR($K69&lt;=-1,$K69&gt;0),A69,"")</f>
        <v/>
      </c>
      <c r="R69" s="12" t="str">
        <f>IF(OR($K69&lt;=-1,$K69&gt;0),B69,"")</f>
        <v/>
      </c>
      <c r="S69" s="101" t="str">
        <f t="shared" si="5"/>
        <v/>
      </c>
    </row>
    <row r="70" spans="1:19" s="32" customFormat="1" ht="30" customHeight="1" x14ac:dyDescent="0.2">
      <c r="A70" s="7">
        <v>139</v>
      </c>
      <c r="B70" s="159">
        <f t="shared" si="6"/>
        <v>678.49000000000012</v>
      </c>
      <c r="C70" s="228">
        <f t="shared" si="7"/>
        <v>710.49000000000012</v>
      </c>
      <c r="D70" s="5">
        <f>SUMIFS(TAB!$I$4:$I$195,TAB!$G$4:$G$195,$A70,TAB!$N$4:$N$195,"G0")-SUMIFS(TAB!$I$4:$I$195,TAB!$H$4:$H$195,$A70,TAB!$N$4:$N$195,"G0")</f>
        <v>0</v>
      </c>
      <c r="E70" s="5">
        <f>SUMIFS(TAB!$I$4:$I$195,TAB!$G$4:$G$195,$A70,TAB!$N$4:$N$195,"G1")-SUMIFS(TAB!$I$4:$I$195,TAB!$H$4:$H$195,$A70,TAB!$N$4:$N$195,"G1")</f>
        <v>0</v>
      </c>
      <c r="F70" s="5">
        <f>SUMIFS(TAB!$I$4:$I$195,TAB!$G$4:$G$195,$A70,TAB!$N$4:$N$195,"G2")-SUMIFS(TAB!$I$4:$I$195,TAB!$H$4:$H$195,$A70,TAB!$N$4:$N$195,"G2")</f>
        <v>0</v>
      </c>
      <c r="G70" s="5">
        <f>SUMIFS(TAB!$I$4:$I$195,TAB!$G$4:$G$195,$A70,TAB!$N$4:$N$195,"G9")-SUMIFS(TAB!$I$4:$I$195,TAB!$H$4:$H$195,$A70,TAB!$N$4:$N$195,"G9")</f>
        <v>0</v>
      </c>
      <c r="H70" s="5">
        <f>SUMIFS(TAB!$I$4:$I$195,TAB!$G$4:$G$195,$A70,TAB!$N$4:$N$195,"G7")-SUMIFS(TAB!$I$4:$I$195,TAB!$H$4:$H$195,$A70,TAB!$N$4:$N$195,"G7")</f>
        <v>0</v>
      </c>
      <c r="I70" s="5">
        <f>SUMIFS(TAB!$I$4:$I$195,TAB!$G$4:$G$195,$A70,TAB!$N$4:$N$195,"G5")-SUMIFS(TAB!$I$4:$I$195,TAB!$H$4:$H$195,$A70,TAB!$N$4:$N$195,"G5")</f>
        <v>0</v>
      </c>
      <c r="J70" s="13">
        <f>ROUND(D70+E70+F70+G70+H70+I70,0)</f>
        <v>0</v>
      </c>
      <c r="K70" s="14">
        <f>ROUND(G70+H70+I70,0)</f>
        <v>0</v>
      </c>
      <c r="L70" s="11" t="str">
        <f>IF(OR($J70&lt;=-1,$J70&gt;0),A70,"")</f>
        <v/>
      </c>
      <c r="M70" s="11" t="str">
        <f>IF(OR($J70&lt;=-1,$J70&gt;0),A70,"")</f>
        <v/>
      </c>
      <c r="N70" s="11" t="str">
        <f>IF(OR($J70&lt;=-1,$J70&gt;0),C70,"")</f>
        <v/>
      </c>
      <c r="O70" s="11" t="str">
        <f t="shared" si="4"/>
        <v/>
      </c>
      <c r="P70" s="12" t="str">
        <f>IF(OR($K70&lt;=-1,$K70&gt;0),A70,"")</f>
        <v/>
      </c>
      <c r="Q70" s="12" t="str">
        <f>IF(OR($K70&lt;=-1,$K70&gt;0),A70,"")</f>
        <v/>
      </c>
      <c r="R70" s="12" t="str">
        <f>IF(OR($K70&lt;=-1,$K70&gt;0),B70,"")</f>
        <v/>
      </c>
      <c r="S70" s="101" t="str">
        <f t="shared" si="5"/>
        <v/>
      </c>
    </row>
    <row r="71" spans="1:19" s="32" customFormat="1" ht="30" customHeight="1" x14ac:dyDescent="0.2">
      <c r="A71" s="7">
        <v>140</v>
      </c>
      <c r="B71" s="159">
        <f t="shared" si="6"/>
        <v>678.49000000000012</v>
      </c>
      <c r="C71" s="228">
        <f t="shared" si="7"/>
        <v>710.49000000000012</v>
      </c>
      <c r="D71" s="5">
        <f>SUMIFS(TAB!$I$4:$I$195,TAB!$G$4:$G$195,$A71,TAB!$N$4:$N$195,"G0")-SUMIFS(TAB!$I$4:$I$195,TAB!$H$4:$H$195,$A71,TAB!$N$4:$N$195,"G0")</f>
        <v>0</v>
      </c>
      <c r="E71" s="5">
        <f>SUMIFS(TAB!$I$4:$I$195,TAB!$G$4:$G$195,$A71,TAB!$N$4:$N$195,"G1")-SUMIFS(TAB!$I$4:$I$195,TAB!$H$4:$H$195,$A71,TAB!$N$4:$N$195,"G1")</f>
        <v>0</v>
      </c>
      <c r="F71" s="5">
        <f>SUMIFS(TAB!$I$4:$I$195,TAB!$G$4:$G$195,$A71,TAB!$N$4:$N$195,"G2")-SUMIFS(TAB!$I$4:$I$195,TAB!$H$4:$H$195,$A71,TAB!$N$4:$N$195,"G2")</f>
        <v>0</v>
      </c>
      <c r="G71" s="5">
        <f>SUMIFS(TAB!$I$4:$I$195,TAB!$G$4:$G$195,$A71,TAB!$N$4:$N$195,"G9")-SUMIFS(TAB!$I$4:$I$195,TAB!$H$4:$H$195,$A71,TAB!$N$4:$N$195,"G9")</f>
        <v>0</v>
      </c>
      <c r="H71" s="5">
        <f>SUMIFS(TAB!$I$4:$I$195,TAB!$G$4:$G$195,$A71,TAB!$N$4:$N$195,"G7")-SUMIFS(TAB!$I$4:$I$195,TAB!$H$4:$H$195,$A71,TAB!$N$4:$N$195,"G7")</f>
        <v>0</v>
      </c>
      <c r="I71" s="5">
        <f>SUMIFS(TAB!$I$4:$I$195,TAB!$G$4:$G$195,$A71,TAB!$N$4:$N$195,"G5")-SUMIFS(TAB!$I$4:$I$195,TAB!$H$4:$H$195,$A71,TAB!$N$4:$N$195,"G5")</f>
        <v>0</v>
      </c>
      <c r="J71" s="13">
        <f>ROUND(D71+E71+F71+G71+H71+I71,0)</f>
        <v>0</v>
      </c>
      <c r="K71" s="14">
        <f>ROUND(G71+H71+I71,0)</f>
        <v>0</v>
      </c>
      <c r="L71" s="11" t="str">
        <f>IF(OR($J71&lt;=-1,$J71&gt;0),A71,"")</f>
        <v/>
      </c>
      <c r="M71" s="11" t="str">
        <f>IF(OR($J71&lt;=-1,$J71&gt;0),A71,"")</f>
        <v/>
      </c>
      <c r="N71" s="11" t="str">
        <f>IF(OR($J71&lt;=-1,$J71&gt;0),C71,"")</f>
        <v/>
      </c>
      <c r="O71" s="11" t="str">
        <f t="shared" si="4"/>
        <v/>
      </c>
      <c r="P71" s="12" t="str">
        <f>IF(OR($K71&lt;=-1,$K71&gt;0),A71,"")</f>
        <v/>
      </c>
      <c r="Q71" s="12" t="str">
        <f>IF(OR($K71&lt;=-1,$K71&gt;0),A71,"")</f>
        <v/>
      </c>
      <c r="R71" s="12" t="str">
        <f>IF(OR($K71&lt;=-1,$K71&gt;0),B71,"")</f>
        <v/>
      </c>
      <c r="S71" s="101" t="str">
        <f t="shared" si="5"/>
        <v/>
      </c>
    </row>
    <row r="72" spans="1:19" s="32" customFormat="1" ht="30" customHeight="1" x14ac:dyDescent="0.2">
      <c r="A72" s="7">
        <v>142</v>
      </c>
      <c r="B72" s="159">
        <f t="shared" si="6"/>
        <v>678.49000000000012</v>
      </c>
      <c r="C72" s="228">
        <f t="shared" si="7"/>
        <v>710.49000000000012</v>
      </c>
      <c r="D72" s="5">
        <f>SUMIFS(TAB!$I$4:$I$195,TAB!$G$4:$G$195,$A72,TAB!$N$4:$N$195,"G0")-SUMIFS(TAB!$I$4:$I$195,TAB!$H$4:$H$195,$A72,TAB!$N$4:$N$195,"G0")</f>
        <v>0</v>
      </c>
      <c r="E72" s="5">
        <f>SUMIFS(TAB!$I$4:$I$195,TAB!$G$4:$G$195,$A72,TAB!$N$4:$N$195,"G1")-SUMIFS(TAB!$I$4:$I$195,TAB!$H$4:$H$195,$A72,TAB!$N$4:$N$195,"G1")</f>
        <v>0</v>
      </c>
      <c r="F72" s="5">
        <f>SUMIFS(TAB!$I$4:$I$195,TAB!$G$4:$G$195,$A72,TAB!$N$4:$N$195,"G2")-SUMIFS(TAB!$I$4:$I$195,TAB!$H$4:$H$195,$A72,TAB!$N$4:$N$195,"G2")</f>
        <v>0</v>
      </c>
      <c r="G72" s="5">
        <f>SUMIFS(TAB!$I$4:$I$195,TAB!$G$4:$G$195,$A72,TAB!$N$4:$N$195,"G9")-SUMIFS(TAB!$I$4:$I$195,TAB!$H$4:$H$195,$A72,TAB!$N$4:$N$195,"G9")</f>
        <v>0</v>
      </c>
      <c r="H72" s="5">
        <f>SUMIFS(TAB!$I$4:$I$195,TAB!$G$4:$G$195,$A72,TAB!$N$4:$N$195,"G7")-SUMIFS(TAB!$I$4:$I$195,TAB!$H$4:$H$195,$A72,TAB!$N$4:$N$195,"G7")</f>
        <v>0</v>
      </c>
      <c r="I72" s="5">
        <f>SUMIFS(TAB!$I$4:$I$195,TAB!$G$4:$G$195,$A72,TAB!$N$4:$N$195,"G5")-SUMIFS(TAB!$I$4:$I$195,TAB!$H$4:$H$195,$A72,TAB!$N$4:$N$195,"G5")</f>
        <v>0</v>
      </c>
      <c r="J72" s="13">
        <f>ROUND(D72+E72+F72+G72+H72+I72,0)</f>
        <v>0</v>
      </c>
      <c r="K72" s="14">
        <f>ROUND(G72+H72+I72,0)</f>
        <v>0</v>
      </c>
      <c r="L72" s="11" t="str">
        <f>IF(OR($J72&lt;=-1,$J72&gt;0),A72,"")</f>
        <v/>
      </c>
      <c r="M72" s="11" t="str">
        <f>IF(OR($J72&lt;=-1,$J72&gt;0),A72,"")</f>
        <v/>
      </c>
      <c r="N72" s="11" t="str">
        <f>IF(OR($J72&lt;=-1,$J72&gt;0),C72,"")</f>
        <v/>
      </c>
      <c r="O72" s="11" t="str">
        <f t="shared" si="4"/>
        <v/>
      </c>
      <c r="P72" s="12" t="str">
        <f>IF(OR($K72&lt;=-1,$K72&gt;0),A72,"")</f>
        <v/>
      </c>
      <c r="Q72" s="12" t="str">
        <f>IF(OR($K72&lt;=-1,$K72&gt;0),A72,"")</f>
        <v/>
      </c>
      <c r="R72" s="12" t="str">
        <f>IF(OR($K72&lt;=-1,$K72&gt;0),B72,"")</f>
        <v/>
      </c>
      <c r="S72" s="101" t="str">
        <f t="shared" si="5"/>
        <v/>
      </c>
    </row>
    <row r="73" spans="1:19" s="32" customFormat="1" ht="30" customHeight="1" x14ac:dyDescent="0.2">
      <c r="A73" s="7">
        <v>143</v>
      </c>
      <c r="B73" s="159">
        <f t="shared" si="6"/>
        <v>678.49000000000012</v>
      </c>
      <c r="C73" s="228">
        <f t="shared" si="7"/>
        <v>710.49000000000012</v>
      </c>
      <c r="D73" s="5">
        <f>SUMIFS(TAB!$I$4:$I$195,TAB!$G$4:$G$195,$A73,TAB!$N$4:$N$195,"G0")-SUMIFS(TAB!$I$4:$I$195,TAB!$H$4:$H$195,$A73,TAB!$N$4:$N$195,"G0")</f>
        <v>0</v>
      </c>
      <c r="E73" s="5">
        <f>SUMIFS(TAB!$I$4:$I$195,TAB!$G$4:$G$195,$A73,TAB!$N$4:$N$195,"G1")-SUMIFS(TAB!$I$4:$I$195,TAB!$H$4:$H$195,$A73,TAB!$N$4:$N$195,"G1")</f>
        <v>0</v>
      </c>
      <c r="F73" s="5">
        <f>SUMIFS(TAB!$I$4:$I$195,TAB!$G$4:$G$195,$A73,TAB!$N$4:$N$195,"G2")-SUMIFS(TAB!$I$4:$I$195,TAB!$H$4:$H$195,$A73,TAB!$N$4:$N$195,"G2")</f>
        <v>0</v>
      </c>
      <c r="G73" s="5">
        <f>SUMIFS(TAB!$I$4:$I$195,TAB!$G$4:$G$195,$A73,TAB!$N$4:$N$195,"G9")-SUMIFS(TAB!$I$4:$I$195,TAB!$H$4:$H$195,$A73,TAB!$N$4:$N$195,"G9")</f>
        <v>0</v>
      </c>
      <c r="H73" s="5">
        <f>SUMIFS(TAB!$I$4:$I$195,TAB!$G$4:$G$195,$A73,TAB!$N$4:$N$195,"G7")-SUMIFS(TAB!$I$4:$I$195,TAB!$H$4:$H$195,$A73,TAB!$N$4:$N$195,"G7")</f>
        <v>0</v>
      </c>
      <c r="I73" s="5">
        <f>SUMIFS(TAB!$I$4:$I$195,TAB!$G$4:$G$195,$A73,TAB!$N$4:$N$195,"G5")-SUMIFS(TAB!$I$4:$I$195,TAB!$H$4:$H$195,$A73,TAB!$N$4:$N$195,"G5")</f>
        <v>0</v>
      </c>
      <c r="J73" s="13">
        <f>ROUND(D73+E73+F73+G73+H73+I73,0)</f>
        <v>0</v>
      </c>
      <c r="K73" s="14">
        <f>ROUND(G73+H73+I73,0)</f>
        <v>0</v>
      </c>
      <c r="L73" s="11" t="str">
        <f>IF(OR($J73&lt;=-1,$J73&gt;0),A73,"")</f>
        <v/>
      </c>
      <c r="M73" s="11" t="str">
        <f>IF(OR($J73&lt;=-1,$J73&gt;0),A73,"")</f>
        <v/>
      </c>
      <c r="N73" s="11" t="str">
        <f>IF(OR($J73&lt;=-1,$J73&gt;0),C73,"")</f>
        <v/>
      </c>
      <c r="O73" s="11" t="str">
        <f t="shared" si="4"/>
        <v/>
      </c>
      <c r="P73" s="12" t="str">
        <f>IF(OR($K73&lt;=-1,$K73&gt;0),A73,"")</f>
        <v/>
      </c>
      <c r="Q73" s="12" t="str">
        <f>IF(OR($K73&lt;=-1,$K73&gt;0),A73,"")</f>
        <v/>
      </c>
      <c r="R73" s="12" t="str">
        <f>IF(OR($K73&lt;=-1,$K73&gt;0),B73,"")</f>
        <v/>
      </c>
      <c r="S73" s="101" t="str">
        <f>IF(OR($K73&lt;=-1,$K73&gt;0),770,"")</f>
        <v/>
      </c>
    </row>
    <row r="74" spans="1:19" s="32" customFormat="1" ht="30" customHeight="1" x14ac:dyDescent="0.2">
      <c r="A74" s="7">
        <v>144</v>
      </c>
      <c r="B74" s="159">
        <f t="shared" si="6"/>
        <v>678.49000000000012</v>
      </c>
      <c r="C74" s="228">
        <f t="shared" si="7"/>
        <v>710.49000000000012</v>
      </c>
      <c r="D74" s="5">
        <f>SUMIFS(TAB!$I$4:$I$195,TAB!$G$4:$G$195,$A74,TAB!$N$4:$N$195,"G0")-SUMIFS(TAB!$I$4:$I$195,TAB!$H$4:$H$195,$A74,TAB!$N$4:$N$195,"G0")</f>
        <v>0</v>
      </c>
      <c r="E74" s="5">
        <f>SUMIFS(TAB!$I$4:$I$195,TAB!$G$4:$G$195,$A74,TAB!$N$4:$N$195,"G1")-SUMIFS(TAB!$I$4:$I$195,TAB!$H$4:$H$195,$A74,TAB!$N$4:$N$195,"G1")</f>
        <v>0</v>
      </c>
      <c r="F74" s="5">
        <f>SUMIFS(TAB!$I$4:$I$195,TAB!$G$4:$G$195,$A74,TAB!$N$4:$N$195,"G2")-SUMIFS(TAB!$I$4:$I$195,TAB!$H$4:$H$195,$A74,TAB!$N$4:$N$195,"G2")</f>
        <v>0</v>
      </c>
      <c r="G74" s="5">
        <f>SUMIFS(TAB!$I$4:$I$195,TAB!$G$4:$G$195,$A74,TAB!$N$4:$N$195,"G9")-SUMIFS(TAB!$I$4:$I$195,TAB!$H$4:$H$195,$A74,TAB!$N$4:$N$195,"G9")</f>
        <v>0</v>
      </c>
      <c r="H74" s="5">
        <f>SUMIFS(TAB!$I$4:$I$195,TAB!$G$4:$G$195,$A74,TAB!$N$4:$N$195,"G7")-SUMIFS(TAB!$I$4:$I$195,TAB!$H$4:$H$195,$A74,TAB!$N$4:$N$195,"G7")</f>
        <v>0</v>
      </c>
      <c r="I74" s="5">
        <f>SUMIFS(TAB!$I$4:$I$195,TAB!$G$4:$G$195,$A74,TAB!$N$4:$N$195,"G5")-SUMIFS(TAB!$I$4:$I$195,TAB!$H$4:$H$195,$A74,TAB!$N$4:$N$195,"G5")</f>
        <v>0</v>
      </c>
      <c r="J74" s="13">
        <f>ROUND(D74+E74+F74+G74+H74+I74,0)</f>
        <v>0</v>
      </c>
      <c r="K74" s="14">
        <f>ROUND(G74+H74+I74,0)</f>
        <v>0</v>
      </c>
      <c r="L74" s="11" t="str">
        <f>IF(OR($J74&lt;=-1,$J74&gt;0),A74,"")</f>
        <v/>
      </c>
      <c r="M74" s="11" t="str">
        <f>IF(OR($J74&lt;=-1,$J74&gt;0),A74,"")</f>
        <v/>
      </c>
      <c r="N74" s="11" t="str">
        <f>IF(OR($J74&lt;=-1,$J74&gt;0),C74,"")</f>
        <v/>
      </c>
      <c r="O74" s="11" t="str">
        <f t="shared" si="4"/>
        <v/>
      </c>
      <c r="P74" s="12" t="str">
        <f>IF(OR($K74&lt;=-1,$K74&gt;0),A74,"")</f>
        <v/>
      </c>
      <c r="Q74" s="12" t="str">
        <f>IF(OR($K74&lt;=-1,$K74&gt;0),A74,"")</f>
        <v/>
      </c>
      <c r="R74" s="12" t="str">
        <f>IF(OR($K74&lt;=-1,$K74&gt;0),B74,"")</f>
        <v/>
      </c>
      <c r="S74" s="101" t="str">
        <f t="shared" si="5"/>
        <v/>
      </c>
    </row>
    <row r="75" spans="1:19" s="32" customFormat="1" ht="30" customHeight="1" x14ac:dyDescent="0.2">
      <c r="A75" s="7">
        <v>145</v>
      </c>
      <c r="B75" s="159">
        <f t="shared" si="6"/>
        <v>678.49000000000012</v>
      </c>
      <c r="C75" s="228">
        <f t="shared" si="7"/>
        <v>710.49000000000012</v>
      </c>
      <c r="D75" s="5">
        <f>SUMIFS(TAB!$I$4:$I$195,TAB!$G$4:$G$195,$A75,TAB!$N$4:$N$195,"G0")-SUMIFS(TAB!$I$4:$I$195,TAB!$H$4:$H$195,$A75,TAB!$N$4:$N$195,"G0")</f>
        <v>0</v>
      </c>
      <c r="E75" s="5">
        <f>SUMIFS(TAB!$I$4:$I$195,TAB!$G$4:$G$195,$A75,TAB!$N$4:$N$195,"G1")-SUMIFS(TAB!$I$4:$I$195,TAB!$H$4:$H$195,$A75,TAB!$N$4:$N$195,"G1")</f>
        <v>0</v>
      </c>
      <c r="F75" s="5">
        <f>SUMIFS(TAB!$I$4:$I$195,TAB!$G$4:$G$195,$A75,TAB!$N$4:$N$195,"G2")-SUMIFS(TAB!$I$4:$I$195,TAB!$H$4:$H$195,$A75,TAB!$N$4:$N$195,"G2")</f>
        <v>0</v>
      </c>
      <c r="G75" s="5">
        <f>SUMIFS(TAB!$I$4:$I$195,TAB!$G$4:$G$195,$A75,TAB!$N$4:$N$195,"G9")-SUMIFS(TAB!$I$4:$I$195,TAB!$H$4:$H$195,$A75,TAB!$N$4:$N$195,"G9")</f>
        <v>0</v>
      </c>
      <c r="H75" s="5">
        <f>SUMIFS(TAB!$I$4:$I$195,TAB!$G$4:$G$195,$A75,TAB!$N$4:$N$195,"G7")-SUMIFS(TAB!$I$4:$I$195,TAB!$H$4:$H$195,$A75,TAB!$N$4:$N$195,"G7")</f>
        <v>0</v>
      </c>
      <c r="I75" s="5">
        <f>SUMIFS(TAB!$I$4:$I$195,TAB!$G$4:$G$195,$A75,TAB!$N$4:$N$195,"G5")-SUMIFS(TAB!$I$4:$I$195,TAB!$H$4:$H$195,$A75,TAB!$N$4:$N$195,"G5")</f>
        <v>0</v>
      </c>
      <c r="J75" s="13">
        <f>ROUND(D75+E75+F75+G75+H75+I75,0)</f>
        <v>0</v>
      </c>
      <c r="K75" s="14">
        <f>ROUND(G75+H75+I75,0)</f>
        <v>0</v>
      </c>
      <c r="L75" s="11" t="str">
        <f>IF(OR($J75&lt;=-1,$J75&gt;0),A75,"")</f>
        <v/>
      </c>
      <c r="M75" s="11" t="str">
        <f>IF(OR($J75&lt;=-1,$J75&gt;0),A75,"")</f>
        <v/>
      </c>
      <c r="N75" s="11" t="str">
        <f>IF(OR($J75&lt;=-1,$J75&gt;0),C75,"")</f>
        <v/>
      </c>
      <c r="O75" s="11" t="str">
        <f t="shared" si="4"/>
        <v/>
      </c>
      <c r="P75" s="12" t="str">
        <f>IF(OR($K75&lt;=-1,$K75&gt;0),A75,"")</f>
        <v/>
      </c>
      <c r="Q75" s="12" t="str">
        <f>IF(OR($K75&lt;=-1,$K75&gt;0),A75,"")</f>
        <v/>
      </c>
      <c r="R75" s="12" t="str">
        <f>IF(OR($K75&lt;=-1,$K75&gt;0),B75,"")</f>
        <v/>
      </c>
      <c r="S75" s="101" t="str">
        <f t="shared" si="5"/>
        <v/>
      </c>
    </row>
    <row r="76" spans="1:19" s="32" customFormat="1" ht="30" customHeight="1" x14ac:dyDescent="0.2">
      <c r="A76" s="7">
        <v>146</v>
      </c>
      <c r="B76" s="159">
        <f t="shared" si="6"/>
        <v>679.24000000000012</v>
      </c>
      <c r="C76" s="228">
        <f t="shared" si="7"/>
        <v>711.24000000000012</v>
      </c>
      <c r="D76" s="5">
        <f>SUMIFS(TAB!$I$4:$I$195,TAB!$G$4:$G$195,$A76,TAB!$N$4:$N$195,"G0")-SUMIFS(TAB!$I$4:$I$195,TAB!$H$4:$H$195,$A76,TAB!$N$4:$N$195,"G0")</f>
        <v>0</v>
      </c>
      <c r="E76" s="5">
        <f>SUMIFS(TAB!$I$4:$I$195,TAB!$G$4:$G$195,$A76,TAB!$N$4:$N$195,"G1")-SUMIFS(TAB!$I$4:$I$195,TAB!$H$4:$H$195,$A76,TAB!$N$4:$N$195,"G1")</f>
        <v>0</v>
      </c>
      <c r="F76" s="5">
        <f>SUMIFS(TAB!$I$4:$I$195,TAB!$G$4:$G$195,$A76,TAB!$N$4:$N$195,"G2")-SUMIFS(TAB!$I$4:$I$195,TAB!$H$4:$H$195,$A76,TAB!$N$4:$N$195,"G2")</f>
        <v>0</v>
      </c>
      <c r="G76" s="5">
        <f>SUMIFS(TAB!$I$4:$I$195,TAB!$G$4:$G$195,$A76,TAB!$N$4:$N$195,"G9")-SUMIFS(TAB!$I$4:$I$195,TAB!$H$4:$H$195,$A76,TAB!$N$4:$N$195,"G9")</f>
        <v>0</v>
      </c>
      <c r="H76" s="5">
        <f>SUMIFS(TAB!$I$4:$I$195,TAB!$G$4:$G$195,$A76,TAB!$N$4:$N$195,"G7")-SUMIFS(TAB!$I$4:$I$195,TAB!$H$4:$H$195,$A76,TAB!$N$4:$N$195,"G7")</f>
        <v>0</v>
      </c>
      <c r="I76" s="5">
        <f>SUMIFS(TAB!$I$4:$I$195,TAB!$G$4:$G$195,$A76,TAB!$N$4:$N$195,"G5")-SUMIFS(TAB!$I$4:$I$195,TAB!$H$4:$H$195,$A76,TAB!$N$4:$N$195,"G5")</f>
        <v>0.75</v>
      </c>
      <c r="J76" s="13">
        <f>ROUND(D76+E76+F76+G76+H76+I76,0)</f>
        <v>1</v>
      </c>
      <c r="K76" s="14">
        <f>ROUND(G76+H76+I76,0)</f>
        <v>1</v>
      </c>
      <c r="L76" s="11">
        <f>IF(OR($J76&lt;=-1,$J76&gt;0),A76,"")</f>
        <v>146</v>
      </c>
      <c r="M76" s="11">
        <f>IF(OR($J76&lt;=-1,$J76&gt;0),A76,"")</f>
        <v>146</v>
      </c>
      <c r="N76" s="11">
        <f>IF(OR($J76&lt;=-1,$J76&gt;0),C76,"")</f>
        <v>711.24000000000012</v>
      </c>
      <c r="O76" s="11">
        <f t="shared" si="4"/>
        <v>770</v>
      </c>
      <c r="P76" s="12">
        <f>IF(OR($K76&lt;=-1,$K76&gt;0),A76,"")</f>
        <v>146</v>
      </c>
      <c r="Q76" s="12">
        <f>IF(OR($K76&lt;=-1,$K76&gt;0),A76,"")</f>
        <v>146</v>
      </c>
      <c r="R76" s="12">
        <f>IF(OR($K76&lt;=-1,$K76&gt;0),B76,"")</f>
        <v>679.24000000000012</v>
      </c>
      <c r="S76" s="101">
        <f t="shared" si="5"/>
        <v>770</v>
      </c>
    </row>
    <row r="77" spans="1:19" s="32" customFormat="1" ht="30" customHeight="1" x14ac:dyDescent="0.2">
      <c r="A77" s="7">
        <v>147</v>
      </c>
      <c r="B77" s="159">
        <f t="shared" si="6"/>
        <v>679.24000000000012</v>
      </c>
      <c r="C77" s="228">
        <f t="shared" si="7"/>
        <v>711.24000000000012</v>
      </c>
      <c r="D77" s="5">
        <f>SUMIFS(TAB!$I$4:$I$195,TAB!$G$4:$G$195,$A77,TAB!$N$4:$N$195,"G0")-SUMIFS(TAB!$I$4:$I$195,TAB!$H$4:$H$195,$A77,TAB!$N$4:$N$195,"G0")</f>
        <v>0</v>
      </c>
      <c r="E77" s="5">
        <f>SUMIFS(TAB!$I$4:$I$195,TAB!$G$4:$G$195,$A77,TAB!$N$4:$N$195,"G1")-SUMIFS(TAB!$I$4:$I$195,TAB!$H$4:$H$195,$A77,TAB!$N$4:$N$195,"G1")</f>
        <v>0</v>
      </c>
      <c r="F77" s="5">
        <f>SUMIFS(TAB!$I$4:$I$195,TAB!$G$4:$G$195,$A77,TAB!$N$4:$N$195,"G2")-SUMIFS(TAB!$I$4:$I$195,TAB!$H$4:$H$195,$A77,TAB!$N$4:$N$195,"G2")</f>
        <v>0</v>
      </c>
      <c r="G77" s="5">
        <f>SUMIFS(TAB!$I$4:$I$195,TAB!$G$4:$G$195,$A77,TAB!$N$4:$N$195,"G9")-SUMIFS(TAB!$I$4:$I$195,TAB!$H$4:$H$195,$A77,TAB!$N$4:$N$195,"G9")</f>
        <v>0</v>
      </c>
      <c r="H77" s="5">
        <f>SUMIFS(TAB!$I$4:$I$195,TAB!$G$4:$G$195,$A77,TAB!$N$4:$N$195,"G7")-SUMIFS(TAB!$I$4:$I$195,TAB!$H$4:$H$195,$A77,TAB!$N$4:$N$195,"G7")</f>
        <v>0</v>
      </c>
      <c r="I77" s="5">
        <f>SUMIFS(TAB!$I$4:$I$195,TAB!$G$4:$G$195,$A77,TAB!$N$4:$N$195,"G5")-SUMIFS(TAB!$I$4:$I$195,TAB!$H$4:$H$195,$A77,TAB!$N$4:$N$195,"G5")</f>
        <v>0</v>
      </c>
      <c r="J77" s="13">
        <f>ROUND(D77+E77+F77+G77+H77+I77,0)</f>
        <v>0</v>
      </c>
      <c r="K77" s="14">
        <f>ROUND(G77+H77+I77,0)</f>
        <v>0</v>
      </c>
      <c r="L77" s="11" t="str">
        <f>IF(OR($J77&lt;=-1,$J77&gt;0),A77,"")</f>
        <v/>
      </c>
      <c r="M77" s="11" t="str">
        <f>IF(OR($J77&lt;=-1,$J77&gt;0),A77,"")</f>
        <v/>
      </c>
      <c r="N77" s="11" t="str">
        <f>IF(OR($J77&lt;=-1,$J77&gt;0),C77,"")</f>
        <v/>
      </c>
      <c r="O77" s="11" t="str">
        <f t="shared" si="4"/>
        <v/>
      </c>
      <c r="P77" s="12" t="str">
        <f>IF(OR($K77&lt;=-1,$K77&gt;0),A77,"")</f>
        <v/>
      </c>
      <c r="Q77" s="12" t="str">
        <f>IF(OR($K77&lt;=-1,$K77&gt;0),A77,"")</f>
        <v/>
      </c>
      <c r="R77" s="12" t="str">
        <f>IF(OR($K77&lt;=-1,$K77&gt;0),B77,"")</f>
        <v/>
      </c>
      <c r="S77" s="101" t="str">
        <f t="shared" ref="S77:S130" si="8">IF(OR($K77&lt;=-1,$K77&gt;0),770,"")</f>
        <v/>
      </c>
    </row>
    <row r="78" spans="1:19" s="32" customFormat="1" ht="30" customHeight="1" x14ac:dyDescent="0.2">
      <c r="A78" s="7">
        <v>148</v>
      </c>
      <c r="B78" s="159">
        <f t="shared" si="6"/>
        <v>670.6400000000001</v>
      </c>
      <c r="C78" s="228">
        <f t="shared" si="7"/>
        <v>702.6400000000001</v>
      </c>
      <c r="D78" s="5">
        <f>SUMIFS(TAB!$I$4:$I$195,TAB!$G$4:$G$195,$A78,TAB!$N$4:$N$195,"G0")-SUMIFS(TAB!$I$4:$I$195,TAB!$H$4:$H$195,$A78,TAB!$N$4:$N$195,"G0")</f>
        <v>0</v>
      </c>
      <c r="E78" s="5">
        <f>SUMIFS(TAB!$I$4:$I$195,TAB!$G$4:$G$195,$A78,TAB!$N$4:$N$195,"G1")-SUMIFS(TAB!$I$4:$I$195,TAB!$H$4:$H$195,$A78,TAB!$N$4:$N$195,"G1")</f>
        <v>0</v>
      </c>
      <c r="F78" s="5">
        <f>SUMIFS(TAB!$I$4:$I$195,TAB!$G$4:$G$195,$A78,TAB!$N$4:$N$195,"G2")-SUMIFS(TAB!$I$4:$I$195,TAB!$H$4:$H$195,$A78,TAB!$N$4:$N$195,"G2")</f>
        <v>0</v>
      </c>
      <c r="G78" s="5">
        <f>SUMIFS(TAB!$I$4:$I$195,TAB!$G$4:$G$195,$A78,TAB!$N$4:$N$195,"G9")-SUMIFS(TAB!$I$4:$I$195,TAB!$H$4:$H$195,$A78,TAB!$N$4:$N$195,"G9")</f>
        <v>0</v>
      </c>
      <c r="H78" s="5">
        <f>SUMIFS(TAB!$I$4:$I$195,TAB!$G$4:$G$195,$A78,TAB!$N$4:$N$195,"G7")-SUMIFS(TAB!$I$4:$I$195,TAB!$H$4:$H$195,$A78,TAB!$N$4:$N$195,"G7")</f>
        <v>0</v>
      </c>
      <c r="I78" s="5">
        <f>SUMIFS(TAB!$I$4:$I$195,TAB!$G$4:$G$195,$A78,TAB!$N$4:$N$195,"G5")-SUMIFS(TAB!$I$4:$I$195,TAB!$H$4:$H$195,$A78,TAB!$N$4:$N$195,"G5")</f>
        <v>-8.6</v>
      </c>
      <c r="J78" s="13">
        <f>ROUND(D78+E78+F78+G78+H78+I78,0)</f>
        <v>-9</v>
      </c>
      <c r="K78" s="14">
        <f>ROUND(G78+H78+I78,0)</f>
        <v>-9</v>
      </c>
      <c r="L78" s="11">
        <f>IF(OR($J78&lt;=-1,$J78&gt;0),A78,"")</f>
        <v>148</v>
      </c>
      <c r="M78" s="11">
        <f>IF(OR($J78&lt;=-1,$J78&gt;0),A78,"")</f>
        <v>148</v>
      </c>
      <c r="N78" s="11">
        <f>IF(OR($J78&lt;=-1,$J78&gt;0),C78,"")</f>
        <v>702.6400000000001</v>
      </c>
      <c r="O78" s="11">
        <f t="shared" si="4"/>
        <v>770</v>
      </c>
      <c r="P78" s="12">
        <f>IF(OR($K78&lt;=-1,$K78&gt;0),A78,"")</f>
        <v>148</v>
      </c>
      <c r="Q78" s="12">
        <f>IF(OR($K78&lt;=-1,$K78&gt;0),A78,"")</f>
        <v>148</v>
      </c>
      <c r="R78" s="12">
        <f>IF(OR($K78&lt;=-1,$K78&gt;0),B78,"")</f>
        <v>670.6400000000001</v>
      </c>
      <c r="S78" s="101">
        <f>IF(OR($K78&lt;=-1,$K78&gt;0),620,"")</f>
        <v>620</v>
      </c>
    </row>
    <row r="79" spans="1:19" s="32" customFormat="1" ht="30" customHeight="1" x14ac:dyDescent="0.2">
      <c r="A79" s="7">
        <v>149</v>
      </c>
      <c r="B79" s="159">
        <f t="shared" si="6"/>
        <v>670.6400000000001</v>
      </c>
      <c r="C79" s="228">
        <f t="shared" si="7"/>
        <v>702.6400000000001</v>
      </c>
      <c r="D79" s="5">
        <f>SUMIFS(TAB!$I$4:$I$195,TAB!$G$4:$G$195,$A79,TAB!$N$4:$N$195,"G0")-SUMIFS(TAB!$I$4:$I$195,TAB!$H$4:$H$195,$A79,TAB!$N$4:$N$195,"G0")</f>
        <v>0</v>
      </c>
      <c r="E79" s="5">
        <f>SUMIFS(TAB!$I$4:$I$195,TAB!$G$4:$G$195,$A79,TAB!$N$4:$N$195,"G1")-SUMIFS(TAB!$I$4:$I$195,TAB!$H$4:$H$195,$A79,TAB!$N$4:$N$195,"G1")</f>
        <v>0</v>
      </c>
      <c r="F79" s="5">
        <f>SUMIFS(TAB!$I$4:$I$195,TAB!$G$4:$G$195,$A79,TAB!$N$4:$N$195,"G2")-SUMIFS(TAB!$I$4:$I$195,TAB!$H$4:$H$195,$A79,TAB!$N$4:$N$195,"G2")</f>
        <v>0</v>
      </c>
      <c r="G79" s="5">
        <f>SUMIFS(TAB!$I$4:$I$195,TAB!$G$4:$G$195,$A79,TAB!$N$4:$N$195,"G9")-SUMIFS(TAB!$I$4:$I$195,TAB!$H$4:$H$195,$A79,TAB!$N$4:$N$195,"G9")</f>
        <v>0</v>
      </c>
      <c r="H79" s="5">
        <f>SUMIFS(TAB!$I$4:$I$195,TAB!$G$4:$G$195,$A79,TAB!$N$4:$N$195,"G7")-SUMIFS(TAB!$I$4:$I$195,TAB!$H$4:$H$195,$A79,TAB!$N$4:$N$195,"G7")</f>
        <v>0</v>
      </c>
      <c r="I79" s="5">
        <f>SUMIFS(TAB!$I$4:$I$195,TAB!$G$4:$G$195,$A79,TAB!$N$4:$N$195,"G5")-SUMIFS(TAB!$I$4:$I$195,TAB!$H$4:$H$195,$A79,TAB!$N$4:$N$195,"G5")</f>
        <v>0</v>
      </c>
      <c r="J79" s="13">
        <f>ROUND(D79+E79+F79+G79+H79+I79,0)</f>
        <v>0</v>
      </c>
      <c r="K79" s="14">
        <f>ROUND(G79+H79+I79,0)</f>
        <v>0</v>
      </c>
      <c r="L79" s="11" t="str">
        <f>IF(OR($J79&lt;=-1,$J79&gt;0),A79,"")</f>
        <v/>
      </c>
      <c r="M79" s="11" t="str">
        <f>IF(OR($J79&lt;=-1,$J79&gt;0),A79,"")</f>
        <v/>
      </c>
      <c r="N79" s="11" t="str">
        <f>IF(OR($J79&lt;=-1,$J79&gt;0),C79,"")</f>
        <v/>
      </c>
      <c r="O79" s="11" t="str">
        <f t="shared" si="4"/>
        <v/>
      </c>
      <c r="P79" s="12" t="str">
        <f>IF(OR($K79&lt;=-1,$K79&gt;0),A79,"")</f>
        <v/>
      </c>
      <c r="Q79" s="12" t="str">
        <f>IF(OR($K79&lt;=-1,$K79&gt;0),A79,"")</f>
        <v/>
      </c>
      <c r="R79" s="12" t="str">
        <f>IF(OR($K79&lt;=-1,$K79&gt;0),B79,"")</f>
        <v/>
      </c>
      <c r="S79" s="101" t="str">
        <f t="shared" si="8"/>
        <v/>
      </c>
    </row>
    <row r="80" spans="1:19" s="32" customFormat="1" ht="30" customHeight="1" x14ac:dyDescent="0.2">
      <c r="A80" s="7">
        <v>150</v>
      </c>
      <c r="B80" s="159">
        <f t="shared" si="6"/>
        <v>660.44</v>
      </c>
      <c r="C80" s="228">
        <f t="shared" si="7"/>
        <v>692.44</v>
      </c>
      <c r="D80" s="5">
        <f>SUMIFS(TAB!$I$4:$I$195,TAB!$G$4:$G$195,$A80,TAB!$N$4:$N$195,"G0")-SUMIFS(TAB!$I$4:$I$195,TAB!$H$4:$H$195,$A80,TAB!$N$4:$N$195,"G0")</f>
        <v>0</v>
      </c>
      <c r="E80" s="5">
        <f>SUMIFS(TAB!$I$4:$I$195,TAB!$G$4:$G$195,$A80,TAB!$N$4:$N$195,"G1")-SUMIFS(TAB!$I$4:$I$195,TAB!$H$4:$H$195,$A80,TAB!$N$4:$N$195,"G1")</f>
        <v>0</v>
      </c>
      <c r="F80" s="5">
        <f>SUMIFS(TAB!$I$4:$I$195,TAB!$G$4:$G$195,$A80,TAB!$N$4:$N$195,"G2")-SUMIFS(TAB!$I$4:$I$195,TAB!$H$4:$H$195,$A80,TAB!$N$4:$N$195,"G2")</f>
        <v>0</v>
      </c>
      <c r="G80" s="5">
        <f>SUMIFS(TAB!$I$4:$I$195,TAB!$G$4:$G$195,$A80,TAB!$N$4:$N$195,"G9")-SUMIFS(TAB!$I$4:$I$195,TAB!$H$4:$H$195,$A80,TAB!$N$4:$N$195,"G9")</f>
        <v>0</v>
      </c>
      <c r="H80" s="5">
        <f>SUMIFS(TAB!$I$4:$I$195,TAB!$G$4:$G$195,$A80,TAB!$N$4:$N$195,"G7")-SUMIFS(TAB!$I$4:$I$195,TAB!$H$4:$H$195,$A80,TAB!$N$4:$N$195,"G7")</f>
        <v>0</v>
      </c>
      <c r="I80" s="5">
        <f>SUMIFS(TAB!$I$4:$I$195,TAB!$G$4:$G$195,$A80,TAB!$N$4:$N$195,"G5")-SUMIFS(TAB!$I$4:$I$195,TAB!$H$4:$H$195,$A80,TAB!$N$4:$N$195,"G5")</f>
        <v>-10.199999999999999</v>
      </c>
      <c r="J80" s="13">
        <f>ROUND(D80+E80+F80+G80+H80+I80,0)</f>
        <v>-10</v>
      </c>
      <c r="K80" s="14">
        <f>ROUND(G80+H80+I80,0)</f>
        <v>-10</v>
      </c>
      <c r="L80" s="11">
        <f>IF(OR($J80&lt;=-1,$J80&gt;0),A80,"")</f>
        <v>150</v>
      </c>
      <c r="M80" s="11">
        <f>IF(OR($J80&lt;=-1,$J80&gt;0),A80,"")</f>
        <v>150</v>
      </c>
      <c r="N80" s="11">
        <f>IF(OR($J80&lt;=-1,$J80&gt;0),C80,"")</f>
        <v>692.44</v>
      </c>
      <c r="O80" s="11">
        <f t="shared" si="4"/>
        <v>770</v>
      </c>
      <c r="P80" s="12">
        <f>IF(OR($K80&lt;=-1,$K80&gt;0),A80,"")</f>
        <v>150</v>
      </c>
      <c r="Q80" s="12">
        <f>IF(OR($K80&lt;=-1,$K80&gt;0),A80,"")</f>
        <v>150</v>
      </c>
      <c r="R80" s="12">
        <f>IF(OR($K80&lt;=-1,$K80&gt;0),B80,"")</f>
        <v>660.44</v>
      </c>
      <c r="S80" s="101">
        <f t="shared" si="8"/>
        <v>770</v>
      </c>
    </row>
    <row r="81" spans="1:19" s="32" customFormat="1" ht="30" customHeight="1" x14ac:dyDescent="0.2">
      <c r="A81" s="7">
        <v>151</v>
      </c>
      <c r="B81" s="159">
        <f t="shared" si="6"/>
        <v>660.44</v>
      </c>
      <c r="C81" s="228">
        <f t="shared" si="7"/>
        <v>692.44</v>
      </c>
      <c r="D81" s="5">
        <f>SUMIFS(TAB!$I$4:$I$195,TAB!$G$4:$G$195,$A81,TAB!$N$4:$N$195,"G0")-SUMIFS(TAB!$I$4:$I$195,TAB!$H$4:$H$195,$A81,TAB!$N$4:$N$195,"G0")</f>
        <v>0</v>
      </c>
      <c r="E81" s="5">
        <f>SUMIFS(TAB!$I$4:$I$195,TAB!$G$4:$G$195,$A81,TAB!$N$4:$N$195,"G1")-SUMIFS(TAB!$I$4:$I$195,TAB!$H$4:$H$195,$A81,TAB!$N$4:$N$195,"G1")</f>
        <v>0</v>
      </c>
      <c r="F81" s="5">
        <f>SUMIFS(TAB!$I$4:$I$195,TAB!$G$4:$G$195,$A81,TAB!$N$4:$N$195,"G2")-SUMIFS(TAB!$I$4:$I$195,TAB!$H$4:$H$195,$A81,TAB!$N$4:$N$195,"G2")</f>
        <v>0</v>
      </c>
      <c r="G81" s="5">
        <f>SUMIFS(TAB!$I$4:$I$195,TAB!$G$4:$G$195,$A81,TAB!$N$4:$N$195,"G9")-SUMIFS(TAB!$I$4:$I$195,TAB!$H$4:$H$195,$A81,TAB!$N$4:$N$195,"G9")</f>
        <v>0</v>
      </c>
      <c r="H81" s="5">
        <f>SUMIFS(TAB!$I$4:$I$195,TAB!$G$4:$G$195,$A81,TAB!$N$4:$N$195,"G7")-SUMIFS(TAB!$I$4:$I$195,TAB!$H$4:$H$195,$A81,TAB!$N$4:$N$195,"G7")</f>
        <v>0</v>
      </c>
      <c r="I81" s="5">
        <f>SUMIFS(TAB!$I$4:$I$195,TAB!$G$4:$G$195,$A81,TAB!$N$4:$N$195,"G5")-SUMIFS(TAB!$I$4:$I$195,TAB!$H$4:$H$195,$A81,TAB!$N$4:$N$195,"G5")</f>
        <v>0</v>
      </c>
      <c r="J81" s="13">
        <f>ROUND(D81+E81+F81+G81+H81+I81,0)</f>
        <v>0</v>
      </c>
      <c r="K81" s="14">
        <f>ROUND(G81+H81+I81,0)</f>
        <v>0</v>
      </c>
      <c r="L81" s="11" t="str">
        <f>IF(OR($J81&lt;=-1,$J81&gt;0),A81,"")</f>
        <v/>
      </c>
      <c r="M81" s="11" t="str">
        <f>IF(OR($J81&lt;=-1,$J81&gt;0),A81,"")</f>
        <v/>
      </c>
      <c r="N81" s="11" t="str">
        <f>IF(OR($J81&lt;=-1,$J81&gt;0),C81,"")</f>
        <v/>
      </c>
      <c r="O81" s="11" t="str">
        <f t="shared" si="4"/>
        <v/>
      </c>
      <c r="P81" s="12" t="str">
        <f>IF(OR($K81&lt;=-1,$K81&gt;0),A81,"")</f>
        <v/>
      </c>
      <c r="Q81" s="12" t="str">
        <f>IF(OR($K81&lt;=-1,$K81&gt;0),A81,"")</f>
        <v/>
      </c>
      <c r="R81" s="12" t="str">
        <f>IF(OR($K81&lt;=-1,$K81&gt;0),B81,"")</f>
        <v/>
      </c>
      <c r="S81" s="101" t="str">
        <f t="shared" si="8"/>
        <v/>
      </c>
    </row>
    <row r="82" spans="1:19" s="32" customFormat="1" ht="30" customHeight="1" x14ac:dyDescent="0.2">
      <c r="A82" s="7">
        <v>152</v>
      </c>
      <c r="B82" s="159">
        <f t="shared" si="6"/>
        <v>660.44</v>
      </c>
      <c r="C82" s="228">
        <f t="shared" si="7"/>
        <v>692.44</v>
      </c>
      <c r="D82" s="5">
        <f>SUMIFS(TAB!$I$4:$I$195,TAB!$G$4:$G$195,$A82,TAB!$N$4:$N$195,"G0")-SUMIFS(TAB!$I$4:$I$195,TAB!$H$4:$H$195,$A82,TAB!$N$4:$N$195,"G0")</f>
        <v>0</v>
      </c>
      <c r="E82" s="5">
        <f>SUMIFS(TAB!$I$4:$I$195,TAB!$G$4:$G$195,$A82,TAB!$N$4:$N$195,"G1")-SUMIFS(TAB!$I$4:$I$195,TAB!$H$4:$H$195,$A82,TAB!$N$4:$N$195,"G1")</f>
        <v>0</v>
      </c>
      <c r="F82" s="5">
        <f>SUMIFS(TAB!$I$4:$I$195,TAB!$G$4:$G$195,$A82,TAB!$N$4:$N$195,"G2")-SUMIFS(TAB!$I$4:$I$195,TAB!$H$4:$H$195,$A82,TAB!$N$4:$N$195,"G2")</f>
        <v>0</v>
      </c>
      <c r="G82" s="5">
        <f>SUMIFS(TAB!$I$4:$I$195,TAB!$G$4:$G$195,$A82,TAB!$N$4:$N$195,"G9")-SUMIFS(TAB!$I$4:$I$195,TAB!$H$4:$H$195,$A82,TAB!$N$4:$N$195,"G9")</f>
        <v>0</v>
      </c>
      <c r="H82" s="5">
        <f>SUMIFS(TAB!$I$4:$I$195,TAB!$G$4:$G$195,$A82,TAB!$N$4:$N$195,"G7")-SUMIFS(TAB!$I$4:$I$195,TAB!$H$4:$H$195,$A82,TAB!$N$4:$N$195,"G7")</f>
        <v>0</v>
      </c>
      <c r="I82" s="5">
        <f>SUMIFS(TAB!$I$4:$I$195,TAB!$G$4:$G$195,$A82,TAB!$N$4:$N$195,"G5")-SUMIFS(TAB!$I$4:$I$195,TAB!$H$4:$H$195,$A82,TAB!$N$4:$N$195,"G5")</f>
        <v>0</v>
      </c>
      <c r="J82" s="13">
        <f>ROUND(D82+E82+F82+G82+H82+I82,0)</f>
        <v>0</v>
      </c>
      <c r="K82" s="14">
        <f>ROUND(G82+H82+I82,0)</f>
        <v>0</v>
      </c>
      <c r="L82" s="11" t="str">
        <f>IF(OR($J82&lt;=-1,$J82&gt;0),A82,"")</f>
        <v/>
      </c>
      <c r="M82" s="11" t="str">
        <f>IF(OR($J82&lt;=-1,$J82&gt;0),A82,"")</f>
        <v/>
      </c>
      <c r="N82" s="11" t="str">
        <f>IF(OR($J82&lt;=-1,$J82&gt;0),C82,"")</f>
        <v/>
      </c>
      <c r="O82" s="11" t="str">
        <f t="shared" si="4"/>
        <v/>
      </c>
      <c r="P82" s="12" t="str">
        <f>IF(OR($K82&lt;=-1,$K82&gt;0),A82,"")</f>
        <v/>
      </c>
      <c r="Q82" s="12" t="str">
        <f>IF(OR($K82&lt;=-1,$K82&gt;0),A82,"")</f>
        <v/>
      </c>
      <c r="R82" s="12" t="str">
        <f>IF(OR($K82&lt;=-1,$K82&gt;0),B82,"")</f>
        <v/>
      </c>
      <c r="S82" s="101" t="str">
        <f t="shared" si="8"/>
        <v/>
      </c>
    </row>
    <row r="83" spans="1:19" s="32" customFormat="1" ht="30" customHeight="1" x14ac:dyDescent="0.2">
      <c r="A83" s="7">
        <v>153</v>
      </c>
      <c r="B83" s="159">
        <f t="shared" si="6"/>
        <v>660.44</v>
      </c>
      <c r="C83" s="228">
        <f t="shared" si="7"/>
        <v>692.44</v>
      </c>
      <c r="D83" s="5">
        <f>SUMIFS(TAB!$I$4:$I$195,TAB!$G$4:$G$195,$A83,TAB!$N$4:$N$195,"G0")-SUMIFS(TAB!$I$4:$I$195,TAB!$H$4:$H$195,$A83,TAB!$N$4:$N$195,"G0")</f>
        <v>0</v>
      </c>
      <c r="E83" s="5">
        <f>SUMIFS(TAB!$I$4:$I$195,TAB!$G$4:$G$195,$A83,TAB!$N$4:$N$195,"G1")-SUMIFS(TAB!$I$4:$I$195,TAB!$H$4:$H$195,$A83,TAB!$N$4:$N$195,"G1")</f>
        <v>0</v>
      </c>
      <c r="F83" s="5">
        <f>SUMIFS(TAB!$I$4:$I$195,TAB!$G$4:$G$195,$A83,TAB!$N$4:$N$195,"G2")-SUMIFS(TAB!$I$4:$I$195,TAB!$H$4:$H$195,$A83,TAB!$N$4:$N$195,"G2")</f>
        <v>0</v>
      </c>
      <c r="G83" s="5">
        <f>SUMIFS(TAB!$I$4:$I$195,TAB!$G$4:$G$195,$A83,TAB!$N$4:$N$195,"G9")-SUMIFS(TAB!$I$4:$I$195,TAB!$H$4:$H$195,$A83,TAB!$N$4:$N$195,"G9")</f>
        <v>0</v>
      </c>
      <c r="H83" s="5">
        <f>SUMIFS(TAB!$I$4:$I$195,TAB!$G$4:$G$195,$A83,TAB!$N$4:$N$195,"G7")-SUMIFS(TAB!$I$4:$I$195,TAB!$H$4:$H$195,$A83,TAB!$N$4:$N$195,"G7")</f>
        <v>0</v>
      </c>
      <c r="I83" s="5">
        <f>SUMIFS(TAB!$I$4:$I$195,TAB!$G$4:$G$195,$A83,TAB!$N$4:$N$195,"G5")-SUMIFS(TAB!$I$4:$I$195,TAB!$H$4:$H$195,$A83,TAB!$N$4:$N$195,"G5")</f>
        <v>0</v>
      </c>
      <c r="J83" s="13">
        <f>ROUND(D83+E83+F83+G83+H83+I83,0)</f>
        <v>0</v>
      </c>
      <c r="K83" s="14">
        <f>ROUND(G83+H83+I83,0)</f>
        <v>0</v>
      </c>
      <c r="L83" s="11" t="str">
        <f>IF(OR($J83&lt;=-1,$J83&gt;0),A83,"")</f>
        <v/>
      </c>
      <c r="M83" s="11" t="str">
        <f>IF(OR($J83&lt;=-1,$J83&gt;0),A83,"")</f>
        <v/>
      </c>
      <c r="N83" s="11" t="str">
        <f>IF(OR($J83&lt;=-1,$J83&gt;0),C83,"")</f>
        <v/>
      </c>
      <c r="O83" s="11" t="str">
        <f t="shared" si="4"/>
        <v/>
      </c>
      <c r="P83" s="12" t="str">
        <f>IF(OR($K83&lt;=-1,$K83&gt;0),A83,"")</f>
        <v/>
      </c>
      <c r="Q83" s="12" t="str">
        <f>IF(OR($K83&lt;=-1,$K83&gt;0),A83,"")</f>
        <v/>
      </c>
      <c r="R83" s="12" t="str">
        <f>IF(OR($K83&lt;=-1,$K83&gt;0),B83,"")</f>
        <v/>
      </c>
      <c r="S83" s="101" t="str">
        <f t="shared" si="8"/>
        <v/>
      </c>
    </row>
    <row r="84" spans="1:19" s="32" customFormat="1" ht="30" customHeight="1" x14ac:dyDescent="0.2">
      <c r="A84" s="7">
        <v>154</v>
      </c>
      <c r="B84" s="159">
        <f t="shared" si="6"/>
        <v>660.44</v>
      </c>
      <c r="C84" s="228">
        <f t="shared" si="7"/>
        <v>692.44</v>
      </c>
      <c r="D84" s="5">
        <f>SUMIFS(TAB!$I$4:$I$195,TAB!$G$4:$G$195,$A84,TAB!$N$4:$N$195,"G0")-SUMIFS(TAB!$I$4:$I$195,TAB!$H$4:$H$195,$A84,TAB!$N$4:$N$195,"G0")</f>
        <v>0</v>
      </c>
      <c r="E84" s="5">
        <f>SUMIFS(TAB!$I$4:$I$195,TAB!$G$4:$G$195,$A84,TAB!$N$4:$N$195,"G1")-SUMIFS(TAB!$I$4:$I$195,TAB!$H$4:$H$195,$A84,TAB!$N$4:$N$195,"G1")</f>
        <v>0</v>
      </c>
      <c r="F84" s="5">
        <f>SUMIFS(TAB!$I$4:$I$195,TAB!$G$4:$G$195,$A84,TAB!$N$4:$N$195,"G2")-SUMIFS(TAB!$I$4:$I$195,TAB!$H$4:$H$195,$A84,TAB!$N$4:$N$195,"G2")</f>
        <v>0</v>
      </c>
      <c r="G84" s="5">
        <f>SUMIFS(TAB!$I$4:$I$195,TAB!$G$4:$G$195,$A84,TAB!$N$4:$N$195,"G9")-SUMIFS(TAB!$I$4:$I$195,TAB!$H$4:$H$195,$A84,TAB!$N$4:$N$195,"G9")</f>
        <v>0</v>
      </c>
      <c r="H84" s="5">
        <f>SUMIFS(TAB!$I$4:$I$195,TAB!$G$4:$G$195,$A84,TAB!$N$4:$N$195,"G7")-SUMIFS(TAB!$I$4:$I$195,TAB!$H$4:$H$195,$A84,TAB!$N$4:$N$195,"G7")</f>
        <v>0</v>
      </c>
      <c r="I84" s="5">
        <f>SUMIFS(TAB!$I$4:$I$195,TAB!$G$4:$G$195,$A84,TAB!$N$4:$N$195,"G5")-SUMIFS(TAB!$I$4:$I$195,TAB!$H$4:$H$195,$A84,TAB!$N$4:$N$195,"G5")</f>
        <v>0</v>
      </c>
      <c r="J84" s="13">
        <f>ROUND(D84+E84+F84+G84+H84+I84,0)</f>
        <v>0</v>
      </c>
      <c r="K84" s="14">
        <f>ROUND(G84+H84+I84,0)</f>
        <v>0</v>
      </c>
      <c r="L84" s="11" t="str">
        <f>IF(OR($J84&lt;=-1,$J84&gt;0),A84,"")</f>
        <v/>
      </c>
      <c r="M84" s="11" t="str">
        <f>IF(OR($J84&lt;=-1,$J84&gt;0),A84,"")</f>
        <v/>
      </c>
      <c r="N84" s="11" t="str">
        <f>IF(OR($J84&lt;=-1,$J84&gt;0),C84,"")</f>
        <v/>
      </c>
      <c r="O84" s="11" t="str">
        <f t="shared" si="4"/>
        <v/>
      </c>
      <c r="P84" s="12" t="str">
        <f>IF(OR($K84&lt;=-1,$K84&gt;0),A84,"")</f>
        <v/>
      </c>
      <c r="Q84" s="12" t="str">
        <f>IF(OR($K84&lt;=-1,$K84&gt;0),A84,"")</f>
        <v/>
      </c>
      <c r="R84" s="12" t="str">
        <f>IF(OR($K84&lt;=-1,$K84&gt;0),B84,"")</f>
        <v/>
      </c>
      <c r="S84" s="101" t="str">
        <f t="shared" si="8"/>
        <v/>
      </c>
    </row>
    <row r="85" spans="1:19" s="32" customFormat="1" ht="30" customHeight="1" x14ac:dyDescent="0.2">
      <c r="A85" s="7">
        <v>155</v>
      </c>
      <c r="B85" s="159">
        <f t="shared" si="6"/>
        <v>660.44</v>
      </c>
      <c r="C85" s="228">
        <f t="shared" si="7"/>
        <v>692.44</v>
      </c>
      <c r="D85" s="5">
        <f>SUMIFS(TAB!$I$4:$I$195,TAB!$G$4:$G$195,$A85,TAB!$N$4:$N$195,"G0")-SUMIFS(TAB!$I$4:$I$195,TAB!$H$4:$H$195,$A85,TAB!$N$4:$N$195,"G0")</f>
        <v>0</v>
      </c>
      <c r="E85" s="5">
        <f>SUMIFS(TAB!$I$4:$I$195,TAB!$G$4:$G$195,$A85,TAB!$N$4:$N$195,"G1")-SUMIFS(TAB!$I$4:$I$195,TAB!$H$4:$H$195,$A85,TAB!$N$4:$N$195,"G1")</f>
        <v>0</v>
      </c>
      <c r="F85" s="5">
        <f>SUMIFS(TAB!$I$4:$I$195,TAB!$G$4:$G$195,$A85,TAB!$N$4:$N$195,"G2")-SUMIFS(TAB!$I$4:$I$195,TAB!$H$4:$H$195,$A85,TAB!$N$4:$N$195,"G2")</f>
        <v>0</v>
      </c>
      <c r="G85" s="5">
        <f>SUMIFS(TAB!$I$4:$I$195,TAB!$G$4:$G$195,$A85,TAB!$N$4:$N$195,"G9")-SUMIFS(TAB!$I$4:$I$195,TAB!$H$4:$H$195,$A85,TAB!$N$4:$N$195,"G9")</f>
        <v>0</v>
      </c>
      <c r="H85" s="5">
        <f>SUMIFS(TAB!$I$4:$I$195,TAB!$G$4:$G$195,$A85,TAB!$N$4:$N$195,"G7")-SUMIFS(TAB!$I$4:$I$195,TAB!$H$4:$H$195,$A85,TAB!$N$4:$N$195,"G7")</f>
        <v>0</v>
      </c>
      <c r="I85" s="5">
        <f>SUMIFS(TAB!$I$4:$I$195,TAB!$G$4:$G$195,$A85,TAB!$N$4:$N$195,"G5")-SUMIFS(TAB!$I$4:$I$195,TAB!$H$4:$H$195,$A85,TAB!$N$4:$N$195,"G5")</f>
        <v>0</v>
      </c>
      <c r="J85" s="13">
        <f>ROUND(D85+E85+F85+G85+H85+I85,0)</f>
        <v>0</v>
      </c>
      <c r="K85" s="14">
        <f>ROUND(G85+H85+I85,0)</f>
        <v>0</v>
      </c>
      <c r="L85" s="11" t="str">
        <f>IF(OR($J85&lt;=-1,$J85&gt;0),A85,"")</f>
        <v/>
      </c>
      <c r="M85" s="11" t="str">
        <f>IF(OR($J85&lt;=-1,$J85&gt;0),A85,"")</f>
        <v/>
      </c>
      <c r="N85" s="11" t="str">
        <f>IF(OR($J85&lt;=-1,$J85&gt;0),C85,"")</f>
        <v/>
      </c>
      <c r="O85" s="11" t="str">
        <f t="shared" si="4"/>
        <v/>
      </c>
      <c r="P85" s="12" t="str">
        <f>IF(OR($K85&lt;=-1,$K85&gt;0),A85,"")</f>
        <v/>
      </c>
      <c r="Q85" s="12" t="str">
        <f>IF(OR($K85&lt;=-1,$K85&gt;0),A85,"")</f>
        <v/>
      </c>
      <c r="R85" s="12" t="str">
        <f>IF(OR($K85&lt;=-1,$K85&gt;0),B85,"")</f>
        <v/>
      </c>
      <c r="S85" s="101" t="str">
        <f t="shared" si="8"/>
        <v/>
      </c>
    </row>
    <row r="86" spans="1:19" s="32" customFormat="1" ht="30" customHeight="1" x14ac:dyDescent="0.2">
      <c r="A86" s="7">
        <v>156</v>
      </c>
      <c r="B86" s="159">
        <f t="shared" si="6"/>
        <v>660.44</v>
      </c>
      <c r="C86" s="228">
        <f t="shared" si="7"/>
        <v>692.44</v>
      </c>
      <c r="D86" s="5">
        <f>SUMIFS(TAB!$I$4:$I$195,TAB!$G$4:$G$195,$A86,TAB!$N$4:$N$195,"G0")-SUMIFS(TAB!$I$4:$I$195,TAB!$H$4:$H$195,$A86,TAB!$N$4:$N$195,"G0")</f>
        <v>0</v>
      </c>
      <c r="E86" s="5">
        <f>SUMIFS(TAB!$I$4:$I$195,TAB!$G$4:$G$195,$A86,TAB!$N$4:$N$195,"G1")-SUMIFS(TAB!$I$4:$I$195,TAB!$H$4:$H$195,$A86,TAB!$N$4:$N$195,"G1")</f>
        <v>0</v>
      </c>
      <c r="F86" s="5">
        <f>SUMIFS(TAB!$I$4:$I$195,TAB!$G$4:$G$195,$A86,TAB!$N$4:$N$195,"G2")-SUMIFS(TAB!$I$4:$I$195,TAB!$H$4:$H$195,$A86,TAB!$N$4:$N$195,"G2")</f>
        <v>0</v>
      </c>
      <c r="G86" s="5">
        <f>SUMIFS(TAB!$I$4:$I$195,TAB!$G$4:$G$195,$A86,TAB!$N$4:$N$195,"G9")-SUMIFS(TAB!$I$4:$I$195,TAB!$H$4:$H$195,$A86,TAB!$N$4:$N$195,"G9")</f>
        <v>0</v>
      </c>
      <c r="H86" s="5">
        <f>SUMIFS(TAB!$I$4:$I$195,TAB!$G$4:$G$195,$A86,TAB!$N$4:$N$195,"G7")-SUMIFS(TAB!$I$4:$I$195,TAB!$H$4:$H$195,$A86,TAB!$N$4:$N$195,"G7")</f>
        <v>0</v>
      </c>
      <c r="I86" s="5">
        <f>SUMIFS(TAB!$I$4:$I$195,TAB!$G$4:$G$195,$A86,TAB!$N$4:$N$195,"G5")-SUMIFS(TAB!$I$4:$I$195,TAB!$H$4:$H$195,$A86,TAB!$N$4:$N$195,"G5")</f>
        <v>0</v>
      </c>
      <c r="J86" s="13">
        <f>ROUND(D86+E86+F86+G86+H86+I86,0)</f>
        <v>0</v>
      </c>
      <c r="K86" s="14">
        <f>ROUND(G86+H86+I86,0)</f>
        <v>0</v>
      </c>
      <c r="L86" s="11" t="str">
        <f>IF(OR($J86&lt;=-1,$J86&gt;0),A86,"")</f>
        <v/>
      </c>
      <c r="M86" s="11" t="str">
        <f>IF(OR($J86&lt;=-1,$J86&gt;0),A86,"")</f>
        <v/>
      </c>
      <c r="N86" s="11" t="str">
        <f>IF(OR($J86&lt;=-1,$J86&gt;0),C86,"")</f>
        <v/>
      </c>
      <c r="O86" s="11" t="str">
        <f t="shared" si="4"/>
        <v/>
      </c>
      <c r="P86" s="12" t="str">
        <f>IF(OR($K86&lt;=-1,$K86&gt;0),A86,"")</f>
        <v/>
      </c>
      <c r="Q86" s="12" t="str">
        <f>IF(OR($K86&lt;=-1,$K86&gt;0),A86,"")</f>
        <v/>
      </c>
      <c r="R86" s="12" t="str">
        <f>IF(OR($K86&lt;=-1,$K86&gt;0),B86,"")</f>
        <v/>
      </c>
      <c r="S86" s="101" t="str">
        <f t="shared" si="8"/>
        <v/>
      </c>
    </row>
    <row r="87" spans="1:19" s="32" customFormat="1" ht="30" customHeight="1" x14ac:dyDescent="0.2">
      <c r="A87" s="7">
        <v>157</v>
      </c>
      <c r="B87" s="159">
        <f t="shared" si="6"/>
        <v>660.44</v>
      </c>
      <c r="C87" s="228">
        <f t="shared" si="7"/>
        <v>692.44</v>
      </c>
      <c r="D87" s="5">
        <f>SUMIFS(TAB!$I$4:$I$195,TAB!$G$4:$G$195,$A87,TAB!$N$4:$N$195,"G0")-SUMIFS(TAB!$I$4:$I$195,TAB!$H$4:$H$195,$A87,TAB!$N$4:$N$195,"G0")</f>
        <v>0</v>
      </c>
      <c r="E87" s="5">
        <f>SUMIFS(TAB!$I$4:$I$195,TAB!$G$4:$G$195,$A87,TAB!$N$4:$N$195,"G1")-SUMIFS(TAB!$I$4:$I$195,TAB!$H$4:$H$195,$A87,TAB!$N$4:$N$195,"G1")</f>
        <v>0</v>
      </c>
      <c r="F87" s="5">
        <f>SUMIFS(TAB!$I$4:$I$195,TAB!$G$4:$G$195,$A87,TAB!$N$4:$N$195,"G2")-SUMIFS(TAB!$I$4:$I$195,TAB!$H$4:$H$195,$A87,TAB!$N$4:$N$195,"G2")</f>
        <v>0</v>
      </c>
      <c r="G87" s="5">
        <f>SUMIFS(TAB!$I$4:$I$195,TAB!$G$4:$G$195,$A87,TAB!$N$4:$N$195,"G9")-SUMIFS(TAB!$I$4:$I$195,TAB!$H$4:$H$195,$A87,TAB!$N$4:$N$195,"G9")</f>
        <v>0</v>
      </c>
      <c r="H87" s="5">
        <f>SUMIFS(TAB!$I$4:$I$195,TAB!$G$4:$G$195,$A87,TAB!$N$4:$N$195,"G7")-SUMIFS(TAB!$I$4:$I$195,TAB!$H$4:$H$195,$A87,TAB!$N$4:$N$195,"G7")</f>
        <v>0</v>
      </c>
      <c r="I87" s="5">
        <f>SUMIFS(TAB!$I$4:$I$195,TAB!$G$4:$G$195,$A87,TAB!$N$4:$N$195,"G5")-SUMIFS(TAB!$I$4:$I$195,TAB!$H$4:$H$195,$A87,TAB!$N$4:$N$195,"G5")</f>
        <v>0</v>
      </c>
      <c r="J87" s="13">
        <f>ROUND(D87+E87+F87+G87+H87+I87,0)</f>
        <v>0</v>
      </c>
      <c r="K87" s="14">
        <f>ROUND(G87+H87+I87,0)</f>
        <v>0</v>
      </c>
      <c r="L87" s="11" t="str">
        <f>IF(OR($J87&lt;=-1,$J87&gt;0),A87,"")</f>
        <v/>
      </c>
      <c r="M87" s="11" t="str">
        <f>IF(OR($J87&lt;=-1,$J87&gt;0),A87,"")</f>
        <v/>
      </c>
      <c r="N87" s="11" t="str">
        <f>IF(OR($J87&lt;=-1,$J87&gt;0),C87,"")</f>
        <v/>
      </c>
      <c r="O87" s="11" t="str">
        <f t="shared" si="4"/>
        <v/>
      </c>
      <c r="P87" s="12" t="str">
        <f>IF(OR($K87&lt;=-1,$K87&gt;0),A87,"")</f>
        <v/>
      </c>
      <c r="Q87" s="12" t="str">
        <f>IF(OR($K87&lt;=-1,$K87&gt;0),A87,"")</f>
        <v/>
      </c>
      <c r="R87" s="12" t="str">
        <f>IF(OR($K87&lt;=-1,$K87&gt;0),B87,"")</f>
        <v/>
      </c>
      <c r="S87" s="101" t="str">
        <f t="shared" si="8"/>
        <v/>
      </c>
    </row>
    <row r="88" spans="1:19" s="32" customFormat="1" ht="30" customHeight="1" x14ac:dyDescent="0.2">
      <c r="A88" s="7">
        <v>158</v>
      </c>
      <c r="B88" s="159">
        <f t="shared" si="6"/>
        <v>660.44</v>
      </c>
      <c r="C88" s="228">
        <f t="shared" si="7"/>
        <v>692.44</v>
      </c>
      <c r="D88" s="5">
        <f>SUMIFS(TAB!$I$4:$I$195,TAB!$G$4:$G$195,$A88,TAB!$N$4:$N$195,"G0")-SUMIFS(TAB!$I$4:$I$195,TAB!$H$4:$H$195,$A88,TAB!$N$4:$N$195,"G0")</f>
        <v>0</v>
      </c>
      <c r="E88" s="5">
        <f>SUMIFS(TAB!$I$4:$I$195,TAB!$G$4:$G$195,$A88,TAB!$N$4:$N$195,"G1")-SUMIFS(TAB!$I$4:$I$195,TAB!$H$4:$H$195,$A88,TAB!$N$4:$N$195,"G1")</f>
        <v>0</v>
      </c>
      <c r="F88" s="5">
        <f>SUMIFS(TAB!$I$4:$I$195,TAB!$G$4:$G$195,$A88,TAB!$N$4:$N$195,"G2")-SUMIFS(TAB!$I$4:$I$195,TAB!$H$4:$H$195,$A88,TAB!$N$4:$N$195,"G2")</f>
        <v>0</v>
      </c>
      <c r="G88" s="5">
        <f>SUMIFS(TAB!$I$4:$I$195,TAB!$G$4:$G$195,$A88,TAB!$N$4:$N$195,"G9")-SUMIFS(TAB!$I$4:$I$195,TAB!$H$4:$H$195,$A88,TAB!$N$4:$N$195,"G9")</f>
        <v>0</v>
      </c>
      <c r="H88" s="5">
        <f>SUMIFS(TAB!$I$4:$I$195,TAB!$G$4:$G$195,$A88,TAB!$N$4:$N$195,"G7")-SUMIFS(TAB!$I$4:$I$195,TAB!$H$4:$H$195,$A88,TAB!$N$4:$N$195,"G7")</f>
        <v>0</v>
      </c>
      <c r="I88" s="5">
        <f>SUMIFS(TAB!$I$4:$I$195,TAB!$G$4:$G$195,$A88,TAB!$N$4:$N$195,"G5")-SUMIFS(TAB!$I$4:$I$195,TAB!$H$4:$H$195,$A88,TAB!$N$4:$N$195,"G5")</f>
        <v>0</v>
      </c>
      <c r="J88" s="13">
        <f>ROUND(D88+E88+F88+G88+H88+I88,0)</f>
        <v>0</v>
      </c>
      <c r="K88" s="14">
        <f>ROUND(G88+H88+I88,0)</f>
        <v>0</v>
      </c>
      <c r="L88" s="11" t="str">
        <f>IF(OR($J88&lt;=-1,$J88&gt;0),A88,"")</f>
        <v/>
      </c>
      <c r="M88" s="11" t="str">
        <f>IF(OR($J88&lt;=-1,$J88&gt;0),A88,"")</f>
        <v/>
      </c>
      <c r="N88" s="11" t="str">
        <f>IF(OR($J88&lt;=-1,$J88&gt;0),C88,"")</f>
        <v/>
      </c>
      <c r="O88" s="11" t="str">
        <f t="shared" si="4"/>
        <v/>
      </c>
      <c r="P88" s="12" t="str">
        <f>IF(OR($K88&lt;=-1,$K88&gt;0),A88,"")</f>
        <v/>
      </c>
      <c r="Q88" s="12" t="str">
        <f>IF(OR($K88&lt;=-1,$K88&gt;0),A88,"")</f>
        <v/>
      </c>
      <c r="R88" s="12" t="str">
        <f>IF(OR($K88&lt;=-1,$K88&gt;0),B88,"")</f>
        <v/>
      </c>
      <c r="S88" s="101" t="str">
        <f t="shared" si="8"/>
        <v/>
      </c>
    </row>
    <row r="89" spans="1:19" s="32" customFormat="1" ht="30" customHeight="1" x14ac:dyDescent="0.2">
      <c r="A89" s="7">
        <v>159</v>
      </c>
      <c r="B89" s="159">
        <f t="shared" si="6"/>
        <v>660.44</v>
      </c>
      <c r="C89" s="228">
        <f t="shared" si="7"/>
        <v>692.44</v>
      </c>
      <c r="D89" s="5">
        <f>SUMIFS(TAB!$I$4:$I$195,TAB!$G$4:$G$195,$A89,TAB!$N$4:$N$195,"G0")-SUMIFS(TAB!$I$4:$I$195,TAB!$H$4:$H$195,$A89,TAB!$N$4:$N$195,"G0")</f>
        <v>0</v>
      </c>
      <c r="E89" s="5">
        <f>SUMIFS(TAB!$I$4:$I$195,TAB!$G$4:$G$195,$A89,TAB!$N$4:$N$195,"G1")-SUMIFS(TAB!$I$4:$I$195,TAB!$H$4:$H$195,$A89,TAB!$N$4:$N$195,"G1")</f>
        <v>0</v>
      </c>
      <c r="F89" s="5">
        <f>SUMIFS(TAB!$I$4:$I$195,TAB!$G$4:$G$195,$A89,TAB!$N$4:$N$195,"G2")-SUMIFS(TAB!$I$4:$I$195,TAB!$H$4:$H$195,$A89,TAB!$N$4:$N$195,"G2")</f>
        <v>0</v>
      </c>
      <c r="G89" s="5">
        <f>SUMIFS(TAB!$I$4:$I$195,TAB!$G$4:$G$195,$A89,TAB!$N$4:$N$195,"G9")-SUMIFS(TAB!$I$4:$I$195,TAB!$H$4:$H$195,$A89,TAB!$N$4:$N$195,"G9")</f>
        <v>0</v>
      </c>
      <c r="H89" s="5">
        <f>SUMIFS(TAB!$I$4:$I$195,TAB!$G$4:$G$195,$A89,TAB!$N$4:$N$195,"G7")-SUMIFS(TAB!$I$4:$I$195,TAB!$H$4:$H$195,$A89,TAB!$N$4:$N$195,"G7")</f>
        <v>0</v>
      </c>
      <c r="I89" s="5">
        <f>SUMIFS(TAB!$I$4:$I$195,TAB!$G$4:$G$195,$A89,TAB!$N$4:$N$195,"G5")-SUMIFS(TAB!$I$4:$I$195,TAB!$H$4:$H$195,$A89,TAB!$N$4:$N$195,"G5")</f>
        <v>0</v>
      </c>
      <c r="J89" s="13">
        <f>ROUND(D89+E89+F89+G89+H89+I89,0)</f>
        <v>0</v>
      </c>
      <c r="K89" s="14">
        <f>ROUND(G89+H89+I89,0)</f>
        <v>0</v>
      </c>
      <c r="L89" s="11" t="str">
        <f>IF(OR($J89&lt;=-1,$J89&gt;0),A89,"")</f>
        <v/>
      </c>
      <c r="M89" s="11" t="str">
        <f>IF(OR($J89&lt;=-1,$J89&gt;0),A89,"")</f>
        <v/>
      </c>
      <c r="N89" s="11" t="str">
        <f>IF(OR($J89&lt;=-1,$J89&gt;0),C89,"")</f>
        <v/>
      </c>
      <c r="O89" s="11" t="str">
        <f t="shared" si="4"/>
        <v/>
      </c>
      <c r="P89" s="12" t="str">
        <f>IF(OR($K89&lt;=-1,$K89&gt;0),A89,"")</f>
        <v/>
      </c>
      <c r="Q89" s="12" t="str">
        <f>IF(OR($K89&lt;=-1,$K89&gt;0),A89,"")</f>
        <v/>
      </c>
      <c r="R89" s="12" t="str">
        <f>IF(OR($K89&lt;=-1,$K89&gt;0),B89,"")</f>
        <v/>
      </c>
      <c r="S89" s="101" t="str">
        <f t="shared" si="8"/>
        <v/>
      </c>
    </row>
    <row r="90" spans="1:19" s="32" customFormat="1" ht="30" customHeight="1" x14ac:dyDescent="0.2">
      <c r="A90" s="7">
        <v>160</v>
      </c>
      <c r="B90" s="159">
        <f t="shared" si="6"/>
        <v>660.44</v>
      </c>
      <c r="C90" s="228">
        <f t="shared" si="7"/>
        <v>692.44</v>
      </c>
      <c r="D90" s="5">
        <f>SUMIFS(TAB!$I$4:$I$195,TAB!$G$4:$G$195,$A90,TAB!$N$4:$N$195,"G0")-SUMIFS(TAB!$I$4:$I$195,TAB!$H$4:$H$195,$A90,TAB!$N$4:$N$195,"G0")</f>
        <v>0</v>
      </c>
      <c r="E90" s="5">
        <f>SUMIFS(TAB!$I$4:$I$195,TAB!$G$4:$G$195,$A90,TAB!$N$4:$N$195,"G1")-SUMIFS(TAB!$I$4:$I$195,TAB!$H$4:$H$195,$A90,TAB!$N$4:$N$195,"G1")</f>
        <v>0</v>
      </c>
      <c r="F90" s="5">
        <f>SUMIFS(TAB!$I$4:$I$195,TAB!$G$4:$G$195,$A90,TAB!$N$4:$N$195,"G2")-SUMIFS(TAB!$I$4:$I$195,TAB!$H$4:$H$195,$A90,TAB!$N$4:$N$195,"G2")</f>
        <v>0</v>
      </c>
      <c r="G90" s="5">
        <f>SUMIFS(TAB!$I$4:$I$195,TAB!$G$4:$G$195,$A90,TAB!$N$4:$N$195,"G9")-SUMIFS(TAB!$I$4:$I$195,TAB!$H$4:$H$195,$A90,TAB!$N$4:$N$195,"G9")</f>
        <v>0</v>
      </c>
      <c r="H90" s="5">
        <f>SUMIFS(TAB!$I$4:$I$195,TAB!$G$4:$G$195,$A90,TAB!$N$4:$N$195,"G7")-SUMIFS(TAB!$I$4:$I$195,TAB!$H$4:$H$195,$A90,TAB!$N$4:$N$195,"G7")</f>
        <v>0</v>
      </c>
      <c r="I90" s="5">
        <f>SUMIFS(TAB!$I$4:$I$195,TAB!$G$4:$G$195,$A90,TAB!$N$4:$N$195,"G5")-SUMIFS(TAB!$I$4:$I$195,TAB!$H$4:$H$195,$A90,TAB!$N$4:$N$195,"G5")</f>
        <v>0</v>
      </c>
      <c r="J90" s="13">
        <f>ROUND(D90+E90+F90+G90+H90+I90,0)</f>
        <v>0</v>
      </c>
      <c r="K90" s="14">
        <f>ROUND(G90+H90+I90,0)</f>
        <v>0</v>
      </c>
      <c r="L90" s="11" t="str">
        <f>IF(OR($J90&lt;=-1,$J90&gt;0),A90,"")</f>
        <v/>
      </c>
      <c r="M90" s="11" t="str">
        <f>IF(OR($J90&lt;=-1,$J90&gt;0),A90,"")</f>
        <v/>
      </c>
      <c r="N90" s="11" t="str">
        <f>IF(OR($J90&lt;=-1,$J90&gt;0),C90,"")</f>
        <v/>
      </c>
      <c r="O90" s="11" t="str">
        <f t="shared" si="4"/>
        <v/>
      </c>
      <c r="P90" s="12" t="str">
        <f>IF(OR($K90&lt;=-1,$K90&gt;0),A90,"")</f>
        <v/>
      </c>
      <c r="Q90" s="12" t="str">
        <f>IF(OR($K90&lt;=-1,$K90&gt;0),A90,"")</f>
        <v/>
      </c>
      <c r="R90" s="12" t="str">
        <f>IF(OR($K90&lt;=-1,$K90&gt;0),B90,"")</f>
        <v/>
      </c>
      <c r="S90" s="101" t="str">
        <f t="shared" si="8"/>
        <v/>
      </c>
    </row>
    <row r="91" spans="1:19" s="32" customFormat="1" ht="30" customHeight="1" x14ac:dyDescent="0.2">
      <c r="A91" s="7">
        <v>162</v>
      </c>
      <c r="B91" s="159">
        <f t="shared" si="6"/>
        <v>660.44</v>
      </c>
      <c r="C91" s="228">
        <f t="shared" si="7"/>
        <v>692.44</v>
      </c>
      <c r="D91" s="5">
        <f>SUMIFS(TAB!$I$4:$I$195,TAB!$G$4:$G$195,$A91,TAB!$N$4:$N$195,"G0")-SUMIFS(TAB!$I$4:$I$195,TAB!$H$4:$H$195,$A91,TAB!$N$4:$N$195,"G0")</f>
        <v>0</v>
      </c>
      <c r="E91" s="5">
        <f>SUMIFS(TAB!$I$4:$I$195,TAB!$G$4:$G$195,$A91,TAB!$N$4:$N$195,"G1")-SUMIFS(TAB!$I$4:$I$195,TAB!$H$4:$H$195,$A91,TAB!$N$4:$N$195,"G1")</f>
        <v>0</v>
      </c>
      <c r="F91" s="5">
        <f>SUMIFS(TAB!$I$4:$I$195,TAB!$G$4:$G$195,$A91,TAB!$N$4:$N$195,"G2")-SUMIFS(TAB!$I$4:$I$195,TAB!$H$4:$H$195,$A91,TAB!$N$4:$N$195,"G2")</f>
        <v>0</v>
      </c>
      <c r="G91" s="5">
        <f>SUMIFS(TAB!$I$4:$I$195,TAB!$G$4:$G$195,$A91,TAB!$N$4:$N$195,"G9")-SUMIFS(TAB!$I$4:$I$195,TAB!$H$4:$H$195,$A91,TAB!$N$4:$N$195,"G9")</f>
        <v>0</v>
      </c>
      <c r="H91" s="5">
        <f>SUMIFS(TAB!$I$4:$I$195,TAB!$G$4:$G$195,$A91,TAB!$N$4:$N$195,"G7")-SUMIFS(TAB!$I$4:$I$195,TAB!$H$4:$H$195,$A91,TAB!$N$4:$N$195,"G7")</f>
        <v>0</v>
      </c>
      <c r="I91" s="5">
        <f>SUMIFS(TAB!$I$4:$I$195,TAB!$G$4:$G$195,$A91,TAB!$N$4:$N$195,"G5")-SUMIFS(TAB!$I$4:$I$195,TAB!$H$4:$H$195,$A91,TAB!$N$4:$N$195,"G5")</f>
        <v>0</v>
      </c>
      <c r="J91" s="13">
        <f>ROUND(D91+E91+F91+G91+H91+I91,0)</f>
        <v>0</v>
      </c>
      <c r="K91" s="14">
        <f>ROUND(G91+H91+I91,0)</f>
        <v>0</v>
      </c>
      <c r="L91" s="11" t="str">
        <f>IF(OR($J91&lt;=-1,$J91&gt;0),A91,"")</f>
        <v/>
      </c>
      <c r="M91" s="11" t="str">
        <f>IF(OR($J91&lt;=-1,$J91&gt;0),A91,"")</f>
        <v/>
      </c>
      <c r="N91" s="11" t="str">
        <f>IF(OR($J91&lt;=-1,$J91&gt;0),C91,"")</f>
        <v/>
      </c>
      <c r="O91" s="11" t="str">
        <f t="shared" si="4"/>
        <v/>
      </c>
      <c r="P91" s="12" t="str">
        <f>IF(OR($K91&lt;=-1,$K91&gt;0),A91,"")</f>
        <v/>
      </c>
      <c r="Q91" s="12" t="str">
        <f>IF(OR($K91&lt;=-1,$K91&gt;0),A91,"")</f>
        <v/>
      </c>
      <c r="R91" s="12" t="str">
        <f>IF(OR($K91&lt;=-1,$K91&gt;0),B91,"")</f>
        <v/>
      </c>
      <c r="S91" s="101" t="str">
        <f t="shared" si="8"/>
        <v/>
      </c>
    </row>
    <row r="92" spans="1:19" s="32" customFormat="1" ht="30" customHeight="1" x14ac:dyDescent="0.2">
      <c r="A92" s="7">
        <v>163</v>
      </c>
      <c r="B92" s="159">
        <f t="shared" si="6"/>
        <v>660.44</v>
      </c>
      <c r="C92" s="228">
        <f t="shared" si="7"/>
        <v>692.44</v>
      </c>
      <c r="D92" s="5">
        <f>SUMIFS(TAB!$I$4:$I$195,TAB!$G$4:$G$195,$A92,TAB!$N$4:$N$195,"G0")-SUMIFS(TAB!$I$4:$I$195,TAB!$H$4:$H$195,$A92,TAB!$N$4:$N$195,"G0")</f>
        <v>0</v>
      </c>
      <c r="E92" s="5">
        <f>SUMIFS(TAB!$I$4:$I$195,TAB!$G$4:$G$195,$A92,TAB!$N$4:$N$195,"G1")-SUMIFS(TAB!$I$4:$I$195,TAB!$H$4:$H$195,$A92,TAB!$N$4:$N$195,"G1")</f>
        <v>0</v>
      </c>
      <c r="F92" s="5">
        <f>SUMIFS(TAB!$I$4:$I$195,TAB!$G$4:$G$195,$A92,TAB!$N$4:$N$195,"G2")-SUMIFS(TAB!$I$4:$I$195,TAB!$H$4:$H$195,$A92,TAB!$N$4:$N$195,"G2")</f>
        <v>0</v>
      </c>
      <c r="G92" s="5">
        <f>SUMIFS(TAB!$I$4:$I$195,TAB!$G$4:$G$195,$A92,TAB!$N$4:$N$195,"G9")-SUMIFS(TAB!$I$4:$I$195,TAB!$H$4:$H$195,$A92,TAB!$N$4:$N$195,"G9")</f>
        <v>0</v>
      </c>
      <c r="H92" s="5">
        <f>SUMIFS(TAB!$I$4:$I$195,TAB!$G$4:$G$195,$A92,TAB!$N$4:$N$195,"G7")-SUMIFS(TAB!$I$4:$I$195,TAB!$H$4:$H$195,$A92,TAB!$N$4:$N$195,"G7")</f>
        <v>0</v>
      </c>
      <c r="I92" s="5">
        <f>SUMIFS(TAB!$I$4:$I$195,TAB!$G$4:$G$195,$A92,TAB!$N$4:$N$195,"G5")-SUMIFS(TAB!$I$4:$I$195,TAB!$H$4:$H$195,$A92,TAB!$N$4:$N$195,"G5")</f>
        <v>0</v>
      </c>
      <c r="J92" s="13">
        <f>ROUND(D92+E92+F92+G92+H92+I92,0)</f>
        <v>0</v>
      </c>
      <c r="K92" s="14">
        <f>ROUND(G92+H92+I92,0)</f>
        <v>0</v>
      </c>
      <c r="L92" s="11" t="str">
        <f>IF(OR($J92&lt;=-1,$J92&gt;0),A92,"")</f>
        <v/>
      </c>
      <c r="M92" s="11" t="str">
        <f>IF(OR($J92&lt;=-1,$J92&gt;0),A92,"")</f>
        <v/>
      </c>
      <c r="N92" s="11" t="str">
        <f>IF(OR($J92&lt;=-1,$J92&gt;0),C92,"")</f>
        <v/>
      </c>
      <c r="O92" s="11" t="str">
        <f t="shared" si="4"/>
        <v/>
      </c>
      <c r="P92" s="12" t="str">
        <f>IF(OR($K92&lt;=-1,$K92&gt;0),A92,"")</f>
        <v/>
      </c>
      <c r="Q92" s="12" t="str">
        <f>IF(OR($K92&lt;=-1,$K92&gt;0),A92,"")</f>
        <v/>
      </c>
      <c r="R92" s="12" t="str">
        <f>IF(OR($K92&lt;=-1,$K92&gt;0),B92,"")</f>
        <v/>
      </c>
      <c r="S92" s="101" t="str">
        <f t="shared" si="8"/>
        <v/>
      </c>
    </row>
    <row r="93" spans="1:19" s="32" customFormat="1" ht="30" customHeight="1" x14ac:dyDescent="0.2">
      <c r="A93" s="7">
        <v>164</v>
      </c>
      <c r="B93" s="159">
        <f t="shared" si="6"/>
        <v>660.44</v>
      </c>
      <c r="C93" s="228">
        <f t="shared" si="7"/>
        <v>692.44</v>
      </c>
      <c r="D93" s="5">
        <f>SUMIFS(TAB!$I$4:$I$195,TAB!$G$4:$G$195,$A93,TAB!$N$4:$N$195,"G0")-SUMIFS(TAB!$I$4:$I$195,TAB!$H$4:$H$195,$A93,TAB!$N$4:$N$195,"G0")</f>
        <v>0</v>
      </c>
      <c r="E93" s="5">
        <f>SUMIFS(TAB!$I$4:$I$195,TAB!$G$4:$G$195,$A93,TAB!$N$4:$N$195,"G1")-SUMIFS(TAB!$I$4:$I$195,TAB!$H$4:$H$195,$A93,TAB!$N$4:$N$195,"G1")</f>
        <v>0</v>
      </c>
      <c r="F93" s="5">
        <f>SUMIFS(TAB!$I$4:$I$195,TAB!$G$4:$G$195,$A93,TAB!$N$4:$N$195,"G2")-SUMIFS(TAB!$I$4:$I$195,TAB!$H$4:$H$195,$A93,TAB!$N$4:$N$195,"G2")</f>
        <v>0</v>
      </c>
      <c r="G93" s="5">
        <f>SUMIFS(TAB!$I$4:$I$195,TAB!$G$4:$G$195,$A93,TAB!$N$4:$N$195,"G9")-SUMIFS(TAB!$I$4:$I$195,TAB!$H$4:$H$195,$A93,TAB!$N$4:$N$195,"G9")</f>
        <v>0</v>
      </c>
      <c r="H93" s="5">
        <f>SUMIFS(TAB!$I$4:$I$195,TAB!$G$4:$G$195,$A93,TAB!$N$4:$N$195,"G7")-SUMIFS(TAB!$I$4:$I$195,TAB!$H$4:$H$195,$A93,TAB!$N$4:$N$195,"G7")</f>
        <v>0</v>
      </c>
      <c r="I93" s="5">
        <f>SUMIFS(TAB!$I$4:$I$195,TAB!$G$4:$G$195,$A93,TAB!$N$4:$N$195,"G5")-SUMIFS(TAB!$I$4:$I$195,TAB!$H$4:$H$195,$A93,TAB!$N$4:$N$195,"G5")</f>
        <v>0</v>
      </c>
      <c r="J93" s="13">
        <f>ROUND(D93+E93+F93+G93+H93+I93,0)</f>
        <v>0</v>
      </c>
      <c r="K93" s="14">
        <f>ROUND(G93+H93+I93,0)</f>
        <v>0</v>
      </c>
      <c r="L93" s="11" t="str">
        <f>IF(OR($J93&lt;=-1,$J93&gt;0),A93,"")</f>
        <v/>
      </c>
      <c r="M93" s="11" t="str">
        <f>IF(OR($J93&lt;=-1,$J93&gt;0),A93,"")</f>
        <v/>
      </c>
      <c r="N93" s="11" t="str">
        <f>IF(OR($J93&lt;=-1,$J93&gt;0),C93,"")</f>
        <v/>
      </c>
      <c r="O93" s="11" t="str">
        <f t="shared" si="4"/>
        <v/>
      </c>
      <c r="P93" s="12" t="str">
        <f>IF(OR($K93&lt;=-1,$K93&gt;0),A93,"")</f>
        <v/>
      </c>
      <c r="Q93" s="12" t="str">
        <f>IF(OR($K93&lt;=-1,$K93&gt;0),A93,"")</f>
        <v/>
      </c>
      <c r="R93" s="12" t="str">
        <f>IF(OR($K93&lt;=-1,$K93&gt;0),B93,"")</f>
        <v/>
      </c>
      <c r="S93" s="101" t="str">
        <f t="shared" si="8"/>
        <v/>
      </c>
    </row>
    <row r="94" spans="1:19" s="32" customFormat="1" ht="30" customHeight="1" x14ac:dyDescent="0.2">
      <c r="A94" s="7">
        <v>165</v>
      </c>
      <c r="B94" s="159">
        <f t="shared" si="6"/>
        <v>660.44</v>
      </c>
      <c r="C94" s="228">
        <f t="shared" si="7"/>
        <v>692.44</v>
      </c>
      <c r="D94" s="5">
        <f>SUMIFS(TAB!$I$4:$I$195,TAB!$G$4:$G$195,$A94,TAB!$N$4:$N$195,"G0")-SUMIFS(TAB!$I$4:$I$195,TAB!$H$4:$H$195,$A94,TAB!$N$4:$N$195,"G0")</f>
        <v>0</v>
      </c>
      <c r="E94" s="5">
        <f>SUMIFS(TAB!$I$4:$I$195,TAB!$G$4:$G$195,$A94,TAB!$N$4:$N$195,"G1")-SUMIFS(TAB!$I$4:$I$195,TAB!$H$4:$H$195,$A94,TAB!$N$4:$N$195,"G1")</f>
        <v>0</v>
      </c>
      <c r="F94" s="5">
        <f>SUMIFS(TAB!$I$4:$I$195,TAB!$G$4:$G$195,$A94,TAB!$N$4:$N$195,"G2")-SUMIFS(TAB!$I$4:$I$195,TAB!$H$4:$H$195,$A94,TAB!$N$4:$N$195,"G2")</f>
        <v>0</v>
      </c>
      <c r="G94" s="5">
        <f>SUMIFS(TAB!$I$4:$I$195,TAB!$G$4:$G$195,$A94,TAB!$N$4:$N$195,"G9")-SUMIFS(TAB!$I$4:$I$195,TAB!$H$4:$H$195,$A94,TAB!$N$4:$N$195,"G9")</f>
        <v>0</v>
      </c>
      <c r="H94" s="5">
        <f>SUMIFS(TAB!$I$4:$I$195,TAB!$G$4:$G$195,$A94,TAB!$N$4:$N$195,"G7")-SUMIFS(TAB!$I$4:$I$195,TAB!$H$4:$H$195,$A94,TAB!$N$4:$N$195,"G7")</f>
        <v>0</v>
      </c>
      <c r="I94" s="5">
        <f>SUMIFS(TAB!$I$4:$I$195,TAB!$G$4:$G$195,$A94,TAB!$N$4:$N$195,"G5")-SUMIFS(TAB!$I$4:$I$195,TAB!$H$4:$H$195,$A94,TAB!$N$4:$N$195,"G5")</f>
        <v>0</v>
      </c>
      <c r="J94" s="13">
        <f>ROUND(D94+E94+F94+G94+H94+I94,0)</f>
        <v>0</v>
      </c>
      <c r="K94" s="14">
        <f>ROUND(G94+H94+I94,0)</f>
        <v>0</v>
      </c>
      <c r="L94" s="11" t="str">
        <f>IF(OR($J94&lt;=-1,$J94&gt;0),A94,"")</f>
        <v/>
      </c>
      <c r="M94" s="11" t="str">
        <f>IF(OR($J94&lt;=-1,$J94&gt;0),A94,"")</f>
        <v/>
      </c>
      <c r="N94" s="11" t="str">
        <f>IF(OR($J94&lt;=-1,$J94&gt;0),C94,"")</f>
        <v/>
      </c>
      <c r="O94" s="11" t="str">
        <f t="shared" si="4"/>
        <v/>
      </c>
      <c r="P94" s="12" t="str">
        <f>IF(OR($K94&lt;=-1,$K94&gt;0),A94,"")</f>
        <v/>
      </c>
      <c r="Q94" s="12" t="str">
        <f>IF(OR($K94&lt;=-1,$K94&gt;0),A94,"")</f>
        <v/>
      </c>
      <c r="R94" s="12" t="str">
        <f>IF(OR($K94&lt;=-1,$K94&gt;0),B94,"")</f>
        <v/>
      </c>
      <c r="S94" s="101" t="str">
        <f t="shared" si="8"/>
        <v/>
      </c>
    </row>
    <row r="95" spans="1:19" s="32" customFormat="1" ht="30" customHeight="1" x14ac:dyDescent="0.2">
      <c r="A95" s="7">
        <v>166</v>
      </c>
      <c r="B95" s="159">
        <f t="shared" si="6"/>
        <v>660.44</v>
      </c>
      <c r="C95" s="228">
        <f t="shared" si="7"/>
        <v>692.44</v>
      </c>
      <c r="D95" s="5">
        <f>SUMIFS(TAB!$I$4:$I$195,TAB!$G$4:$G$195,$A95,TAB!$N$4:$N$195,"G0")-SUMIFS(TAB!$I$4:$I$195,TAB!$H$4:$H$195,$A95,TAB!$N$4:$N$195,"G0")</f>
        <v>0</v>
      </c>
      <c r="E95" s="5">
        <f>SUMIFS(TAB!$I$4:$I$195,TAB!$G$4:$G$195,$A95,TAB!$N$4:$N$195,"G1")-SUMIFS(TAB!$I$4:$I$195,TAB!$H$4:$H$195,$A95,TAB!$N$4:$N$195,"G1")</f>
        <v>0</v>
      </c>
      <c r="F95" s="5">
        <f>SUMIFS(TAB!$I$4:$I$195,TAB!$G$4:$G$195,$A95,TAB!$N$4:$N$195,"G2")-SUMIFS(TAB!$I$4:$I$195,TAB!$H$4:$H$195,$A95,TAB!$N$4:$N$195,"G2")</f>
        <v>0</v>
      </c>
      <c r="G95" s="5">
        <f>SUMIFS(TAB!$I$4:$I$195,TAB!$G$4:$G$195,$A95,TAB!$N$4:$N$195,"G9")-SUMIFS(TAB!$I$4:$I$195,TAB!$H$4:$H$195,$A95,TAB!$N$4:$N$195,"G9")</f>
        <v>0</v>
      </c>
      <c r="H95" s="5">
        <f>SUMIFS(TAB!$I$4:$I$195,TAB!$G$4:$G$195,$A95,TAB!$N$4:$N$195,"G7")-SUMIFS(TAB!$I$4:$I$195,TAB!$H$4:$H$195,$A95,TAB!$N$4:$N$195,"G7")</f>
        <v>0</v>
      </c>
      <c r="I95" s="5">
        <f>SUMIFS(TAB!$I$4:$I$195,TAB!$G$4:$G$195,$A95,TAB!$N$4:$N$195,"G5")-SUMIFS(TAB!$I$4:$I$195,TAB!$H$4:$H$195,$A95,TAB!$N$4:$N$195,"G5")</f>
        <v>0</v>
      </c>
      <c r="J95" s="13">
        <f>ROUND(D95+E95+F95+G95+H95+I95,0)</f>
        <v>0</v>
      </c>
      <c r="K95" s="14">
        <f>ROUND(G95+H95+I95,0)</f>
        <v>0</v>
      </c>
      <c r="L95" s="11" t="str">
        <f>IF(OR($J95&lt;=-1,$J95&gt;0),A95,"")</f>
        <v/>
      </c>
      <c r="M95" s="11" t="str">
        <f>IF(OR($J95&lt;=-1,$J95&gt;0),A95,"")</f>
        <v/>
      </c>
      <c r="N95" s="11" t="str">
        <f>IF(OR($J95&lt;=-1,$J95&gt;0),C95,"")</f>
        <v/>
      </c>
      <c r="O95" s="11" t="str">
        <f t="shared" si="4"/>
        <v/>
      </c>
      <c r="P95" s="12" t="str">
        <f>IF(OR($K95&lt;=-1,$K95&gt;0),A95,"")</f>
        <v/>
      </c>
      <c r="Q95" s="12" t="str">
        <f>IF(OR($K95&lt;=-1,$K95&gt;0),A95,"")</f>
        <v/>
      </c>
      <c r="R95" s="12" t="str">
        <f>IF(OR($K95&lt;=-1,$K95&gt;0),B95,"")</f>
        <v/>
      </c>
      <c r="S95" s="101" t="str">
        <f t="shared" si="8"/>
        <v/>
      </c>
    </row>
    <row r="96" spans="1:19" s="32" customFormat="1" ht="30" customHeight="1" x14ac:dyDescent="0.2">
      <c r="A96" s="7">
        <v>167</v>
      </c>
      <c r="B96" s="159">
        <f t="shared" si="6"/>
        <v>660.44</v>
      </c>
      <c r="C96" s="228">
        <f t="shared" si="7"/>
        <v>692.44</v>
      </c>
      <c r="D96" s="5">
        <f>SUMIFS(TAB!$I$4:$I$195,TAB!$G$4:$G$195,$A96,TAB!$N$4:$N$195,"G0")-SUMIFS(TAB!$I$4:$I$195,TAB!$H$4:$H$195,$A96,TAB!$N$4:$N$195,"G0")</f>
        <v>0</v>
      </c>
      <c r="E96" s="5">
        <f>SUMIFS(TAB!$I$4:$I$195,TAB!$G$4:$G$195,$A96,TAB!$N$4:$N$195,"G1")-SUMIFS(TAB!$I$4:$I$195,TAB!$H$4:$H$195,$A96,TAB!$N$4:$N$195,"G1")</f>
        <v>0</v>
      </c>
      <c r="F96" s="5">
        <f>SUMIFS(TAB!$I$4:$I$195,TAB!$G$4:$G$195,$A96,TAB!$N$4:$N$195,"G2")-SUMIFS(TAB!$I$4:$I$195,TAB!$H$4:$H$195,$A96,TAB!$N$4:$N$195,"G2")</f>
        <v>0</v>
      </c>
      <c r="G96" s="5">
        <f>SUMIFS(TAB!$I$4:$I$195,TAB!$G$4:$G$195,$A96,TAB!$N$4:$N$195,"G9")-SUMIFS(TAB!$I$4:$I$195,TAB!$H$4:$H$195,$A96,TAB!$N$4:$N$195,"G9")</f>
        <v>0</v>
      </c>
      <c r="H96" s="5">
        <f>SUMIFS(TAB!$I$4:$I$195,TAB!$G$4:$G$195,$A96,TAB!$N$4:$N$195,"G7")-SUMIFS(TAB!$I$4:$I$195,TAB!$H$4:$H$195,$A96,TAB!$N$4:$N$195,"G7")</f>
        <v>0</v>
      </c>
      <c r="I96" s="5">
        <f>SUMIFS(TAB!$I$4:$I$195,TAB!$G$4:$G$195,$A96,TAB!$N$4:$N$195,"G5")-SUMIFS(TAB!$I$4:$I$195,TAB!$H$4:$H$195,$A96,TAB!$N$4:$N$195,"G5")</f>
        <v>0</v>
      </c>
      <c r="J96" s="13">
        <f>ROUND(D96+E96+F96+G96+H96+I96,0)</f>
        <v>0</v>
      </c>
      <c r="K96" s="14">
        <f>ROUND(G96+H96+I96,0)</f>
        <v>0</v>
      </c>
      <c r="L96" s="11" t="str">
        <f>IF(OR($J96&lt;=-1,$J96&gt;0),A96,"")</f>
        <v/>
      </c>
      <c r="M96" s="11" t="str">
        <f>IF(OR($J96&lt;=-1,$J96&gt;0),A96,"")</f>
        <v/>
      </c>
      <c r="N96" s="11" t="str">
        <f>IF(OR($J96&lt;=-1,$J96&gt;0),C96,"")</f>
        <v/>
      </c>
      <c r="O96" s="11" t="str">
        <f t="shared" si="4"/>
        <v/>
      </c>
      <c r="P96" s="12" t="str">
        <f>IF(OR($K96&lt;=-1,$K96&gt;0),A96,"")</f>
        <v/>
      </c>
      <c r="Q96" s="12" t="str">
        <f>IF(OR($K96&lt;=-1,$K96&gt;0),A96,"")</f>
        <v/>
      </c>
      <c r="R96" s="12" t="str">
        <f>IF(OR($K96&lt;=-1,$K96&gt;0),B96,"")</f>
        <v/>
      </c>
      <c r="S96" s="101" t="str">
        <f t="shared" si="8"/>
        <v/>
      </c>
    </row>
    <row r="97" spans="1:19" s="32" customFormat="1" ht="30" customHeight="1" x14ac:dyDescent="0.2">
      <c r="A97" s="7">
        <v>168</v>
      </c>
      <c r="B97" s="159">
        <f t="shared" si="6"/>
        <v>660.44</v>
      </c>
      <c r="C97" s="228">
        <f t="shared" si="7"/>
        <v>692.44</v>
      </c>
      <c r="D97" s="5">
        <f>SUMIFS(TAB!$I$4:$I$195,TAB!$G$4:$G$195,$A97,TAB!$N$4:$N$195,"G0")-SUMIFS(TAB!$I$4:$I$195,TAB!$H$4:$H$195,$A97,TAB!$N$4:$N$195,"G0")</f>
        <v>0</v>
      </c>
      <c r="E97" s="5">
        <f>SUMIFS(TAB!$I$4:$I$195,TAB!$G$4:$G$195,$A97,TAB!$N$4:$N$195,"G1")-SUMIFS(TAB!$I$4:$I$195,TAB!$H$4:$H$195,$A97,TAB!$N$4:$N$195,"G1")</f>
        <v>0</v>
      </c>
      <c r="F97" s="5">
        <f>SUMIFS(TAB!$I$4:$I$195,TAB!$G$4:$G$195,$A97,TAB!$N$4:$N$195,"G2")-SUMIFS(TAB!$I$4:$I$195,TAB!$H$4:$H$195,$A97,TAB!$N$4:$N$195,"G2")</f>
        <v>0</v>
      </c>
      <c r="G97" s="5">
        <f>SUMIFS(TAB!$I$4:$I$195,TAB!$G$4:$G$195,$A97,TAB!$N$4:$N$195,"G9")-SUMIFS(TAB!$I$4:$I$195,TAB!$H$4:$H$195,$A97,TAB!$N$4:$N$195,"G9")</f>
        <v>0</v>
      </c>
      <c r="H97" s="5">
        <f>SUMIFS(TAB!$I$4:$I$195,TAB!$G$4:$G$195,$A97,TAB!$N$4:$N$195,"G7")-SUMIFS(TAB!$I$4:$I$195,TAB!$H$4:$H$195,$A97,TAB!$N$4:$N$195,"G7")</f>
        <v>0</v>
      </c>
      <c r="I97" s="5">
        <f>SUMIFS(TAB!$I$4:$I$195,TAB!$G$4:$G$195,$A97,TAB!$N$4:$N$195,"G5")-SUMIFS(TAB!$I$4:$I$195,TAB!$H$4:$H$195,$A97,TAB!$N$4:$N$195,"G5")</f>
        <v>0</v>
      </c>
      <c r="J97" s="13">
        <f>ROUND(D97+E97+F97+G97+H97+I97,0)</f>
        <v>0</v>
      </c>
      <c r="K97" s="14">
        <f>ROUND(G97+H97+I97,0)</f>
        <v>0</v>
      </c>
      <c r="L97" s="11" t="str">
        <f>IF(OR($J97&lt;=-1,$J97&gt;0),A97,"")</f>
        <v/>
      </c>
      <c r="M97" s="11" t="str">
        <f>IF(OR($J97&lt;=-1,$J97&gt;0),A97,"")</f>
        <v/>
      </c>
      <c r="N97" s="11" t="str">
        <f>IF(OR($J97&lt;=-1,$J97&gt;0),C97,"")</f>
        <v/>
      </c>
      <c r="O97" s="11" t="str">
        <f t="shared" si="4"/>
        <v/>
      </c>
      <c r="P97" s="12" t="str">
        <f>IF(OR($K97&lt;=-1,$K97&gt;0),A97,"")</f>
        <v/>
      </c>
      <c r="Q97" s="12" t="str">
        <f>IF(OR($K97&lt;=-1,$K97&gt;0),A97,"")</f>
        <v/>
      </c>
      <c r="R97" s="12" t="str">
        <f>IF(OR($K97&lt;=-1,$K97&gt;0),B97,"")</f>
        <v/>
      </c>
      <c r="S97" s="101" t="str">
        <f t="shared" si="8"/>
        <v/>
      </c>
    </row>
    <row r="98" spans="1:19" s="32" customFormat="1" ht="30" customHeight="1" x14ac:dyDescent="0.2">
      <c r="A98" s="7">
        <v>170</v>
      </c>
      <c r="B98" s="159">
        <f t="shared" si="6"/>
        <v>660.44</v>
      </c>
      <c r="C98" s="228">
        <f t="shared" si="7"/>
        <v>692.44</v>
      </c>
      <c r="D98" s="5">
        <f>SUMIFS(TAB!$I$4:$I$195,TAB!$G$4:$G$195,$A98,TAB!$N$4:$N$195,"G0")-SUMIFS(TAB!$I$4:$I$195,TAB!$H$4:$H$195,$A98,TAB!$N$4:$N$195,"G0")</f>
        <v>0</v>
      </c>
      <c r="E98" s="5">
        <f>SUMIFS(TAB!$I$4:$I$195,TAB!$G$4:$G$195,$A98,TAB!$N$4:$N$195,"G1")-SUMIFS(TAB!$I$4:$I$195,TAB!$H$4:$H$195,$A98,TAB!$N$4:$N$195,"G1")</f>
        <v>0</v>
      </c>
      <c r="F98" s="5">
        <f>SUMIFS(TAB!$I$4:$I$195,TAB!$G$4:$G$195,$A98,TAB!$N$4:$N$195,"G2")-SUMIFS(TAB!$I$4:$I$195,TAB!$H$4:$H$195,$A98,TAB!$N$4:$N$195,"G2")</f>
        <v>0</v>
      </c>
      <c r="G98" s="5">
        <f>SUMIFS(TAB!$I$4:$I$195,TAB!$G$4:$G$195,$A98,TAB!$N$4:$N$195,"G9")-SUMIFS(TAB!$I$4:$I$195,TAB!$H$4:$H$195,$A98,TAB!$N$4:$N$195,"G9")</f>
        <v>0</v>
      </c>
      <c r="H98" s="5">
        <f>SUMIFS(TAB!$I$4:$I$195,TAB!$G$4:$G$195,$A98,TAB!$N$4:$N$195,"G7")-SUMIFS(TAB!$I$4:$I$195,TAB!$H$4:$H$195,$A98,TAB!$N$4:$N$195,"G7")</f>
        <v>0</v>
      </c>
      <c r="I98" s="5">
        <f>SUMIFS(TAB!$I$4:$I$195,TAB!$G$4:$G$195,$A98,TAB!$N$4:$N$195,"G5")-SUMIFS(TAB!$I$4:$I$195,TAB!$H$4:$H$195,$A98,TAB!$N$4:$N$195,"G5")</f>
        <v>0</v>
      </c>
      <c r="J98" s="13">
        <f>ROUND(D98+E98+F98+G98+H98+I98,0)</f>
        <v>0</v>
      </c>
      <c r="K98" s="14">
        <f>ROUND(G98+H98+I98,0)</f>
        <v>0</v>
      </c>
      <c r="L98" s="11" t="str">
        <f>IF(OR($J98&lt;=-1,$J98&gt;0),A98,"")</f>
        <v/>
      </c>
      <c r="M98" s="11" t="str">
        <f>IF(OR($J98&lt;=-1,$J98&gt;0),A98,"")</f>
        <v/>
      </c>
      <c r="N98" s="11" t="str">
        <f>IF(OR($J98&lt;=-1,$J98&gt;0),C98,"")</f>
        <v/>
      </c>
      <c r="O98" s="11" t="str">
        <f t="shared" si="4"/>
        <v/>
      </c>
      <c r="P98" s="12" t="str">
        <f>IF(OR($K98&lt;=-1,$K98&gt;0),A98,"")</f>
        <v/>
      </c>
      <c r="Q98" s="12" t="str">
        <f>IF(OR($K98&lt;=-1,$K98&gt;0),A98,"")</f>
        <v/>
      </c>
      <c r="R98" s="12" t="str">
        <f>IF(OR($K98&lt;=-1,$K98&gt;0),B98,"")</f>
        <v/>
      </c>
      <c r="S98" s="101" t="str">
        <f t="shared" si="8"/>
        <v/>
      </c>
    </row>
    <row r="99" spans="1:19" s="32" customFormat="1" ht="30" customHeight="1" x14ac:dyDescent="0.2">
      <c r="A99" s="7">
        <v>171</v>
      </c>
      <c r="B99" s="159">
        <f t="shared" si="6"/>
        <v>660.44</v>
      </c>
      <c r="C99" s="228">
        <f t="shared" si="7"/>
        <v>692.44</v>
      </c>
      <c r="D99" s="5">
        <f>SUMIFS(TAB!$I$4:$I$195,TAB!$G$4:$G$195,$A99,TAB!$N$4:$N$195,"G0")-SUMIFS(TAB!$I$4:$I$195,TAB!$H$4:$H$195,$A99,TAB!$N$4:$N$195,"G0")</f>
        <v>0</v>
      </c>
      <c r="E99" s="5">
        <f>SUMIFS(TAB!$I$4:$I$195,TAB!$G$4:$G$195,$A99,TAB!$N$4:$N$195,"G1")-SUMIFS(TAB!$I$4:$I$195,TAB!$H$4:$H$195,$A99,TAB!$N$4:$N$195,"G1")</f>
        <v>0</v>
      </c>
      <c r="F99" s="5">
        <f>SUMIFS(TAB!$I$4:$I$195,TAB!$G$4:$G$195,$A99,TAB!$N$4:$N$195,"G2")-SUMIFS(TAB!$I$4:$I$195,TAB!$H$4:$H$195,$A99,TAB!$N$4:$N$195,"G2")</f>
        <v>0</v>
      </c>
      <c r="G99" s="5">
        <f>SUMIFS(TAB!$I$4:$I$195,TAB!$G$4:$G$195,$A99,TAB!$N$4:$N$195,"G9")-SUMIFS(TAB!$I$4:$I$195,TAB!$H$4:$H$195,$A99,TAB!$N$4:$N$195,"G9")</f>
        <v>0</v>
      </c>
      <c r="H99" s="5">
        <f>SUMIFS(TAB!$I$4:$I$195,TAB!$G$4:$G$195,$A99,TAB!$N$4:$N$195,"G7")-SUMIFS(TAB!$I$4:$I$195,TAB!$H$4:$H$195,$A99,TAB!$N$4:$N$195,"G7")</f>
        <v>0</v>
      </c>
      <c r="I99" s="5">
        <f>SUMIFS(TAB!$I$4:$I$195,TAB!$G$4:$G$195,$A99,TAB!$N$4:$N$195,"G5")-SUMIFS(TAB!$I$4:$I$195,TAB!$H$4:$H$195,$A99,TAB!$N$4:$N$195,"G5")</f>
        <v>0</v>
      </c>
      <c r="J99" s="13">
        <f>ROUND(D99+E99+F99+G99+H99+I99,0)</f>
        <v>0</v>
      </c>
      <c r="K99" s="14">
        <f>ROUND(G99+H99+I99,0)</f>
        <v>0</v>
      </c>
      <c r="L99" s="11" t="str">
        <f>IF(OR($J99&lt;=-1,$J99&gt;0),A99,"")</f>
        <v/>
      </c>
      <c r="M99" s="11" t="str">
        <f>IF(OR($J99&lt;=-1,$J99&gt;0),A99,"")</f>
        <v/>
      </c>
      <c r="N99" s="11" t="str">
        <f>IF(OR($J99&lt;=-1,$J99&gt;0),C99,"")</f>
        <v/>
      </c>
      <c r="O99" s="11" t="str">
        <f t="shared" si="4"/>
        <v/>
      </c>
      <c r="P99" s="12" t="str">
        <f>IF(OR($K99&lt;=-1,$K99&gt;0),A99,"")</f>
        <v/>
      </c>
      <c r="Q99" s="12" t="str">
        <f>IF(OR($K99&lt;=-1,$K99&gt;0),A99,"")</f>
        <v/>
      </c>
      <c r="R99" s="12" t="str">
        <f>IF(OR($K99&lt;=-1,$K99&gt;0),B99,"")</f>
        <v/>
      </c>
      <c r="S99" s="101" t="str">
        <f t="shared" si="8"/>
        <v/>
      </c>
    </row>
    <row r="100" spans="1:19" s="32" customFormat="1" ht="30" customHeight="1" x14ac:dyDescent="0.2">
      <c r="A100" s="7">
        <v>172</v>
      </c>
      <c r="B100" s="159">
        <f t="shared" si="6"/>
        <v>660.44</v>
      </c>
      <c r="C100" s="228">
        <f t="shared" si="7"/>
        <v>692.44</v>
      </c>
      <c r="D100" s="5">
        <f>SUMIFS(TAB!$I$4:$I$195,TAB!$G$4:$G$195,$A100,TAB!$N$4:$N$195,"G0")-SUMIFS(TAB!$I$4:$I$195,TAB!$H$4:$H$195,$A100,TAB!$N$4:$N$195,"G0")</f>
        <v>0</v>
      </c>
      <c r="E100" s="5">
        <f>SUMIFS(TAB!$I$4:$I$195,TAB!$G$4:$G$195,$A100,TAB!$N$4:$N$195,"G1")-SUMIFS(TAB!$I$4:$I$195,TAB!$H$4:$H$195,$A100,TAB!$N$4:$N$195,"G1")</f>
        <v>0</v>
      </c>
      <c r="F100" s="5">
        <f>SUMIFS(TAB!$I$4:$I$195,TAB!$G$4:$G$195,$A100,TAB!$N$4:$N$195,"G2")-SUMIFS(TAB!$I$4:$I$195,TAB!$H$4:$H$195,$A100,TAB!$N$4:$N$195,"G2")</f>
        <v>0</v>
      </c>
      <c r="G100" s="5">
        <f>SUMIFS(TAB!$I$4:$I$195,TAB!$G$4:$G$195,$A100,TAB!$N$4:$N$195,"G9")-SUMIFS(TAB!$I$4:$I$195,TAB!$H$4:$H$195,$A100,TAB!$N$4:$N$195,"G9")</f>
        <v>0</v>
      </c>
      <c r="H100" s="5">
        <f>SUMIFS(TAB!$I$4:$I$195,TAB!$G$4:$G$195,$A100,TAB!$N$4:$N$195,"G7")-SUMIFS(TAB!$I$4:$I$195,TAB!$H$4:$H$195,$A100,TAB!$N$4:$N$195,"G7")</f>
        <v>0</v>
      </c>
      <c r="I100" s="5">
        <f>SUMIFS(TAB!$I$4:$I$195,TAB!$G$4:$G$195,$A100,TAB!$N$4:$N$195,"G5")-SUMIFS(TAB!$I$4:$I$195,TAB!$H$4:$H$195,$A100,TAB!$N$4:$N$195,"G5")</f>
        <v>0</v>
      </c>
      <c r="J100" s="13">
        <f>ROUND(D100+E100+F100+G100+H100+I100,0)</f>
        <v>0</v>
      </c>
      <c r="K100" s="14">
        <f>ROUND(G100+H100+I100,0)</f>
        <v>0</v>
      </c>
      <c r="L100" s="11" t="str">
        <f>IF(OR($J100&lt;=-1,$J100&gt;0),A100,"")</f>
        <v/>
      </c>
      <c r="M100" s="11" t="str">
        <f>IF(OR($J100&lt;=-1,$J100&gt;0),A100,"")</f>
        <v/>
      </c>
      <c r="N100" s="11" t="str">
        <f>IF(OR($J100&lt;=-1,$J100&gt;0),C100,"")</f>
        <v/>
      </c>
      <c r="O100" s="11" t="str">
        <f t="shared" si="4"/>
        <v/>
      </c>
      <c r="P100" s="12" t="str">
        <f>IF(OR($K100&lt;=-1,$K100&gt;0),A100,"")</f>
        <v/>
      </c>
      <c r="Q100" s="12" t="str">
        <f>IF(OR($K100&lt;=-1,$K100&gt;0),A100,"")</f>
        <v/>
      </c>
      <c r="R100" s="12" t="str">
        <f>IF(OR($K100&lt;=-1,$K100&gt;0),B100,"")</f>
        <v/>
      </c>
      <c r="S100" s="101" t="str">
        <f t="shared" si="8"/>
        <v/>
      </c>
    </row>
    <row r="101" spans="1:19" s="32" customFormat="1" ht="30" customHeight="1" x14ac:dyDescent="0.2">
      <c r="A101" s="7">
        <v>173</v>
      </c>
      <c r="B101" s="159">
        <f t="shared" si="6"/>
        <v>660.44</v>
      </c>
      <c r="C101" s="228">
        <f t="shared" si="7"/>
        <v>692.44</v>
      </c>
      <c r="D101" s="5">
        <f>SUMIFS(TAB!$I$4:$I$195,TAB!$G$4:$G$195,$A101,TAB!$N$4:$N$195,"G0")-SUMIFS(TAB!$I$4:$I$195,TAB!$H$4:$H$195,$A101,TAB!$N$4:$N$195,"G0")</f>
        <v>0</v>
      </c>
      <c r="E101" s="5">
        <f>SUMIFS(TAB!$I$4:$I$195,TAB!$G$4:$G$195,$A101,TAB!$N$4:$N$195,"G1")-SUMIFS(TAB!$I$4:$I$195,TAB!$H$4:$H$195,$A101,TAB!$N$4:$N$195,"G1")</f>
        <v>0</v>
      </c>
      <c r="F101" s="5">
        <f>SUMIFS(TAB!$I$4:$I$195,TAB!$G$4:$G$195,$A101,TAB!$N$4:$N$195,"G2")-SUMIFS(TAB!$I$4:$I$195,TAB!$H$4:$H$195,$A101,TAB!$N$4:$N$195,"G2")</f>
        <v>0</v>
      </c>
      <c r="G101" s="5">
        <f>SUMIFS(TAB!$I$4:$I$195,TAB!$G$4:$G$195,$A101,TAB!$N$4:$N$195,"G9")-SUMIFS(TAB!$I$4:$I$195,TAB!$H$4:$H$195,$A101,TAB!$N$4:$N$195,"G9")</f>
        <v>0</v>
      </c>
      <c r="H101" s="5">
        <f>SUMIFS(TAB!$I$4:$I$195,TAB!$G$4:$G$195,$A101,TAB!$N$4:$N$195,"G7")-SUMIFS(TAB!$I$4:$I$195,TAB!$H$4:$H$195,$A101,TAB!$N$4:$N$195,"G7")</f>
        <v>0</v>
      </c>
      <c r="I101" s="5">
        <f>SUMIFS(TAB!$I$4:$I$195,TAB!$G$4:$G$195,$A101,TAB!$N$4:$N$195,"G5")-SUMIFS(TAB!$I$4:$I$195,TAB!$H$4:$H$195,$A101,TAB!$N$4:$N$195,"G5")</f>
        <v>0</v>
      </c>
      <c r="J101" s="13">
        <f>ROUND(D101+E101+F101+G101+H101+I101,0)</f>
        <v>0</v>
      </c>
      <c r="K101" s="14">
        <f>ROUND(G101+H101+I101,0)</f>
        <v>0</v>
      </c>
      <c r="L101" s="11" t="str">
        <f>IF(OR($J101&lt;=-1,$J101&gt;0),A101,"")</f>
        <v/>
      </c>
      <c r="M101" s="11" t="str">
        <f>IF(OR($J101&lt;=-1,$J101&gt;0),A101,"")</f>
        <v/>
      </c>
      <c r="N101" s="11" t="str">
        <f>IF(OR($J101&lt;=-1,$J101&gt;0),C101,"")</f>
        <v/>
      </c>
      <c r="O101" s="11" t="str">
        <f t="shared" si="4"/>
        <v/>
      </c>
      <c r="P101" s="12" t="str">
        <f>IF(OR($K101&lt;=-1,$K101&gt;0),A101,"")</f>
        <v/>
      </c>
      <c r="Q101" s="12" t="str">
        <f>IF(OR($K101&lt;=-1,$K101&gt;0),A101,"")</f>
        <v/>
      </c>
      <c r="R101" s="12" t="str">
        <f>IF(OR($K101&lt;=-1,$K101&gt;0),B101,"")</f>
        <v/>
      </c>
      <c r="S101" s="101" t="str">
        <f t="shared" si="8"/>
        <v/>
      </c>
    </row>
    <row r="102" spans="1:19" s="32" customFormat="1" ht="30" customHeight="1" x14ac:dyDescent="0.2">
      <c r="A102" s="7">
        <v>174</v>
      </c>
      <c r="B102" s="159">
        <f t="shared" si="6"/>
        <v>660.44</v>
      </c>
      <c r="C102" s="228">
        <f t="shared" si="7"/>
        <v>692.44</v>
      </c>
      <c r="D102" s="5">
        <f>SUMIFS(TAB!$I$4:$I$195,TAB!$G$4:$G$195,$A102,TAB!$N$4:$N$195,"G0")-SUMIFS(TAB!$I$4:$I$195,TAB!$H$4:$H$195,$A102,TAB!$N$4:$N$195,"G0")</f>
        <v>0</v>
      </c>
      <c r="E102" s="5">
        <f>SUMIFS(TAB!$I$4:$I$195,TAB!$G$4:$G$195,$A102,TAB!$N$4:$N$195,"G1")-SUMIFS(TAB!$I$4:$I$195,TAB!$H$4:$H$195,$A102,TAB!$N$4:$N$195,"G1")</f>
        <v>0</v>
      </c>
      <c r="F102" s="5">
        <f>SUMIFS(TAB!$I$4:$I$195,TAB!$G$4:$G$195,$A102,TAB!$N$4:$N$195,"G2")-SUMIFS(TAB!$I$4:$I$195,TAB!$H$4:$H$195,$A102,TAB!$N$4:$N$195,"G2")</f>
        <v>0</v>
      </c>
      <c r="G102" s="5">
        <f>SUMIFS(TAB!$I$4:$I$195,TAB!$G$4:$G$195,$A102,TAB!$N$4:$N$195,"G9")-SUMIFS(TAB!$I$4:$I$195,TAB!$H$4:$H$195,$A102,TAB!$N$4:$N$195,"G9")</f>
        <v>0</v>
      </c>
      <c r="H102" s="5">
        <f>SUMIFS(TAB!$I$4:$I$195,TAB!$G$4:$G$195,$A102,TAB!$N$4:$N$195,"G7")-SUMIFS(TAB!$I$4:$I$195,TAB!$H$4:$H$195,$A102,TAB!$N$4:$N$195,"G7")</f>
        <v>0</v>
      </c>
      <c r="I102" s="5">
        <f>SUMIFS(TAB!$I$4:$I$195,TAB!$G$4:$G$195,$A102,TAB!$N$4:$N$195,"G5")-SUMIFS(TAB!$I$4:$I$195,TAB!$H$4:$H$195,$A102,TAB!$N$4:$N$195,"G5")</f>
        <v>0</v>
      </c>
      <c r="J102" s="13">
        <f>ROUND(D102+E102+F102+G102+H102+I102,0)</f>
        <v>0</v>
      </c>
      <c r="K102" s="14">
        <f>ROUND(G102+H102+I102,0)</f>
        <v>0</v>
      </c>
      <c r="L102" s="11" t="str">
        <f>IF(OR($J102&lt;=-1,$J102&gt;0),A102,"")</f>
        <v/>
      </c>
      <c r="M102" s="11" t="str">
        <f>IF(OR($J102&lt;=-1,$J102&gt;0),A102,"")</f>
        <v/>
      </c>
      <c r="N102" s="11" t="str">
        <f>IF(OR($J102&lt;=-1,$J102&gt;0),C102,"")</f>
        <v/>
      </c>
      <c r="O102" s="11" t="str">
        <f t="shared" si="4"/>
        <v/>
      </c>
      <c r="P102" s="12" t="str">
        <f>IF(OR($K102&lt;=-1,$K102&gt;0),A102,"")</f>
        <v/>
      </c>
      <c r="Q102" s="12" t="str">
        <f>IF(OR($K102&lt;=-1,$K102&gt;0),A102,"")</f>
        <v/>
      </c>
      <c r="R102" s="12" t="str">
        <f>IF(OR($K102&lt;=-1,$K102&gt;0),B102,"")</f>
        <v/>
      </c>
      <c r="S102" s="101" t="str">
        <f t="shared" si="8"/>
        <v/>
      </c>
    </row>
    <row r="103" spans="1:19" s="32" customFormat="1" ht="30" customHeight="1" x14ac:dyDescent="0.2">
      <c r="A103" s="7">
        <v>175</v>
      </c>
      <c r="B103" s="159">
        <f t="shared" si="6"/>
        <v>660.44</v>
      </c>
      <c r="C103" s="228">
        <f t="shared" si="7"/>
        <v>692.44</v>
      </c>
      <c r="D103" s="5">
        <f>SUMIFS(TAB!$I$4:$I$195,TAB!$G$4:$G$195,$A103,TAB!$N$4:$N$195,"G0")-SUMIFS(TAB!$I$4:$I$195,TAB!$H$4:$H$195,$A103,TAB!$N$4:$N$195,"G0")</f>
        <v>0</v>
      </c>
      <c r="E103" s="5">
        <f>SUMIFS(TAB!$I$4:$I$195,TAB!$G$4:$G$195,$A103,TAB!$N$4:$N$195,"G1")-SUMIFS(TAB!$I$4:$I$195,TAB!$H$4:$H$195,$A103,TAB!$N$4:$N$195,"G1")</f>
        <v>0</v>
      </c>
      <c r="F103" s="5">
        <f>SUMIFS(TAB!$I$4:$I$195,TAB!$G$4:$G$195,$A103,TAB!$N$4:$N$195,"G2")-SUMIFS(TAB!$I$4:$I$195,TAB!$H$4:$H$195,$A103,TAB!$N$4:$N$195,"G2")</f>
        <v>0</v>
      </c>
      <c r="G103" s="5">
        <f>SUMIFS(TAB!$I$4:$I$195,TAB!$G$4:$G$195,$A103,TAB!$N$4:$N$195,"G9")-SUMIFS(TAB!$I$4:$I$195,TAB!$H$4:$H$195,$A103,TAB!$N$4:$N$195,"G9")</f>
        <v>0</v>
      </c>
      <c r="H103" s="5">
        <f>SUMIFS(TAB!$I$4:$I$195,TAB!$G$4:$G$195,$A103,TAB!$N$4:$N$195,"G7")-SUMIFS(TAB!$I$4:$I$195,TAB!$H$4:$H$195,$A103,TAB!$N$4:$N$195,"G7")</f>
        <v>0</v>
      </c>
      <c r="I103" s="5">
        <f>SUMIFS(TAB!$I$4:$I$195,TAB!$G$4:$G$195,$A103,TAB!$N$4:$N$195,"G5")-SUMIFS(TAB!$I$4:$I$195,TAB!$H$4:$H$195,$A103,TAB!$N$4:$N$195,"G5")</f>
        <v>0</v>
      </c>
      <c r="J103" s="13">
        <f>ROUND(D103+E103+F103+G103+H103+I103,0)</f>
        <v>0</v>
      </c>
      <c r="K103" s="14">
        <f>ROUND(G103+H103+I103,0)</f>
        <v>0</v>
      </c>
      <c r="L103" s="11" t="str">
        <f>IF(OR($J103&lt;=-1,$J103&gt;0),A103,"")</f>
        <v/>
      </c>
      <c r="M103" s="11" t="str">
        <f>IF(OR($J103&lt;=-1,$J103&gt;0),A103,"")</f>
        <v/>
      </c>
      <c r="N103" s="11" t="str">
        <f>IF(OR($J103&lt;=-1,$J103&gt;0),C103,"")</f>
        <v/>
      </c>
      <c r="O103" s="11" t="str">
        <f t="shared" si="4"/>
        <v/>
      </c>
      <c r="P103" s="12" t="str">
        <f>IF(OR($K103&lt;=-1,$K103&gt;0),A103,"")</f>
        <v/>
      </c>
      <c r="Q103" s="12" t="str">
        <f>IF(OR($K103&lt;=-1,$K103&gt;0),A103,"")</f>
        <v/>
      </c>
      <c r="R103" s="12" t="str">
        <f>IF(OR($K103&lt;=-1,$K103&gt;0),B103,"")</f>
        <v/>
      </c>
      <c r="S103" s="101" t="str">
        <f t="shared" si="8"/>
        <v/>
      </c>
    </row>
    <row r="104" spans="1:19" s="32" customFormat="1" ht="30" customHeight="1" x14ac:dyDescent="0.2">
      <c r="A104" s="7">
        <v>176</v>
      </c>
      <c r="B104" s="159">
        <f t="shared" si="6"/>
        <v>660.44</v>
      </c>
      <c r="C104" s="228">
        <f t="shared" si="7"/>
        <v>692.44</v>
      </c>
      <c r="D104" s="5">
        <f>SUMIFS(TAB!$I$4:$I$195,TAB!$G$4:$G$195,$A104,TAB!$N$4:$N$195,"G0")-SUMIFS(TAB!$I$4:$I$195,TAB!$H$4:$H$195,$A104,TAB!$N$4:$N$195,"G0")</f>
        <v>0</v>
      </c>
      <c r="E104" s="5">
        <f>SUMIFS(TAB!$I$4:$I$195,TAB!$G$4:$G$195,$A104,TAB!$N$4:$N$195,"G1")-SUMIFS(TAB!$I$4:$I$195,TAB!$H$4:$H$195,$A104,TAB!$N$4:$N$195,"G1")</f>
        <v>0</v>
      </c>
      <c r="F104" s="5">
        <f>SUMIFS(TAB!$I$4:$I$195,TAB!$G$4:$G$195,$A104,TAB!$N$4:$N$195,"G2")-SUMIFS(TAB!$I$4:$I$195,TAB!$H$4:$H$195,$A104,TAB!$N$4:$N$195,"G2")</f>
        <v>0</v>
      </c>
      <c r="G104" s="5">
        <f>SUMIFS(TAB!$I$4:$I$195,TAB!$G$4:$G$195,$A104,TAB!$N$4:$N$195,"G9")-SUMIFS(TAB!$I$4:$I$195,TAB!$H$4:$H$195,$A104,TAB!$N$4:$N$195,"G9")</f>
        <v>0</v>
      </c>
      <c r="H104" s="5">
        <f>SUMIFS(TAB!$I$4:$I$195,TAB!$G$4:$G$195,$A104,TAB!$N$4:$N$195,"G7")-SUMIFS(TAB!$I$4:$I$195,TAB!$H$4:$H$195,$A104,TAB!$N$4:$N$195,"G7")</f>
        <v>0</v>
      </c>
      <c r="I104" s="5">
        <f>SUMIFS(TAB!$I$4:$I$195,TAB!$G$4:$G$195,$A104,TAB!$N$4:$N$195,"G5")-SUMIFS(TAB!$I$4:$I$195,TAB!$H$4:$H$195,$A104,TAB!$N$4:$N$195,"G5")</f>
        <v>0</v>
      </c>
      <c r="J104" s="13">
        <f>ROUND(D104+E104+F104+G104+H104+I104,0)</f>
        <v>0</v>
      </c>
      <c r="K104" s="14">
        <f>ROUND(G104+H104+I104,0)</f>
        <v>0</v>
      </c>
      <c r="L104" s="11" t="str">
        <f>IF(OR($J104&lt;=-1,$J104&gt;0),A104,"")</f>
        <v/>
      </c>
      <c r="M104" s="11" t="str">
        <f>IF(OR($J104&lt;=-1,$J104&gt;0),A104,"")</f>
        <v/>
      </c>
      <c r="N104" s="11" t="str">
        <f>IF(OR($J104&lt;=-1,$J104&gt;0),C104,"")</f>
        <v/>
      </c>
      <c r="O104" s="11" t="str">
        <f t="shared" si="4"/>
        <v/>
      </c>
      <c r="P104" s="12" t="str">
        <f>IF(OR($K104&lt;=-1,$K104&gt;0),A104,"")</f>
        <v/>
      </c>
      <c r="Q104" s="12" t="str">
        <f>IF(OR($K104&lt;=-1,$K104&gt;0),A104,"")</f>
        <v/>
      </c>
      <c r="R104" s="12" t="str">
        <f>IF(OR($K104&lt;=-1,$K104&gt;0),B104,"")</f>
        <v/>
      </c>
      <c r="S104" s="101" t="str">
        <f t="shared" si="8"/>
        <v/>
      </c>
    </row>
    <row r="105" spans="1:19" s="32" customFormat="1" ht="30" customHeight="1" x14ac:dyDescent="0.2">
      <c r="A105" s="7">
        <v>178</v>
      </c>
      <c r="B105" s="159">
        <f t="shared" si="6"/>
        <v>660.44</v>
      </c>
      <c r="C105" s="228">
        <f t="shared" si="7"/>
        <v>692.44</v>
      </c>
      <c r="D105" s="5">
        <f>SUMIFS(TAB!$I$4:$I$195,TAB!$G$4:$G$195,$A105,TAB!$N$4:$N$195,"G0")-SUMIFS(TAB!$I$4:$I$195,TAB!$H$4:$H$195,$A105,TAB!$N$4:$N$195,"G0")</f>
        <v>0</v>
      </c>
      <c r="E105" s="5">
        <f>SUMIFS(TAB!$I$4:$I$195,TAB!$G$4:$G$195,$A105,TAB!$N$4:$N$195,"G1")-SUMIFS(TAB!$I$4:$I$195,TAB!$H$4:$H$195,$A105,TAB!$N$4:$N$195,"G1")</f>
        <v>0</v>
      </c>
      <c r="F105" s="5">
        <f>SUMIFS(TAB!$I$4:$I$195,TAB!$G$4:$G$195,$A105,TAB!$N$4:$N$195,"G2")-SUMIFS(TAB!$I$4:$I$195,TAB!$H$4:$H$195,$A105,TAB!$N$4:$N$195,"G2")</f>
        <v>0</v>
      </c>
      <c r="G105" s="5">
        <f>SUMIFS(TAB!$I$4:$I$195,TAB!$G$4:$G$195,$A105,TAB!$N$4:$N$195,"G9")-SUMIFS(TAB!$I$4:$I$195,TAB!$H$4:$H$195,$A105,TAB!$N$4:$N$195,"G9")</f>
        <v>0</v>
      </c>
      <c r="H105" s="5">
        <f>SUMIFS(TAB!$I$4:$I$195,TAB!$G$4:$G$195,$A105,TAB!$N$4:$N$195,"G7")-SUMIFS(TAB!$I$4:$I$195,TAB!$H$4:$H$195,$A105,TAB!$N$4:$N$195,"G7")</f>
        <v>0</v>
      </c>
      <c r="I105" s="5">
        <f>SUMIFS(TAB!$I$4:$I$195,TAB!$G$4:$G$195,$A105,TAB!$N$4:$N$195,"G5")-SUMIFS(TAB!$I$4:$I$195,TAB!$H$4:$H$195,$A105,TAB!$N$4:$N$195,"G5")</f>
        <v>0</v>
      </c>
      <c r="J105" s="13">
        <f>ROUND(D105+E105+F105+G105+H105+I105,0)</f>
        <v>0</v>
      </c>
      <c r="K105" s="14">
        <f>ROUND(G105+H105+I105,0)</f>
        <v>0</v>
      </c>
      <c r="L105" s="11" t="str">
        <f>IF(OR($J105&lt;=-1,$J105&gt;0),A105,"")</f>
        <v/>
      </c>
      <c r="M105" s="11" t="str">
        <f>IF(OR($J105&lt;=-1,$J105&gt;0),A105,"")</f>
        <v/>
      </c>
      <c r="N105" s="11" t="str">
        <f>IF(OR($J105&lt;=-1,$J105&gt;0),C105,"")</f>
        <v/>
      </c>
      <c r="O105" s="11" t="str">
        <f t="shared" si="4"/>
        <v/>
      </c>
      <c r="P105" s="12" t="str">
        <f>IF(OR($K105&lt;=-1,$K105&gt;0),A105,"")</f>
        <v/>
      </c>
      <c r="Q105" s="12" t="str">
        <f>IF(OR($K105&lt;=-1,$K105&gt;0),A105,"")</f>
        <v/>
      </c>
      <c r="R105" s="12" t="str">
        <f>IF(OR($K105&lt;=-1,$K105&gt;0),B105,"")</f>
        <v/>
      </c>
      <c r="S105" s="101" t="str">
        <f t="shared" si="8"/>
        <v/>
      </c>
    </row>
    <row r="106" spans="1:19" s="32" customFormat="1" ht="30" customHeight="1" x14ac:dyDescent="0.2">
      <c r="A106" s="7">
        <v>179</v>
      </c>
      <c r="B106" s="159">
        <f t="shared" si="6"/>
        <v>660.44</v>
      </c>
      <c r="C106" s="228">
        <f t="shared" si="7"/>
        <v>692.44</v>
      </c>
      <c r="D106" s="5">
        <f>SUMIFS(TAB!$I$4:$I$195,TAB!$G$4:$G$195,$A106,TAB!$N$4:$N$195,"G0")-SUMIFS(TAB!$I$4:$I$195,TAB!$H$4:$H$195,$A106,TAB!$N$4:$N$195,"G0")</f>
        <v>0</v>
      </c>
      <c r="E106" s="5">
        <f>SUMIFS(TAB!$I$4:$I$195,TAB!$G$4:$G$195,$A106,TAB!$N$4:$N$195,"G1")-SUMIFS(TAB!$I$4:$I$195,TAB!$H$4:$H$195,$A106,TAB!$N$4:$N$195,"G1")</f>
        <v>0</v>
      </c>
      <c r="F106" s="5">
        <f>SUMIFS(TAB!$I$4:$I$195,TAB!$G$4:$G$195,$A106,TAB!$N$4:$N$195,"G2")-SUMIFS(TAB!$I$4:$I$195,TAB!$H$4:$H$195,$A106,TAB!$N$4:$N$195,"G2")</f>
        <v>0</v>
      </c>
      <c r="G106" s="5">
        <f>SUMIFS(TAB!$I$4:$I$195,TAB!$G$4:$G$195,$A106,TAB!$N$4:$N$195,"G9")-SUMIFS(TAB!$I$4:$I$195,TAB!$H$4:$H$195,$A106,TAB!$N$4:$N$195,"G9")</f>
        <v>0</v>
      </c>
      <c r="H106" s="5">
        <f>SUMIFS(TAB!$I$4:$I$195,TAB!$G$4:$G$195,$A106,TAB!$N$4:$N$195,"G7")-SUMIFS(TAB!$I$4:$I$195,TAB!$H$4:$H$195,$A106,TAB!$N$4:$N$195,"G7")</f>
        <v>0</v>
      </c>
      <c r="I106" s="5">
        <f>SUMIFS(TAB!$I$4:$I$195,TAB!$G$4:$G$195,$A106,TAB!$N$4:$N$195,"G5")-SUMIFS(TAB!$I$4:$I$195,TAB!$H$4:$H$195,$A106,TAB!$N$4:$N$195,"G5")</f>
        <v>0</v>
      </c>
      <c r="J106" s="13">
        <f>ROUND(D106+E106+F106+G106+H106+I106,0)</f>
        <v>0</v>
      </c>
      <c r="K106" s="14">
        <f>ROUND(G106+H106+I106,0)</f>
        <v>0</v>
      </c>
      <c r="L106" s="11" t="str">
        <f>IF(OR($J106&lt;=-1,$J106&gt;0),A106,"")</f>
        <v/>
      </c>
      <c r="M106" s="11" t="str">
        <f>IF(OR($J106&lt;=-1,$J106&gt;0),A106,"")</f>
        <v/>
      </c>
      <c r="N106" s="11" t="str">
        <f>IF(OR($J106&lt;=-1,$J106&gt;0),C106,"")</f>
        <v/>
      </c>
      <c r="O106" s="11" t="str">
        <f t="shared" si="4"/>
        <v/>
      </c>
      <c r="P106" s="12" t="str">
        <f>IF(OR($K106&lt;=-1,$K106&gt;0),A106,"")</f>
        <v/>
      </c>
      <c r="Q106" s="12" t="str">
        <f>IF(OR($K106&lt;=-1,$K106&gt;0),A106,"")</f>
        <v/>
      </c>
      <c r="R106" s="12" t="str">
        <f>IF(OR($K106&lt;=-1,$K106&gt;0),B106,"")</f>
        <v/>
      </c>
      <c r="S106" s="101" t="str">
        <f t="shared" si="8"/>
        <v/>
      </c>
    </row>
    <row r="107" spans="1:19" s="32" customFormat="1" ht="30" customHeight="1" x14ac:dyDescent="0.2">
      <c r="A107" s="7">
        <v>180</v>
      </c>
      <c r="B107" s="159">
        <f t="shared" si="6"/>
        <v>660.44</v>
      </c>
      <c r="C107" s="228">
        <f t="shared" si="7"/>
        <v>692.44</v>
      </c>
      <c r="D107" s="5">
        <f>SUMIFS(TAB!$I$4:$I$195,TAB!$G$4:$G$195,$A107,TAB!$N$4:$N$195,"G0")-SUMIFS(TAB!$I$4:$I$195,TAB!$H$4:$H$195,$A107,TAB!$N$4:$N$195,"G0")</f>
        <v>0</v>
      </c>
      <c r="E107" s="5">
        <f>SUMIFS(TAB!$I$4:$I$195,TAB!$G$4:$G$195,$A107,TAB!$N$4:$N$195,"G1")-SUMIFS(TAB!$I$4:$I$195,TAB!$H$4:$H$195,$A107,TAB!$N$4:$N$195,"G1")</f>
        <v>0</v>
      </c>
      <c r="F107" s="5">
        <f>SUMIFS(TAB!$I$4:$I$195,TAB!$G$4:$G$195,$A107,TAB!$N$4:$N$195,"G2")-SUMIFS(TAB!$I$4:$I$195,TAB!$H$4:$H$195,$A107,TAB!$N$4:$N$195,"G2")</f>
        <v>0</v>
      </c>
      <c r="G107" s="5">
        <f>SUMIFS(TAB!$I$4:$I$195,TAB!$G$4:$G$195,$A107,TAB!$N$4:$N$195,"G9")-SUMIFS(TAB!$I$4:$I$195,TAB!$H$4:$H$195,$A107,TAB!$N$4:$N$195,"G9")</f>
        <v>0</v>
      </c>
      <c r="H107" s="5">
        <f>SUMIFS(TAB!$I$4:$I$195,TAB!$G$4:$G$195,$A107,TAB!$N$4:$N$195,"G7")-SUMIFS(TAB!$I$4:$I$195,TAB!$H$4:$H$195,$A107,TAB!$N$4:$N$195,"G7")</f>
        <v>0</v>
      </c>
      <c r="I107" s="5">
        <f>SUMIFS(TAB!$I$4:$I$195,TAB!$G$4:$G$195,$A107,TAB!$N$4:$N$195,"G5")-SUMIFS(TAB!$I$4:$I$195,TAB!$H$4:$H$195,$A107,TAB!$N$4:$N$195,"G5")</f>
        <v>0</v>
      </c>
      <c r="J107" s="13">
        <f>ROUND(D107+E107+F107+G107+H107+I107,0)</f>
        <v>0</v>
      </c>
      <c r="K107" s="14">
        <f>ROUND(G107+H107+I107,0)</f>
        <v>0</v>
      </c>
      <c r="L107" s="11" t="str">
        <f>IF(OR($J107&lt;=-1,$J107&gt;0),A107,"")</f>
        <v/>
      </c>
      <c r="M107" s="11" t="str">
        <f>IF(OR($J107&lt;=-1,$J107&gt;0),A107,"")</f>
        <v/>
      </c>
      <c r="N107" s="11" t="str">
        <f>IF(OR($J107&lt;=-1,$J107&gt;0),C107,"")</f>
        <v/>
      </c>
      <c r="O107" s="11" t="str">
        <f t="shared" si="4"/>
        <v/>
      </c>
      <c r="P107" s="12" t="str">
        <f>IF(OR($K107&lt;=-1,$K107&gt;0),A107,"")</f>
        <v/>
      </c>
      <c r="Q107" s="12" t="str">
        <f>IF(OR($K107&lt;=-1,$K107&gt;0),A107,"")</f>
        <v/>
      </c>
      <c r="R107" s="12" t="str">
        <f>IF(OR($K107&lt;=-1,$K107&gt;0),B107,"")</f>
        <v/>
      </c>
      <c r="S107" s="101" t="str">
        <f t="shared" si="8"/>
        <v/>
      </c>
    </row>
    <row r="108" spans="1:19" s="32" customFormat="1" ht="30" customHeight="1" x14ac:dyDescent="0.2">
      <c r="A108" s="7">
        <v>181</v>
      </c>
      <c r="B108" s="159">
        <f t="shared" si="6"/>
        <v>660.44</v>
      </c>
      <c r="C108" s="228">
        <f t="shared" si="7"/>
        <v>692.44</v>
      </c>
      <c r="D108" s="5">
        <f>SUMIFS(TAB!$I$4:$I$195,TAB!$G$4:$G$195,$A108,TAB!$N$4:$N$195,"G0")-SUMIFS(TAB!$I$4:$I$195,TAB!$H$4:$H$195,$A108,TAB!$N$4:$N$195,"G0")</f>
        <v>0</v>
      </c>
      <c r="E108" s="5">
        <f>SUMIFS(TAB!$I$4:$I$195,TAB!$G$4:$G$195,$A108,TAB!$N$4:$N$195,"G1")-SUMIFS(TAB!$I$4:$I$195,TAB!$H$4:$H$195,$A108,TAB!$N$4:$N$195,"G1")</f>
        <v>0</v>
      </c>
      <c r="F108" s="5">
        <f>SUMIFS(TAB!$I$4:$I$195,TAB!$G$4:$G$195,$A108,TAB!$N$4:$N$195,"G2")-SUMIFS(TAB!$I$4:$I$195,TAB!$H$4:$H$195,$A108,TAB!$N$4:$N$195,"G2")</f>
        <v>0</v>
      </c>
      <c r="G108" s="5">
        <f>SUMIFS(TAB!$I$4:$I$195,TAB!$G$4:$G$195,$A108,TAB!$N$4:$N$195,"G9")-SUMIFS(TAB!$I$4:$I$195,TAB!$H$4:$H$195,$A108,TAB!$N$4:$N$195,"G9")</f>
        <v>0</v>
      </c>
      <c r="H108" s="5">
        <f>SUMIFS(TAB!$I$4:$I$195,TAB!$G$4:$G$195,$A108,TAB!$N$4:$N$195,"G7")-SUMIFS(TAB!$I$4:$I$195,TAB!$H$4:$H$195,$A108,TAB!$N$4:$N$195,"G7")</f>
        <v>0</v>
      </c>
      <c r="I108" s="5">
        <f>SUMIFS(TAB!$I$4:$I$195,TAB!$G$4:$G$195,$A108,TAB!$N$4:$N$195,"G5")-SUMIFS(TAB!$I$4:$I$195,TAB!$H$4:$H$195,$A108,TAB!$N$4:$N$195,"G5")</f>
        <v>0</v>
      </c>
      <c r="J108" s="13">
        <f>ROUND(D108+E108+F108+G108+H108+I108,0)</f>
        <v>0</v>
      </c>
      <c r="K108" s="14">
        <f>ROUND(G108+H108+I108,0)</f>
        <v>0</v>
      </c>
      <c r="L108" s="11" t="str">
        <f>IF(OR($J108&lt;=-1,$J108&gt;0),A108,"")</f>
        <v/>
      </c>
      <c r="M108" s="11" t="str">
        <f>IF(OR($J108&lt;=-1,$J108&gt;0),A108,"")</f>
        <v/>
      </c>
      <c r="N108" s="11" t="str">
        <f>IF(OR($J108&lt;=-1,$J108&gt;0),C108,"")</f>
        <v/>
      </c>
      <c r="O108" s="11" t="str">
        <f t="shared" si="4"/>
        <v/>
      </c>
      <c r="P108" s="12" t="str">
        <f>IF(OR($K108&lt;=-1,$K108&gt;0),A108,"")</f>
        <v/>
      </c>
      <c r="Q108" s="12" t="str">
        <f>IF(OR($K108&lt;=-1,$K108&gt;0),A108,"")</f>
        <v/>
      </c>
      <c r="R108" s="12" t="str">
        <f>IF(OR($K108&lt;=-1,$K108&gt;0),B108,"")</f>
        <v/>
      </c>
      <c r="S108" s="101" t="str">
        <f t="shared" si="8"/>
        <v/>
      </c>
    </row>
    <row r="109" spans="1:19" s="32" customFormat="1" ht="30" customHeight="1" x14ac:dyDescent="0.2">
      <c r="A109" s="7">
        <v>182</v>
      </c>
      <c r="B109" s="159">
        <f t="shared" si="6"/>
        <v>660.44</v>
      </c>
      <c r="C109" s="228">
        <f t="shared" si="7"/>
        <v>692.44</v>
      </c>
      <c r="D109" s="5">
        <f>SUMIFS(TAB!$I$4:$I$195,TAB!$G$4:$G$195,$A109,TAB!$N$4:$N$195,"G0")-SUMIFS(TAB!$I$4:$I$195,TAB!$H$4:$H$195,$A109,TAB!$N$4:$N$195,"G0")</f>
        <v>0</v>
      </c>
      <c r="E109" s="5">
        <f>SUMIFS(TAB!$I$4:$I$195,TAB!$G$4:$G$195,$A109,TAB!$N$4:$N$195,"G1")-SUMIFS(TAB!$I$4:$I$195,TAB!$H$4:$H$195,$A109,TAB!$N$4:$N$195,"G1")</f>
        <v>0</v>
      </c>
      <c r="F109" s="5">
        <f>SUMIFS(TAB!$I$4:$I$195,TAB!$G$4:$G$195,$A109,TAB!$N$4:$N$195,"G2")-SUMIFS(TAB!$I$4:$I$195,TAB!$H$4:$H$195,$A109,TAB!$N$4:$N$195,"G2")</f>
        <v>0</v>
      </c>
      <c r="G109" s="5">
        <f>SUMIFS(TAB!$I$4:$I$195,TAB!$G$4:$G$195,$A109,TAB!$N$4:$N$195,"G9")-SUMIFS(TAB!$I$4:$I$195,TAB!$H$4:$H$195,$A109,TAB!$N$4:$N$195,"G9")</f>
        <v>0</v>
      </c>
      <c r="H109" s="5">
        <f>SUMIFS(TAB!$I$4:$I$195,TAB!$G$4:$G$195,$A109,TAB!$N$4:$N$195,"G7")-SUMIFS(TAB!$I$4:$I$195,TAB!$H$4:$H$195,$A109,TAB!$N$4:$N$195,"G7")</f>
        <v>0</v>
      </c>
      <c r="I109" s="5">
        <f>SUMIFS(TAB!$I$4:$I$195,TAB!$G$4:$G$195,$A109,TAB!$N$4:$N$195,"G5")-SUMIFS(TAB!$I$4:$I$195,TAB!$H$4:$H$195,$A109,TAB!$N$4:$N$195,"G5")</f>
        <v>0</v>
      </c>
      <c r="J109" s="13">
        <f>ROUND(D109+E109+F109+G109+H109+I109,0)</f>
        <v>0</v>
      </c>
      <c r="K109" s="14">
        <f>ROUND(G109+H109+I109,0)</f>
        <v>0</v>
      </c>
      <c r="L109" s="11" t="str">
        <f>IF(OR($J109&lt;=-1,$J109&gt;0),A109,"")</f>
        <v/>
      </c>
      <c r="M109" s="11" t="str">
        <f>IF(OR($J109&lt;=-1,$J109&gt;0),A109,"")</f>
        <v/>
      </c>
      <c r="N109" s="11" t="str">
        <f>IF(OR($J109&lt;=-1,$J109&gt;0),C109,"")</f>
        <v/>
      </c>
      <c r="O109" s="11" t="str">
        <f t="shared" si="4"/>
        <v/>
      </c>
      <c r="P109" s="12" t="str">
        <f>IF(OR($K109&lt;=-1,$K109&gt;0),A109,"")</f>
        <v/>
      </c>
      <c r="Q109" s="12" t="str">
        <f>IF(OR($K109&lt;=-1,$K109&gt;0),A109,"")</f>
        <v/>
      </c>
      <c r="R109" s="12" t="str">
        <f>IF(OR($K109&lt;=-1,$K109&gt;0),B109,"")</f>
        <v/>
      </c>
      <c r="S109" s="101" t="str">
        <f t="shared" si="8"/>
        <v/>
      </c>
    </row>
    <row r="110" spans="1:19" s="32" customFormat="1" ht="30" customHeight="1" x14ac:dyDescent="0.2">
      <c r="A110" s="7">
        <v>183</v>
      </c>
      <c r="B110" s="159">
        <f t="shared" si="6"/>
        <v>660.44</v>
      </c>
      <c r="C110" s="228">
        <f t="shared" si="7"/>
        <v>692.44</v>
      </c>
      <c r="D110" s="5">
        <f>SUMIFS(TAB!$I$4:$I$195,TAB!$G$4:$G$195,$A110,TAB!$N$4:$N$195,"G0")-SUMIFS(TAB!$I$4:$I$195,TAB!$H$4:$H$195,$A110,TAB!$N$4:$N$195,"G0")</f>
        <v>0</v>
      </c>
      <c r="E110" s="5">
        <f>SUMIFS(TAB!$I$4:$I$195,TAB!$G$4:$G$195,$A110,TAB!$N$4:$N$195,"G1")-SUMIFS(TAB!$I$4:$I$195,TAB!$H$4:$H$195,$A110,TAB!$N$4:$N$195,"G1")</f>
        <v>0</v>
      </c>
      <c r="F110" s="5">
        <f>SUMIFS(TAB!$I$4:$I$195,TAB!$G$4:$G$195,$A110,TAB!$N$4:$N$195,"G2")-SUMIFS(TAB!$I$4:$I$195,TAB!$H$4:$H$195,$A110,TAB!$N$4:$N$195,"G2")</f>
        <v>0</v>
      </c>
      <c r="G110" s="5">
        <f>SUMIFS(TAB!$I$4:$I$195,TAB!$G$4:$G$195,$A110,TAB!$N$4:$N$195,"G9")-SUMIFS(TAB!$I$4:$I$195,TAB!$H$4:$H$195,$A110,TAB!$N$4:$N$195,"G9")</f>
        <v>0</v>
      </c>
      <c r="H110" s="5">
        <f>SUMIFS(TAB!$I$4:$I$195,TAB!$G$4:$G$195,$A110,TAB!$N$4:$N$195,"G7")-SUMIFS(TAB!$I$4:$I$195,TAB!$H$4:$H$195,$A110,TAB!$N$4:$N$195,"G7")</f>
        <v>0</v>
      </c>
      <c r="I110" s="5">
        <f>SUMIFS(TAB!$I$4:$I$195,TAB!$G$4:$G$195,$A110,TAB!$N$4:$N$195,"G5")-SUMIFS(TAB!$I$4:$I$195,TAB!$H$4:$H$195,$A110,TAB!$N$4:$N$195,"G5")</f>
        <v>0</v>
      </c>
      <c r="J110" s="13">
        <f>ROUND(D110+E110+F110+G110+H110+I110,0)</f>
        <v>0</v>
      </c>
      <c r="K110" s="14">
        <f>ROUND(G110+H110+I110,0)</f>
        <v>0</v>
      </c>
      <c r="L110" s="11" t="str">
        <f>IF(OR($J110&lt;=-1,$J110&gt;0),A110,"")</f>
        <v/>
      </c>
      <c r="M110" s="11" t="str">
        <f>IF(OR($J110&lt;=-1,$J110&gt;0),A110,"")</f>
        <v/>
      </c>
      <c r="N110" s="11" t="str">
        <f>IF(OR($J110&lt;=-1,$J110&gt;0),C110,"")</f>
        <v/>
      </c>
      <c r="O110" s="11" t="str">
        <f t="shared" si="4"/>
        <v/>
      </c>
      <c r="P110" s="12" t="str">
        <f>IF(OR($K110&lt;=-1,$K110&gt;0),A110,"")</f>
        <v/>
      </c>
      <c r="Q110" s="12" t="str">
        <f>IF(OR($K110&lt;=-1,$K110&gt;0),A110,"")</f>
        <v/>
      </c>
      <c r="R110" s="12" t="str">
        <f>IF(OR($K110&lt;=-1,$K110&gt;0),B110,"")</f>
        <v/>
      </c>
      <c r="S110" s="101" t="str">
        <f t="shared" si="8"/>
        <v/>
      </c>
    </row>
    <row r="111" spans="1:19" s="32" customFormat="1" ht="30" customHeight="1" x14ac:dyDescent="0.2">
      <c r="A111" s="7">
        <v>184</v>
      </c>
      <c r="B111" s="159">
        <f t="shared" si="6"/>
        <v>660.44</v>
      </c>
      <c r="C111" s="228">
        <f t="shared" si="7"/>
        <v>692.44</v>
      </c>
      <c r="D111" s="5">
        <f>SUMIFS(TAB!$I$4:$I$195,TAB!$G$4:$G$195,$A111,TAB!$N$4:$N$195,"G0")-SUMIFS(TAB!$I$4:$I$195,TAB!$H$4:$H$195,$A111,TAB!$N$4:$N$195,"G0")</f>
        <v>0</v>
      </c>
      <c r="E111" s="5">
        <f>SUMIFS(TAB!$I$4:$I$195,TAB!$G$4:$G$195,$A111,TAB!$N$4:$N$195,"G1")-SUMIFS(TAB!$I$4:$I$195,TAB!$H$4:$H$195,$A111,TAB!$N$4:$N$195,"G1")</f>
        <v>0</v>
      </c>
      <c r="F111" s="5">
        <f>SUMIFS(TAB!$I$4:$I$195,TAB!$G$4:$G$195,$A111,TAB!$N$4:$N$195,"G2")-SUMIFS(TAB!$I$4:$I$195,TAB!$H$4:$H$195,$A111,TAB!$N$4:$N$195,"G2")</f>
        <v>0</v>
      </c>
      <c r="G111" s="5">
        <f>SUMIFS(TAB!$I$4:$I$195,TAB!$G$4:$G$195,$A111,TAB!$N$4:$N$195,"G9")-SUMIFS(TAB!$I$4:$I$195,TAB!$H$4:$H$195,$A111,TAB!$N$4:$N$195,"G9")</f>
        <v>0</v>
      </c>
      <c r="H111" s="5">
        <f>SUMIFS(TAB!$I$4:$I$195,TAB!$G$4:$G$195,$A111,TAB!$N$4:$N$195,"G7")-SUMIFS(TAB!$I$4:$I$195,TAB!$H$4:$H$195,$A111,TAB!$N$4:$N$195,"G7")</f>
        <v>0</v>
      </c>
      <c r="I111" s="5">
        <f>SUMIFS(TAB!$I$4:$I$195,TAB!$G$4:$G$195,$A111,TAB!$N$4:$N$195,"G5")-SUMIFS(TAB!$I$4:$I$195,TAB!$H$4:$H$195,$A111,TAB!$N$4:$N$195,"G5")</f>
        <v>0</v>
      </c>
      <c r="J111" s="13">
        <f>ROUND(D111+E111+F111+G111+H111+I111,0)</f>
        <v>0</v>
      </c>
      <c r="K111" s="14">
        <f>ROUND(G111+H111+I111,0)</f>
        <v>0</v>
      </c>
      <c r="L111" s="11" t="str">
        <f>IF(OR($J111&lt;=-1,$J111&gt;0),A111,"")</f>
        <v/>
      </c>
      <c r="M111" s="11" t="str">
        <f>IF(OR($J111&lt;=-1,$J111&gt;0),A111,"")</f>
        <v/>
      </c>
      <c r="N111" s="11" t="str">
        <f>IF(OR($J111&lt;=-1,$J111&gt;0),C111,"")</f>
        <v/>
      </c>
      <c r="O111" s="11" t="str">
        <f t="shared" si="4"/>
        <v/>
      </c>
      <c r="P111" s="12" t="str">
        <f>IF(OR($K111&lt;=-1,$K111&gt;0),A111,"")</f>
        <v/>
      </c>
      <c r="Q111" s="12" t="str">
        <f>IF(OR($K111&lt;=-1,$K111&gt;0),A111,"")</f>
        <v/>
      </c>
      <c r="R111" s="12" t="str">
        <f>IF(OR($K111&lt;=-1,$K111&gt;0),B111,"")</f>
        <v/>
      </c>
      <c r="S111" s="101" t="str">
        <f t="shared" si="8"/>
        <v/>
      </c>
    </row>
    <row r="112" spans="1:19" s="32" customFormat="1" ht="30" customHeight="1" x14ac:dyDescent="0.2">
      <c r="A112" s="7">
        <v>185</v>
      </c>
      <c r="B112" s="159">
        <f t="shared" si="6"/>
        <v>660.44</v>
      </c>
      <c r="C112" s="228">
        <f t="shared" si="7"/>
        <v>692.44</v>
      </c>
      <c r="D112" s="5">
        <f>SUMIFS(TAB!$I$4:$I$195,TAB!$G$4:$G$195,$A112,TAB!$N$4:$N$195,"G0")-SUMIFS(TAB!$I$4:$I$195,TAB!$H$4:$H$195,$A112,TAB!$N$4:$N$195,"G0")</f>
        <v>0</v>
      </c>
      <c r="E112" s="5">
        <f>SUMIFS(TAB!$I$4:$I$195,TAB!$G$4:$G$195,$A112,TAB!$N$4:$N$195,"G1")-SUMIFS(TAB!$I$4:$I$195,TAB!$H$4:$H$195,$A112,TAB!$N$4:$N$195,"G1")</f>
        <v>0</v>
      </c>
      <c r="F112" s="5">
        <f>SUMIFS(TAB!$I$4:$I$195,TAB!$G$4:$G$195,$A112,TAB!$N$4:$N$195,"G2")-SUMIFS(TAB!$I$4:$I$195,TAB!$H$4:$H$195,$A112,TAB!$N$4:$N$195,"G2")</f>
        <v>0</v>
      </c>
      <c r="G112" s="5">
        <f>SUMIFS(TAB!$I$4:$I$195,TAB!$G$4:$G$195,$A112,TAB!$N$4:$N$195,"G9")-SUMIFS(TAB!$I$4:$I$195,TAB!$H$4:$H$195,$A112,TAB!$N$4:$N$195,"G9")</f>
        <v>0</v>
      </c>
      <c r="H112" s="5">
        <f>SUMIFS(TAB!$I$4:$I$195,TAB!$G$4:$G$195,$A112,TAB!$N$4:$N$195,"G7")-SUMIFS(TAB!$I$4:$I$195,TAB!$H$4:$H$195,$A112,TAB!$N$4:$N$195,"G7")</f>
        <v>0</v>
      </c>
      <c r="I112" s="5">
        <f>SUMIFS(TAB!$I$4:$I$195,TAB!$G$4:$G$195,$A112,TAB!$N$4:$N$195,"G5")-SUMIFS(TAB!$I$4:$I$195,TAB!$H$4:$H$195,$A112,TAB!$N$4:$N$195,"G5")</f>
        <v>0</v>
      </c>
      <c r="J112" s="13">
        <f>ROUND(D112+E112+F112+G112+H112+I112,0)</f>
        <v>0</v>
      </c>
      <c r="K112" s="14">
        <f>ROUND(G112+H112+I112,0)</f>
        <v>0</v>
      </c>
      <c r="L112" s="11" t="str">
        <f>IF(OR($J112&lt;=-1,$J112&gt;0),A112,"")</f>
        <v/>
      </c>
      <c r="M112" s="11" t="str">
        <f>IF(OR($J112&lt;=-1,$J112&gt;0),A112,"")</f>
        <v/>
      </c>
      <c r="N112" s="11" t="str">
        <f>IF(OR($J112&lt;=-1,$J112&gt;0),C112,"")</f>
        <v/>
      </c>
      <c r="O112" s="11" t="str">
        <f t="shared" si="4"/>
        <v/>
      </c>
      <c r="P112" s="12" t="str">
        <f>IF(OR($K112&lt;=-1,$K112&gt;0),A112,"")</f>
        <v/>
      </c>
      <c r="Q112" s="12" t="str">
        <f>IF(OR($K112&lt;=-1,$K112&gt;0),A112,"")</f>
        <v/>
      </c>
      <c r="R112" s="12" t="str">
        <f>IF(OR($K112&lt;=-1,$K112&gt;0),B112,"")</f>
        <v/>
      </c>
      <c r="S112" s="101" t="str">
        <f t="shared" si="8"/>
        <v/>
      </c>
    </row>
    <row r="113" spans="1:19" s="32" customFormat="1" ht="30" customHeight="1" x14ac:dyDescent="0.2">
      <c r="A113" s="7">
        <v>186</v>
      </c>
      <c r="B113" s="159">
        <f t="shared" si="6"/>
        <v>660.44</v>
      </c>
      <c r="C113" s="228">
        <f t="shared" si="7"/>
        <v>692.44</v>
      </c>
      <c r="D113" s="5">
        <f>SUMIFS(TAB!$I$4:$I$195,TAB!$G$4:$G$195,$A113,TAB!$N$4:$N$195,"G0")-SUMIFS(TAB!$I$4:$I$195,TAB!$H$4:$H$195,$A113,TAB!$N$4:$N$195,"G0")</f>
        <v>0</v>
      </c>
      <c r="E113" s="5">
        <f>SUMIFS(TAB!$I$4:$I$195,TAB!$G$4:$G$195,$A113,TAB!$N$4:$N$195,"G1")-SUMIFS(TAB!$I$4:$I$195,TAB!$H$4:$H$195,$A113,TAB!$N$4:$N$195,"G1")</f>
        <v>0</v>
      </c>
      <c r="F113" s="5">
        <f>SUMIFS(TAB!$I$4:$I$195,TAB!$G$4:$G$195,$A113,TAB!$N$4:$N$195,"G2")-SUMIFS(TAB!$I$4:$I$195,TAB!$H$4:$H$195,$A113,TAB!$N$4:$N$195,"G2")</f>
        <v>0</v>
      </c>
      <c r="G113" s="5">
        <f>SUMIFS(TAB!$I$4:$I$195,TAB!$G$4:$G$195,$A113,TAB!$N$4:$N$195,"G9")-SUMIFS(TAB!$I$4:$I$195,TAB!$H$4:$H$195,$A113,TAB!$N$4:$N$195,"G9")</f>
        <v>0</v>
      </c>
      <c r="H113" s="5">
        <f>SUMIFS(TAB!$I$4:$I$195,TAB!$G$4:$G$195,$A113,TAB!$N$4:$N$195,"G7")-SUMIFS(TAB!$I$4:$I$195,TAB!$H$4:$H$195,$A113,TAB!$N$4:$N$195,"G7")</f>
        <v>0</v>
      </c>
      <c r="I113" s="5">
        <f>SUMIFS(TAB!$I$4:$I$195,TAB!$G$4:$G$195,$A113,TAB!$N$4:$N$195,"G5")-SUMIFS(TAB!$I$4:$I$195,TAB!$H$4:$H$195,$A113,TAB!$N$4:$N$195,"G5")</f>
        <v>0</v>
      </c>
      <c r="J113" s="13">
        <f>ROUND(D113+E113+F113+G113+H113+I113,0)</f>
        <v>0</v>
      </c>
      <c r="K113" s="14">
        <f>ROUND(G113+H113+I113,0)</f>
        <v>0</v>
      </c>
      <c r="L113" s="11" t="str">
        <f>IF(OR($J113&lt;=-1,$J113&gt;0),A113,"")</f>
        <v/>
      </c>
      <c r="M113" s="11" t="str">
        <f>IF(OR($J113&lt;=-1,$J113&gt;0),A113,"")</f>
        <v/>
      </c>
      <c r="N113" s="11" t="str">
        <f>IF(OR($J113&lt;=-1,$J113&gt;0),C113,"")</f>
        <v/>
      </c>
      <c r="O113" s="11" t="str">
        <f t="shared" si="4"/>
        <v/>
      </c>
      <c r="P113" s="12" t="str">
        <f>IF(OR($K113&lt;=-1,$K113&gt;0),A113,"")</f>
        <v/>
      </c>
      <c r="Q113" s="12" t="str">
        <f>IF(OR($K113&lt;=-1,$K113&gt;0),A113,"")</f>
        <v/>
      </c>
      <c r="R113" s="12" t="str">
        <f>IF(OR($K113&lt;=-1,$K113&gt;0),B113,"")</f>
        <v/>
      </c>
      <c r="S113" s="101" t="str">
        <f t="shared" si="8"/>
        <v/>
      </c>
    </row>
    <row r="114" spans="1:19" s="32" customFormat="1" ht="30" customHeight="1" x14ac:dyDescent="0.2">
      <c r="A114" s="7">
        <v>187</v>
      </c>
      <c r="B114" s="159">
        <f t="shared" si="6"/>
        <v>660.44</v>
      </c>
      <c r="C114" s="228">
        <f t="shared" si="7"/>
        <v>692.44</v>
      </c>
      <c r="D114" s="5">
        <f>SUMIFS(TAB!$I$4:$I$195,TAB!$G$4:$G$195,$A114,TAB!$N$4:$N$195,"G0")-SUMIFS(TAB!$I$4:$I$195,TAB!$H$4:$H$195,$A114,TAB!$N$4:$N$195,"G0")</f>
        <v>0</v>
      </c>
      <c r="E114" s="5">
        <f>SUMIFS(TAB!$I$4:$I$195,TAB!$G$4:$G$195,$A114,TAB!$N$4:$N$195,"G1")-SUMIFS(TAB!$I$4:$I$195,TAB!$H$4:$H$195,$A114,TAB!$N$4:$N$195,"G1")</f>
        <v>0</v>
      </c>
      <c r="F114" s="5">
        <f>SUMIFS(TAB!$I$4:$I$195,TAB!$G$4:$G$195,$A114,TAB!$N$4:$N$195,"G2")-SUMIFS(TAB!$I$4:$I$195,TAB!$H$4:$H$195,$A114,TAB!$N$4:$N$195,"G2")</f>
        <v>0</v>
      </c>
      <c r="G114" s="5">
        <f>SUMIFS(TAB!$I$4:$I$195,TAB!$G$4:$G$195,$A114,TAB!$N$4:$N$195,"G9")-SUMIFS(TAB!$I$4:$I$195,TAB!$H$4:$H$195,$A114,TAB!$N$4:$N$195,"G9")</f>
        <v>0</v>
      </c>
      <c r="H114" s="5">
        <f>SUMIFS(TAB!$I$4:$I$195,TAB!$G$4:$G$195,$A114,TAB!$N$4:$N$195,"G7")-SUMIFS(TAB!$I$4:$I$195,TAB!$H$4:$H$195,$A114,TAB!$N$4:$N$195,"G7")</f>
        <v>0</v>
      </c>
      <c r="I114" s="5">
        <f>SUMIFS(TAB!$I$4:$I$195,TAB!$G$4:$G$195,$A114,TAB!$N$4:$N$195,"G5")-SUMIFS(TAB!$I$4:$I$195,TAB!$H$4:$H$195,$A114,TAB!$N$4:$N$195,"G5")</f>
        <v>0</v>
      </c>
      <c r="J114" s="13">
        <f>ROUND(D114+E114+F114+G114+H114+I114,0)</f>
        <v>0</v>
      </c>
      <c r="K114" s="14">
        <f>ROUND(G114+H114+I114,0)</f>
        <v>0</v>
      </c>
      <c r="L114" s="11" t="str">
        <f>IF(OR($J114&lt;=-1,$J114&gt;0),A114,"")</f>
        <v/>
      </c>
      <c r="M114" s="11" t="str">
        <f>IF(OR($J114&lt;=-1,$J114&gt;0),A114,"")</f>
        <v/>
      </c>
      <c r="N114" s="11" t="str">
        <f>IF(OR($J114&lt;=-1,$J114&gt;0),C114,"")</f>
        <v/>
      </c>
      <c r="O114" s="11" t="str">
        <f t="shared" si="4"/>
        <v/>
      </c>
      <c r="P114" s="12" t="str">
        <f>IF(OR($K114&lt;=-1,$K114&gt;0),A114,"")</f>
        <v/>
      </c>
      <c r="Q114" s="12" t="str">
        <f>IF(OR($K114&lt;=-1,$K114&gt;0),A114,"")</f>
        <v/>
      </c>
      <c r="R114" s="12" t="str">
        <f>IF(OR($K114&lt;=-1,$K114&gt;0),B114,"")</f>
        <v/>
      </c>
      <c r="S114" s="101" t="str">
        <f t="shared" si="8"/>
        <v/>
      </c>
    </row>
    <row r="115" spans="1:19" s="32" customFormat="1" ht="30" customHeight="1" x14ac:dyDescent="0.2">
      <c r="A115" s="7">
        <v>189</v>
      </c>
      <c r="B115" s="159">
        <f t="shared" si="6"/>
        <v>660.44</v>
      </c>
      <c r="C115" s="228">
        <f t="shared" si="7"/>
        <v>692.44</v>
      </c>
      <c r="D115" s="5">
        <f>SUMIFS(TAB!$I$4:$I$195,TAB!$G$4:$G$195,$A115,TAB!$N$4:$N$195,"G0")-SUMIFS(TAB!$I$4:$I$195,TAB!$H$4:$H$195,$A115,TAB!$N$4:$N$195,"G0")</f>
        <v>0</v>
      </c>
      <c r="E115" s="5">
        <f>SUMIFS(TAB!$I$4:$I$195,TAB!$G$4:$G$195,$A115,TAB!$N$4:$N$195,"G1")-SUMIFS(TAB!$I$4:$I$195,TAB!$H$4:$H$195,$A115,TAB!$N$4:$N$195,"G1")</f>
        <v>0</v>
      </c>
      <c r="F115" s="5">
        <f>SUMIFS(TAB!$I$4:$I$195,TAB!$G$4:$G$195,$A115,TAB!$N$4:$N$195,"G2")-SUMIFS(TAB!$I$4:$I$195,TAB!$H$4:$H$195,$A115,TAB!$N$4:$N$195,"G2")</f>
        <v>0</v>
      </c>
      <c r="G115" s="5">
        <f>SUMIFS(TAB!$I$4:$I$195,TAB!$G$4:$G$195,$A115,TAB!$N$4:$N$195,"G9")-SUMIFS(TAB!$I$4:$I$195,TAB!$H$4:$H$195,$A115,TAB!$N$4:$N$195,"G9")</f>
        <v>0</v>
      </c>
      <c r="H115" s="5">
        <f>SUMIFS(TAB!$I$4:$I$195,TAB!$G$4:$G$195,$A115,TAB!$N$4:$N$195,"G7")-SUMIFS(TAB!$I$4:$I$195,TAB!$H$4:$H$195,$A115,TAB!$N$4:$N$195,"G7")</f>
        <v>0</v>
      </c>
      <c r="I115" s="5">
        <f>SUMIFS(TAB!$I$4:$I$195,TAB!$G$4:$G$195,$A115,TAB!$N$4:$N$195,"G5")-SUMIFS(TAB!$I$4:$I$195,TAB!$H$4:$H$195,$A115,TAB!$N$4:$N$195,"G5")</f>
        <v>0</v>
      </c>
      <c r="J115" s="13">
        <f>ROUND(D115+E115+F115+G115+H115+I115,0)</f>
        <v>0</v>
      </c>
      <c r="K115" s="14">
        <f>ROUND(G115+H115+I115,0)</f>
        <v>0</v>
      </c>
      <c r="L115" s="11" t="str">
        <f>IF(OR($J115&lt;=-1,$J115&gt;0),A115,"")</f>
        <v/>
      </c>
      <c r="M115" s="11" t="str">
        <f>IF(OR($J115&lt;=-1,$J115&gt;0),A115,"")</f>
        <v/>
      </c>
      <c r="N115" s="11" t="str">
        <f>IF(OR($J115&lt;=-1,$J115&gt;0),C115,"")</f>
        <v/>
      </c>
      <c r="O115" s="11" t="str">
        <f t="shared" si="4"/>
        <v/>
      </c>
      <c r="P115" s="12" t="str">
        <f>IF(OR($K115&lt;=-1,$K115&gt;0),A115,"")</f>
        <v/>
      </c>
      <c r="Q115" s="12" t="str">
        <f>IF(OR($K115&lt;=-1,$K115&gt;0),A115,"")</f>
        <v/>
      </c>
      <c r="R115" s="12" t="str">
        <f>IF(OR($K115&lt;=-1,$K115&gt;0),B115,"")</f>
        <v/>
      </c>
      <c r="S115" s="101" t="str">
        <f t="shared" si="8"/>
        <v/>
      </c>
    </row>
    <row r="116" spans="1:19" s="32" customFormat="1" ht="30" customHeight="1" x14ac:dyDescent="0.2">
      <c r="A116" s="7">
        <v>190</v>
      </c>
      <c r="B116" s="159">
        <f t="shared" si="6"/>
        <v>660.44</v>
      </c>
      <c r="C116" s="228">
        <f t="shared" si="7"/>
        <v>692.44</v>
      </c>
      <c r="D116" s="5">
        <f>SUMIFS(TAB!$I$4:$I$195,TAB!$G$4:$G$195,$A116,TAB!$N$4:$N$195,"G0")-SUMIFS(TAB!$I$4:$I$195,TAB!$H$4:$H$195,$A116,TAB!$N$4:$N$195,"G0")</f>
        <v>0</v>
      </c>
      <c r="E116" s="5">
        <f>SUMIFS(TAB!$I$4:$I$195,TAB!$G$4:$G$195,$A116,TAB!$N$4:$N$195,"G1")-SUMIFS(TAB!$I$4:$I$195,TAB!$H$4:$H$195,$A116,TAB!$N$4:$N$195,"G1")</f>
        <v>0</v>
      </c>
      <c r="F116" s="5">
        <f>SUMIFS(TAB!$I$4:$I$195,TAB!$G$4:$G$195,$A116,TAB!$N$4:$N$195,"G2")-SUMIFS(TAB!$I$4:$I$195,TAB!$H$4:$H$195,$A116,TAB!$N$4:$N$195,"G2")</f>
        <v>0</v>
      </c>
      <c r="G116" s="5">
        <f>SUMIFS(TAB!$I$4:$I$195,TAB!$G$4:$G$195,$A116,TAB!$N$4:$N$195,"G9")-SUMIFS(TAB!$I$4:$I$195,TAB!$H$4:$H$195,$A116,TAB!$N$4:$N$195,"G9")</f>
        <v>0</v>
      </c>
      <c r="H116" s="5">
        <f>SUMIFS(TAB!$I$4:$I$195,TAB!$G$4:$G$195,$A116,TAB!$N$4:$N$195,"G7")-SUMIFS(TAB!$I$4:$I$195,TAB!$H$4:$H$195,$A116,TAB!$N$4:$N$195,"G7")</f>
        <v>0</v>
      </c>
      <c r="I116" s="5">
        <f>SUMIFS(TAB!$I$4:$I$195,TAB!$G$4:$G$195,$A116,TAB!$N$4:$N$195,"G5")-SUMIFS(TAB!$I$4:$I$195,TAB!$H$4:$H$195,$A116,TAB!$N$4:$N$195,"G5")</f>
        <v>0</v>
      </c>
      <c r="J116" s="13">
        <f>ROUND(D116+E116+F116+G116+H116+I116,0)</f>
        <v>0</v>
      </c>
      <c r="K116" s="14">
        <f>ROUND(G116+H116+I116,0)</f>
        <v>0</v>
      </c>
      <c r="L116" s="11" t="str">
        <f>IF(OR($J116&lt;=-1,$J116&gt;0),A116,"")</f>
        <v/>
      </c>
      <c r="M116" s="11" t="str">
        <f>IF(OR($J116&lt;=-1,$J116&gt;0),A116,"")</f>
        <v/>
      </c>
      <c r="N116" s="11" t="str">
        <f>IF(OR($J116&lt;=-1,$J116&gt;0),C116,"")</f>
        <v/>
      </c>
      <c r="O116" s="11" t="str">
        <f t="shared" si="4"/>
        <v/>
      </c>
      <c r="P116" s="12" t="str">
        <f>IF(OR($K116&lt;=-1,$K116&gt;0),A116,"")</f>
        <v/>
      </c>
      <c r="Q116" s="12" t="str">
        <f>IF(OR($K116&lt;=-1,$K116&gt;0),A116,"")</f>
        <v/>
      </c>
      <c r="R116" s="12" t="str">
        <f>IF(OR($K116&lt;=-1,$K116&gt;0),B116,"")</f>
        <v/>
      </c>
      <c r="S116" s="101" t="str">
        <f t="shared" si="8"/>
        <v/>
      </c>
    </row>
    <row r="117" spans="1:19" s="32" customFormat="1" ht="30" customHeight="1" x14ac:dyDescent="0.2">
      <c r="A117" s="7">
        <v>191</v>
      </c>
      <c r="B117" s="159">
        <f t="shared" si="6"/>
        <v>660.44</v>
      </c>
      <c r="C117" s="228">
        <f t="shared" si="7"/>
        <v>692.44</v>
      </c>
      <c r="D117" s="5">
        <f>SUMIFS(TAB!$I$4:$I$195,TAB!$G$4:$G$195,$A117,TAB!$N$4:$N$195,"G0")-SUMIFS(TAB!$I$4:$I$195,TAB!$H$4:$H$195,$A117,TAB!$N$4:$N$195,"G0")</f>
        <v>0</v>
      </c>
      <c r="E117" s="5">
        <f>SUMIFS(TAB!$I$4:$I$195,TAB!$G$4:$G$195,$A117,TAB!$N$4:$N$195,"G1")-SUMIFS(TAB!$I$4:$I$195,TAB!$H$4:$H$195,$A117,TAB!$N$4:$N$195,"G1")</f>
        <v>0</v>
      </c>
      <c r="F117" s="5">
        <f>SUMIFS(TAB!$I$4:$I$195,TAB!$G$4:$G$195,$A117,TAB!$N$4:$N$195,"G2")-SUMIFS(TAB!$I$4:$I$195,TAB!$H$4:$H$195,$A117,TAB!$N$4:$N$195,"G2")</f>
        <v>0</v>
      </c>
      <c r="G117" s="5">
        <f>SUMIFS(TAB!$I$4:$I$195,TAB!$G$4:$G$195,$A117,TAB!$N$4:$N$195,"G9")-SUMIFS(TAB!$I$4:$I$195,TAB!$H$4:$H$195,$A117,TAB!$N$4:$N$195,"G9")</f>
        <v>0</v>
      </c>
      <c r="H117" s="5">
        <f>SUMIFS(TAB!$I$4:$I$195,TAB!$G$4:$G$195,$A117,TAB!$N$4:$N$195,"G7")-SUMIFS(TAB!$I$4:$I$195,TAB!$H$4:$H$195,$A117,TAB!$N$4:$N$195,"G7")</f>
        <v>0</v>
      </c>
      <c r="I117" s="5">
        <f>SUMIFS(TAB!$I$4:$I$195,TAB!$G$4:$G$195,$A117,TAB!$N$4:$N$195,"G5")-SUMIFS(TAB!$I$4:$I$195,TAB!$H$4:$H$195,$A117,TAB!$N$4:$N$195,"G5")</f>
        <v>0</v>
      </c>
      <c r="J117" s="13">
        <f>ROUND(D117+E117+F117+G117+H117+I117,0)</f>
        <v>0</v>
      </c>
      <c r="K117" s="14">
        <f>ROUND(G117+H117+I117,0)</f>
        <v>0</v>
      </c>
      <c r="L117" s="11" t="str">
        <f>IF(OR($J117&lt;=-1,$J117&gt;0),A117,"")</f>
        <v/>
      </c>
      <c r="M117" s="11" t="str">
        <f>IF(OR($J117&lt;=-1,$J117&gt;0),A117,"")</f>
        <v/>
      </c>
      <c r="N117" s="11" t="str">
        <f>IF(OR($J117&lt;=-1,$J117&gt;0),C117,"")</f>
        <v/>
      </c>
      <c r="O117" s="11" t="str">
        <f t="shared" si="4"/>
        <v/>
      </c>
      <c r="P117" s="12" t="str">
        <f>IF(OR($K117&lt;=-1,$K117&gt;0),A117,"")</f>
        <v/>
      </c>
      <c r="Q117" s="12" t="str">
        <f>IF(OR($K117&lt;=-1,$K117&gt;0),A117,"")</f>
        <v/>
      </c>
      <c r="R117" s="12" t="str">
        <f>IF(OR($K117&lt;=-1,$K117&gt;0),B117,"")</f>
        <v/>
      </c>
      <c r="S117" s="101" t="str">
        <f t="shared" si="8"/>
        <v/>
      </c>
    </row>
    <row r="118" spans="1:19" s="32" customFormat="1" ht="30" customHeight="1" x14ac:dyDescent="0.2">
      <c r="A118" s="7">
        <v>192</v>
      </c>
      <c r="B118" s="159">
        <f t="shared" si="6"/>
        <v>660.44</v>
      </c>
      <c r="C118" s="228">
        <f t="shared" si="7"/>
        <v>692.44</v>
      </c>
      <c r="D118" s="5">
        <f>SUMIFS(TAB!$I$4:$I$195,TAB!$G$4:$G$195,$A118,TAB!$N$4:$N$195,"G0")-SUMIFS(TAB!$I$4:$I$195,TAB!$H$4:$H$195,$A118,TAB!$N$4:$N$195,"G0")</f>
        <v>0</v>
      </c>
      <c r="E118" s="5">
        <f>SUMIFS(TAB!$I$4:$I$195,TAB!$G$4:$G$195,$A118,TAB!$N$4:$N$195,"G1")-SUMIFS(TAB!$I$4:$I$195,TAB!$H$4:$H$195,$A118,TAB!$N$4:$N$195,"G1")</f>
        <v>0</v>
      </c>
      <c r="F118" s="5">
        <f>SUMIFS(TAB!$I$4:$I$195,TAB!$G$4:$G$195,$A118,TAB!$N$4:$N$195,"G2")-SUMIFS(TAB!$I$4:$I$195,TAB!$H$4:$H$195,$A118,TAB!$N$4:$N$195,"G2")</f>
        <v>0</v>
      </c>
      <c r="G118" s="5">
        <f>SUMIFS(TAB!$I$4:$I$195,TAB!$G$4:$G$195,$A118,TAB!$N$4:$N$195,"G9")-SUMIFS(TAB!$I$4:$I$195,TAB!$H$4:$H$195,$A118,TAB!$N$4:$N$195,"G9")</f>
        <v>0</v>
      </c>
      <c r="H118" s="5">
        <f>SUMIFS(TAB!$I$4:$I$195,TAB!$G$4:$G$195,$A118,TAB!$N$4:$N$195,"G7")-SUMIFS(TAB!$I$4:$I$195,TAB!$H$4:$H$195,$A118,TAB!$N$4:$N$195,"G7")</f>
        <v>0</v>
      </c>
      <c r="I118" s="5">
        <f>SUMIFS(TAB!$I$4:$I$195,TAB!$G$4:$G$195,$A118,TAB!$N$4:$N$195,"G5")-SUMIFS(TAB!$I$4:$I$195,TAB!$H$4:$H$195,$A118,TAB!$N$4:$N$195,"G5")</f>
        <v>0</v>
      </c>
      <c r="J118" s="13">
        <f>ROUND(D118+E118+F118+G118+H118+I118,0)</f>
        <v>0</v>
      </c>
      <c r="K118" s="14">
        <f>ROUND(G118+H118+I118,0)</f>
        <v>0</v>
      </c>
      <c r="L118" s="11" t="str">
        <f>IF(OR($J118&lt;=-1,$J118&gt;0),A118,"")</f>
        <v/>
      </c>
      <c r="M118" s="11" t="str">
        <f>IF(OR($J118&lt;=-1,$J118&gt;0),A118,"")</f>
        <v/>
      </c>
      <c r="N118" s="11" t="str">
        <f>IF(OR($J118&lt;=-1,$J118&gt;0),C118,"")</f>
        <v/>
      </c>
      <c r="O118" s="11" t="str">
        <f t="shared" si="4"/>
        <v/>
      </c>
      <c r="P118" s="12" t="str">
        <f>IF(OR($K118&lt;=-1,$K118&gt;0),A118,"")</f>
        <v/>
      </c>
      <c r="Q118" s="12" t="str">
        <f>IF(OR($K118&lt;=-1,$K118&gt;0),A118,"")</f>
        <v/>
      </c>
      <c r="R118" s="12" t="str">
        <f>IF(OR($K118&lt;=-1,$K118&gt;0),B118,"")</f>
        <v/>
      </c>
      <c r="S118" s="101" t="str">
        <f t="shared" si="8"/>
        <v/>
      </c>
    </row>
    <row r="119" spans="1:19" s="32" customFormat="1" ht="30" customHeight="1" x14ac:dyDescent="0.2">
      <c r="A119" s="7">
        <v>194</v>
      </c>
      <c r="B119" s="159">
        <f t="shared" si="6"/>
        <v>660.44</v>
      </c>
      <c r="C119" s="228">
        <f t="shared" si="7"/>
        <v>692.44</v>
      </c>
      <c r="D119" s="5">
        <f>SUMIFS(TAB!$I$4:$I$195,TAB!$G$4:$G$195,$A119,TAB!$N$4:$N$195,"G0")-SUMIFS(TAB!$I$4:$I$195,TAB!$H$4:$H$195,$A119,TAB!$N$4:$N$195,"G0")</f>
        <v>0</v>
      </c>
      <c r="E119" s="5">
        <f>SUMIFS(TAB!$I$4:$I$195,TAB!$G$4:$G$195,$A119,TAB!$N$4:$N$195,"G1")-SUMIFS(TAB!$I$4:$I$195,TAB!$H$4:$H$195,$A119,TAB!$N$4:$N$195,"G1")</f>
        <v>0</v>
      </c>
      <c r="F119" s="5">
        <f>SUMIFS(TAB!$I$4:$I$195,TAB!$G$4:$G$195,$A119,TAB!$N$4:$N$195,"G2")-SUMIFS(TAB!$I$4:$I$195,TAB!$H$4:$H$195,$A119,TAB!$N$4:$N$195,"G2")</f>
        <v>0</v>
      </c>
      <c r="G119" s="5">
        <f>SUMIFS(TAB!$I$4:$I$195,TAB!$G$4:$G$195,$A119,TAB!$N$4:$N$195,"G9")-SUMIFS(TAB!$I$4:$I$195,TAB!$H$4:$H$195,$A119,TAB!$N$4:$N$195,"G9")</f>
        <v>0</v>
      </c>
      <c r="H119" s="5">
        <f>SUMIFS(TAB!$I$4:$I$195,TAB!$G$4:$G$195,$A119,TAB!$N$4:$N$195,"G7")-SUMIFS(TAB!$I$4:$I$195,TAB!$H$4:$H$195,$A119,TAB!$N$4:$N$195,"G7")</f>
        <v>0</v>
      </c>
      <c r="I119" s="5">
        <f>SUMIFS(TAB!$I$4:$I$195,TAB!$G$4:$G$195,$A119,TAB!$N$4:$N$195,"G5")-SUMIFS(TAB!$I$4:$I$195,TAB!$H$4:$H$195,$A119,TAB!$N$4:$N$195,"G5")</f>
        <v>0</v>
      </c>
      <c r="J119" s="13">
        <f>ROUND(D119+E119+F119+G119+H119+I119,0)</f>
        <v>0</v>
      </c>
      <c r="K119" s="14">
        <f>ROUND(G119+H119+I119,0)</f>
        <v>0</v>
      </c>
      <c r="L119" s="11" t="str">
        <f>IF(OR($J119&lt;=-1,$J119&gt;0),A119,"")</f>
        <v/>
      </c>
      <c r="M119" s="11" t="str">
        <f>IF(OR($J119&lt;=-1,$J119&gt;0),A119,"")</f>
        <v/>
      </c>
      <c r="N119" s="11" t="str">
        <f>IF(OR($J119&lt;=-1,$J119&gt;0),C119,"")</f>
        <v/>
      </c>
      <c r="O119" s="11" t="str">
        <f t="shared" si="4"/>
        <v/>
      </c>
      <c r="P119" s="12" t="str">
        <f>IF(OR($K119&lt;=-1,$K119&gt;0),A119,"")</f>
        <v/>
      </c>
      <c r="Q119" s="12" t="str">
        <f>IF(OR($K119&lt;=-1,$K119&gt;0),A119,"")</f>
        <v/>
      </c>
      <c r="R119" s="12" t="str">
        <f>IF(OR($K119&lt;=-1,$K119&gt;0),B119,"")</f>
        <v/>
      </c>
      <c r="S119" s="101" t="str">
        <f t="shared" si="8"/>
        <v/>
      </c>
    </row>
    <row r="120" spans="1:19" s="32" customFormat="1" ht="30" customHeight="1" x14ac:dyDescent="0.2">
      <c r="A120" s="7">
        <v>195</v>
      </c>
      <c r="B120" s="159">
        <f t="shared" si="6"/>
        <v>660.44</v>
      </c>
      <c r="C120" s="228">
        <f t="shared" si="7"/>
        <v>692.44</v>
      </c>
      <c r="D120" s="5">
        <f>SUMIFS(TAB!$I$4:$I$195,TAB!$G$4:$G$195,$A120,TAB!$N$4:$N$195,"G0")-SUMIFS(TAB!$I$4:$I$195,TAB!$H$4:$H$195,$A120,TAB!$N$4:$N$195,"G0")</f>
        <v>0</v>
      </c>
      <c r="E120" s="5">
        <f>SUMIFS(TAB!$I$4:$I$195,TAB!$G$4:$G$195,$A120,TAB!$N$4:$N$195,"G1")-SUMIFS(TAB!$I$4:$I$195,TAB!$H$4:$H$195,$A120,TAB!$N$4:$N$195,"G1")</f>
        <v>0</v>
      </c>
      <c r="F120" s="5">
        <f>SUMIFS(TAB!$I$4:$I$195,TAB!$G$4:$G$195,$A120,TAB!$N$4:$N$195,"G2")-SUMIFS(TAB!$I$4:$I$195,TAB!$H$4:$H$195,$A120,TAB!$N$4:$N$195,"G2")</f>
        <v>0</v>
      </c>
      <c r="G120" s="5">
        <f>SUMIFS(TAB!$I$4:$I$195,TAB!$G$4:$G$195,$A120,TAB!$N$4:$N$195,"G9")-SUMIFS(TAB!$I$4:$I$195,TAB!$H$4:$H$195,$A120,TAB!$N$4:$N$195,"G9")</f>
        <v>0</v>
      </c>
      <c r="H120" s="5">
        <f>SUMIFS(TAB!$I$4:$I$195,TAB!$G$4:$G$195,$A120,TAB!$N$4:$N$195,"G7")-SUMIFS(TAB!$I$4:$I$195,TAB!$H$4:$H$195,$A120,TAB!$N$4:$N$195,"G7")</f>
        <v>0</v>
      </c>
      <c r="I120" s="5">
        <f>SUMIFS(TAB!$I$4:$I$195,TAB!$G$4:$G$195,$A120,TAB!$N$4:$N$195,"G5")-SUMIFS(TAB!$I$4:$I$195,TAB!$H$4:$H$195,$A120,TAB!$N$4:$N$195,"G5")</f>
        <v>0</v>
      </c>
      <c r="J120" s="13">
        <f>ROUND(D120+E120+F120+G120+H120+I120,0)</f>
        <v>0</v>
      </c>
      <c r="K120" s="14">
        <f>ROUND(G120+H120+I120,0)</f>
        <v>0</v>
      </c>
      <c r="L120" s="11" t="str">
        <f>IF(OR($J120&lt;=-1,$J120&gt;0),A120,"")</f>
        <v/>
      </c>
      <c r="M120" s="11" t="str">
        <f>IF(OR($J120&lt;=-1,$J120&gt;0),A120,"")</f>
        <v/>
      </c>
      <c r="N120" s="11" t="str">
        <f>IF(OR($J120&lt;=-1,$J120&gt;0),C120,"")</f>
        <v/>
      </c>
      <c r="O120" s="11" t="str">
        <f t="shared" si="4"/>
        <v/>
      </c>
      <c r="P120" s="12" t="str">
        <f>IF(OR($K120&lt;=-1,$K120&gt;0),A120,"")</f>
        <v/>
      </c>
      <c r="Q120" s="12" t="str">
        <f>IF(OR($K120&lt;=-1,$K120&gt;0),A120,"")</f>
        <v/>
      </c>
      <c r="R120" s="12" t="str">
        <f>IF(OR($K120&lt;=-1,$K120&gt;0),B120,"")</f>
        <v/>
      </c>
      <c r="S120" s="101" t="str">
        <f t="shared" si="8"/>
        <v/>
      </c>
    </row>
    <row r="121" spans="1:19" s="32" customFormat="1" ht="30" customHeight="1" x14ac:dyDescent="0.2">
      <c r="A121" s="7">
        <v>196</v>
      </c>
      <c r="B121" s="159">
        <f t="shared" si="6"/>
        <v>660.44</v>
      </c>
      <c r="C121" s="228">
        <f t="shared" si="7"/>
        <v>692.44</v>
      </c>
      <c r="D121" s="5">
        <f>SUMIFS(TAB!$I$4:$I$195,TAB!$G$4:$G$195,$A121,TAB!$N$4:$N$195,"G0")-SUMIFS(TAB!$I$4:$I$195,TAB!$H$4:$H$195,$A121,TAB!$N$4:$N$195,"G0")</f>
        <v>0</v>
      </c>
      <c r="E121" s="5">
        <f>SUMIFS(TAB!$I$4:$I$195,TAB!$G$4:$G$195,$A121,TAB!$N$4:$N$195,"G1")-SUMIFS(TAB!$I$4:$I$195,TAB!$H$4:$H$195,$A121,TAB!$N$4:$N$195,"G1")</f>
        <v>0</v>
      </c>
      <c r="F121" s="5">
        <f>SUMIFS(TAB!$I$4:$I$195,TAB!$G$4:$G$195,$A121,TAB!$N$4:$N$195,"G2")-SUMIFS(TAB!$I$4:$I$195,TAB!$H$4:$H$195,$A121,TAB!$N$4:$N$195,"G2")</f>
        <v>0</v>
      </c>
      <c r="G121" s="5">
        <f>SUMIFS(TAB!$I$4:$I$195,TAB!$G$4:$G$195,$A121,TAB!$N$4:$N$195,"G9")-SUMIFS(TAB!$I$4:$I$195,TAB!$H$4:$H$195,$A121,TAB!$N$4:$N$195,"G9")</f>
        <v>0</v>
      </c>
      <c r="H121" s="5">
        <f>SUMIFS(TAB!$I$4:$I$195,TAB!$G$4:$G$195,$A121,TAB!$N$4:$N$195,"G7")-SUMIFS(TAB!$I$4:$I$195,TAB!$H$4:$H$195,$A121,TAB!$N$4:$N$195,"G7")</f>
        <v>0</v>
      </c>
      <c r="I121" s="5">
        <f>SUMIFS(TAB!$I$4:$I$195,TAB!$G$4:$G$195,$A121,TAB!$N$4:$N$195,"G5")-SUMIFS(TAB!$I$4:$I$195,TAB!$H$4:$H$195,$A121,TAB!$N$4:$N$195,"G5")</f>
        <v>0</v>
      </c>
      <c r="J121" s="13">
        <f>ROUND(D121+E121+F121+G121+H121+I121,0)</f>
        <v>0</v>
      </c>
      <c r="K121" s="14">
        <f>ROUND(G121+H121+I121,0)</f>
        <v>0</v>
      </c>
      <c r="L121" s="11" t="str">
        <f>IF(OR($J121&lt;=-1,$J121&gt;0),A121,"")</f>
        <v/>
      </c>
      <c r="M121" s="11" t="str">
        <f>IF(OR($J121&lt;=-1,$J121&gt;0),A121,"")</f>
        <v/>
      </c>
      <c r="N121" s="11" t="str">
        <f>IF(OR($J121&lt;=-1,$J121&gt;0),C121,"")</f>
        <v/>
      </c>
      <c r="O121" s="11" t="str">
        <f t="shared" si="4"/>
        <v/>
      </c>
      <c r="P121" s="12" t="str">
        <f>IF(OR($K121&lt;=-1,$K121&gt;0),A121,"")</f>
        <v/>
      </c>
      <c r="Q121" s="12" t="str">
        <f>IF(OR($K121&lt;=-1,$K121&gt;0),A121,"")</f>
        <v/>
      </c>
      <c r="R121" s="12" t="str">
        <f>IF(OR($K121&lt;=-1,$K121&gt;0),B121,"")</f>
        <v/>
      </c>
      <c r="S121" s="101" t="str">
        <f t="shared" si="8"/>
        <v/>
      </c>
    </row>
    <row r="122" spans="1:19" s="32" customFormat="1" ht="30" customHeight="1" x14ac:dyDescent="0.2">
      <c r="A122" s="7">
        <v>197</v>
      </c>
      <c r="B122" s="159">
        <f t="shared" si="6"/>
        <v>660.44</v>
      </c>
      <c r="C122" s="228">
        <f t="shared" si="7"/>
        <v>692.44</v>
      </c>
      <c r="D122" s="5">
        <f>SUMIFS(TAB!$I$4:$I$195,TAB!$G$4:$G$195,$A122,TAB!$N$4:$N$195,"G0")-SUMIFS(TAB!$I$4:$I$195,TAB!$H$4:$H$195,$A122,TAB!$N$4:$N$195,"G0")</f>
        <v>0</v>
      </c>
      <c r="E122" s="5">
        <f>SUMIFS(TAB!$I$4:$I$195,TAB!$G$4:$G$195,$A122,TAB!$N$4:$N$195,"G1")-SUMIFS(TAB!$I$4:$I$195,TAB!$H$4:$H$195,$A122,TAB!$N$4:$N$195,"G1")</f>
        <v>0</v>
      </c>
      <c r="F122" s="5">
        <f>SUMIFS(TAB!$I$4:$I$195,TAB!$G$4:$G$195,$A122,TAB!$N$4:$N$195,"G2")-SUMIFS(TAB!$I$4:$I$195,TAB!$H$4:$H$195,$A122,TAB!$N$4:$N$195,"G2")</f>
        <v>0</v>
      </c>
      <c r="G122" s="5">
        <f>SUMIFS(TAB!$I$4:$I$195,TAB!$G$4:$G$195,$A122,TAB!$N$4:$N$195,"G9")-SUMIFS(TAB!$I$4:$I$195,TAB!$H$4:$H$195,$A122,TAB!$N$4:$N$195,"G9")</f>
        <v>0</v>
      </c>
      <c r="H122" s="5">
        <f>SUMIFS(TAB!$I$4:$I$195,TAB!$G$4:$G$195,$A122,TAB!$N$4:$N$195,"G7")-SUMIFS(TAB!$I$4:$I$195,TAB!$H$4:$H$195,$A122,TAB!$N$4:$N$195,"G7")</f>
        <v>0</v>
      </c>
      <c r="I122" s="5">
        <f>SUMIFS(TAB!$I$4:$I$195,TAB!$G$4:$G$195,$A122,TAB!$N$4:$N$195,"G5")-SUMIFS(TAB!$I$4:$I$195,TAB!$H$4:$H$195,$A122,TAB!$N$4:$N$195,"G5")</f>
        <v>0</v>
      </c>
      <c r="J122" s="13">
        <f>ROUND(D122+E122+F122+G122+H122+I122,0)</f>
        <v>0</v>
      </c>
      <c r="K122" s="14">
        <f>ROUND(G122+H122+I122,0)</f>
        <v>0</v>
      </c>
      <c r="L122" s="11" t="str">
        <f>IF(OR($J122&lt;=-1,$J122&gt;0),A122,"")</f>
        <v/>
      </c>
      <c r="M122" s="11" t="str">
        <f>IF(OR($J122&lt;=-1,$J122&gt;0),A122,"")</f>
        <v/>
      </c>
      <c r="N122" s="11" t="str">
        <f>IF(OR($J122&lt;=-1,$J122&gt;0),C122,"")</f>
        <v/>
      </c>
      <c r="O122" s="11" t="str">
        <f t="shared" si="4"/>
        <v/>
      </c>
      <c r="P122" s="12" t="str">
        <f>IF(OR($K122&lt;=-1,$K122&gt;0),A122,"")</f>
        <v/>
      </c>
      <c r="Q122" s="12" t="str">
        <f>IF(OR($K122&lt;=-1,$K122&gt;0),A122,"")</f>
        <v/>
      </c>
      <c r="R122" s="12" t="str">
        <f>IF(OR($K122&lt;=-1,$K122&gt;0),B122,"")</f>
        <v/>
      </c>
      <c r="S122" s="101" t="str">
        <f t="shared" si="8"/>
        <v/>
      </c>
    </row>
    <row r="123" spans="1:19" s="32" customFormat="1" ht="30" customHeight="1" x14ac:dyDescent="0.2">
      <c r="A123" s="7">
        <v>198</v>
      </c>
      <c r="B123" s="159">
        <f t="shared" si="6"/>
        <v>660.44</v>
      </c>
      <c r="C123" s="228">
        <f t="shared" si="7"/>
        <v>692.44</v>
      </c>
      <c r="D123" s="5">
        <f>SUMIFS(TAB!$I$4:$I$195,TAB!$G$4:$G$195,$A123,TAB!$N$4:$N$195,"G0")-SUMIFS(TAB!$I$4:$I$195,TAB!$H$4:$H$195,$A123,TAB!$N$4:$N$195,"G0")</f>
        <v>0</v>
      </c>
      <c r="E123" s="5">
        <f>SUMIFS(TAB!$I$4:$I$195,TAB!$G$4:$G$195,$A123,TAB!$N$4:$N$195,"G1")-SUMIFS(TAB!$I$4:$I$195,TAB!$H$4:$H$195,$A123,TAB!$N$4:$N$195,"G1")</f>
        <v>0</v>
      </c>
      <c r="F123" s="5">
        <f>SUMIFS(TAB!$I$4:$I$195,TAB!$G$4:$G$195,$A123,TAB!$N$4:$N$195,"G2")-SUMIFS(TAB!$I$4:$I$195,TAB!$H$4:$H$195,$A123,TAB!$N$4:$N$195,"G2")</f>
        <v>0</v>
      </c>
      <c r="G123" s="5">
        <f>SUMIFS(TAB!$I$4:$I$195,TAB!$G$4:$G$195,$A123,TAB!$N$4:$N$195,"G9")-SUMIFS(TAB!$I$4:$I$195,TAB!$H$4:$H$195,$A123,TAB!$N$4:$N$195,"G9")</f>
        <v>0</v>
      </c>
      <c r="H123" s="5">
        <f>SUMIFS(TAB!$I$4:$I$195,TAB!$G$4:$G$195,$A123,TAB!$N$4:$N$195,"G7")-SUMIFS(TAB!$I$4:$I$195,TAB!$H$4:$H$195,$A123,TAB!$N$4:$N$195,"G7")</f>
        <v>0</v>
      </c>
      <c r="I123" s="5">
        <f>SUMIFS(TAB!$I$4:$I$195,TAB!$G$4:$G$195,$A123,TAB!$N$4:$N$195,"G5")-SUMIFS(TAB!$I$4:$I$195,TAB!$H$4:$H$195,$A123,TAB!$N$4:$N$195,"G5")</f>
        <v>0</v>
      </c>
      <c r="J123" s="13">
        <f>ROUND(D123+E123+F123+G123+H123+I123,0)</f>
        <v>0</v>
      </c>
      <c r="K123" s="14">
        <f>ROUND(G123+H123+I123,0)</f>
        <v>0</v>
      </c>
      <c r="L123" s="11" t="str">
        <f>IF(OR($J123&lt;=-1,$J123&gt;0),A123,"")</f>
        <v/>
      </c>
      <c r="M123" s="11" t="str">
        <f>IF(OR($J123&lt;=-1,$J123&gt;0),A123,"")</f>
        <v/>
      </c>
      <c r="N123" s="11" t="str">
        <f>IF(OR($J123&lt;=-1,$J123&gt;0),C123,"")</f>
        <v/>
      </c>
      <c r="O123" s="11" t="str">
        <f t="shared" si="4"/>
        <v/>
      </c>
      <c r="P123" s="12" t="str">
        <f>IF(OR($K123&lt;=-1,$K123&gt;0),A123,"")</f>
        <v/>
      </c>
      <c r="Q123" s="12" t="str">
        <f>IF(OR($K123&lt;=-1,$K123&gt;0),A123,"")</f>
        <v/>
      </c>
      <c r="R123" s="12" t="str">
        <f>IF(OR($K123&lt;=-1,$K123&gt;0),B123,"")</f>
        <v/>
      </c>
      <c r="S123" s="101" t="str">
        <f t="shared" si="8"/>
        <v/>
      </c>
    </row>
    <row r="124" spans="1:19" s="32" customFormat="1" ht="30" customHeight="1" x14ac:dyDescent="0.2">
      <c r="A124" s="7">
        <v>199</v>
      </c>
      <c r="B124" s="159">
        <f t="shared" si="6"/>
        <v>660.44</v>
      </c>
      <c r="C124" s="228">
        <f t="shared" si="7"/>
        <v>692.44</v>
      </c>
      <c r="D124" s="5">
        <f>SUMIFS(TAB!$I$4:$I$195,TAB!$G$4:$G$195,$A124,TAB!$N$4:$N$195,"G0")-SUMIFS(TAB!$I$4:$I$195,TAB!$H$4:$H$195,$A124,TAB!$N$4:$N$195,"G0")</f>
        <v>0</v>
      </c>
      <c r="E124" s="5">
        <f>SUMIFS(TAB!$I$4:$I$195,TAB!$G$4:$G$195,$A124,TAB!$N$4:$N$195,"G1")-SUMIFS(TAB!$I$4:$I$195,TAB!$H$4:$H$195,$A124,TAB!$N$4:$N$195,"G1")</f>
        <v>0</v>
      </c>
      <c r="F124" s="5">
        <f>SUMIFS(TAB!$I$4:$I$195,TAB!$G$4:$G$195,$A124,TAB!$N$4:$N$195,"G2")-SUMIFS(TAB!$I$4:$I$195,TAB!$H$4:$H$195,$A124,TAB!$N$4:$N$195,"G2")</f>
        <v>0</v>
      </c>
      <c r="G124" s="5">
        <f>SUMIFS(TAB!$I$4:$I$195,TAB!$G$4:$G$195,$A124,TAB!$N$4:$N$195,"G9")-SUMIFS(TAB!$I$4:$I$195,TAB!$H$4:$H$195,$A124,TAB!$N$4:$N$195,"G9")</f>
        <v>0</v>
      </c>
      <c r="H124" s="5">
        <f>SUMIFS(TAB!$I$4:$I$195,TAB!$G$4:$G$195,$A124,TAB!$N$4:$N$195,"G7")-SUMIFS(TAB!$I$4:$I$195,TAB!$H$4:$H$195,$A124,TAB!$N$4:$N$195,"G7")</f>
        <v>0</v>
      </c>
      <c r="I124" s="5">
        <f>SUMIFS(TAB!$I$4:$I$195,TAB!$G$4:$G$195,$A124,TAB!$N$4:$N$195,"G5")-SUMIFS(TAB!$I$4:$I$195,TAB!$H$4:$H$195,$A124,TAB!$N$4:$N$195,"G5")</f>
        <v>0</v>
      </c>
      <c r="J124" s="13">
        <f>ROUND(D124+E124+F124+G124+H124+I124,0)</f>
        <v>0</v>
      </c>
      <c r="K124" s="14">
        <f>ROUND(G124+H124+I124,0)</f>
        <v>0</v>
      </c>
      <c r="L124" s="11" t="str">
        <f>IF(OR($J124&lt;=-1,$J124&gt;0),A124,"")</f>
        <v/>
      </c>
      <c r="M124" s="11" t="str">
        <f>IF(OR($J124&lt;=-1,$J124&gt;0),A124,"")</f>
        <v/>
      </c>
      <c r="N124" s="11" t="str">
        <f>IF(OR($J124&lt;=-1,$J124&gt;0),C124,"")</f>
        <v/>
      </c>
      <c r="O124" s="11" t="str">
        <f t="shared" si="4"/>
        <v/>
      </c>
      <c r="P124" s="12" t="str">
        <f>IF(OR($K124&lt;=-1,$K124&gt;0),A124,"")</f>
        <v/>
      </c>
      <c r="Q124" s="12" t="str">
        <f>IF(OR($K124&lt;=-1,$K124&gt;0),A124,"")</f>
        <v/>
      </c>
      <c r="R124" s="12" t="str">
        <f>IF(OR($K124&lt;=-1,$K124&gt;0),B124,"")</f>
        <v/>
      </c>
      <c r="S124" s="101" t="str">
        <f t="shared" si="8"/>
        <v/>
      </c>
    </row>
    <row r="125" spans="1:19" s="32" customFormat="1" ht="30" customHeight="1" x14ac:dyDescent="0.2">
      <c r="A125" s="7">
        <v>200</v>
      </c>
      <c r="B125" s="159">
        <f t="shared" si="6"/>
        <v>660.44</v>
      </c>
      <c r="C125" s="228">
        <f t="shared" si="7"/>
        <v>692.44</v>
      </c>
      <c r="D125" s="5">
        <f>SUMIFS(TAB!$I$4:$I$195,TAB!$G$4:$G$195,$A125,TAB!$N$4:$N$195,"G0")-SUMIFS(TAB!$I$4:$I$195,TAB!$H$4:$H$195,$A125,TAB!$N$4:$N$195,"G0")</f>
        <v>0</v>
      </c>
      <c r="E125" s="5">
        <f>SUMIFS(TAB!$I$4:$I$195,TAB!$G$4:$G$195,$A125,TAB!$N$4:$N$195,"G1")-SUMIFS(TAB!$I$4:$I$195,TAB!$H$4:$H$195,$A125,TAB!$N$4:$N$195,"G1")</f>
        <v>0</v>
      </c>
      <c r="F125" s="5">
        <f>SUMIFS(TAB!$I$4:$I$195,TAB!$G$4:$G$195,$A125,TAB!$N$4:$N$195,"G2")-SUMIFS(TAB!$I$4:$I$195,TAB!$H$4:$H$195,$A125,TAB!$N$4:$N$195,"G2")</f>
        <v>0</v>
      </c>
      <c r="G125" s="5">
        <f>SUMIFS(TAB!$I$4:$I$195,TAB!$G$4:$G$195,$A125,TAB!$N$4:$N$195,"G9")-SUMIFS(TAB!$I$4:$I$195,TAB!$H$4:$H$195,$A125,TAB!$N$4:$N$195,"G9")</f>
        <v>0</v>
      </c>
      <c r="H125" s="5">
        <f>SUMIFS(TAB!$I$4:$I$195,TAB!$G$4:$G$195,$A125,TAB!$N$4:$N$195,"G7")-SUMIFS(TAB!$I$4:$I$195,TAB!$H$4:$H$195,$A125,TAB!$N$4:$N$195,"G7")</f>
        <v>0</v>
      </c>
      <c r="I125" s="5">
        <f>SUMIFS(TAB!$I$4:$I$195,TAB!$G$4:$G$195,$A125,TAB!$N$4:$N$195,"G5")-SUMIFS(TAB!$I$4:$I$195,TAB!$H$4:$H$195,$A125,TAB!$N$4:$N$195,"G5")</f>
        <v>0</v>
      </c>
      <c r="J125" s="13">
        <f>ROUND(D125+E125+F125+G125+H125+I125,0)</f>
        <v>0</v>
      </c>
      <c r="K125" s="14">
        <f>ROUND(G125+H125+I125,0)</f>
        <v>0</v>
      </c>
      <c r="L125" s="11" t="str">
        <f>IF(OR($J125&lt;=-1,$J125&gt;0),A125,"")</f>
        <v/>
      </c>
      <c r="M125" s="11" t="str">
        <f>IF(OR($J125&lt;=-1,$J125&gt;0),A125,"")</f>
        <v/>
      </c>
      <c r="N125" s="11" t="str">
        <f>IF(OR($J125&lt;=-1,$J125&gt;0),C125,"")</f>
        <v/>
      </c>
      <c r="O125" s="11" t="str">
        <f t="shared" si="4"/>
        <v/>
      </c>
      <c r="P125" s="12" t="str">
        <f>IF(OR($K125&lt;=-1,$K125&gt;0),A125,"")</f>
        <v/>
      </c>
      <c r="Q125" s="12" t="str">
        <f>IF(OR($K125&lt;=-1,$K125&gt;0),A125,"")</f>
        <v/>
      </c>
      <c r="R125" s="12" t="str">
        <f>IF(OR($K125&lt;=-1,$K125&gt;0),B125,"")</f>
        <v/>
      </c>
      <c r="S125" s="101" t="str">
        <f t="shared" si="8"/>
        <v/>
      </c>
    </row>
    <row r="126" spans="1:19" s="32" customFormat="1" ht="30" customHeight="1" x14ac:dyDescent="0.2">
      <c r="A126" s="7">
        <v>201</v>
      </c>
      <c r="B126" s="159">
        <f t="shared" si="6"/>
        <v>660.44</v>
      </c>
      <c r="C126" s="228">
        <f t="shared" si="7"/>
        <v>692.44</v>
      </c>
      <c r="D126" s="5">
        <f>SUMIFS(TAB!$I$4:$I$195,TAB!$G$4:$G$195,$A126,TAB!$N$4:$N$195,"G0")-SUMIFS(TAB!$I$4:$I$195,TAB!$H$4:$H$195,$A126,TAB!$N$4:$N$195,"G0")</f>
        <v>0</v>
      </c>
      <c r="E126" s="5">
        <f>SUMIFS(TAB!$I$4:$I$195,TAB!$G$4:$G$195,$A126,TAB!$N$4:$N$195,"G1")-SUMIFS(TAB!$I$4:$I$195,TAB!$H$4:$H$195,$A126,TAB!$N$4:$N$195,"G1")</f>
        <v>0</v>
      </c>
      <c r="F126" s="5">
        <f>SUMIFS(TAB!$I$4:$I$195,TAB!$G$4:$G$195,$A126,TAB!$N$4:$N$195,"G2")-SUMIFS(TAB!$I$4:$I$195,TAB!$H$4:$H$195,$A126,TAB!$N$4:$N$195,"G2")</f>
        <v>0</v>
      </c>
      <c r="G126" s="5">
        <f>SUMIFS(TAB!$I$4:$I$195,TAB!$G$4:$G$195,$A126,TAB!$N$4:$N$195,"G9")-SUMIFS(TAB!$I$4:$I$195,TAB!$H$4:$H$195,$A126,TAB!$N$4:$N$195,"G9")</f>
        <v>0</v>
      </c>
      <c r="H126" s="5">
        <f>SUMIFS(TAB!$I$4:$I$195,TAB!$G$4:$G$195,$A126,TAB!$N$4:$N$195,"G7")-SUMIFS(TAB!$I$4:$I$195,TAB!$H$4:$H$195,$A126,TAB!$N$4:$N$195,"G7")</f>
        <v>0</v>
      </c>
      <c r="I126" s="5">
        <f>SUMIFS(TAB!$I$4:$I$195,TAB!$G$4:$G$195,$A126,TAB!$N$4:$N$195,"G5")-SUMIFS(TAB!$I$4:$I$195,TAB!$H$4:$H$195,$A126,TAB!$N$4:$N$195,"G5")</f>
        <v>0</v>
      </c>
      <c r="J126" s="13">
        <f>ROUND(D126+E126+F126+G126+H126+I126,0)</f>
        <v>0</v>
      </c>
      <c r="K126" s="14">
        <f>ROUND(G126+H126+I126,0)</f>
        <v>0</v>
      </c>
      <c r="L126" s="11" t="str">
        <f>IF(OR($J126&lt;=-1,$J126&gt;0),A126,"")</f>
        <v/>
      </c>
      <c r="M126" s="11" t="str">
        <f>IF(OR($J126&lt;=-1,$J126&gt;0),A126,"")</f>
        <v/>
      </c>
      <c r="N126" s="11" t="str">
        <f>IF(OR($J126&lt;=-1,$J126&gt;0),C126,"")</f>
        <v/>
      </c>
      <c r="O126" s="11" t="str">
        <f t="shared" si="4"/>
        <v/>
      </c>
      <c r="P126" s="12" t="str">
        <f>IF(OR($K126&lt;=-1,$K126&gt;0),A126,"")</f>
        <v/>
      </c>
      <c r="Q126" s="12" t="str">
        <f>IF(OR($K126&lt;=-1,$K126&gt;0),A126,"")</f>
        <v/>
      </c>
      <c r="R126" s="12" t="str">
        <f>IF(OR($K126&lt;=-1,$K126&gt;0),B126,"")</f>
        <v/>
      </c>
      <c r="S126" s="101" t="str">
        <f t="shared" si="8"/>
        <v/>
      </c>
    </row>
    <row r="127" spans="1:19" s="32" customFormat="1" ht="30" customHeight="1" x14ac:dyDescent="0.2">
      <c r="A127" s="7">
        <v>202</v>
      </c>
      <c r="B127" s="159">
        <f t="shared" si="6"/>
        <v>660.44</v>
      </c>
      <c r="C127" s="228">
        <f t="shared" si="7"/>
        <v>692.44</v>
      </c>
      <c r="D127" s="5">
        <f>SUMIFS(TAB!$I$4:$I$195,TAB!$G$4:$G$195,$A127,TAB!$N$4:$N$195,"G0")-SUMIFS(TAB!$I$4:$I$195,TAB!$H$4:$H$195,$A127,TAB!$N$4:$N$195,"G0")</f>
        <v>0</v>
      </c>
      <c r="E127" s="5">
        <f>SUMIFS(TAB!$I$4:$I$195,TAB!$G$4:$G$195,$A127,TAB!$N$4:$N$195,"G1")-SUMIFS(TAB!$I$4:$I$195,TAB!$H$4:$H$195,$A127,TAB!$N$4:$N$195,"G1")</f>
        <v>0</v>
      </c>
      <c r="F127" s="5">
        <f>SUMIFS(TAB!$I$4:$I$195,TAB!$G$4:$G$195,$A127,TAB!$N$4:$N$195,"G2")-SUMIFS(TAB!$I$4:$I$195,TAB!$H$4:$H$195,$A127,TAB!$N$4:$N$195,"G2")</f>
        <v>0</v>
      </c>
      <c r="G127" s="5">
        <f>SUMIFS(TAB!$I$4:$I$195,TAB!$G$4:$G$195,$A127,TAB!$N$4:$N$195,"G9")-SUMIFS(TAB!$I$4:$I$195,TAB!$H$4:$H$195,$A127,TAB!$N$4:$N$195,"G9")</f>
        <v>0</v>
      </c>
      <c r="H127" s="5">
        <f>SUMIFS(TAB!$I$4:$I$195,TAB!$G$4:$G$195,$A127,TAB!$N$4:$N$195,"G7")-SUMIFS(TAB!$I$4:$I$195,TAB!$H$4:$H$195,$A127,TAB!$N$4:$N$195,"G7")</f>
        <v>0</v>
      </c>
      <c r="I127" s="5">
        <f>SUMIFS(TAB!$I$4:$I$195,TAB!$G$4:$G$195,$A127,TAB!$N$4:$N$195,"G5")-SUMIFS(TAB!$I$4:$I$195,TAB!$H$4:$H$195,$A127,TAB!$N$4:$N$195,"G5")</f>
        <v>0</v>
      </c>
      <c r="J127" s="13">
        <f>ROUND(D127+E127+F127+G127+H127+I127,0)</f>
        <v>0</v>
      </c>
      <c r="K127" s="14">
        <f>ROUND(G127+H127+I127,0)</f>
        <v>0</v>
      </c>
      <c r="L127" s="11" t="str">
        <f>IF(OR($J127&lt;=-1,$J127&gt;0),A127,"")</f>
        <v/>
      </c>
      <c r="M127" s="11" t="str">
        <f>IF(OR($J127&lt;=-1,$J127&gt;0),A127,"")</f>
        <v/>
      </c>
      <c r="N127" s="11" t="str">
        <f>IF(OR($J127&lt;=-1,$J127&gt;0),C127,"")</f>
        <v/>
      </c>
      <c r="O127" s="11" t="str">
        <f t="shared" si="4"/>
        <v/>
      </c>
      <c r="P127" s="12" t="str">
        <f>IF(OR($K127&lt;=-1,$K127&gt;0),A127,"")</f>
        <v/>
      </c>
      <c r="Q127" s="12" t="str">
        <f>IF(OR($K127&lt;=-1,$K127&gt;0),A127,"")</f>
        <v/>
      </c>
      <c r="R127" s="12" t="str">
        <f>IF(OR($K127&lt;=-1,$K127&gt;0),B127,"")</f>
        <v/>
      </c>
      <c r="S127" s="101" t="str">
        <f t="shared" si="8"/>
        <v/>
      </c>
    </row>
    <row r="128" spans="1:19" s="32" customFormat="1" ht="30" customHeight="1" x14ac:dyDescent="0.2">
      <c r="A128" s="7">
        <v>203</v>
      </c>
      <c r="B128" s="159">
        <f t="shared" si="6"/>
        <v>660.44</v>
      </c>
      <c r="C128" s="228">
        <f t="shared" si="7"/>
        <v>692.44</v>
      </c>
      <c r="D128" s="5">
        <f>SUMIFS(TAB!$I$4:$I$195,TAB!$G$4:$G$195,$A128,TAB!$N$4:$N$195,"G0")-SUMIFS(TAB!$I$4:$I$195,TAB!$H$4:$H$195,$A128,TAB!$N$4:$N$195,"G0")</f>
        <v>0</v>
      </c>
      <c r="E128" s="5">
        <f>SUMIFS(TAB!$I$4:$I$195,TAB!$G$4:$G$195,$A128,TAB!$N$4:$N$195,"G1")-SUMIFS(TAB!$I$4:$I$195,TAB!$H$4:$H$195,$A128,TAB!$N$4:$N$195,"G1")</f>
        <v>0</v>
      </c>
      <c r="F128" s="5">
        <f>SUMIFS(TAB!$I$4:$I$195,TAB!$G$4:$G$195,$A128,TAB!$N$4:$N$195,"G2")-SUMIFS(TAB!$I$4:$I$195,TAB!$H$4:$H$195,$A128,TAB!$N$4:$N$195,"G2")</f>
        <v>0</v>
      </c>
      <c r="G128" s="5">
        <f>SUMIFS(TAB!$I$4:$I$195,TAB!$G$4:$G$195,$A128,TAB!$N$4:$N$195,"G9")-SUMIFS(TAB!$I$4:$I$195,TAB!$H$4:$H$195,$A128,TAB!$N$4:$N$195,"G9")</f>
        <v>0</v>
      </c>
      <c r="H128" s="5">
        <f>SUMIFS(TAB!$I$4:$I$195,TAB!$G$4:$G$195,$A128,TAB!$N$4:$N$195,"G7")-SUMIFS(TAB!$I$4:$I$195,TAB!$H$4:$H$195,$A128,TAB!$N$4:$N$195,"G7")</f>
        <v>0</v>
      </c>
      <c r="I128" s="5">
        <f>SUMIFS(TAB!$I$4:$I$195,TAB!$G$4:$G$195,$A128,TAB!$N$4:$N$195,"G5")-SUMIFS(TAB!$I$4:$I$195,TAB!$H$4:$H$195,$A128,TAB!$N$4:$N$195,"G5")</f>
        <v>0</v>
      </c>
      <c r="J128" s="13">
        <f>ROUND(D128+E128+F128+G128+H128+I128,0)</f>
        <v>0</v>
      </c>
      <c r="K128" s="14">
        <f>ROUND(G128+H128+I128,0)</f>
        <v>0</v>
      </c>
      <c r="L128" s="11" t="str">
        <f>IF(OR($J128&lt;=-1,$J128&gt;0),A128,"")</f>
        <v/>
      </c>
      <c r="M128" s="11" t="str">
        <f>IF(OR($J128&lt;=-1,$J128&gt;0),A128,"")</f>
        <v/>
      </c>
      <c r="N128" s="11" t="str">
        <f>IF(OR($J128&lt;=-1,$J128&gt;0),C128,"")</f>
        <v/>
      </c>
      <c r="O128" s="11" t="str">
        <f t="shared" si="4"/>
        <v/>
      </c>
      <c r="P128" s="12" t="str">
        <f>IF(OR($K128&lt;=-1,$K128&gt;0),A128,"")</f>
        <v/>
      </c>
      <c r="Q128" s="12" t="str">
        <f>IF(OR($K128&lt;=-1,$K128&gt;0),A128,"")</f>
        <v/>
      </c>
      <c r="R128" s="12" t="str">
        <f>IF(OR($K128&lt;=-1,$K128&gt;0),B128,"")</f>
        <v/>
      </c>
      <c r="S128" s="101" t="str">
        <f t="shared" si="8"/>
        <v/>
      </c>
    </row>
    <row r="129" spans="1:19" s="32" customFormat="1" ht="30" customHeight="1" x14ac:dyDescent="0.2">
      <c r="A129" s="7">
        <v>204</v>
      </c>
      <c r="B129" s="159">
        <f t="shared" si="6"/>
        <v>660.44</v>
      </c>
      <c r="C129" s="228">
        <f t="shared" si="7"/>
        <v>692.44</v>
      </c>
      <c r="D129" s="5">
        <f>SUMIFS(TAB!$I$4:$I$195,TAB!$G$4:$G$195,$A129,TAB!$N$4:$N$195,"G0")-SUMIFS(TAB!$I$4:$I$195,TAB!$H$4:$H$195,$A129,TAB!$N$4:$N$195,"G0")</f>
        <v>0</v>
      </c>
      <c r="E129" s="5">
        <f>SUMIFS(TAB!$I$4:$I$195,TAB!$G$4:$G$195,$A129,TAB!$N$4:$N$195,"G1")-SUMIFS(TAB!$I$4:$I$195,TAB!$H$4:$H$195,$A129,TAB!$N$4:$N$195,"G1")</f>
        <v>0</v>
      </c>
      <c r="F129" s="5">
        <f>SUMIFS(TAB!$I$4:$I$195,TAB!$G$4:$G$195,$A129,TAB!$N$4:$N$195,"G2")-SUMIFS(TAB!$I$4:$I$195,TAB!$H$4:$H$195,$A129,TAB!$N$4:$N$195,"G2")</f>
        <v>0</v>
      </c>
      <c r="G129" s="5">
        <f>SUMIFS(TAB!$I$4:$I$195,TAB!$G$4:$G$195,$A129,TAB!$N$4:$N$195,"G9")-SUMIFS(TAB!$I$4:$I$195,TAB!$H$4:$H$195,$A129,TAB!$N$4:$N$195,"G9")</f>
        <v>0</v>
      </c>
      <c r="H129" s="5">
        <f>SUMIFS(TAB!$I$4:$I$195,TAB!$G$4:$G$195,$A129,TAB!$N$4:$N$195,"G7")-SUMIFS(TAB!$I$4:$I$195,TAB!$H$4:$H$195,$A129,TAB!$N$4:$N$195,"G7")</f>
        <v>0</v>
      </c>
      <c r="I129" s="5">
        <f>SUMIFS(TAB!$I$4:$I$195,TAB!$G$4:$G$195,$A129,TAB!$N$4:$N$195,"G5")-SUMIFS(TAB!$I$4:$I$195,TAB!$H$4:$H$195,$A129,TAB!$N$4:$N$195,"G5")</f>
        <v>0</v>
      </c>
      <c r="J129" s="13">
        <f>ROUND(D129+E129+F129+G129+H129+I129,0)</f>
        <v>0</v>
      </c>
      <c r="K129" s="14">
        <f>ROUND(G129+H129+I129,0)</f>
        <v>0</v>
      </c>
      <c r="L129" s="11" t="str">
        <f>IF(OR($J129&lt;=-1,$J129&gt;0),A129,"")</f>
        <v/>
      </c>
      <c r="M129" s="11" t="str">
        <f>IF(OR($J129&lt;=-1,$J129&gt;0),A129,"")</f>
        <v/>
      </c>
      <c r="N129" s="11" t="str">
        <f>IF(OR($J129&lt;=-1,$J129&gt;0),C129,"")</f>
        <v/>
      </c>
      <c r="O129" s="11" t="str">
        <f t="shared" si="4"/>
        <v/>
      </c>
      <c r="P129" s="12" t="str">
        <f>IF(OR($K129&lt;=-1,$K129&gt;0),A129,"")</f>
        <v/>
      </c>
      <c r="Q129" s="12" t="str">
        <f>IF(OR($K129&lt;=-1,$K129&gt;0),A129,"")</f>
        <v/>
      </c>
      <c r="R129" s="12" t="str">
        <f>IF(OR($K129&lt;=-1,$K129&gt;0),B129,"")</f>
        <v/>
      </c>
      <c r="S129" s="101" t="str">
        <f t="shared" si="8"/>
        <v/>
      </c>
    </row>
    <row r="130" spans="1:19" s="32" customFormat="1" ht="30" customHeight="1" x14ac:dyDescent="0.2">
      <c r="A130" s="7">
        <v>206</v>
      </c>
      <c r="B130" s="159">
        <f t="shared" si="6"/>
        <v>660.44</v>
      </c>
      <c r="C130" s="228">
        <f t="shared" si="7"/>
        <v>678.44</v>
      </c>
      <c r="D130" s="5">
        <f>SUMIFS(TAB!$I$4:$I$195,TAB!$G$4:$G$195,$A130,TAB!$N$4:$N$195,"G0")-SUMIFS(TAB!$I$4:$I$195,TAB!$H$4:$H$195,$A130,TAB!$N$4:$N$195,"G0")</f>
        <v>-6.5</v>
      </c>
      <c r="E130" s="5">
        <f>SUMIFS(TAB!$I$4:$I$195,TAB!$G$4:$G$195,$A130,TAB!$N$4:$N$195,"G1")-SUMIFS(TAB!$I$4:$I$195,TAB!$H$4:$H$195,$A130,TAB!$N$4:$N$195,"G1")</f>
        <v>-7.5</v>
      </c>
      <c r="F130" s="5">
        <f>SUMIFS(TAB!$I$4:$I$195,TAB!$G$4:$G$195,$A130,TAB!$N$4:$N$195,"G2")-SUMIFS(TAB!$I$4:$I$195,TAB!$H$4:$H$195,$A130,TAB!$N$4:$N$195,"G2")</f>
        <v>0</v>
      </c>
      <c r="G130" s="5">
        <f>SUMIFS(TAB!$I$4:$I$195,TAB!$G$4:$G$195,$A130,TAB!$N$4:$N$195,"G9")-SUMIFS(TAB!$I$4:$I$195,TAB!$H$4:$H$195,$A130,TAB!$N$4:$N$195,"G9")</f>
        <v>0</v>
      </c>
      <c r="H130" s="5">
        <f>SUMIFS(TAB!$I$4:$I$195,TAB!$G$4:$G$195,$A130,TAB!$N$4:$N$195,"G7")-SUMIFS(TAB!$I$4:$I$195,TAB!$H$4:$H$195,$A130,TAB!$N$4:$N$195,"G7")</f>
        <v>0</v>
      </c>
      <c r="I130" s="5">
        <f>SUMIFS(TAB!$I$4:$I$195,TAB!$G$4:$G$195,$A130,TAB!$N$4:$N$195,"G5")-SUMIFS(TAB!$I$4:$I$195,TAB!$H$4:$H$195,$A130,TAB!$N$4:$N$195,"G5")</f>
        <v>0</v>
      </c>
      <c r="J130" s="13">
        <f>ROUND(D130+E130+F130+G130+H130+I130,0)</f>
        <v>-14</v>
      </c>
      <c r="K130" s="14">
        <f>ROUND(G130+H130+I130,0)</f>
        <v>0</v>
      </c>
      <c r="L130" s="11">
        <f>IF(OR($J130&lt;=-1,$J130&gt;0),A130,"")</f>
        <v>206</v>
      </c>
      <c r="M130" s="11">
        <f>IF(OR($J130&lt;=-1,$J130&gt;0),A130,"")</f>
        <v>206</v>
      </c>
      <c r="N130" s="11">
        <f>IF(OR($J130&lt;=-1,$J130&gt;0),C130,"")</f>
        <v>678.44</v>
      </c>
      <c r="O130" s="11">
        <f t="shared" si="4"/>
        <v>770</v>
      </c>
      <c r="P130" s="12" t="str">
        <f>IF(OR($K130&lt;=-1,$K130&gt;0),A130,"")</f>
        <v/>
      </c>
      <c r="Q130" s="12" t="str">
        <f>IF(OR($K130&lt;=-1,$K130&gt;0),A130,"")</f>
        <v/>
      </c>
      <c r="R130" s="12" t="str">
        <f>IF(OR($K130&lt;=-1,$K130&gt;0),B130,"")</f>
        <v/>
      </c>
      <c r="S130" s="101" t="str">
        <f t="shared" si="8"/>
        <v/>
      </c>
    </row>
    <row r="131" spans="1:19" s="32" customFormat="1" ht="30" customHeight="1" x14ac:dyDescent="0.2">
      <c r="A131" s="7">
        <v>207</v>
      </c>
      <c r="B131" s="159">
        <f t="shared" si="6"/>
        <v>660.44</v>
      </c>
      <c r="C131" s="228">
        <f t="shared" si="7"/>
        <v>678.44</v>
      </c>
      <c r="D131" s="5">
        <f>SUMIFS(TAB!$I$4:$I$195,TAB!$G$4:$G$195,$A131,TAB!$N$4:$N$195,"G0")-SUMIFS(TAB!$I$4:$I$195,TAB!$H$4:$H$195,$A131,TAB!$N$4:$N$195,"G0")</f>
        <v>0</v>
      </c>
      <c r="E131" s="5">
        <f>SUMIFS(TAB!$I$4:$I$195,TAB!$G$4:$G$195,$A131,TAB!$N$4:$N$195,"G1")-SUMIFS(TAB!$I$4:$I$195,TAB!$H$4:$H$195,$A131,TAB!$N$4:$N$195,"G1")</f>
        <v>0</v>
      </c>
      <c r="F131" s="5">
        <f>SUMIFS(TAB!$I$4:$I$195,TAB!$G$4:$G$195,$A131,TAB!$N$4:$N$195,"G2")-SUMIFS(TAB!$I$4:$I$195,TAB!$H$4:$H$195,$A131,TAB!$N$4:$N$195,"G2")</f>
        <v>0</v>
      </c>
      <c r="G131" s="5">
        <f>SUMIFS(TAB!$I$4:$I$195,TAB!$G$4:$G$195,$A131,TAB!$N$4:$N$195,"G9")-SUMIFS(TAB!$I$4:$I$195,TAB!$H$4:$H$195,$A131,TAB!$N$4:$N$195,"G9")</f>
        <v>0</v>
      </c>
      <c r="H131" s="5">
        <f>SUMIFS(TAB!$I$4:$I$195,TAB!$G$4:$G$195,$A131,TAB!$N$4:$N$195,"G7")-SUMIFS(TAB!$I$4:$I$195,TAB!$H$4:$H$195,$A131,TAB!$N$4:$N$195,"G7")</f>
        <v>0</v>
      </c>
      <c r="I131" s="5">
        <f>SUMIFS(TAB!$I$4:$I$195,TAB!$G$4:$G$195,$A131,TAB!$N$4:$N$195,"G5")-SUMIFS(TAB!$I$4:$I$195,TAB!$H$4:$H$195,$A131,TAB!$N$4:$N$195,"G5")</f>
        <v>0</v>
      </c>
      <c r="J131" s="13">
        <f>ROUND(D131+E131+F131+G131+H131+I131,0)</f>
        <v>0</v>
      </c>
      <c r="K131" s="14">
        <f>ROUND(G131+H131+I131,0)</f>
        <v>0</v>
      </c>
      <c r="L131" s="11" t="str">
        <f>IF(OR($J131&lt;=-1,$J131&gt;0),A131,"")</f>
        <v/>
      </c>
      <c r="M131" s="11" t="str">
        <f>IF(OR($J131&lt;=-1,$J131&gt;0),A131,"")</f>
        <v/>
      </c>
      <c r="N131" s="11" t="str">
        <f>IF(OR($J131&lt;=-1,$J131&gt;0),C131,"")</f>
        <v/>
      </c>
      <c r="O131" s="11" t="str">
        <f t="shared" ref="O131:O163" si="9">IF(OR($J131&lt;=-1,$J131&gt;0),770,"")</f>
        <v/>
      </c>
      <c r="P131" s="12" t="str">
        <f>IF(OR($K131&lt;=-1,$K131&gt;0),A131,"")</f>
        <v/>
      </c>
      <c r="Q131" s="12" t="str">
        <f>IF(OR($K131&lt;=-1,$K131&gt;0),A131,"")</f>
        <v/>
      </c>
      <c r="R131" s="12" t="str">
        <f>IF(OR($K131&lt;=-1,$K131&gt;0),B131,"")</f>
        <v/>
      </c>
      <c r="S131" s="101" t="str">
        <f t="shared" ref="S131:S163" si="10">IF(OR($K131&lt;=-1,$K131&gt;0),770,"")</f>
        <v/>
      </c>
    </row>
    <row r="132" spans="1:19" s="32" customFormat="1" ht="30" customHeight="1" x14ac:dyDescent="0.2">
      <c r="A132" s="7">
        <v>208</v>
      </c>
      <c r="B132" s="159">
        <f t="shared" ref="B132:B163" si="11">$B131+$G132+$H132+$I132</f>
        <v>660.44</v>
      </c>
      <c r="C132" s="228">
        <f t="shared" ref="C132:C163" si="12">$C131+$G132+$H132+$I132+$F132+$E132+$D132</f>
        <v>678.44</v>
      </c>
      <c r="D132" s="5">
        <f>SUMIFS(TAB!$I$4:$I$195,TAB!$G$4:$G$195,$A132,TAB!$N$4:$N$195,"G0")-SUMIFS(TAB!$I$4:$I$195,TAB!$H$4:$H$195,$A132,TAB!$N$4:$N$195,"G0")</f>
        <v>0</v>
      </c>
      <c r="E132" s="5">
        <f>SUMIFS(TAB!$I$4:$I$195,TAB!$G$4:$G$195,$A132,TAB!$N$4:$N$195,"G1")-SUMIFS(TAB!$I$4:$I$195,TAB!$H$4:$H$195,$A132,TAB!$N$4:$N$195,"G1")</f>
        <v>0</v>
      </c>
      <c r="F132" s="5">
        <f>SUMIFS(TAB!$I$4:$I$195,TAB!$G$4:$G$195,$A132,TAB!$N$4:$N$195,"G2")-SUMIFS(TAB!$I$4:$I$195,TAB!$H$4:$H$195,$A132,TAB!$N$4:$N$195,"G2")</f>
        <v>0</v>
      </c>
      <c r="G132" s="5">
        <f>SUMIFS(TAB!$I$4:$I$195,TAB!$G$4:$G$195,$A132,TAB!$N$4:$N$195,"G9")-SUMIFS(TAB!$I$4:$I$195,TAB!$H$4:$H$195,$A132,TAB!$N$4:$N$195,"G9")</f>
        <v>0</v>
      </c>
      <c r="H132" s="5">
        <f>SUMIFS(TAB!$I$4:$I$195,TAB!$G$4:$G$195,$A132,TAB!$N$4:$N$195,"G7")-SUMIFS(TAB!$I$4:$I$195,TAB!$H$4:$H$195,$A132,TAB!$N$4:$N$195,"G7")</f>
        <v>0</v>
      </c>
      <c r="I132" s="5">
        <f>SUMIFS(TAB!$I$4:$I$195,TAB!$G$4:$G$195,$A132,TAB!$N$4:$N$195,"G5")-SUMIFS(TAB!$I$4:$I$195,TAB!$H$4:$H$195,$A132,TAB!$N$4:$N$195,"G5")</f>
        <v>0</v>
      </c>
      <c r="J132" s="13">
        <f>ROUND(D132+E132+F132+G132+H132+I132,0)</f>
        <v>0</v>
      </c>
      <c r="K132" s="14">
        <f>ROUND(G132+H132+I132,0)</f>
        <v>0</v>
      </c>
      <c r="L132" s="11" t="str">
        <f>IF(OR($J132&lt;=-1,$J132&gt;0),A132,"")</f>
        <v/>
      </c>
      <c r="M132" s="11" t="str">
        <f>IF(OR($J132&lt;=-1,$J132&gt;0),A132,"")</f>
        <v/>
      </c>
      <c r="N132" s="11" t="str">
        <f>IF(OR($J132&lt;=-1,$J132&gt;0),C132,"")</f>
        <v/>
      </c>
      <c r="O132" s="11" t="str">
        <f t="shared" si="9"/>
        <v/>
      </c>
      <c r="P132" s="12" t="str">
        <f>IF(OR($K132&lt;=-1,$K132&gt;0),A132,"")</f>
        <v/>
      </c>
      <c r="Q132" s="12" t="str">
        <f>IF(OR($K132&lt;=-1,$K132&gt;0),A132,"")</f>
        <v/>
      </c>
      <c r="R132" s="12" t="str">
        <f>IF(OR($K132&lt;=-1,$K132&gt;0),B132,"")</f>
        <v/>
      </c>
      <c r="S132" s="101" t="str">
        <f t="shared" si="10"/>
        <v/>
      </c>
    </row>
    <row r="133" spans="1:19" s="32" customFormat="1" ht="30" customHeight="1" x14ac:dyDescent="0.2">
      <c r="A133" s="7">
        <v>209</v>
      </c>
      <c r="B133" s="159">
        <f t="shared" si="11"/>
        <v>660.44</v>
      </c>
      <c r="C133" s="228">
        <f t="shared" si="12"/>
        <v>678.44</v>
      </c>
      <c r="D133" s="5">
        <f>SUMIFS(TAB!$I$4:$I$195,TAB!$G$4:$G$195,$A133,TAB!$N$4:$N$195,"G0")-SUMIFS(TAB!$I$4:$I$195,TAB!$H$4:$H$195,$A133,TAB!$N$4:$N$195,"G0")</f>
        <v>0</v>
      </c>
      <c r="E133" s="5">
        <f>SUMIFS(TAB!$I$4:$I$195,TAB!$G$4:$G$195,$A133,TAB!$N$4:$N$195,"G1")-SUMIFS(TAB!$I$4:$I$195,TAB!$H$4:$H$195,$A133,TAB!$N$4:$N$195,"G1")</f>
        <v>0</v>
      </c>
      <c r="F133" s="5">
        <f>SUMIFS(TAB!$I$4:$I$195,TAB!$G$4:$G$195,$A133,TAB!$N$4:$N$195,"G2")-SUMIFS(TAB!$I$4:$I$195,TAB!$H$4:$H$195,$A133,TAB!$N$4:$N$195,"G2")</f>
        <v>0</v>
      </c>
      <c r="G133" s="5">
        <f>SUMIFS(TAB!$I$4:$I$195,TAB!$G$4:$G$195,$A133,TAB!$N$4:$N$195,"G9")-SUMIFS(TAB!$I$4:$I$195,TAB!$H$4:$H$195,$A133,TAB!$N$4:$N$195,"G9")</f>
        <v>0</v>
      </c>
      <c r="H133" s="5">
        <f>SUMIFS(TAB!$I$4:$I$195,TAB!$G$4:$G$195,$A133,TAB!$N$4:$N$195,"G7")-SUMIFS(TAB!$I$4:$I$195,TAB!$H$4:$H$195,$A133,TAB!$N$4:$N$195,"G7")</f>
        <v>0</v>
      </c>
      <c r="I133" s="5">
        <f>SUMIFS(TAB!$I$4:$I$195,TAB!$G$4:$G$195,$A133,TAB!$N$4:$N$195,"G5")-SUMIFS(TAB!$I$4:$I$195,TAB!$H$4:$H$195,$A133,TAB!$N$4:$N$195,"G5")</f>
        <v>0</v>
      </c>
      <c r="J133" s="13">
        <f>ROUND(D133+E133+F133+G133+H133+I133,0)</f>
        <v>0</v>
      </c>
      <c r="K133" s="14">
        <f>ROUND(G133+H133+I133,0)</f>
        <v>0</v>
      </c>
      <c r="L133" s="11" t="str">
        <f>IF(OR($J133&lt;=-1,$J133&gt;0),A133,"")</f>
        <v/>
      </c>
      <c r="M133" s="11" t="str">
        <f>IF(OR($J133&lt;=-1,$J133&gt;0),A133,"")</f>
        <v/>
      </c>
      <c r="N133" s="11" t="str">
        <f>IF(OR($J133&lt;=-1,$J133&gt;0),C133,"")</f>
        <v/>
      </c>
      <c r="O133" s="11" t="str">
        <f t="shared" si="9"/>
        <v/>
      </c>
      <c r="P133" s="12" t="str">
        <f>IF(OR($K133&lt;=-1,$K133&gt;0),A133,"")</f>
        <v/>
      </c>
      <c r="Q133" s="12" t="str">
        <f>IF(OR($K133&lt;=-1,$K133&gt;0),A133,"")</f>
        <v/>
      </c>
      <c r="R133" s="12" t="str">
        <f>IF(OR($K133&lt;=-1,$K133&gt;0),B133,"")</f>
        <v/>
      </c>
      <c r="S133" s="101" t="str">
        <f t="shared" si="10"/>
        <v/>
      </c>
    </row>
    <row r="134" spans="1:19" s="32" customFormat="1" ht="30" customHeight="1" x14ac:dyDescent="0.2">
      <c r="A134" s="7">
        <v>210</v>
      </c>
      <c r="B134" s="159">
        <f t="shared" si="11"/>
        <v>660.44</v>
      </c>
      <c r="C134" s="228">
        <f t="shared" si="12"/>
        <v>678.44</v>
      </c>
      <c r="D134" s="5">
        <f>SUMIFS(TAB!$I$4:$I$195,TAB!$G$4:$G$195,$A134,TAB!$N$4:$N$195,"G0")-SUMIFS(TAB!$I$4:$I$195,TAB!$H$4:$H$195,$A134,TAB!$N$4:$N$195,"G0")</f>
        <v>0</v>
      </c>
      <c r="E134" s="5">
        <f>SUMIFS(TAB!$I$4:$I$195,TAB!$G$4:$G$195,$A134,TAB!$N$4:$N$195,"G1")-SUMIFS(TAB!$I$4:$I$195,TAB!$H$4:$H$195,$A134,TAB!$N$4:$N$195,"G1")</f>
        <v>0</v>
      </c>
      <c r="F134" s="5">
        <f>SUMIFS(TAB!$I$4:$I$195,TAB!$G$4:$G$195,$A134,TAB!$N$4:$N$195,"G2")-SUMIFS(TAB!$I$4:$I$195,TAB!$H$4:$H$195,$A134,TAB!$N$4:$N$195,"G2")</f>
        <v>0</v>
      </c>
      <c r="G134" s="5">
        <f>SUMIFS(TAB!$I$4:$I$195,TAB!$G$4:$G$195,$A134,TAB!$N$4:$N$195,"G9")-SUMIFS(TAB!$I$4:$I$195,TAB!$H$4:$H$195,$A134,TAB!$N$4:$N$195,"G9")</f>
        <v>0</v>
      </c>
      <c r="H134" s="5">
        <f>SUMIFS(TAB!$I$4:$I$195,TAB!$G$4:$G$195,$A134,TAB!$N$4:$N$195,"G7")-SUMIFS(TAB!$I$4:$I$195,TAB!$H$4:$H$195,$A134,TAB!$N$4:$N$195,"G7")</f>
        <v>0</v>
      </c>
      <c r="I134" s="5">
        <f>SUMIFS(TAB!$I$4:$I$195,TAB!$G$4:$G$195,$A134,TAB!$N$4:$N$195,"G5")-SUMIFS(TAB!$I$4:$I$195,TAB!$H$4:$H$195,$A134,TAB!$N$4:$N$195,"G5")</f>
        <v>0</v>
      </c>
      <c r="J134" s="13">
        <f>ROUND(D134+E134+F134+G134+H134+I134,0)</f>
        <v>0</v>
      </c>
      <c r="K134" s="14">
        <f>ROUND(G134+H134+I134,0)</f>
        <v>0</v>
      </c>
      <c r="L134" s="11" t="str">
        <f>IF(OR($J134&lt;=-1,$J134&gt;0),A134,"")</f>
        <v/>
      </c>
      <c r="M134" s="11" t="str">
        <f>IF(OR($J134&lt;=-1,$J134&gt;0),A134,"")</f>
        <v/>
      </c>
      <c r="N134" s="11" t="str">
        <f>IF(OR($J134&lt;=-1,$J134&gt;0),C134,"")</f>
        <v/>
      </c>
      <c r="O134" s="11" t="str">
        <f t="shared" si="9"/>
        <v/>
      </c>
      <c r="P134" s="12" t="str">
        <f>IF(OR($K134&lt;=-1,$K134&gt;0),A134,"")</f>
        <v/>
      </c>
      <c r="Q134" s="12" t="str">
        <f>IF(OR($K134&lt;=-1,$K134&gt;0),A134,"")</f>
        <v/>
      </c>
      <c r="R134" s="12" t="str">
        <f>IF(OR($K134&lt;=-1,$K134&gt;0),B134,"")</f>
        <v/>
      </c>
      <c r="S134" s="101" t="str">
        <f t="shared" si="10"/>
        <v/>
      </c>
    </row>
    <row r="135" spans="1:19" s="32" customFormat="1" ht="30" customHeight="1" x14ac:dyDescent="0.2">
      <c r="A135" s="7">
        <v>211</v>
      </c>
      <c r="B135" s="159">
        <f t="shared" si="11"/>
        <v>660.44</v>
      </c>
      <c r="C135" s="228">
        <f t="shared" si="12"/>
        <v>678.44</v>
      </c>
      <c r="D135" s="5">
        <f>SUMIFS(TAB!$I$4:$I$195,TAB!$G$4:$G$195,$A135,TAB!$N$4:$N$195,"G0")-SUMIFS(TAB!$I$4:$I$195,TAB!$H$4:$H$195,$A135,TAB!$N$4:$N$195,"G0")</f>
        <v>0</v>
      </c>
      <c r="E135" s="5">
        <f>SUMIFS(TAB!$I$4:$I$195,TAB!$G$4:$G$195,$A135,TAB!$N$4:$N$195,"G1")-SUMIFS(TAB!$I$4:$I$195,TAB!$H$4:$H$195,$A135,TAB!$N$4:$N$195,"G1")</f>
        <v>0</v>
      </c>
      <c r="F135" s="5">
        <f>SUMIFS(TAB!$I$4:$I$195,TAB!$G$4:$G$195,$A135,TAB!$N$4:$N$195,"G2")-SUMIFS(TAB!$I$4:$I$195,TAB!$H$4:$H$195,$A135,TAB!$N$4:$N$195,"G2")</f>
        <v>0</v>
      </c>
      <c r="G135" s="5">
        <f>SUMIFS(TAB!$I$4:$I$195,TAB!$G$4:$G$195,$A135,TAB!$N$4:$N$195,"G9")-SUMIFS(TAB!$I$4:$I$195,TAB!$H$4:$H$195,$A135,TAB!$N$4:$N$195,"G9")</f>
        <v>0</v>
      </c>
      <c r="H135" s="5">
        <f>SUMIFS(TAB!$I$4:$I$195,TAB!$G$4:$G$195,$A135,TAB!$N$4:$N$195,"G7")-SUMIFS(TAB!$I$4:$I$195,TAB!$H$4:$H$195,$A135,TAB!$N$4:$N$195,"G7")</f>
        <v>0</v>
      </c>
      <c r="I135" s="5">
        <f>SUMIFS(TAB!$I$4:$I$195,TAB!$G$4:$G$195,$A135,TAB!$N$4:$N$195,"G5")-SUMIFS(TAB!$I$4:$I$195,TAB!$H$4:$H$195,$A135,TAB!$N$4:$N$195,"G5")</f>
        <v>0</v>
      </c>
      <c r="J135" s="13">
        <f>ROUND(D135+E135+F135+G135+H135+I135,0)</f>
        <v>0</v>
      </c>
      <c r="K135" s="14">
        <f>ROUND(G135+H135+I135,0)</f>
        <v>0</v>
      </c>
      <c r="L135" s="11" t="str">
        <f>IF(OR($J135&lt;=-1,$J135&gt;0),A135,"")</f>
        <v/>
      </c>
      <c r="M135" s="11" t="str">
        <f>IF(OR($J135&lt;=-1,$J135&gt;0),A135,"")</f>
        <v/>
      </c>
      <c r="N135" s="11" t="str">
        <f>IF(OR($J135&lt;=-1,$J135&gt;0),C135,"")</f>
        <v/>
      </c>
      <c r="O135" s="11" t="str">
        <f t="shared" si="9"/>
        <v/>
      </c>
      <c r="P135" s="12" t="str">
        <f>IF(OR($K135&lt;=-1,$K135&gt;0),A135,"")</f>
        <v/>
      </c>
      <c r="Q135" s="12" t="str">
        <f>IF(OR($K135&lt;=-1,$K135&gt;0),A135,"")</f>
        <v/>
      </c>
      <c r="R135" s="12" t="str">
        <f>IF(OR($K135&lt;=-1,$K135&gt;0),B135,"")</f>
        <v/>
      </c>
      <c r="S135" s="101" t="str">
        <f t="shared" si="10"/>
        <v/>
      </c>
    </row>
    <row r="136" spans="1:19" s="32" customFormat="1" ht="30" customHeight="1" x14ac:dyDescent="0.2">
      <c r="A136" s="7">
        <v>212</v>
      </c>
      <c r="B136" s="159">
        <f t="shared" si="11"/>
        <v>660.44</v>
      </c>
      <c r="C136" s="228">
        <f t="shared" si="12"/>
        <v>678.44</v>
      </c>
      <c r="D136" s="5">
        <f>SUMIFS(TAB!$I$4:$I$195,TAB!$G$4:$G$195,$A136,TAB!$N$4:$N$195,"G0")-SUMIFS(TAB!$I$4:$I$195,TAB!$H$4:$H$195,$A136,TAB!$N$4:$N$195,"G0")</f>
        <v>0</v>
      </c>
      <c r="E136" s="5">
        <f>SUMIFS(TAB!$I$4:$I$195,TAB!$G$4:$G$195,$A136,TAB!$N$4:$N$195,"G1")-SUMIFS(TAB!$I$4:$I$195,TAB!$H$4:$H$195,$A136,TAB!$N$4:$N$195,"G1")</f>
        <v>0</v>
      </c>
      <c r="F136" s="5">
        <f>SUMIFS(TAB!$I$4:$I$195,TAB!$G$4:$G$195,$A136,TAB!$N$4:$N$195,"G2")-SUMIFS(TAB!$I$4:$I$195,TAB!$H$4:$H$195,$A136,TAB!$N$4:$N$195,"G2")</f>
        <v>0</v>
      </c>
      <c r="G136" s="5">
        <f>SUMIFS(TAB!$I$4:$I$195,TAB!$G$4:$G$195,$A136,TAB!$N$4:$N$195,"G9")-SUMIFS(TAB!$I$4:$I$195,TAB!$H$4:$H$195,$A136,TAB!$N$4:$N$195,"G9")</f>
        <v>0</v>
      </c>
      <c r="H136" s="5">
        <f>SUMIFS(TAB!$I$4:$I$195,TAB!$G$4:$G$195,$A136,TAB!$N$4:$N$195,"G7")-SUMIFS(TAB!$I$4:$I$195,TAB!$H$4:$H$195,$A136,TAB!$N$4:$N$195,"G7")</f>
        <v>0</v>
      </c>
      <c r="I136" s="5">
        <f>SUMIFS(TAB!$I$4:$I$195,TAB!$G$4:$G$195,$A136,TAB!$N$4:$N$195,"G5")-SUMIFS(TAB!$I$4:$I$195,TAB!$H$4:$H$195,$A136,TAB!$N$4:$N$195,"G5")</f>
        <v>0</v>
      </c>
      <c r="J136" s="13">
        <f>ROUND(D136+E136+F136+G136+H136+I136,0)</f>
        <v>0</v>
      </c>
      <c r="K136" s="14">
        <f>ROUND(G136+H136+I136,0)</f>
        <v>0</v>
      </c>
      <c r="L136" s="11" t="str">
        <f>IF(OR($J136&lt;=-1,$J136&gt;0),A136,"")</f>
        <v/>
      </c>
      <c r="M136" s="11" t="str">
        <f>IF(OR($J136&lt;=-1,$J136&gt;0),A136,"")</f>
        <v/>
      </c>
      <c r="N136" s="11" t="str">
        <f>IF(OR($J136&lt;=-1,$J136&gt;0),C136,"")</f>
        <v/>
      </c>
      <c r="O136" s="11" t="str">
        <f t="shared" si="9"/>
        <v/>
      </c>
      <c r="P136" s="12" t="str">
        <f>IF(OR($K136&lt;=-1,$K136&gt;0),A136,"")</f>
        <v/>
      </c>
      <c r="Q136" s="12" t="str">
        <f>IF(OR($K136&lt;=-1,$K136&gt;0),A136,"")</f>
        <v/>
      </c>
      <c r="R136" s="12" t="str">
        <f>IF(OR($K136&lt;=-1,$K136&gt;0),B136,"")</f>
        <v/>
      </c>
      <c r="S136" s="101" t="str">
        <f t="shared" si="10"/>
        <v/>
      </c>
    </row>
    <row r="137" spans="1:19" s="32" customFormat="1" ht="30" customHeight="1" x14ac:dyDescent="0.2">
      <c r="A137" s="7">
        <v>214</v>
      </c>
      <c r="B137" s="159">
        <f t="shared" si="11"/>
        <v>660.44</v>
      </c>
      <c r="C137" s="228">
        <f t="shared" si="12"/>
        <v>678.44</v>
      </c>
      <c r="D137" s="5">
        <f>SUMIFS(TAB!$I$4:$I$195,TAB!$G$4:$G$195,$A137,TAB!$N$4:$N$195,"G0")-SUMIFS(TAB!$I$4:$I$195,TAB!$H$4:$H$195,$A137,TAB!$N$4:$N$195,"G0")</f>
        <v>0</v>
      </c>
      <c r="E137" s="5">
        <f>SUMIFS(TAB!$I$4:$I$195,TAB!$G$4:$G$195,$A137,TAB!$N$4:$N$195,"G1")-SUMIFS(TAB!$I$4:$I$195,TAB!$H$4:$H$195,$A137,TAB!$N$4:$N$195,"G1")</f>
        <v>0</v>
      </c>
      <c r="F137" s="5">
        <f>SUMIFS(TAB!$I$4:$I$195,TAB!$G$4:$G$195,$A137,TAB!$N$4:$N$195,"G2")-SUMIFS(TAB!$I$4:$I$195,TAB!$H$4:$H$195,$A137,TAB!$N$4:$N$195,"G2")</f>
        <v>0</v>
      </c>
      <c r="G137" s="5">
        <f>SUMIFS(TAB!$I$4:$I$195,TAB!$G$4:$G$195,$A137,TAB!$N$4:$N$195,"G9")-SUMIFS(TAB!$I$4:$I$195,TAB!$H$4:$H$195,$A137,TAB!$N$4:$N$195,"G9")</f>
        <v>0</v>
      </c>
      <c r="H137" s="5">
        <f>SUMIFS(TAB!$I$4:$I$195,TAB!$G$4:$G$195,$A137,TAB!$N$4:$N$195,"G7")-SUMIFS(TAB!$I$4:$I$195,TAB!$H$4:$H$195,$A137,TAB!$N$4:$N$195,"G7")</f>
        <v>0</v>
      </c>
      <c r="I137" s="5">
        <f>SUMIFS(TAB!$I$4:$I$195,TAB!$G$4:$G$195,$A137,TAB!$N$4:$N$195,"G5")-SUMIFS(TAB!$I$4:$I$195,TAB!$H$4:$H$195,$A137,TAB!$N$4:$N$195,"G5")</f>
        <v>0</v>
      </c>
      <c r="J137" s="13">
        <f>ROUND(D137+E137+F137+G137+H137+I137,0)</f>
        <v>0</v>
      </c>
      <c r="K137" s="14">
        <f>ROUND(G137+H137+I137,0)</f>
        <v>0</v>
      </c>
      <c r="L137" s="11" t="str">
        <f>IF(OR($J137&lt;=-1,$J137&gt;0),A137,"")</f>
        <v/>
      </c>
      <c r="M137" s="11" t="str">
        <f>IF(OR($J137&lt;=-1,$J137&gt;0),A137,"")</f>
        <v/>
      </c>
      <c r="N137" s="11" t="str">
        <f>IF(OR($J137&lt;=-1,$J137&gt;0),C137,"")</f>
        <v/>
      </c>
      <c r="O137" s="11" t="str">
        <f t="shared" si="9"/>
        <v/>
      </c>
      <c r="P137" s="12" t="str">
        <f>IF(OR($K137&lt;=-1,$K137&gt;0),A137,"")</f>
        <v/>
      </c>
      <c r="Q137" s="12" t="str">
        <f>IF(OR($K137&lt;=-1,$K137&gt;0),A137,"")</f>
        <v/>
      </c>
      <c r="R137" s="12" t="str">
        <f>IF(OR($K137&lt;=-1,$K137&gt;0),B137,"")</f>
        <v/>
      </c>
      <c r="S137" s="101" t="str">
        <f t="shared" si="10"/>
        <v/>
      </c>
    </row>
    <row r="138" spans="1:19" s="32" customFormat="1" ht="30" customHeight="1" x14ac:dyDescent="0.2">
      <c r="A138" s="7">
        <v>215</v>
      </c>
      <c r="B138" s="159">
        <f t="shared" si="11"/>
        <v>660.44</v>
      </c>
      <c r="C138" s="228">
        <f t="shared" si="12"/>
        <v>678.44</v>
      </c>
      <c r="D138" s="5">
        <f>SUMIFS(TAB!$I$4:$I$195,TAB!$G$4:$G$195,$A138,TAB!$N$4:$N$195,"G0")-SUMIFS(TAB!$I$4:$I$195,TAB!$H$4:$H$195,$A138,TAB!$N$4:$N$195,"G0")</f>
        <v>0</v>
      </c>
      <c r="E138" s="5">
        <f>SUMIFS(TAB!$I$4:$I$195,TAB!$G$4:$G$195,$A138,TAB!$N$4:$N$195,"G1")-SUMIFS(TAB!$I$4:$I$195,TAB!$H$4:$H$195,$A138,TAB!$N$4:$N$195,"G1")</f>
        <v>0</v>
      </c>
      <c r="F138" s="5">
        <f>SUMIFS(TAB!$I$4:$I$195,TAB!$G$4:$G$195,$A138,TAB!$N$4:$N$195,"G2")-SUMIFS(TAB!$I$4:$I$195,TAB!$H$4:$H$195,$A138,TAB!$N$4:$N$195,"G2")</f>
        <v>0</v>
      </c>
      <c r="G138" s="5">
        <f>SUMIFS(TAB!$I$4:$I$195,TAB!$G$4:$G$195,$A138,TAB!$N$4:$N$195,"G9")-SUMIFS(TAB!$I$4:$I$195,TAB!$H$4:$H$195,$A138,TAB!$N$4:$N$195,"G9")</f>
        <v>0</v>
      </c>
      <c r="H138" s="5">
        <f>SUMIFS(TAB!$I$4:$I$195,TAB!$G$4:$G$195,$A138,TAB!$N$4:$N$195,"G7")-SUMIFS(TAB!$I$4:$I$195,TAB!$H$4:$H$195,$A138,TAB!$N$4:$N$195,"G7")</f>
        <v>0</v>
      </c>
      <c r="I138" s="5">
        <f>SUMIFS(TAB!$I$4:$I$195,TAB!$G$4:$G$195,$A138,TAB!$N$4:$N$195,"G5")-SUMIFS(TAB!$I$4:$I$195,TAB!$H$4:$H$195,$A138,TAB!$N$4:$N$195,"G5")</f>
        <v>0</v>
      </c>
      <c r="J138" s="13">
        <f>ROUND(D138+E138+F138+G138+H138+I138,0)</f>
        <v>0</v>
      </c>
      <c r="K138" s="14">
        <f>ROUND(G138+H138+I138,0)</f>
        <v>0</v>
      </c>
      <c r="L138" s="11" t="str">
        <f>IF(OR($J138&lt;=-1,$J138&gt;0),A138,"")</f>
        <v/>
      </c>
      <c r="M138" s="11" t="str">
        <f>IF(OR($J138&lt;=-1,$J138&gt;0),A138,"")</f>
        <v/>
      </c>
      <c r="N138" s="11" t="str">
        <f>IF(OR($J138&lt;=-1,$J138&gt;0),C138,"")</f>
        <v/>
      </c>
      <c r="O138" s="11" t="str">
        <f t="shared" si="9"/>
        <v/>
      </c>
      <c r="P138" s="12" t="str">
        <f>IF(OR($K138&lt;=-1,$K138&gt;0),A138,"")</f>
        <v/>
      </c>
      <c r="Q138" s="12" t="str">
        <f>IF(OR($K138&lt;=-1,$K138&gt;0),A138,"")</f>
        <v/>
      </c>
      <c r="R138" s="12" t="str">
        <f>IF(OR($K138&lt;=-1,$K138&gt;0),B138,"")</f>
        <v/>
      </c>
      <c r="S138" s="101" t="str">
        <f t="shared" si="10"/>
        <v/>
      </c>
    </row>
    <row r="139" spans="1:19" s="32" customFormat="1" ht="30" customHeight="1" x14ac:dyDescent="0.2">
      <c r="A139" s="7">
        <v>216</v>
      </c>
      <c r="B139" s="159">
        <f t="shared" si="11"/>
        <v>660.44</v>
      </c>
      <c r="C139" s="228">
        <f t="shared" si="12"/>
        <v>678.44</v>
      </c>
      <c r="D139" s="5">
        <f>SUMIFS(TAB!$I$4:$I$195,TAB!$G$4:$G$195,$A139,TAB!$N$4:$N$195,"G0")-SUMIFS(TAB!$I$4:$I$195,TAB!$H$4:$H$195,$A139,TAB!$N$4:$N$195,"G0")</f>
        <v>0</v>
      </c>
      <c r="E139" s="5">
        <f>SUMIFS(TAB!$I$4:$I$195,TAB!$G$4:$G$195,$A139,TAB!$N$4:$N$195,"G1")-SUMIFS(TAB!$I$4:$I$195,TAB!$H$4:$H$195,$A139,TAB!$N$4:$N$195,"G1")</f>
        <v>0</v>
      </c>
      <c r="F139" s="5">
        <f>SUMIFS(TAB!$I$4:$I$195,TAB!$G$4:$G$195,$A139,TAB!$N$4:$N$195,"G2")-SUMIFS(TAB!$I$4:$I$195,TAB!$H$4:$H$195,$A139,TAB!$N$4:$N$195,"G2")</f>
        <v>0</v>
      </c>
      <c r="G139" s="5">
        <f>SUMIFS(TAB!$I$4:$I$195,TAB!$G$4:$G$195,$A139,TAB!$N$4:$N$195,"G9")-SUMIFS(TAB!$I$4:$I$195,TAB!$H$4:$H$195,$A139,TAB!$N$4:$N$195,"G9")</f>
        <v>0</v>
      </c>
      <c r="H139" s="5">
        <f>SUMIFS(TAB!$I$4:$I$195,TAB!$G$4:$G$195,$A139,TAB!$N$4:$N$195,"G7")-SUMIFS(TAB!$I$4:$I$195,TAB!$H$4:$H$195,$A139,TAB!$N$4:$N$195,"G7")</f>
        <v>0</v>
      </c>
      <c r="I139" s="5">
        <f>SUMIFS(TAB!$I$4:$I$195,TAB!$G$4:$G$195,$A139,TAB!$N$4:$N$195,"G5")-SUMIFS(TAB!$I$4:$I$195,TAB!$H$4:$H$195,$A139,TAB!$N$4:$N$195,"G5")</f>
        <v>0</v>
      </c>
      <c r="J139" s="13">
        <f>ROUND(D139+E139+F139+G139+H139+I139,0)</f>
        <v>0</v>
      </c>
      <c r="K139" s="14">
        <f>ROUND(G139+H139+I139,0)</f>
        <v>0</v>
      </c>
      <c r="L139" s="11" t="str">
        <f>IF(OR($J139&lt;=-1,$J139&gt;0),A139,"")</f>
        <v/>
      </c>
      <c r="M139" s="11" t="str">
        <f>IF(OR($J139&lt;=-1,$J139&gt;0),A139,"")</f>
        <v/>
      </c>
      <c r="N139" s="11" t="str">
        <f>IF(OR($J139&lt;=-1,$J139&gt;0),C139,"")</f>
        <v/>
      </c>
      <c r="O139" s="11" t="str">
        <f t="shared" si="9"/>
        <v/>
      </c>
      <c r="P139" s="12" t="str">
        <f>IF(OR($K139&lt;=-1,$K139&gt;0),A139,"")</f>
        <v/>
      </c>
      <c r="Q139" s="12" t="str">
        <f>IF(OR($K139&lt;=-1,$K139&gt;0),A139,"")</f>
        <v/>
      </c>
      <c r="R139" s="12" t="str">
        <f>IF(OR($K139&lt;=-1,$K139&gt;0),B139,"")</f>
        <v/>
      </c>
      <c r="S139" s="101" t="str">
        <f t="shared" si="10"/>
        <v/>
      </c>
    </row>
    <row r="140" spans="1:19" s="32" customFormat="1" ht="30" customHeight="1" x14ac:dyDescent="0.2">
      <c r="A140" s="7">
        <v>218</v>
      </c>
      <c r="B140" s="159">
        <f t="shared" si="11"/>
        <v>660.44</v>
      </c>
      <c r="C140" s="228">
        <f t="shared" si="12"/>
        <v>678.44</v>
      </c>
      <c r="D140" s="5">
        <f>SUMIFS(TAB!$I$4:$I$195,TAB!$G$4:$G$195,$A140,TAB!$N$4:$N$195,"G0")-SUMIFS(TAB!$I$4:$I$195,TAB!$H$4:$H$195,$A140,TAB!$N$4:$N$195,"G0")</f>
        <v>0</v>
      </c>
      <c r="E140" s="5">
        <f>SUMIFS(TAB!$I$4:$I$195,TAB!$G$4:$G$195,$A140,TAB!$N$4:$N$195,"G1")-SUMIFS(TAB!$I$4:$I$195,TAB!$H$4:$H$195,$A140,TAB!$N$4:$N$195,"G1")</f>
        <v>0</v>
      </c>
      <c r="F140" s="5">
        <f>SUMIFS(TAB!$I$4:$I$195,TAB!$G$4:$G$195,$A140,TAB!$N$4:$N$195,"G2")-SUMIFS(TAB!$I$4:$I$195,TAB!$H$4:$H$195,$A140,TAB!$N$4:$N$195,"G2")</f>
        <v>0</v>
      </c>
      <c r="G140" s="5">
        <f>SUMIFS(TAB!$I$4:$I$195,TAB!$G$4:$G$195,$A140,TAB!$N$4:$N$195,"G9")-SUMIFS(TAB!$I$4:$I$195,TAB!$H$4:$H$195,$A140,TAB!$N$4:$N$195,"G9")</f>
        <v>0</v>
      </c>
      <c r="H140" s="5">
        <f>SUMIFS(TAB!$I$4:$I$195,TAB!$G$4:$G$195,$A140,TAB!$N$4:$N$195,"G7")-SUMIFS(TAB!$I$4:$I$195,TAB!$H$4:$H$195,$A140,TAB!$N$4:$N$195,"G7")</f>
        <v>0</v>
      </c>
      <c r="I140" s="5">
        <f>SUMIFS(TAB!$I$4:$I$195,TAB!$G$4:$G$195,$A140,TAB!$N$4:$N$195,"G5")-SUMIFS(TAB!$I$4:$I$195,TAB!$H$4:$H$195,$A140,TAB!$N$4:$N$195,"G5")</f>
        <v>0</v>
      </c>
      <c r="J140" s="13">
        <f>ROUND(D140+E140+F140+G140+H140+I140,0)</f>
        <v>0</v>
      </c>
      <c r="K140" s="14">
        <f>ROUND(G140+H140+I140,0)</f>
        <v>0</v>
      </c>
      <c r="L140" s="11" t="str">
        <f>IF(OR($J140&lt;=-1,$J140&gt;0),A140,"")</f>
        <v/>
      </c>
      <c r="M140" s="11" t="str">
        <f>IF(OR($J140&lt;=-1,$J140&gt;0),A140,"")</f>
        <v/>
      </c>
      <c r="N140" s="11" t="str">
        <f>IF(OR($J140&lt;=-1,$J140&gt;0),C140,"")</f>
        <v/>
      </c>
      <c r="O140" s="11" t="str">
        <f t="shared" si="9"/>
        <v/>
      </c>
      <c r="P140" s="12" t="str">
        <f>IF(OR($K140&lt;=-1,$K140&gt;0),A140,"")</f>
        <v/>
      </c>
      <c r="Q140" s="12" t="str">
        <f>IF(OR($K140&lt;=-1,$K140&gt;0),A140,"")</f>
        <v/>
      </c>
      <c r="R140" s="12" t="str">
        <f>IF(OR($K140&lt;=-1,$K140&gt;0),B140,"")</f>
        <v/>
      </c>
      <c r="S140" s="101" t="str">
        <f t="shared" si="10"/>
        <v/>
      </c>
    </row>
    <row r="141" spans="1:19" s="32" customFormat="1" ht="30" customHeight="1" x14ac:dyDescent="0.2">
      <c r="A141" s="7">
        <v>219</v>
      </c>
      <c r="B141" s="159">
        <f t="shared" si="11"/>
        <v>660.44</v>
      </c>
      <c r="C141" s="228">
        <f t="shared" si="12"/>
        <v>678.44</v>
      </c>
      <c r="D141" s="5">
        <f>SUMIFS(TAB!$I$4:$I$195,TAB!$G$4:$G$195,$A141,TAB!$N$4:$N$195,"G0")-SUMIFS(TAB!$I$4:$I$195,TAB!$H$4:$H$195,$A141,TAB!$N$4:$N$195,"G0")</f>
        <v>0</v>
      </c>
      <c r="E141" s="5">
        <f>SUMIFS(TAB!$I$4:$I$195,TAB!$G$4:$G$195,$A141,TAB!$N$4:$N$195,"G1")-SUMIFS(TAB!$I$4:$I$195,TAB!$H$4:$H$195,$A141,TAB!$N$4:$N$195,"G1")</f>
        <v>0</v>
      </c>
      <c r="F141" s="5">
        <f>SUMIFS(TAB!$I$4:$I$195,TAB!$G$4:$G$195,$A141,TAB!$N$4:$N$195,"G2")-SUMIFS(TAB!$I$4:$I$195,TAB!$H$4:$H$195,$A141,TAB!$N$4:$N$195,"G2")</f>
        <v>0</v>
      </c>
      <c r="G141" s="5">
        <f>SUMIFS(TAB!$I$4:$I$195,TAB!$G$4:$G$195,$A141,TAB!$N$4:$N$195,"G9")-SUMIFS(TAB!$I$4:$I$195,TAB!$H$4:$H$195,$A141,TAB!$N$4:$N$195,"G9")</f>
        <v>0</v>
      </c>
      <c r="H141" s="5">
        <f>SUMIFS(TAB!$I$4:$I$195,TAB!$G$4:$G$195,$A141,TAB!$N$4:$N$195,"G7")-SUMIFS(TAB!$I$4:$I$195,TAB!$H$4:$H$195,$A141,TAB!$N$4:$N$195,"G7")</f>
        <v>0</v>
      </c>
      <c r="I141" s="5">
        <f>SUMIFS(TAB!$I$4:$I$195,TAB!$G$4:$G$195,$A141,TAB!$N$4:$N$195,"G5")-SUMIFS(TAB!$I$4:$I$195,TAB!$H$4:$H$195,$A141,TAB!$N$4:$N$195,"G5")</f>
        <v>0</v>
      </c>
      <c r="J141" s="13">
        <f>ROUND(D141+E141+F141+G141+H141+I141,0)</f>
        <v>0</v>
      </c>
      <c r="K141" s="14">
        <f>ROUND(G141+H141+I141,0)</f>
        <v>0</v>
      </c>
      <c r="L141" s="11" t="str">
        <f>IF(OR($J141&lt;=-1,$J141&gt;0),A141,"")</f>
        <v/>
      </c>
      <c r="M141" s="11" t="str">
        <f>IF(OR($J141&lt;=-1,$J141&gt;0),A141,"")</f>
        <v/>
      </c>
      <c r="N141" s="11" t="str">
        <f>IF(OR($J141&lt;=-1,$J141&gt;0),C141,"")</f>
        <v/>
      </c>
      <c r="O141" s="11" t="str">
        <f t="shared" si="9"/>
        <v/>
      </c>
      <c r="P141" s="12" t="str">
        <f>IF(OR($K141&lt;=-1,$K141&gt;0),A141,"")</f>
        <v/>
      </c>
      <c r="Q141" s="12" t="str">
        <f>IF(OR($K141&lt;=-1,$K141&gt;0),A141,"")</f>
        <v/>
      </c>
      <c r="R141" s="12" t="str">
        <f>IF(OR($K141&lt;=-1,$K141&gt;0),B141,"")</f>
        <v/>
      </c>
      <c r="S141" s="101" t="str">
        <f t="shared" si="10"/>
        <v/>
      </c>
    </row>
    <row r="142" spans="1:19" s="32" customFormat="1" ht="30" customHeight="1" x14ac:dyDescent="0.2">
      <c r="A142" s="7">
        <v>220</v>
      </c>
      <c r="B142" s="159">
        <f t="shared" si="11"/>
        <v>660.44</v>
      </c>
      <c r="C142" s="228">
        <f t="shared" si="12"/>
        <v>678.44</v>
      </c>
      <c r="D142" s="5">
        <f>SUMIFS(TAB!$I$4:$I$195,TAB!$G$4:$G$195,$A142,TAB!$N$4:$N$195,"G0")-SUMIFS(TAB!$I$4:$I$195,TAB!$H$4:$H$195,$A142,TAB!$N$4:$N$195,"G0")</f>
        <v>0</v>
      </c>
      <c r="E142" s="5">
        <f>SUMIFS(TAB!$I$4:$I$195,TAB!$G$4:$G$195,$A142,TAB!$N$4:$N$195,"G1")-SUMIFS(TAB!$I$4:$I$195,TAB!$H$4:$H$195,$A142,TAB!$N$4:$N$195,"G1")</f>
        <v>0</v>
      </c>
      <c r="F142" s="5">
        <f>SUMIFS(TAB!$I$4:$I$195,TAB!$G$4:$G$195,$A142,TAB!$N$4:$N$195,"G2")-SUMIFS(TAB!$I$4:$I$195,TAB!$H$4:$H$195,$A142,TAB!$N$4:$N$195,"G2")</f>
        <v>0</v>
      </c>
      <c r="G142" s="5">
        <f>SUMIFS(TAB!$I$4:$I$195,TAB!$G$4:$G$195,$A142,TAB!$N$4:$N$195,"G9")-SUMIFS(TAB!$I$4:$I$195,TAB!$H$4:$H$195,$A142,TAB!$N$4:$N$195,"G9")</f>
        <v>0</v>
      </c>
      <c r="H142" s="5">
        <f>SUMIFS(TAB!$I$4:$I$195,TAB!$G$4:$G$195,$A142,TAB!$N$4:$N$195,"G7")-SUMIFS(TAB!$I$4:$I$195,TAB!$H$4:$H$195,$A142,TAB!$N$4:$N$195,"G7")</f>
        <v>0</v>
      </c>
      <c r="I142" s="5">
        <f>SUMIFS(TAB!$I$4:$I$195,TAB!$G$4:$G$195,$A142,TAB!$N$4:$N$195,"G5")-SUMIFS(TAB!$I$4:$I$195,TAB!$H$4:$H$195,$A142,TAB!$N$4:$N$195,"G5")</f>
        <v>0</v>
      </c>
      <c r="J142" s="13">
        <f>ROUND(D142+E142+F142+G142+H142+I142,0)</f>
        <v>0</v>
      </c>
      <c r="K142" s="14">
        <f>ROUND(G142+H142+I142,0)</f>
        <v>0</v>
      </c>
      <c r="L142" s="11" t="str">
        <f>IF(OR($J142&lt;=-1,$J142&gt;0),A142,"")</f>
        <v/>
      </c>
      <c r="M142" s="11" t="str">
        <f>IF(OR($J142&lt;=-1,$J142&gt;0),A142,"")</f>
        <v/>
      </c>
      <c r="N142" s="11" t="str">
        <f>IF(OR($J142&lt;=-1,$J142&gt;0),C142,"")</f>
        <v/>
      </c>
      <c r="O142" s="11" t="str">
        <f t="shared" si="9"/>
        <v/>
      </c>
      <c r="P142" s="12" t="str">
        <f>IF(OR($K142&lt;=-1,$K142&gt;0),A142,"")</f>
        <v/>
      </c>
      <c r="Q142" s="12" t="str">
        <f>IF(OR($K142&lt;=-1,$K142&gt;0),A142,"")</f>
        <v/>
      </c>
      <c r="R142" s="12" t="str">
        <f>IF(OR($K142&lt;=-1,$K142&gt;0),B142,"")</f>
        <v/>
      </c>
      <c r="S142" s="101" t="str">
        <f t="shared" si="10"/>
        <v/>
      </c>
    </row>
    <row r="143" spans="1:19" s="32" customFormat="1" ht="30" customHeight="1" x14ac:dyDescent="0.2">
      <c r="A143" s="7">
        <v>222</v>
      </c>
      <c r="B143" s="159">
        <f t="shared" si="11"/>
        <v>660.44</v>
      </c>
      <c r="C143" s="228">
        <f t="shared" si="12"/>
        <v>678.44</v>
      </c>
      <c r="D143" s="5">
        <f>SUMIFS(TAB!$I$4:$I$195,TAB!$G$4:$G$195,$A143,TAB!$N$4:$N$195,"G0")-SUMIFS(TAB!$I$4:$I$195,TAB!$H$4:$H$195,$A143,TAB!$N$4:$N$195,"G0")</f>
        <v>0</v>
      </c>
      <c r="E143" s="5">
        <f>SUMIFS(TAB!$I$4:$I$195,TAB!$G$4:$G$195,$A143,TAB!$N$4:$N$195,"G1")-SUMIFS(TAB!$I$4:$I$195,TAB!$H$4:$H$195,$A143,TAB!$N$4:$N$195,"G1")</f>
        <v>0</v>
      </c>
      <c r="F143" s="5">
        <f>SUMIFS(TAB!$I$4:$I$195,TAB!$G$4:$G$195,$A143,TAB!$N$4:$N$195,"G2")-SUMIFS(TAB!$I$4:$I$195,TAB!$H$4:$H$195,$A143,TAB!$N$4:$N$195,"G2")</f>
        <v>0</v>
      </c>
      <c r="G143" s="5">
        <f>SUMIFS(TAB!$I$4:$I$195,TAB!$G$4:$G$195,$A143,TAB!$N$4:$N$195,"G9")-SUMIFS(TAB!$I$4:$I$195,TAB!$H$4:$H$195,$A143,TAB!$N$4:$N$195,"G9")</f>
        <v>0</v>
      </c>
      <c r="H143" s="5">
        <f>SUMIFS(TAB!$I$4:$I$195,TAB!$G$4:$G$195,$A143,TAB!$N$4:$N$195,"G7")-SUMIFS(TAB!$I$4:$I$195,TAB!$H$4:$H$195,$A143,TAB!$N$4:$N$195,"G7")</f>
        <v>0</v>
      </c>
      <c r="I143" s="5">
        <f>SUMIFS(TAB!$I$4:$I$195,TAB!$G$4:$G$195,$A143,TAB!$N$4:$N$195,"G5")-SUMIFS(TAB!$I$4:$I$195,TAB!$H$4:$H$195,$A143,TAB!$N$4:$N$195,"G5")</f>
        <v>0</v>
      </c>
      <c r="J143" s="13">
        <f>ROUND(D143+E143+F143+G143+H143+I143,0)</f>
        <v>0</v>
      </c>
      <c r="K143" s="14">
        <f>ROUND(G143+H143+I143,0)</f>
        <v>0</v>
      </c>
      <c r="L143" s="11" t="str">
        <f>IF(OR($J143&lt;=-1,$J143&gt;0),A143,"")</f>
        <v/>
      </c>
      <c r="M143" s="11" t="str">
        <f>IF(OR($J143&lt;=-1,$J143&gt;0),A143,"")</f>
        <v/>
      </c>
      <c r="N143" s="11" t="str">
        <f>IF(OR($J143&lt;=-1,$J143&gt;0),C143,"")</f>
        <v/>
      </c>
      <c r="O143" s="11" t="str">
        <f t="shared" si="9"/>
        <v/>
      </c>
      <c r="P143" s="12" t="str">
        <f>IF(OR($K143&lt;=-1,$K143&gt;0),A143,"")</f>
        <v/>
      </c>
      <c r="Q143" s="12" t="str">
        <f>IF(OR($K143&lt;=-1,$K143&gt;0),A143,"")</f>
        <v/>
      </c>
      <c r="R143" s="12" t="str">
        <f>IF(OR($K143&lt;=-1,$K143&gt;0),B143,"")</f>
        <v/>
      </c>
      <c r="S143" s="101" t="str">
        <f t="shared" si="10"/>
        <v/>
      </c>
    </row>
    <row r="144" spans="1:19" s="32" customFormat="1" ht="30" customHeight="1" x14ac:dyDescent="0.2">
      <c r="A144" s="7">
        <v>223</v>
      </c>
      <c r="B144" s="159">
        <f t="shared" si="11"/>
        <v>660.44</v>
      </c>
      <c r="C144" s="228">
        <f t="shared" si="12"/>
        <v>678.44</v>
      </c>
      <c r="D144" s="5">
        <f>SUMIFS(TAB!$I$4:$I$195,TAB!$G$4:$G$195,$A144,TAB!$N$4:$N$195,"G0")-SUMIFS(TAB!$I$4:$I$195,TAB!$H$4:$H$195,$A144,TAB!$N$4:$N$195,"G0")</f>
        <v>0</v>
      </c>
      <c r="E144" s="5">
        <f>SUMIFS(TAB!$I$4:$I$195,TAB!$G$4:$G$195,$A144,TAB!$N$4:$N$195,"G1")-SUMIFS(TAB!$I$4:$I$195,TAB!$H$4:$H$195,$A144,TAB!$N$4:$N$195,"G1")</f>
        <v>0</v>
      </c>
      <c r="F144" s="5">
        <f>SUMIFS(TAB!$I$4:$I$195,TAB!$G$4:$G$195,$A144,TAB!$N$4:$N$195,"G2")-SUMIFS(TAB!$I$4:$I$195,TAB!$H$4:$H$195,$A144,TAB!$N$4:$N$195,"G2")</f>
        <v>0</v>
      </c>
      <c r="G144" s="5">
        <f>SUMIFS(TAB!$I$4:$I$195,TAB!$G$4:$G$195,$A144,TAB!$N$4:$N$195,"G9")-SUMIFS(TAB!$I$4:$I$195,TAB!$H$4:$H$195,$A144,TAB!$N$4:$N$195,"G9")</f>
        <v>0</v>
      </c>
      <c r="H144" s="5">
        <f>SUMIFS(TAB!$I$4:$I$195,TAB!$G$4:$G$195,$A144,TAB!$N$4:$N$195,"G7")-SUMIFS(TAB!$I$4:$I$195,TAB!$H$4:$H$195,$A144,TAB!$N$4:$N$195,"G7")</f>
        <v>0</v>
      </c>
      <c r="I144" s="5">
        <f>SUMIFS(TAB!$I$4:$I$195,TAB!$G$4:$G$195,$A144,TAB!$N$4:$N$195,"G5")-SUMIFS(TAB!$I$4:$I$195,TAB!$H$4:$H$195,$A144,TAB!$N$4:$N$195,"G5")</f>
        <v>0</v>
      </c>
      <c r="J144" s="13">
        <f>ROUND(D144+E144+F144+G144+H144+I144,0)</f>
        <v>0</v>
      </c>
      <c r="K144" s="14">
        <f>ROUND(G144+H144+I144,0)</f>
        <v>0</v>
      </c>
      <c r="L144" s="11" t="str">
        <f>IF(OR($J144&lt;=-1,$J144&gt;0),A144,"")</f>
        <v/>
      </c>
      <c r="M144" s="11" t="str">
        <f>IF(OR($J144&lt;=-1,$J144&gt;0),A144,"")</f>
        <v/>
      </c>
      <c r="N144" s="11" t="str">
        <f>IF(OR($J144&lt;=-1,$J144&gt;0),C144,"")</f>
        <v/>
      </c>
      <c r="O144" s="11" t="str">
        <f t="shared" si="9"/>
        <v/>
      </c>
      <c r="P144" s="12" t="str">
        <f>IF(OR($K144&lt;=-1,$K144&gt;0),A144,"")</f>
        <v/>
      </c>
      <c r="Q144" s="12" t="str">
        <f>IF(OR($K144&lt;=-1,$K144&gt;0),A144,"")</f>
        <v/>
      </c>
      <c r="R144" s="12" t="str">
        <f>IF(OR($K144&lt;=-1,$K144&gt;0),B144,"")</f>
        <v/>
      </c>
      <c r="S144" s="101" t="str">
        <f t="shared" si="10"/>
        <v/>
      </c>
    </row>
    <row r="145" spans="1:19" s="32" customFormat="1" ht="30" customHeight="1" x14ac:dyDescent="0.2">
      <c r="A145" s="7">
        <v>224</v>
      </c>
      <c r="B145" s="159">
        <f t="shared" si="11"/>
        <v>660.44</v>
      </c>
      <c r="C145" s="228">
        <f t="shared" si="12"/>
        <v>678.44</v>
      </c>
      <c r="D145" s="5">
        <f>SUMIFS(TAB!$I$4:$I$195,TAB!$G$4:$G$195,$A145,TAB!$N$4:$N$195,"G0")-SUMIFS(TAB!$I$4:$I$195,TAB!$H$4:$H$195,$A145,TAB!$N$4:$N$195,"G0")</f>
        <v>0</v>
      </c>
      <c r="E145" s="5">
        <f>SUMIFS(TAB!$I$4:$I$195,TAB!$G$4:$G$195,$A145,TAB!$N$4:$N$195,"G1")-SUMIFS(TAB!$I$4:$I$195,TAB!$H$4:$H$195,$A145,TAB!$N$4:$N$195,"G1")</f>
        <v>0</v>
      </c>
      <c r="F145" s="5">
        <f>SUMIFS(TAB!$I$4:$I$195,TAB!$G$4:$G$195,$A145,TAB!$N$4:$N$195,"G2")-SUMIFS(TAB!$I$4:$I$195,TAB!$H$4:$H$195,$A145,TAB!$N$4:$N$195,"G2")</f>
        <v>0</v>
      </c>
      <c r="G145" s="5">
        <f>SUMIFS(TAB!$I$4:$I$195,TAB!$G$4:$G$195,$A145,TAB!$N$4:$N$195,"G9")-SUMIFS(TAB!$I$4:$I$195,TAB!$H$4:$H$195,$A145,TAB!$N$4:$N$195,"G9")</f>
        <v>0</v>
      </c>
      <c r="H145" s="5">
        <f>SUMIFS(TAB!$I$4:$I$195,TAB!$G$4:$G$195,$A145,TAB!$N$4:$N$195,"G7")-SUMIFS(TAB!$I$4:$I$195,TAB!$H$4:$H$195,$A145,TAB!$N$4:$N$195,"G7")</f>
        <v>0</v>
      </c>
      <c r="I145" s="5">
        <f>SUMIFS(TAB!$I$4:$I$195,TAB!$G$4:$G$195,$A145,TAB!$N$4:$N$195,"G5")-SUMIFS(TAB!$I$4:$I$195,TAB!$H$4:$H$195,$A145,TAB!$N$4:$N$195,"G5")</f>
        <v>0</v>
      </c>
      <c r="J145" s="13">
        <f>ROUND(D145+E145+F145+G145+H145+I145,0)</f>
        <v>0</v>
      </c>
      <c r="K145" s="14">
        <f>ROUND(G145+H145+I145,0)</f>
        <v>0</v>
      </c>
      <c r="L145" s="11" t="str">
        <f>IF(OR($J145&lt;=-1,$J145&gt;0),A145,"")</f>
        <v/>
      </c>
      <c r="M145" s="11" t="str">
        <f>IF(OR($J145&lt;=-1,$J145&gt;0),A145,"")</f>
        <v/>
      </c>
      <c r="N145" s="11" t="str">
        <f>IF(OR($J145&lt;=-1,$J145&gt;0),C145,"")</f>
        <v/>
      </c>
      <c r="O145" s="11" t="str">
        <f t="shared" si="9"/>
        <v/>
      </c>
      <c r="P145" s="12" t="str">
        <f>IF(OR($K145&lt;=-1,$K145&gt;0),A145,"")</f>
        <v/>
      </c>
      <c r="Q145" s="12" t="str">
        <f>IF(OR($K145&lt;=-1,$K145&gt;0),A145,"")</f>
        <v/>
      </c>
      <c r="R145" s="12" t="str">
        <f>IF(OR($K145&lt;=-1,$K145&gt;0),B145,"")</f>
        <v/>
      </c>
      <c r="S145" s="101" t="str">
        <f t="shared" si="10"/>
        <v/>
      </c>
    </row>
    <row r="146" spans="1:19" s="32" customFormat="1" ht="30" customHeight="1" x14ac:dyDescent="0.2">
      <c r="A146" s="7">
        <v>226</v>
      </c>
      <c r="B146" s="159">
        <f t="shared" si="11"/>
        <v>660.44</v>
      </c>
      <c r="C146" s="228">
        <f t="shared" si="12"/>
        <v>678.44</v>
      </c>
      <c r="D146" s="5">
        <f>SUMIFS(TAB!$I$4:$I$195,TAB!$G$4:$G$195,$A146,TAB!$N$4:$N$195,"G0")-SUMIFS(TAB!$I$4:$I$195,TAB!$H$4:$H$195,$A146,TAB!$N$4:$N$195,"G0")</f>
        <v>0</v>
      </c>
      <c r="E146" s="5">
        <f>SUMIFS(TAB!$I$4:$I$195,TAB!$G$4:$G$195,$A146,TAB!$N$4:$N$195,"G1")-SUMIFS(TAB!$I$4:$I$195,TAB!$H$4:$H$195,$A146,TAB!$N$4:$N$195,"G1")</f>
        <v>0</v>
      </c>
      <c r="F146" s="5">
        <f>SUMIFS(TAB!$I$4:$I$195,TAB!$G$4:$G$195,$A146,TAB!$N$4:$N$195,"G2")-SUMIFS(TAB!$I$4:$I$195,TAB!$H$4:$H$195,$A146,TAB!$N$4:$N$195,"G2")</f>
        <v>0</v>
      </c>
      <c r="G146" s="5">
        <f>SUMIFS(TAB!$I$4:$I$195,TAB!$G$4:$G$195,$A146,TAB!$N$4:$N$195,"G9")-SUMIFS(TAB!$I$4:$I$195,TAB!$H$4:$H$195,$A146,TAB!$N$4:$N$195,"G9")</f>
        <v>0</v>
      </c>
      <c r="H146" s="5">
        <f>SUMIFS(TAB!$I$4:$I$195,TAB!$G$4:$G$195,$A146,TAB!$N$4:$N$195,"G7")-SUMIFS(TAB!$I$4:$I$195,TAB!$H$4:$H$195,$A146,TAB!$N$4:$N$195,"G7")</f>
        <v>0</v>
      </c>
      <c r="I146" s="5">
        <f>SUMIFS(TAB!$I$4:$I$195,TAB!$G$4:$G$195,$A146,TAB!$N$4:$N$195,"G5")-SUMIFS(TAB!$I$4:$I$195,TAB!$H$4:$H$195,$A146,TAB!$N$4:$N$195,"G5")</f>
        <v>0</v>
      </c>
      <c r="J146" s="13">
        <f>ROUND(D146+E146+F146+G146+H146+I146,0)</f>
        <v>0</v>
      </c>
      <c r="K146" s="14">
        <f>ROUND(G146+H146+I146,0)</f>
        <v>0</v>
      </c>
      <c r="L146" s="11" t="str">
        <f>IF(OR($J146&lt;=-1,$J146&gt;0),A146,"")</f>
        <v/>
      </c>
      <c r="M146" s="11" t="str">
        <f>IF(OR($J146&lt;=-1,$J146&gt;0),A146,"")</f>
        <v/>
      </c>
      <c r="N146" s="11" t="str">
        <f>IF(OR($J146&lt;=-1,$J146&gt;0),C146,"")</f>
        <v/>
      </c>
      <c r="O146" s="11" t="str">
        <f t="shared" si="9"/>
        <v/>
      </c>
      <c r="P146" s="12" t="str">
        <f>IF(OR($K146&lt;=-1,$K146&gt;0),A146,"")</f>
        <v/>
      </c>
      <c r="Q146" s="12" t="str">
        <f>IF(OR($K146&lt;=-1,$K146&gt;0),A146,"")</f>
        <v/>
      </c>
      <c r="R146" s="12" t="str">
        <f>IF(OR($K146&lt;=-1,$K146&gt;0),B146,"")</f>
        <v/>
      </c>
      <c r="S146" s="101" t="str">
        <f t="shared" si="10"/>
        <v/>
      </c>
    </row>
    <row r="147" spans="1:19" s="32" customFormat="1" ht="30" customHeight="1" x14ac:dyDescent="0.2">
      <c r="A147" s="7">
        <v>227</v>
      </c>
      <c r="B147" s="159">
        <f t="shared" si="11"/>
        <v>660.44</v>
      </c>
      <c r="C147" s="228">
        <f t="shared" si="12"/>
        <v>678.44</v>
      </c>
      <c r="D147" s="5">
        <f>SUMIFS(TAB!$I$4:$I$195,TAB!$G$4:$G$195,$A147,TAB!$N$4:$N$195,"G0")-SUMIFS(TAB!$I$4:$I$195,TAB!$H$4:$H$195,$A147,TAB!$N$4:$N$195,"G0")</f>
        <v>0</v>
      </c>
      <c r="E147" s="5">
        <f>SUMIFS(TAB!$I$4:$I$195,TAB!$G$4:$G$195,$A147,TAB!$N$4:$N$195,"G1")-SUMIFS(TAB!$I$4:$I$195,TAB!$H$4:$H$195,$A147,TAB!$N$4:$N$195,"G1")</f>
        <v>0</v>
      </c>
      <c r="F147" s="5">
        <f>SUMIFS(TAB!$I$4:$I$195,TAB!$G$4:$G$195,$A147,TAB!$N$4:$N$195,"G2")-SUMIFS(TAB!$I$4:$I$195,TAB!$H$4:$H$195,$A147,TAB!$N$4:$N$195,"G2")</f>
        <v>0</v>
      </c>
      <c r="G147" s="5">
        <f>SUMIFS(TAB!$I$4:$I$195,TAB!$G$4:$G$195,$A147,TAB!$N$4:$N$195,"G9")-SUMIFS(TAB!$I$4:$I$195,TAB!$H$4:$H$195,$A147,TAB!$N$4:$N$195,"G9")</f>
        <v>0</v>
      </c>
      <c r="H147" s="5">
        <f>SUMIFS(TAB!$I$4:$I$195,TAB!$G$4:$G$195,$A147,TAB!$N$4:$N$195,"G7")-SUMIFS(TAB!$I$4:$I$195,TAB!$H$4:$H$195,$A147,TAB!$N$4:$N$195,"G7")</f>
        <v>0</v>
      </c>
      <c r="I147" s="5">
        <f>SUMIFS(TAB!$I$4:$I$195,TAB!$G$4:$G$195,$A147,TAB!$N$4:$N$195,"G5")-SUMIFS(TAB!$I$4:$I$195,TAB!$H$4:$H$195,$A147,TAB!$N$4:$N$195,"G5")</f>
        <v>0</v>
      </c>
      <c r="J147" s="13">
        <f>ROUND(D147+E147+F147+G147+H147+I147,0)</f>
        <v>0</v>
      </c>
      <c r="K147" s="14">
        <f>ROUND(G147+H147+I147,0)</f>
        <v>0</v>
      </c>
      <c r="L147" s="11" t="str">
        <f>IF(OR($J147&lt;=-1,$J147&gt;0),A147,"")</f>
        <v/>
      </c>
      <c r="M147" s="11" t="str">
        <f>IF(OR($J147&lt;=-1,$J147&gt;0),A147,"")</f>
        <v/>
      </c>
      <c r="N147" s="11" t="str">
        <f>IF(OR($J147&lt;=-1,$J147&gt;0),C147,"")</f>
        <v/>
      </c>
      <c r="O147" s="11" t="str">
        <f t="shared" si="9"/>
        <v/>
      </c>
      <c r="P147" s="12" t="str">
        <f>IF(OR($K147&lt;=-1,$K147&gt;0),A147,"")</f>
        <v/>
      </c>
      <c r="Q147" s="12" t="str">
        <f>IF(OR($K147&lt;=-1,$K147&gt;0),A147,"")</f>
        <v/>
      </c>
      <c r="R147" s="12" t="str">
        <f>IF(OR($K147&lt;=-1,$K147&gt;0),B147,"")</f>
        <v/>
      </c>
      <c r="S147" s="101" t="str">
        <f t="shared" si="10"/>
        <v/>
      </c>
    </row>
    <row r="148" spans="1:19" s="32" customFormat="1" ht="30" customHeight="1" x14ac:dyDescent="0.2">
      <c r="A148" s="7">
        <v>228</v>
      </c>
      <c r="B148" s="159">
        <f t="shared" si="11"/>
        <v>660.44</v>
      </c>
      <c r="C148" s="228">
        <f t="shared" si="12"/>
        <v>678.44</v>
      </c>
      <c r="D148" s="5">
        <f>SUMIFS(TAB!$I$4:$I$195,TAB!$G$4:$G$195,$A148,TAB!$N$4:$N$195,"G0")-SUMIFS(TAB!$I$4:$I$195,TAB!$H$4:$H$195,$A148,TAB!$N$4:$N$195,"G0")</f>
        <v>0</v>
      </c>
      <c r="E148" s="5">
        <f>SUMIFS(TAB!$I$4:$I$195,TAB!$G$4:$G$195,$A148,TAB!$N$4:$N$195,"G1")-SUMIFS(TAB!$I$4:$I$195,TAB!$H$4:$H$195,$A148,TAB!$N$4:$N$195,"G1")</f>
        <v>0</v>
      </c>
      <c r="F148" s="5">
        <f>SUMIFS(TAB!$I$4:$I$195,TAB!$G$4:$G$195,$A148,TAB!$N$4:$N$195,"G2")-SUMIFS(TAB!$I$4:$I$195,TAB!$H$4:$H$195,$A148,TAB!$N$4:$N$195,"G2")</f>
        <v>0</v>
      </c>
      <c r="G148" s="5">
        <f>SUMIFS(TAB!$I$4:$I$195,TAB!$G$4:$G$195,$A148,TAB!$N$4:$N$195,"G9")-SUMIFS(TAB!$I$4:$I$195,TAB!$H$4:$H$195,$A148,TAB!$N$4:$N$195,"G9")</f>
        <v>0</v>
      </c>
      <c r="H148" s="5">
        <f>SUMIFS(TAB!$I$4:$I$195,TAB!$G$4:$G$195,$A148,TAB!$N$4:$N$195,"G7")-SUMIFS(TAB!$I$4:$I$195,TAB!$H$4:$H$195,$A148,TAB!$N$4:$N$195,"G7")</f>
        <v>0</v>
      </c>
      <c r="I148" s="5">
        <f>SUMIFS(TAB!$I$4:$I$195,TAB!$G$4:$G$195,$A148,TAB!$N$4:$N$195,"G5")-SUMIFS(TAB!$I$4:$I$195,TAB!$H$4:$H$195,$A148,TAB!$N$4:$N$195,"G5")</f>
        <v>0</v>
      </c>
      <c r="J148" s="13">
        <f>ROUND(D148+E148+F148+G148+H148+I148,0)</f>
        <v>0</v>
      </c>
      <c r="K148" s="14">
        <f>ROUND(G148+H148+I148,0)</f>
        <v>0</v>
      </c>
      <c r="L148" s="11" t="str">
        <f>IF(OR($J148&lt;=-1,$J148&gt;0),A148,"")</f>
        <v/>
      </c>
      <c r="M148" s="11" t="str">
        <f>IF(OR($J148&lt;=-1,$J148&gt;0),A148,"")</f>
        <v/>
      </c>
      <c r="N148" s="11" t="str">
        <f>IF(OR($J148&lt;=-1,$J148&gt;0),C148,"")</f>
        <v/>
      </c>
      <c r="O148" s="11" t="str">
        <f t="shared" si="9"/>
        <v/>
      </c>
      <c r="P148" s="12" t="str">
        <f>IF(OR($K148&lt;=-1,$K148&gt;0),A148,"")</f>
        <v/>
      </c>
      <c r="Q148" s="12" t="str">
        <f>IF(OR($K148&lt;=-1,$K148&gt;0),A148,"")</f>
        <v/>
      </c>
      <c r="R148" s="12" t="str">
        <f>IF(OR($K148&lt;=-1,$K148&gt;0),B148,"")</f>
        <v/>
      </c>
      <c r="S148" s="101" t="str">
        <f t="shared" si="10"/>
        <v/>
      </c>
    </row>
    <row r="149" spans="1:19" s="32" customFormat="1" ht="30" customHeight="1" x14ac:dyDescent="0.2">
      <c r="A149" s="7">
        <v>230</v>
      </c>
      <c r="B149" s="159">
        <f t="shared" si="11"/>
        <v>660.44</v>
      </c>
      <c r="C149" s="228">
        <f t="shared" si="12"/>
        <v>678.44</v>
      </c>
      <c r="D149" s="5">
        <f>SUMIFS(TAB!$I$4:$I$195,TAB!$G$4:$G$195,$A149,TAB!$N$4:$N$195,"G0")-SUMIFS(TAB!$I$4:$I$195,TAB!$H$4:$H$195,$A149,TAB!$N$4:$N$195,"G0")</f>
        <v>0</v>
      </c>
      <c r="E149" s="5">
        <f>SUMIFS(TAB!$I$4:$I$195,TAB!$G$4:$G$195,$A149,TAB!$N$4:$N$195,"G1")-SUMIFS(TAB!$I$4:$I$195,TAB!$H$4:$H$195,$A149,TAB!$N$4:$N$195,"G1")</f>
        <v>0</v>
      </c>
      <c r="F149" s="5">
        <f>SUMIFS(TAB!$I$4:$I$195,TAB!$G$4:$G$195,$A149,TAB!$N$4:$N$195,"G2")-SUMIFS(TAB!$I$4:$I$195,TAB!$H$4:$H$195,$A149,TAB!$N$4:$N$195,"G2")</f>
        <v>0</v>
      </c>
      <c r="G149" s="5">
        <f>SUMIFS(TAB!$I$4:$I$195,TAB!$G$4:$G$195,$A149,TAB!$N$4:$N$195,"G9")-SUMIFS(TAB!$I$4:$I$195,TAB!$H$4:$H$195,$A149,TAB!$N$4:$N$195,"G9")</f>
        <v>0</v>
      </c>
      <c r="H149" s="5">
        <f>SUMIFS(TAB!$I$4:$I$195,TAB!$G$4:$G$195,$A149,TAB!$N$4:$N$195,"G7")-SUMIFS(TAB!$I$4:$I$195,TAB!$H$4:$H$195,$A149,TAB!$N$4:$N$195,"G7")</f>
        <v>0</v>
      </c>
      <c r="I149" s="5">
        <f>SUMIFS(TAB!$I$4:$I$195,TAB!$G$4:$G$195,$A149,TAB!$N$4:$N$195,"G5")-SUMIFS(TAB!$I$4:$I$195,TAB!$H$4:$H$195,$A149,TAB!$N$4:$N$195,"G5")</f>
        <v>0</v>
      </c>
      <c r="J149" s="13">
        <f>ROUND(D149+E149+F149+G149+H149+I149,0)</f>
        <v>0</v>
      </c>
      <c r="K149" s="14">
        <f>ROUND(G149+H149+I149,0)</f>
        <v>0</v>
      </c>
      <c r="L149" s="11" t="str">
        <f>IF(OR($J149&lt;=-1,$J149&gt;0),A149,"")</f>
        <v/>
      </c>
      <c r="M149" s="11" t="str">
        <f>IF(OR($J149&lt;=-1,$J149&gt;0),A149,"")</f>
        <v/>
      </c>
      <c r="N149" s="11" t="str">
        <f>IF(OR($J149&lt;=-1,$J149&gt;0),C149,"")</f>
        <v/>
      </c>
      <c r="O149" s="11" t="str">
        <f t="shared" si="9"/>
        <v/>
      </c>
      <c r="P149" s="12" t="str">
        <f>IF(OR($K149&lt;=-1,$K149&gt;0),A149,"")</f>
        <v/>
      </c>
      <c r="Q149" s="12" t="str">
        <f>IF(OR($K149&lt;=-1,$K149&gt;0),A149,"")</f>
        <v/>
      </c>
      <c r="R149" s="12" t="str">
        <f>IF(OR($K149&lt;=-1,$K149&gt;0),B149,"")</f>
        <v/>
      </c>
      <c r="S149" s="101" t="str">
        <f t="shared" si="10"/>
        <v/>
      </c>
    </row>
    <row r="150" spans="1:19" s="32" customFormat="1" ht="30" customHeight="1" x14ac:dyDescent="0.2">
      <c r="A150" s="7">
        <v>231</v>
      </c>
      <c r="B150" s="159">
        <f t="shared" si="11"/>
        <v>660.44</v>
      </c>
      <c r="C150" s="228">
        <f t="shared" si="12"/>
        <v>678.44</v>
      </c>
      <c r="D150" s="5">
        <f>SUMIFS(TAB!$I$4:$I$195,TAB!$G$4:$G$195,$A150,TAB!$N$4:$N$195,"G0")-SUMIFS(TAB!$I$4:$I$195,TAB!$H$4:$H$195,$A150,TAB!$N$4:$N$195,"G0")</f>
        <v>0</v>
      </c>
      <c r="E150" s="5">
        <f>SUMIFS(TAB!$I$4:$I$195,TAB!$G$4:$G$195,$A150,TAB!$N$4:$N$195,"G1")-SUMIFS(TAB!$I$4:$I$195,TAB!$H$4:$H$195,$A150,TAB!$N$4:$N$195,"G1")</f>
        <v>0</v>
      </c>
      <c r="F150" s="5">
        <f>SUMIFS(TAB!$I$4:$I$195,TAB!$G$4:$G$195,$A150,TAB!$N$4:$N$195,"G2")-SUMIFS(TAB!$I$4:$I$195,TAB!$H$4:$H$195,$A150,TAB!$N$4:$N$195,"G2")</f>
        <v>0</v>
      </c>
      <c r="G150" s="5">
        <f>SUMIFS(TAB!$I$4:$I$195,TAB!$G$4:$G$195,$A150,TAB!$N$4:$N$195,"G9")-SUMIFS(TAB!$I$4:$I$195,TAB!$H$4:$H$195,$A150,TAB!$N$4:$N$195,"G9")</f>
        <v>0</v>
      </c>
      <c r="H150" s="5">
        <f>SUMIFS(TAB!$I$4:$I$195,TAB!$G$4:$G$195,$A150,TAB!$N$4:$N$195,"G7")-SUMIFS(TAB!$I$4:$I$195,TAB!$H$4:$H$195,$A150,TAB!$N$4:$N$195,"G7")</f>
        <v>0</v>
      </c>
      <c r="I150" s="5">
        <f>SUMIFS(TAB!$I$4:$I$195,TAB!$G$4:$G$195,$A150,TAB!$N$4:$N$195,"G5")-SUMIFS(TAB!$I$4:$I$195,TAB!$H$4:$H$195,$A150,TAB!$N$4:$N$195,"G5")</f>
        <v>0</v>
      </c>
      <c r="J150" s="13">
        <f>ROUND(D150+E150+F150+G150+H150+I150,0)</f>
        <v>0</v>
      </c>
      <c r="K150" s="14">
        <f>ROUND(G150+H150+I150,0)</f>
        <v>0</v>
      </c>
      <c r="L150" s="11" t="str">
        <f>IF(OR($J150&lt;=-1,$J150&gt;0),A150,"")</f>
        <v/>
      </c>
      <c r="M150" s="11" t="str">
        <f>IF(OR($J150&lt;=-1,$J150&gt;0),A150,"")</f>
        <v/>
      </c>
      <c r="N150" s="11" t="str">
        <f>IF(OR($J150&lt;=-1,$J150&gt;0),C150,"")</f>
        <v/>
      </c>
      <c r="O150" s="11" t="str">
        <f t="shared" si="9"/>
        <v/>
      </c>
      <c r="P150" s="12" t="str">
        <f>IF(OR($K150&lt;=-1,$K150&gt;0),A150,"")</f>
        <v/>
      </c>
      <c r="Q150" s="12" t="str">
        <f>IF(OR($K150&lt;=-1,$K150&gt;0),A150,"")</f>
        <v/>
      </c>
      <c r="R150" s="12" t="str">
        <f>IF(OR($K150&lt;=-1,$K150&gt;0),B150,"")</f>
        <v/>
      </c>
      <c r="S150" s="101" t="str">
        <f t="shared" si="10"/>
        <v/>
      </c>
    </row>
    <row r="151" spans="1:19" s="32" customFormat="1" ht="30" customHeight="1" x14ac:dyDescent="0.2">
      <c r="A151" s="7">
        <v>232</v>
      </c>
      <c r="B151" s="159">
        <f t="shared" si="11"/>
        <v>660.44</v>
      </c>
      <c r="C151" s="228">
        <f t="shared" si="12"/>
        <v>678.44</v>
      </c>
      <c r="D151" s="5">
        <f>SUMIFS(TAB!$I$4:$I$195,TAB!$G$4:$G$195,$A151,TAB!$N$4:$N$195,"G0")-SUMIFS(TAB!$I$4:$I$195,TAB!$H$4:$H$195,$A151,TAB!$N$4:$N$195,"G0")</f>
        <v>0</v>
      </c>
      <c r="E151" s="5">
        <f>SUMIFS(TAB!$I$4:$I$195,TAB!$G$4:$G$195,$A151,TAB!$N$4:$N$195,"G1")-SUMIFS(TAB!$I$4:$I$195,TAB!$H$4:$H$195,$A151,TAB!$N$4:$N$195,"G1")</f>
        <v>0</v>
      </c>
      <c r="F151" s="5">
        <f>SUMIFS(TAB!$I$4:$I$195,TAB!$G$4:$G$195,$A151,TAB!$N$4:$N$195,"G2")-SUMIFS(TAB!$I$4:$I$195,TAB!$H$4:$H$195,$A151,TAB!$N$4:$N$195,"G2")</f>
        <v>0</v>
      </c>
      <c r="G151" s="5">
        <f>SUMIFS(TAB!$I$4:$I$195,TAB!$G$4:$G$195,$A151,TAB!$N$4:$N$195,"G9")-SUMIFS(TAB!$I$4:$I$195,TAB!$H$4:$H$195,$A151,TAB!$N$4:$N$195,"G9")</f>
        <v>0</v>
      </c>
      <c r="H151" s="5">
        <f>SUMIFS(TAB!$I$4:$I$195,TAB!$G$4:$G$195,$A151,TAB!$N$4:$N$195,"G7")-SUMIFS(TAB!$I$4:$I$195,TAB!$H$4:$H$195,$A151,TAB!$N$4:$N$195,"G7")</f>
        <v>0</v>
      </c>
      <c r="I151" s="5">
        <f>SUMIFS(TAB!$I$4:$I$195,TAB!$G$4:$G$195,$A151,TAB!$N$4:$N$195,"G5")-SUMIFS(TAB!$I$4:$I$195,TAB!$H$4:$H$195,$A151,TAB!$N$4:$N$195,"G5")</f>
        <v>0</v>
      </c>
      <c r="J151" s="13">
        <f>ROUND(D151+E151+F151+G151+H151+I151,0)</f>
        <v>0</v>
      </c>
      <c r="K151" s="14">
        <f>ROUND(G151+H151+I151,0)</f>
        <v>0</v>
      </c>
      <c r="L151" s="11" t="str">
        <f>IF(OR($J151&lt;=-1,$J151&gt;0),A151,"")</f>
        <v/>
      </c>
      <c r="M151" s="11" t="str">
        <f>IF(OR($J151&lt;=-1,$J151&gt;0),A151,"")</f>
        <v/>
      </c>
      <c r="N151" s="11" t="str">
        <f>IF(OR($J151&lt;=-1,$J151&gt;0),C151,"")</f>
        <v/>
      </c>
      <c r="O151" s="11" t="str">
        <f t="shared" si="9"/>
        <v/>
      </c>
      <c r="P151" s="12" t="str">
        <f>IF(OR($K151&lt;=-1,$K151&gt;0),A151,"")</f>
        <v/>
      </c>
      <c r="Q151" s="12" t="str">
        <f>IF(OR($K151&lt;=-1,$K151&gt;0),A151,"")</f>
        <v/>
      </c>
      <c r="R151" s="12" t="str">
        <f>IF(OR($K151&lt;=-1,$K151&gt;0),B151,"")</f>
        <v/>
      </c>
      <c r="S151" s="101" t="str">
        <f t="shared" si="10"/>
        <v/>
      </c>
    </row>
    <row r="152" spans="1:19" s="32" customFormat="1" ht="30" customHeight="1" x14ac:dyDescent="0.2">
      <c r="A152" s="7">
        <v>234</v>
      </c>
      <c r="B152" s="159">
        <f t="shared" si="11"/>
        <v>660.44</v>
      </c>
      <c r="C152" s="228">
        <f t="shared" si="12"/>
        <v>678.44</v>
      </c>
      <c r="D152" s="5">
        <f>SUMIFS(TAB!$I$4:$I$195,TAB!$G$4:$G$195,$A152,TAB!$N$4:$N$195,"G0")-SUMIFS(TAB!$I$4:$I$195,TAB!$H$4:$H$195,$A152,TAB!$N$4:$N$195,"G0")</f>
        <v>0</v>
      </c>
      <c r="E152" s="5">
        <f>SUMIFS(TAB!$I$4:$I$195,TAB!$G$4:$G$195,$A152,TAB!$N$4:$N$195,"G1")-SUMIFS(TAB!$I$4:$I$195,TAB!$H$4:$H$195,$A152,TAB!$N$4:$N$195,"G1")</f>
        <v>0</v>
      </c>
      <c r="F152" s="5">
        <f>SUMIFS(TAB!$I$4:$I$195,TAB!$G$4:$G$195,$A152,TAB!$N$4:$N$195,"G2")-SUMIFS(TAB!$I$4:$I$195,TAB!$H$4:$H$195,$A152,TAB!$N$4:$N$195,"G2")</f>
        <v>0</v>
      </c>
      <c r="G152" s="5">
        <f>SUMIFS(TAB!$I$4:$I$195,TAB!$G$4:$G$195,$A152,TAB!$N$4:$N$195,"G9")-SUMIFS(TAB!$I$4:$I$195,TAB!$H$4:$H$195,$A152,TAB!$N$4:$N$195,"G9")</f>
        <v>0</v>
      </c>
      <c r="H152" s="5">
        <f>SUMIFS(TAB!$I$4:$I$195,TAB!$G$4:$G$195,$A152,TAB!$N$4:$N$195,"G7")-SUMIFS(TAB!$I$4:$I$195,TAB!$H$4:$H$195,$A152,TAB!$N$4:$N$195,"G7")</f>
        <v>0</v>
      </c>
      <c r="I152" s="5">
        <f>SUMIFS(TAB!$I$4:$I$195,TAB!$G$4:$G$195,$A152,TAB!$N$4:$N$195,"G5")-SUMIFS(TAB!$I$4:$I$195,TAB!$H$4:$H$195,$A152,TAB!$N$4:$N$195,"G5")</f>
        <v>0</v>
      </c>
      <c r="J152" s="13">
        <f>ROUND(D152+E152+F152+G152+H152+I152,0)</f>
        <v>0</v>
      </c>
      <c r="K152" s="14">
        <f>ROUND(G152+H152+I152,0)</f>
        <v>0</v>
      </c>
      <c r="L152" s="11" t="str">
        <f>IF(OR($J152&lt;=-1,$J152&gt;0),A152,"")</f>
        <v/>
      </c>
      <c r="M152" s="11" t="str">
        <f>IF(OR($J152&lt;=-1,$J152&gt;0),A152,"")</f>
        <v/>
      </c>
      <c r="N152" s="11" t="str">
        <f>IF(OR($J152&lt;=-1,$J152&gt;0),C152,"")</f>
        <v/>
      </c>
      <c r="O152" s="11" t="str">
        <f t="shared" si="9"/>
        <v/>
      </c>
      <c r="P152" s="12" t="str">
        <f>IF(OR($K152&lt;=-1,$K152&gt;0),A152,"")</f>
        <v/>
      </c>
      <c r="Q152" s="12" t="str">
        <f>IF(OR($K152&lt;=-1,$K152&gt;0),A152,"")</f>
        <v/>
      </c>
      <c r="R152" s="12" t="str">
        <f>IF(OR($K152&lt;=-1,$K152&gt;0),B152,"")</f>
        <v/>
      </c>
      <c r="S152" s="101" t="str">
        <f t="shared" si="10"/>
        <v/>
      </c>
    </row>
    <row r="153" spans="1:19" s="32" customFormat="1" ht="30" customHeight="1" x14ac:dyDescent="0.2">
      <c r="A153" s="7">
        <v>235</v>
      </c>
      <c r="B153" s="159">
        <f t="shared" si="11"/>
        <v>660.44</v>
      </c>
      <c r="C153" s="228">
        <f t="shared" si="12"/>
        <v>678.44</v>
      </c>
      <c r="D153" s="5">
        <f>SUMIFS(TAB!$I$4:$I$195,TAB!$G$4:$G$195,$A153,TAB!$N$4:$N$195,"G0")-SUMIFS(TAB!$I$4:$I$195,TAB!$H$4:$H$195,$A153,TAB!$N$4:$N$195,"G0")</f>
        <v>0</v>
      </c>
      <c r="E153" s="5">
        <f>SUMIFS(TAB!$I$4:$I$195,TAB!$G$4:$G$195,$A153,TAB!$N$4:$N$195,"G1")-SUMIFS(TAB!$I$4:$I$195,TAB!$H$4:$H$195,$A153,TAB!$N$4:$N$195,"G1")</f>
        <v>0</v>
      </c>
      <c r="F153" s="5">
        <f>SUMIFS(TAB!$I$4:$I$195,TAB!$G$4:$G$195,$A153,TAB!$N$4:$N$195,"G2")-SUMIFS(TAB!$I$4:$I$195,TAB!$H$4:$H$195,$A153,TAB!$N$4:$N$195,"G2")</f>
        <v>0</v>
      </c>
      <c r="G153" s="5">
        <f>SUMIFS(TAB!$I$4:$I$195,TAB!$G$4:$G$195,$A153,TAB!$N$4:$N$195,"G9")-SUMIFS(TAB!$I$4:$I$195,TAB!$H$4:$H$195,$A153,TAB!$N$4:$N$195,"G9")</f>
        <v>0</v>
      </c>
      <c r="H153" s="5">
        <f>SUMIFS(TAB!$I$4:$I$195,TAB!$G$4:$G$195,$A153,TAB!$N$4:$N$195,"G7")-SUMIFS(TAB!$I$4:$I$195,TAB!$H$4:$H$195,$A153,TAB!$N$4:$N$195,"G7")</f>
        <v>0</v>
      </c>
      <c r="I153" s="5">
        <f>SUMIFS(TAB!$I$4:$I$195,TAB!$G$4:$G$195,$A153,TAB!$N$4:$N$195,"G5")-SUMIFS(TAB!$I$4:$I$195,TAB!$H$4:$H$195,$A153,TAB!$N$4:$N$195,"G5")</f>
        <v>0</v>
      </c>
      <c r="J153" s="13">
        <f>ROUND(D153+E153+F153+G153+H153+I153,0)</f>
        <v>0</v>
      </c>
      <c r="K153" s="14">
        <f>ROUND(G153+H153+I153,0)</f>
        <v>0</v>
      </c>
      <c r="L153" s="11" t="str">
        <f>IF(OR($J153&lt;=-1,$J153&gt;0),A153,"")</f>
        <v/>
      </c>
      <c r="M153" s="11" t="str">
        <f>IF(OR($J153&lt;=-1,$J153&gt;0),A153,"")</f>
        <v/>
      </c>
      <c r="N153" s="11" t="str">
        <f>IF(OR($J153&lt;=-1,$J153&gt;0),C153,"")</f>
        <v/>
      </c>
      <c r="O153" s="11" t="str">
        <f t="shared" si="9"/>
        <v/>
      </c>
      <c r="P153" s="12" t="str">
        <f>IF(OR($K153&lt;=-1,$K153&gt;0),A153,"")</f>
        <v/>
      </c>
      <c r="Q153" s="12" t="str">
        <f>IF(OR($K153&lt;=-1,$K153&gt;0),A153,"")</f>
        <v/>
      </c>
      <c r="R153" s="12" t="str">
        <f>IF(OR($K153&lt;=-1,$K153&gt;0),B153,"")</f>
        <v/>
      </c>
      <c r="S153" s="101" t="str">
        <f t="shared" si="10"/>
        <v/>
      </c>
    </row>
    <row r="154" spans="1:19" s="32" customFormat="1" ht="30" customHeight="1" x14ac:dyDescent="0.2">
      <c r="A154" s="7">
        <v>236</v>
      </c>
      <c r="B154" s="159">
        <f t="shared" si="11"/>
        <v>660.44</v>
      </c>
      <c r="C154" s="228">
        <f t="shared" si="12"/>
        <v>678.44</v>
      </c>
      <c r="D154" s="5">
        <f>SUMIFS(TAB!$I$4:$I$195,TAB!$G$4:$G$195,$A154,TAB!$N$4:$N$195,"G0")-SUMIFS(TAB!$I$4:$I$195,TAB!$H$4:$H$195,$A154,TAB!$N$4:$N$195,"G0")</f>
        <v>0</v>
      </c>
      <c r="E154" s="5">
        <f>SUMIFS(TAB!$I$4:$I$195,TAB!$G$4:$G$195,$A154,TAB!$N$4:$N$195,"G1")-SUMIFS(TAB!$I$4:$I$195,TAB!$H$4:$H$195,$A154,TAB!$N$4:$N$195,"G1")</f>
        <v>0</v>
      </c>
      <c r="F154" s="5">
        <f>SUMIFS(TAB!$I$4:$I$195,TAB!$G$4:$G$195,$A154,TAB!$N$4:$N$195,"G2")-SUMIFS(TAB!$I$4:$I$195,TAB!$H$4:$H$195,$A154,TAB!$N$4:$N$195,"G2")</f>
        <v>0</v>
      </c>
      <c r="G154" s="5">
        <f>SUMIFS(TAB!$I$4:$I$195,TAB!$G$4:$G$195,$A154,TAB!$N$4:$N$195,"G9")-SUMIFS(TAB!$I$4:$I$195,TAB!$H$4:$H$195,$A154,TAB!$N$4:$N$195,"G9")</f>
        <v>0</v>
      </c>
      <c r="H154" s="5">
        <f>SUMIFS(TAB!$I$4:$I$195,TAB!$G$4:$G$195,$A154,TAB!$N$4:$N$195,"G7")-SUMIFS(TAB!$I$4:$I$195,TAB!$H$4:$H$195,$A154,TAB!$N$4:$N$195,"G7")</f>
        <v>0</v>
      </c>
      <c r="I154" s="5">
        <f>SUMIFS(TAB!$I$4:$I$195,TAB!$G$4:$G$195,$A154,TAB!$N$4:$N$195,"G5")-SUMIFS(TAB!$I$4:$I$195,TAB!$H$4:$H$195,$A154,TAB!$N$4:$N$195,"G5")</f>
        <v>0</v>
      </c>
      <c r="J154" s="13">
        <f t="shared" ref="J154:J163" si="13">ROUND(D154+E154+F154+G154+H154+I154,0)</f>
        <v>0</v>
      </c>
      <c r="K154" s="14">
        <f t="shared" ref="K154:K155" si="14">ROUND(G154+H154+I154,0)</f>
        <v>0</v>
      </c>
      <c r="L154" s="11" t="str">
        <f>IF(OR($J154&lt;=-1,$J154&gt;0),A154,"")</f>
        <v/>
      </c>
      <c r="M154" s="11" t="str">
        <f>IF(OR($J154&lt;=-1,$J154&gt;0),A154,"")</f>
        <v/>
      </c>
      <c r="N154" s="11" t="str">
        <f>IF(OR($J154&lt;=-1,$J154&gt;0),C154,"")</f>
        <v/>
      </c>
      <c r="O154" s="11" t="str">
        <f t="shared" si="9"/>
        <v/>
      </c>
      <c r="P154" s="12" t="str">
        <f>IF(OR($K154&lt;=-1,$K154&gt;0),A154,"")</f>
        <v/>
      </c>
      <c r="Q154" s="12" t="str">
        <f>IF(OR($K154&lt;=-1,$K154&gt;0),A154,"")</f>
        <v/>
      </c>
      <c r="R154" s="12" t="str">
        <f>IF(OR($K154&lt;=-1,$K154&gt;0),B154,"")</f>
        <v/>
      </c>
      <c r="S154" s="101" t="str">
        <f t="shared" si="10"/>
        <v/>
      </c>
    </row>
    <row r="155" spans="1:19" s="32" customFormat="1" ht="30" customHeight="1" x14ac:dyDescent="0.2">
      <c r="A155" s="7">
        <v>238</v>
      </c>
      <c r="B155" s="159">
        <f t="shared" si="11"/>
        <v>660.44</v>
      </c>
      <c r="C155" s="228">
        <f t="shared" si="12"/>
        <v>678.44</v>
      </c>
      <c r="D155" s="5">
        <f>SUMIFS(TAB!$I$4:$I$195,TAB!$G$4:$G$195,$A155,TAB!$N$4:$N$195,"G0")-SUMIFS(TAB!$I$4:$I$195,TAB!$H$4:$H$195,$A155,TAB!$N$4:$N$195,"G0")</f>
        <v>0</v>
      </c>
      <c r="E155" s="5">
        <f>SUMIFS(TAB!$I$4:$I$195,TAB!$G$4:$G$195,$A155,TAB!$N$4:$N$195,"G1")-SUMIFS(TAB!$I$4:$I$195,TAB!$H$4:$H$195,$A155,TAB!$N$4:$N$195,"G1")</f>
        <v>0</v>
      </c>
      <c r="F155" s="5">
        <f>SUMIFS(TAB!$I$4:$I$195,TAB!$G$4:$G$195,$A155,TAB!$N$4:$N$195,"G2")-SUMIFS(TAB!$I$4:$I$195,TAB!$H$4:$H$195,$A155,TAB!$N$4:$N$195,"G2")</f>
        <v>0</v>
      </c>
      <c r="G155" s="5">
        <f>SUMIFS(TAB!$I$4:$I$195,TAB!$G$4:$G$195,$A155,TAB!$N$4:$N$195,"G9")-SUMIFS(TAB!$I$4:$I$195,TAB!$H$4:$H$195,$A155,TAB!$N$4:$N$195,"G9")</f>
        <v>0</v>
      </c>
      <c r="H155" s="5">
        <f>SUMIFS(TAB!$I$4:$I$195,TAB!$G$4:$G$195,$A155,TAB!$N$4:$N$195,"G7")-SUMIFS(TAB!$I$4:$I$195,TAB!$H$4:$H$195,$A155,TAB!$N$4:$N$195,"G7")</f>
        <v>0</v>
      </c>
      <c r="I155" s="5">
        <f>SUMIFS(TAB!$I$4:$I$195,TAB!$G$4:$G$195,$A155,TAB!$N$4:$N$195,"G5")-SUMIFS(TAB!$I$4:$I$195,TAB!$H$4:$H$195,$A155,TAB!$N$4:$N$195,"G5")</f>
        <v>0</v>
      </c>
      <c r="J155" s="13">
        <f t="shared" si="13"/>
        <v>0</v>
      </c>
      <c r="K155" s="14">
        <f t="shared" si="14"/>
        <v>0</v>
      </c>
      <c r="L155" s="11" t="str">
        <f>IF(OR($J155&lt;=-1,$J155&gt;0),A155,"")</f>
        <v/>
      </c>
      <c r="M155" s="11" t="str">
        <f>IF(OR($J155&lt;=-1,$J155&gt;0),A155,"")</f>
        <v/>
      </c>
      <c r="N155" s="11" t="str">
        <f>IF(OR($J155&lt;=-1,$J155&gt;0),C155,"")</f>
        <v/>
      </c>
      <c r="O155" s="11" t="str">
        <f t="shared" si="9"/>
        <v/>
      </c>
      <c r="P155" s="12" t="str">
        <f>IF(OR($K155&lt;=-1,$K155&gt;0),A155,"")</f>
        <v/>
      </c>
      <c r="Q155" s="12" t="str">
        <f>IF(OR($K155&lt;=-1,$K155&gt;0),A155,"")</f>
        <v/>
      </c>
      <c r="R155" s="12" t="str">
        <f>IF(OR($K155&lt;=-1,$K155&gt;0),B155,"")</f>
        <v/>
      </c>
      <c r="S155" s="101" t="str">
        <f t="shared" si="10"/>
        <v/>
      </c>
    </row>
    <row r="156" spans="1:19" ht="30" customHeight="1" x14ac:dyDescent="0.2">
      <c r="A156" s="140">
        <v>239</v>
      </c>
      <c r="B156" s="159">
        <f t="shared" si="11"/>
        <v>660.44</v>
      </c>
      <c r="C156" s="228">
        <f t="shared" si="12"/>
        <v>678.44</v>
      </c>
      <c r="D156" s="5">
        <f>SUMIFS(TAB!$I$4:$I$195,TAB!$G$4:$G$195,$A156,TAB!$N$4:$N$195,"G0")-SUMIFS(TAB!$I$4:$I$195,TAB!$H$4:$H$195,$A156,TAB!$N$4:$N$195,"G0")</f>
        <v>0</v>
      </c>
      <c r="E156" s="5">
        <f>SUMIFS(TAB!$I$4:$I$195,TAB!$G$4:$G$195,$A156,TAB!$N$4:$N$195,"G1")-SUMIFS(TAB!$I$4:$I$195,TAB!$H$4:$H$195,$A156,TAB!$N$4:$N$195,"G1")</f>
        <v>0</v>
      </c>
      <c r="F156" s="5">
        <f>SUMIFS(TAB!$I$4:$I$195,TAB!$G$4:$G$195,$A156,TAB!$N$4:$N$195,"G2")-SUMIFS(TAB!$I$4:$I$195,TAB!$H$4:$H$195,$A156,TAB!$N$4:$N$195,"G2")</f>
        <v>0</v>
      </c>
      <c r="G156" s="5">
        <f>SUMIFS(TAB!$I$4:$I$195,TAB!$G$4:$G$195,$A156,TAB!$N$4:$N$195,"G9")-SUMIFS(TAB!$I$4:$I$195,TAB!$H$4:$H$195,$A156,TAB!$N$4:$N$195,"G9")</f>
        <v>0</v>
      </c>
      <c r="H156" s="5">
        <f>SUMIFS(TAB!$I$4:$I$195,TAB!$G$4:$G$195,$A156,TAB!$N$4:$N$195,"G7")-SUMIFS(TAB!$I$4:$I$195,TAB!$H$4:$H$195,$A156,TAB!$N$4:$N$195,"G7")</f>
        <v>0</v>
      </c>
      <c r="I156" s="5">
        <f>SUMIFS(TAB!$I$4:$I$195,TAB!$G$4:$G$195,$A156,TAB!$N$4:$N$195,"G5")-SUMIFS(TAB!$I$4:$I$195,TAB!$H$4:$H$195,$A156,TAB!$N$4:$N$195,"G5")</f>
        <v>0</v>
      </c>
      <c r="J156" s="13">
        <f t="shared" si="13"/>
        <v>0</v>
      </c>
      <c r="K156" s="14">
        <f t="shared" ref="K156:K163" si="15">ROUND(G156+H156+I156,0)</f>
        <v>0</v>
      </c>
      <c r="L156" s="11" t="str">
        <f>IF(OR($J156&lt;=-1,$J156&gt;0),A156,"")</f>
        <v/>
      </c>
      <c r="M156" s="11" t="str">
        <f>IF(OR($J156&lt;=-1,$J156&gt;0),A156,"")</f>
        <v/>
      </c>
      <c r="N156" s="11" t="str">
        <f>IF(OR($J156&lt;=-1,$J156&gt;0),C156,"")</f>
        <v/>
      </c>
      <c r="O156" s="11" t="str">
        <f t="shared" si="9"/>
        <v/>
      </c>
      <c r="P156" s="12" t="str">
        <f>IF(OR($K156&lt;=-1,$K156&gt;0),A156,"")</f>
        <v/>
      </c>
      <c r="Q156" s="12" t="str">
        <f>IF(OR($K156&lt;=-1,$K156&gt;0),A156,"")</f>
        <v/>
      </c>
      <c r="R156" s="12" t="str">
        <f>IF(OR($K156&lt;=-1,$K156&gt;0),B156,"")</f>
        <v/>
      </c>
      <c r="S156" s="101" t="str">
        <f t="shared" si="10"/>
        <v/>
      </c>
    </row>
    <row r="157" spans="1:19" ht="30" customHeight="1" x14ac:dyDescent="0.2">
      <c r="A157" s="140">
        <v>240</v>
      </c>
      <c r="B157" s="159">
        <f t="shared" si="11"/>
        <v>660.44</v>
      </c>
      <c r="C157" s="228">
        <f t="shared" si="12"/>
        <v>678.44</v>
      </c>
      <c r="D157" s="5">
        <f>SUMIFS(TAB!$I$4:$I$195,TAB!$G$4:$G$195,$A157,TAB!$N$4:$N$195,"G0")-SUMIFS(TAB!$I$4:$I$195,TAB!$H$4:$H$195,$A157,TAB!$N$4:$N$195,"G0")</f>
        <v>0</v>
      </c>
      <c r="E157" s="5">
        <f>SUMIFS(TAB!$I$4:$I$195,TAB!$G$4:$G$195,$A157,TAB!$N$4:$N$195,"G1")-SUMIFS(TAB!$I$4:$I$195,TAB!$H$4:$H$195,$A157,TAB!$N$4:$N$195,"G1")</f>
        <v>0</v>
      </c>
      <c r="F157" s="5">
        <f>SUMIFS(TAB!$I$4:$I$195,TAB!$G$4:$G$195,$A157,TAB!$N$4:$N$195,"G2")-SUMIFS(TAB!$I$4:$I$195,TAB!$H$4:$H$195,$A157,TAB!$N$4:$N$195,"G2")</f>
        <v>0</v>
      </c>
      <c r="G157" s="5">
        <f>SUMIFS(TAB!$I$4:$I$195,TAB!$G$4:$G$195,$A157,TAB!$N$4:$N$195,"G9")-SUMIFS(TAB!$I$4:$I$195,TAB!$H$4:$H$195,$A157,TAB!$N$4:$N$195,"G9")</f>
        <v>0</v>
      </c>
      <c r="H157" s="5">
        <f>SUMIFS(TAB!$I$4:$I$195,TAB!$G$4:$G$195,$A157,TAB!$N$4:$N$195,"G7")-SUMIFS(TAB!$I$4:$I$195,TAB!$H$4:$H$195,$A157,TAB!$N$4:$N$195,"G7")</f>
        <v>0</v>
      </c>
      <c r="I157" s="5">
        <f>SUMIFS(TAB!$I$4:$I$195,TAB!$G$4:$G$195,$A157,TAB!$N$4:$N$195,"G5")-SUMIFS(TAB!$I$4:$I$195,TAB!$H$4:$H$195,$A157,TAB!$N$4:$N$195,"G5")</f>
        <v>0</v>
      </c>
      <c r="J157" s="13">
        <f t="shared" si="13"/>
        <v>0</v>
      </c>
      <c r="K157" s="14">
        <f t="shared" si="15"/>
        <v>0</v>
      </c>
      <c r="L157" s="11" t="str">
        <f>IF(OR($J157&lt;=-1,$J157&gt;0),A157,"")</f>
        <v/>
      </c>
      <c r="M157" s="11" t="str">
        <f>IF(OR($J157&lt;=-1,$J157&gt;0),A157,"")</f>
        <v/>
      </c>
      <c r="N157" s="11" t="str">
        <f>IF(OR($J157&lt;=-1,$J157&gt;0),C157,"")</f>
        <v/>
      </c>
      <c r="O157" s="11" t="str">
        <f t="shared" si="9"/>
        <v/>
      </c>
      <c r="P157" s="12" t="str">
        <f>IF(OR($K157&lt;=-1,$K157&gt;0),A157,"")</f>
        <v/>
      </c>
      <c r="Q157" s="12" t="str">
        <f>IF(OR($K157&lt;=-1,$K157&gt;0),A157,"")</f>
        <v/>
      </c>
      <c r="R157" s="12" t="str">
        <f>IF(OR($K157&lt;=-1,$K157&gt;0),B157,"")</f>
        <v/>
      </c>
      <c r="S157" s="101" t="str">
        <f t="shared" si="10"/>
        <v/>
      </c>
    </row>
    <row r="158" spans="1:19" ht="30" customHeight="1" x14ac:dyDescent="0.2">
      <c r="A158" s="140">
        <v>242</v>
      </c>
      <c r="B158" s="159">
        <f t="shared" si="11"/>
        <v>660.44</v>
      </c>
      <c r="C158" s="228">
        <f t="shared" si="12"/>
        <v>678.44</v>
      </c>
      <c r="D158" s="5">
        <f>SUMIFS(TAB!$I$4:$I$195,TAB!$G$4:$G$195,$A158,TAB!$N$4:$N$195,"G0")-SUMIFS(TAB!$I$4:$I$195,TAB!$H$4:$H$195,$A158,TAB!$N$4:$N$195,"G0")</f>
        <v>0</v>
      </c>
      <c r="E158" s="5">
        <f>SUMIFS(TAB!$I$4:$I$195,TAB!$G$4:$G$195,$A158,TAB!$N$4:$N$195,"G1")-SUMIFS(TAB!$I$4:$I$195,TAB!$H$4:$H$195,$A158,TAB!$N$4:$N$195,"G1")</f>
        <v>0</v>
      </c>
      <c r="F158" s="5">
        <f>SUMIFS(TAB!$I$4:$I$195,TAB!$G$4:$G$195,$A158,TAB!$N$4:$N$195,"G2")-SUMIFS(TAB!$I$4:$I$195,TAB!$H$4:$H$195,$A158,TAB!$N$4:$N$195,"G2")</f>
        <v>0</v>
      </c>
      <c r="G158" s="5">
        <f>SUMIFS(TAB!$I$4:$I$195,TAB!$G$4:$G$195,$A158,TAB!$N$4:$N$195,"G9")-SUMIFS(TAB!$I$4:$I$195,TAB!$H$4:$H$195,$A158,TAB!$N$4:$N$195,"G9")</f>
        <v>0</v>
      </c>
      <c r="H158" s="5">
        <f>SUMIFS(TAB!$I$4:$I$195,TAB!$G$4:$G$195,$A158,TAB!$N$4:$N$195,"G7")-SUMIFS(TAB!$I$4:$I$195,TAB!$H$4:$H$195,$A158,TAB!$N$4:$N$195,"G7")</f>
        <v>0</v>
      </c>
      <c r="I158" s="5">
        <f>SUMIFS(TAB!$I$4:$I$195,TAB!$G$4:$G$195,$A158,TAB!$N$4:$N$195,"G5")-SUMIFS(TAB!$I$4:$I$195,TAB!$H$4:$H$195,$A158,TAB!$N$4:$N$195,"G5")</f>
        <v>0</v>
      </c>
      <c r="J158" s="13">
        <f t="shared" si="13"/>
        <v>0</v>
      </c>
      <c r="K158" s="14">
        <f t="shared" si="15"/>
        <v>0</v>
      </c>
      <c r="L158" s="11" t="str">
        <f>IF(OR($J158&lt;=-1,$J158&gt;0),A158,"")</f>
        <v/>
      </c>
      <c r="M158" s="11" t="str">
        <f>IF(OR($J158&lt;=-1,$J158&gt;0),A158,"")</f>
        <v/>
      </c>
      <c r="N158" s="11" t="str">
        <f>IF(OR($J158&lt;=-1,$J158&gt;0),C158,"")</f>
        <v/>
      </c>
      <c r="O158" s="11" t="str">
        <f t="shared" si="9"/>
        <v/>
      </c>
      <c r="P158" s="12" t="str">
        <f>IF(OR($K158&lt;=-1,$K158&gt;0),A158,"")</f>
        <v/>
      </c>
      <c r="Q158" s="12" t="str">
        <f>IF(OR($K158&lt;=-1,$K158&gt;0),A158,"")</f>
        <v/>
      </c>
      <c r="R158" s="12" t="str">
        <f>IF(OR($K158&lt;=-1,$K158&gt;0),B158,"")</f>
        <v/>
      </c>
      <c r="S158" s="101" t="str">
        <f t="shared" si="10"/>
        <v/>
      </c>
    </row>
    <row r="159" spans="1:19" ht="30" customHeight="1" x14ac:dyDescent="0.2">
      <c r="A159" s="140">
        <v>243</v>
      </c>
      <c r="B159" s="159">
        <f t="shared" si="11"/>
        <v>660.44</v>
      </c>
      <c r="C159" s="228">
        <f t="shared" si="12"/>
        <v>678.44</v>
      </c>
      <c r="D159" s="5">
        <f>SUMIFS(TAB!$I$4:$I$195,TAB!$G$4:$G$195,$A159,TAB!$N$4:$N$195,"G0")-SUMIFS(TAB!$I$4:$I$195,TAB!$H$4:$H$195,$A159,TAB!$N$4:$N$195,"G0")</f>
        <v>0</v>
      </c>
      <c r="E159" s="5">
        <f>SUMIFS(TAB!$I$4:$I$195,TAB!$G$4:$G$195,$A159,TAB!$N$4:$N$195,"G1")-SUMIFS(TAB!$I$4:$I$195,TAB!$H$4:$H$195,$A159,TAB!$N$4:$N$195,"G1")</f>
        <v>0</v>
      </c>
      <c r="F159" s="5">
        <f>SUMIFS(TAB!$I$4:$I$195,TAB!$G$4:$G$195,$A159,TAB!$N$4:$N$195,"G2")-SUMIFS(TAB!$I$4:$I$195,TAB!$H$4:$H$195,$A159,TAB!$N$4:$N$195,"G2")</f>
        <v>0</v>
      </c>
      <c r="G159" s="5">
        <f>SUMIFS(TAB!$I$4:$I$195,TAB!$G$4:$G$195,$A159,TAB!$N$4:$N$195,"G9")-SUMIFS(TAB!$I$4:$I$195,TAB!$H$4:$H$195,$A159,TAB!$N$4:$N$195,"G9")</f>
        <v>0</v>
      </c>
      <c r="H159" s="5">
        <f>SUMIFS(TAB!$I$4:$I$195,TAB!$G$4:$G$195,$A159,TAB!$N$4:$N$195,"G7")-SUMIFS(TAB!$I$4:$I$195,TAB!$H$4:$H$195,$A159,TAB!$N$4:$N$195,"G7")</f>
        <v>0</v>
      </c>
      <c r="I159" s="5">
        <f>SUMIFS(TAB!$I$4:$I$195,TAB!$G$4:$G$195,$A159,TAB!$N$4:$N$195,"G5")-SUMIFS(TAB!$I$4:$I$195,TAB!$H$4:$H$195,$A159,TAB!$N$4:$N$195,"G5")</f>
        <v>0</v>
      </c>
      <c r="J159" s="13">
        <f t="shared" si="13"/>
        <v>0</v>
      </c>
      <c r="K159" s="14">
        <f t="shared" si="15"/>
        <v>0</v>
      </c>
      <c r="L159" s="11" t="str">
        <f>IF(OR($J159&lt;=-1,$J159&gt;0),A159,"")</f>
        <v/>
      </c>
      <c r="M159" s="11" t="str">
        <f>IF(OR($J159&lt;=-1,$J159&gt;0),A159,"")</f>
        <v/>
      </c>
      <c r="N159" s="11" t="str">
        <f>IF(OR($J159&lt;=-1,$J159&gt;0),C159,"")</f>
        <v/>
      </c>
      <c r="O159" s="11" t="str">
        <f t="shared" si="9"/>
        <v/>
      </c>
      <c r="P159" s="12" t="str">
        <f>IF(OR($K159&lt;=-1,$K159&gt;0),A159,"")</f>
        <v/>
      </c>
      <c r="Q159" s="12" t="str">
        <f>IF(OR($K159&lt;=-1,$K159&gt;0),A159,"")</f>
        <v/>
      </c>
      <c r="R159" s="12" t="str">
        <f>IF(OR($K159&lt;=-1,$K159&gt;0),B159,"")</f>
        <v/>
      </c>
      <c r="S159" s="101" t="str">
        <f t="shared" si="10"/>
        <v/>
      </c>
    </row>
    <row r="160" spans="1:19" ht="30" customHeight="1" x14ac:dyDescent="0.2">
      <c r="A160" s="140">
        <v>244</v>
      </c>
      <c r="B160" s="159">
        <f t="shared" si="11"/>
        <v>660.44</v>
      </c>
      <c r="C160" s="228">
        <f t="shared" si="12"/>
        <v>678.44</v>
      </c>
      <c r="D160" s="5">
        <f>SUMIFS(TAB!$I$4:$I$195,TAB!$G$4:$G$195,$A160,TAB!$N$4:$N$195,"G0")-SUMIFS(TAB!$I$4:$I$195,TAB!$H$4:$H$195,$A160,TAB!$N$4:$N$195,"G0")</f>
        <v>0</v>
      </c>
      <c r="E160" s="5">
        <f>SUMIFS(TAB!$I$4:$I$195,TAB!$G$4:$G$195,$A160,TAB!$N$4:$N$195,"G1")-SUMIFS(TAB!$I$4:$I$195,TAB!$H$4:$H$195,$A160,TAB!$N$4:$N$195,"G1")</f>
        <v>0</v>
      </c>
      <c r="F160" s="5">
        <f>SUMIFS(TAB!$I$4:$I$195,TAB!$G$4:$G$195,$A160,TAB!$N$4:$N$195,"G2")-SUMIFS(TAB!$I$4:$I$195,TAB!$H$4:$H$195,$A160,TAB!$N$4:$N$195,"G2")</f>
        <v>0</v>
      </c>
      <c r="G160" s="5">
        <f>SUMIFS(TAB!$I$4:$I$195,TAB!$G$4:$G$195,$A160,TAB!$N$4:$N$195,"G9")-SUMIFS(TAB!$I$4:$I$195,TAB!$H$4:$H$195,$A160,TAB!$N$4:$N$195,"G9")</f>
        <v>0</v>
      </c>
      <c r="H160" s="5">
        <f>SUMIFS(TAB!$I$4:$I$195,TAB!$G$4:$G$195,$A160,TAB!$N$4:$N$195,"G7")-SUMIFS(TAB!$I$4:$I$195,TAB!$H$4:$H$195,$A160,TAB!$N$4:$N$195,"G7")</f>
        <v>0</v>
      </c>
      <c r="I160" s="5">
        <f>SUMIFS(TAB!$I$4:$I$195,TAB!$G$4:$G$195,$A160,TAB!$N$4:$N$195,"G5")-SUMIFS(TAB!$I$4:$I$195,TAB!$H$4:$H$195,$A160,TAB!$N$4:$N$195,"G5")</f>
        <v>0</v>
      </c>
      <c r="J160" s="13">
        <f t="shared" si="13"/>
        <v>0</v>
      </c>
      <c r="K160" s="14">
        <f t="shared" si="15"/>
        <v>0</v>
      </c>
      <c r="L160" s="11" t="str">
        <f>IF(OR($J160&lt;=-1,$J160&gt;0),A160,"")</f>
        <v/>
      </c>
      <c r="M160" s="11" t="str">
        <f>IF(OR($J160&lt;=-1,$J160&gt;0),A160,"")</f>
        <v/>
      </c>
      <c r="N160" s="11" t="str">
        <f>IF(OR($J160&lt;=-1,$J160&gt;0),C160,"")</f>
        <v/>
      </c>
      <c r="O160" s="11" t="str">
        <f t="shared" si="9"/>
        <v/>
      </c>
      <c r="P160" s="12" t="str">
        <f>IF(OR($K160&lt;=-1,$K160&gt;0),A160,"")</f>
        <v/>
      </c>
      <c r="Q160" s="12" t="str">
        <f>IF(OR($K160&lt;=-1,$K160&gt;0),A160,"")</f>
        <v/>
      </c>
      <c r="R160" s="12" t="str">
        <f>IF(OR($K160&lt;=-1,$K160&gt;0),B160,"")</f>
        <v/>
      </c>
      <c r="S160" s="101" t="str">
        <f t="shared" si="10"/>
        <v/>
      </c>
    </row>
    <row r="161" spans="1:19" ht="30" customHeight="1" x14ac:dyDescent="0.2">
      <c r="A161" s="140">
        <v>246</v>
      </c>
      <c r="B161" s="159">
        <f t="shared" si="11"/>
        <v>660.44</v>
      </c>
      <c r="C161" s="228">
        <f t="shared" si="12"/>
        <v>678.44</v>
      </c>
      <c r="D161" s="5">
        <f>SUMIFS(TAB!$I$4:$I$195,TAB!$G$4:$G$195,$A161,TAB!$N$4:$N$195,"G0")-SUMIFS(TAB!$I$4:$I$195,TAB!$H$4:$H$195,$A161,TAB!$N$4:$N$195,"G0")</f>
        <v>0</v>
      </c>
      <c r="E161" s="5">
        <f>SUMIFS(TAB!$I$4:$I$195,TAB!$G$4:$G$195,$A161,TAB!$N$4:$N$195,"G1")-SUMIFS(TAB!$I$4:$I$195,TAB!$H$4:$H$195,$A161,TAB!$N$4:$N$195,"G1")</f>
        <v>0</v>
      </c>
      <c r="F161" s="5">
        <f>SUMIFS(TAB!$I$4:$I$195,TAB!$G$4:$G$195,$A161,TAB!$N$4:$N$195,"G2")-SUMIFS(TAB!$I$4:$I$195,TAB!$H$4:$H$195,$A161,TAB!$N$4:$N$195,"G2")</f>
        <v>0</v>
      </c>
      <c r="G161" s="5">
        <f>SUMIFS(TAB!$I$4:$I$195,TAB!$G$4:$G$195,$A161,TAB!$N$4:$N$195,"G9")-SUMIFS(TAB!$I$4:$I$195,TAB!$H$4:$H$195,$A161,TAB!$N$4:$N$195,"G9")</f>
        <v>0</v>
      </c>
      <c r="H161" s="5">
        <f>SUMIFS(TAB!$I$4:$I$195,TAB!$G$4:$G$195,$A161,TAB!$N$4:$N$195,"G7")-SUMIFS(TAB!$I$4:$I$195,TAB!$H$4:$H$195,$A161,TAB!$N$4:$N$195,"G7")</f>
        <v>0</v>
      </c>
      <c r="I161" s="5">
        <f>SUMIFS(TAB!$I$4:$I$195,TAB!$G$4:$G$195,$A161,TAB!$N$4:$N$195,"G5")-SUMIFS(TAB!$I$4:$I$195,TAB!$H$4:$H$195,$A161,TAB!$N$4:$N$195,"G5")</f>
        <v>0</v>
      </c>
      <c r="J161" s="13">
        <f t="shared" si="13"/>
        <v>0</v>
      </c>
      <c r="K161" s="14">
        <f t="shared" si="15"/>
        <v>0</v>
      </c>
      <c r="L161" s="11" t="str">
        <f>IF(OR($J161&lt;=-1,$J161&gt;0),A161,"")</f>
        <v/>
      </c>
      <c r="M161" s="11" t="str">
        <f>IF(OR($J161&lt;=-1,$J161&gt;0),A161,"")</f>
        <v/>
      </c>
      <c r="N161" s="11" t="str">
        <f>IF(OR($J161&lt;=-1,$J161&gt;0),C161,"")</f>
        <v/>
      </c>
      <c r="O161" s="11" t="str">
        <f t="shared" si="9"/>
        <v/>
      </c>
      <c r="P161" s="12" t="str">
        <f>IF(OR($K161&lt;=-1,$K161&gt;0),A161,"")</f>
        <v/>
      </c>
      <c r="Q161" s="12" t="str">
        <f>IF(OR($K161&lt;=-1,$K161&gt;0),A161,"")</f>
        <v/>
      </c>
      <c r="R161" s="12" t="str">
        <f>IF(OR($K161&lt;=-1,$K161&gt;0),B161,"")</f>
        <v/>
      </c>
      <c r="S161" s="101" t="str">
        <f t="shared" si="10"/>
        <v/>
      </c>
    </row>
    <row r="162" spans="1:19" ht="30" customHeight="1" x14ac:dyDescent="0.2">
      <c r="A162" s="140">
        <v>247</v>
      </c>
      <c r="B162" s="159">
        <f t="shared" si="11"/>
        <v>660.44</v>
      </c>
      <c r="C162" s="228">
        <f t="shared" si="12"/>
        <v>678.44</v>
      </c>
      <c r="D162" s="5">
        <f>SUMIFS(TAB!$I$4:$I$195,TAB!$G$4:$G$195,$A162,TAB!$N$4:$N$195,"G0")-SUMIFS(TAB!$I$4:$I$195,TAB!$H$4:$H$195,$A162,TAB!$N$4:$N$195,"G0")</f>
        <v>0</v>
      </c>
      <c r="E162" s="5">
        <f>SUMIFS(TAB!$I$4:$I$195,TAB!$G$4:$G$195,$A162,TAB!$N$4:$N$195,"G1")-SUMIFS(TAB!$I$4:$I$195,TAB!$H$4:$H$195,$A162,TAB!$N$4:$N$195,"G1")</f>
        <v>0</v>
      </c>
      <c r="F162" s="5">
        <f>SUMIFS(TAB!$I$4:$I$195,TAB!$G$4:$G$195,$A162,TAB!$N$4:$N$195,"G2")-SUMIFS(TAB!$I$4:$I$195,TAB!$H$4:$H$195,$A162,TAB!$N$4:$N$195,"G2")</f>
        <v>0</v>
      </c>
      <c r="G162" s="5">
        <f>SUMIFS(TAB!$I$4:$I$195,TAB!$G$4:$G$195,$A162,TAB!$N$4:$N$195,"G9")-SUMIFS(TAB!$I$4:$I$195,TAB!$H$4:$H$195,$A162,TAB!$N$4:$N$195,"G9")</f>
        <v>0</v>
      </c>
      <c r="H162" s="5">
        <f>SUMIFS(TAB!$I$4:$I$195,TAB!$G$4:$G$195,$A162,TAB!$N$4:$N$195,"G7")-SUMIFS(TAB!$I$4:$I$195,TAB!$H$4:$H$195,$A162,TAB!$N$4:$N$195,"G7")</f>
        <v>0</v>
      </c>
      <c r="I162" s="5">
        <f>SUMIFS(TAB!$I$4:$I$195,TAB!$G$4:$G$195,$A162,TAB!$N$4:$N$195,"G5")-SUMIFS(TAB!$I$4:$I$195,TAB!$H$4:$H$195,$A162,TAB!$N$4:$N$195,"G5")</f>
        <v>0</v>
      </c>
      <c r="J162" s="13">
        <f t="shared" si="13"/>
        <v>0</v>
      </c>
      <c r="K162" s="14">
        <f t="shared" si="15"/>
        <v>0</v>
      </c>
      <c r="L162" s="11" t="str">
        <f>IF(OR($J162&lt;=-1,$J162&gt;0),A162,"")</f>
        <v/>
      </c>
      <c r="M162" s="11" t="str">
        <f>IF(OR($J162&lt;=-1,$J162&gt;0),A162,"")</f>
        <v/>
      </c>
      <c r="N162" s="11" t="str">
        <f>IF(OR($J162&lt;=-1,$J162&gt;0),C162,"")</f>
        <v/>
      </c>
      <c r="O162" s="11" t="str">
        <f t="shared" si="9"/>
        <v/>
      </c>
      <c r="P162" s="12" t="str">
        <f>IF(OR($K162&lt;=-1,$K162&gt;0),A162,"")</f>
        <v/>
      </c>
      <c r="Q162" s="12" t="str">
        <f>IF(OR($K162&lt;=-1,$K162&gt;0),A162,"")</f>
        <v/>
      </c>
      <c r="R162" s="12" t="str">
        <f>IF(OR($K162&lt;=-1,$K162&gt;0),B162,"")</f>
        <v/>
      </c>
      <c r="S162" s="101" t="str">
        <f t="shared" si="10"/>
        <v/>
      </c>
    </row>
    <row r="163" spans="1:19" ht="30" customHeight="1" x14ac:dyDescent="0.2">
      <c r="A163" s="140">
        <v>248</v>
      </c>
      <c r="B163" s="159">
        <f t="shared" si="11"/>
        <v>660.44</v>
      </c>
      <c r="C163" s="228">
        <f t="shared" si="12"/>
        <v>678.44</v>
      </c>
      <c r="D163" s="5">
        <f>SUMIFS(TAB!$I$4:$I$195,TAB!$G$4:$G$195,$A163,TAB!$N$4:$N$195,"G0")-SUMIFS(TAB!$I$4:$I$195,TAB!$H$4:$H$195,$A163,TAB!$N$4:$N$195,"G0")</f>
        <v>0</v>
      </c>
      <c r="E163" s="5">
        <f>SUMIFS(TAB!$I$4:$I$195,TAB!$G$4:$G$195,$A163,TAB!$N$4:$N$195,"G1")-SUMIFS(TAB!$I$4:$I$195,TAB!$H$4:$H$195,$A163,TAB!$N$4:$N$195,"G1")</f>
        <v>0</v>
      </c>
      <c r="F163" s="5">
        <f>SUMIFS(TAB!$I$4:$I$195,TAB!$G$4:$G$195,$A163,TAB!$N$4:$N$195,"G2")-SUMIFS(TAB!$I$4:$I$195,TAB!$H$4:$H$195,$A163,TAB!$N$4:$N$195,"G2")</f>
        <v>0</v>
      </c>
      <c r="G163" s="5">
        <f>SUMIFS(TAB!$I$4:$I$195,TAB!$G$4:$G$195,$A163,TAB!$N$4:$N$195,"G9")-SUMIFS(TAB!$I$4:$I$195,TAB!$H$4:$H$195,$A163,TAB!$N$4:$N$195,"G9")</f>
        <v>0</v>
      </c>
      <c r="H163" s="5">
        <f>SUMIFS(TAB!$I$4:$I$195,TAB!$G$4:$G$195,$A163,TAB!$N$4:$N$195,"G7")-SUMIFS(TAB!$I$4:$I$195,TAB!$H$4:$H$195,$A163,TAB!$N$4:$N$195,"G7")</f>
        <v>0</v>
      </c>
      <c r="I163" s="5">
        <f>SUMIFS(TAB!$I$4:$I$195,TAB!$G$4:$G$195,$A163,TAB!$N$4:$N$195,"G5")-SUMIFS(TAB!$I$4:$I$195,TAB!$H$4:$H$195,$A163,TAB!$N$4:$N$195,"G5")</f>
        <v>0</v>
      </c>
      <c r="J163" s="13">
        <f t="shared" si="13"/>
        <v>0</v>
      </c>
      <c r="K163" s="14">
        <f t="shared" si="15"/>
        <v>0</v>
      </c>
      <c r="L163" s="11" t="str">
        <f>IF(OR($J163&lt;=-1,$J163&gt;0),A163,"")</f>
        <v/>
      </c>
      <c r="M163" s="11" t="str">
        <f>IF(OR($J163&lt;=-1,$J163&gt;0),A163,"")</f>
        <v/>
      </c>
      <c r="N163" s="11" t="str">
        <f>IF(OR($J163&lt;=-1,$J163&gt;0),C163,"")</f>
        <v/>
      </c>
      <c r="O163" s="11" t="str">
        <f t="shared" si="9"/>
        <v/>
      </c>
      <c r="P163" s="12" t="str">
        <f>IF(OR($K163&lt;=-1,$K163&gt;0),A163,"")</f>
        <v/>
      </c>
      <c r="Q163" s="12" t="str">
        <f>IF(OR($K163&lt;=-1,$K163&gt;0),A163,"")</f>
        <v/>
      </c>
      <c r="R163" s="12" t="str">
        <f>IF(OR($K163&lt;=-1,$K163&gt;0),B163,"")</f>
        <v/>
      </c>
      <c r="S163" s="101" t="str">
        <f t="shared" si="10"/>
        <v/>
      </c>
    </row>
    <row r="164" spans="1:19" x14ac:dyDescent="0.2">
      <c r="A164" s="4"/>
      <c r="B164" s="4"/>
      <c r="C164" s="8"/>
      <c r="D164" s="8"/>
      <c r="E164" s="8"/>
      <c r="F164" s="8"/>
      <c r="G164" s="8"/>
      <c r="H164" s="8"/>
      <c r="I164" s="8"/>
    </row>
    <row r="165" spans="1:19" x14ac:dyDescent="0.2">
      <c r="A165" s="4"/>
      <c r="B165" s="4"/>
      <c r="C165" s="8"/>
      <c r="D165" s="8"/>
      <c r="E165" s="8"/>
      <c r="F165" s="8"/>
      <c r="G165" s="8"/>
      <c r="H165" s="8"/>
      <c r="I165" s="8"/>
    </row>
    <row r="166" spans="1:19" x14ac:dyDescent="0.2">
      <c r="A166" s="4"/>
      <c r="B166" s="4"/>
      <c r="C166" s="8"/>
      <c r="D166" s="8"/>
      <c r="E166" s="8"/>
      <c r="F166" s="8"/>
      <c r="G166" s="8"/>
      <c r="H166" s="8"/>
      <c r="I166" s="8"/>
    </row>
    <row r="167" spans="1:19" x14ac:dyDescent="0.2">
      <c r="A167" s="4"/>
      <c r="B167" s="4"/>
      <c r="C167" s="8"/>
      <c r="D167" s="8"/>
      <c r="E167" s="8"/>
      <c r="F167" s="8"/>
      <c r="G167" s="8"/>
      <c r="H167" s="8"/>
      <c r="I167" s="8"/>
    </row>
    <row r="168" spans="1:19" x14ac:dyDescent="0.2">
      <c r="A168" s="4"/>
      <c r="B168" s="4"/>
      <c r="C168" s="8"/>
      <c r="D168" s="8"/>
      <c r="E168" s="8"/>
      <c r="F168" s="8"/>
      <c r="G168" s="8"/>
      <c r="H168" s="8"/>
      <c r="I168" s="8"/>
    </row>
    <row r="169" spans="1:19" x14ac:dyDescent="0.2">
      <c r="A169" s="4"/>
      <c r="B169" s="4"/>
      <c r="C169" s="8"/>
      <c r="D169" s="8"/>
      <c r="E169" s="8"/>
      <c r="F169" s="8"/>
      <c r="G169" s="8"/>
      <c r="H169" s="8"/>
      <c r="I169" s="8"/>
    </row>
    <row r="170" spans="1:19" x14ac:dyDescent="0.2">
      <c r="A170" s="4"/>
      <c r="B170" s="4"/>
      <c r="C170" s="8"/>
      <c r="D170" s="8"/>
      <c r="E170" s="8"/>
      <c r="F170" s="8"/>
      <c r="G170" s="8"/>
      <c r="H170" s="8"/>
      <c r="I170" s="8"/>
    </row>
    <row r="171" spans="1:19" x14ac:dyDescent="0.2">
      <c r="A171" s="4"/>
      <c r="B171" s="4"/>
      <c r="C171" s="8"/>
      <c r="D171" s="8"/>
      <c r="E171" s="8"/>
      <c r="F171" s="8"/>
      <c r="G171" s="8"/>
      <c r="H171" s="8"/>
      <c r="I171" s="8"/>
    </row>
    <row r="172" spans="1:19" x14ac:dyDescent="0.2">
      <c r="A172" s="4"/>
      <c r="B172" s="4"/>
      <c r="C172" s="8"/>
      <c r="D172" s="8"/>
      <c r="E172" s="8"/>
      <c r="F172" s="8"/>
      <c r="G172" s="8"/>
      <c r="H172" s="8"/>
      <c r="I172" s="8"/>
    </row>
    <row r="173" spans="1:19" x14ac:dyDescent="0.2">
      <c r="A173" s="4"/>
      <c r="B173" s="4"/>
      <c r="C173" s="8"/>
      <c r="D173" s="8"/>
      <c r="E173" s="8"/>
      <c r="F173" s="8"/>
      <c r="G173" s="8"/>
      <c r="H173" s="8"/>
      <c r="I173" s="8"/>
    </row>
    <row r="174" spans="1:19" x14ac:dyDescent="0.2">
      <c r="A174" s="4"/>
      <c r="B174" s="4"/>
      <c r="C174" s="8"/>
      <c r="D174" s="8"/>
      <c r="E174" s="8"/>
      <c r="F174" s="8"/>
      <c r="G174" s="8"/>
      <c r="H174" s="8"/>
      <c r="I174" s="8"/>
    </row>
    <row r="175" spans="1:19" x14ac:dyDescent="0.2">
      <c r="A175" s="4"/>
      <c r="B175" s="4"/>
      <c r="C175" s="8"/>
      <c r="D175" s="8"/>
      <c r="E175" s="8"/>
      <c r="F175" s="8"/>
      <c r="G175" s="8"/>
      <c r="H175" s="8"/>
      <c r="I175" s="8"/>
    </row>
    <row r="176" spans="1:19" x14ac:dyDescent="0.2">
      <c r="A176" s="4"/>
      <c r="B176" s="4"/>
      <c r="C176" s="8"/>
      <c r="D176" s="8"/>
      <c r="E176" s="8"/>
      <c r="F176" s="8"/>
      <c r="G176" s="8"/>
      <c r="H176" s="8"/>
      <c r="I176" s="8"/>
    </row>
    <row r="177" spans="1:9" x14ac:dyDescent="0.2">
      <c r="A177" s="4"/>
      <c r="B177" s="4"/>
      <c r="C177" s="8"/>
      <c r="D177" s="8"/>
      <c r="E177" s="8"/>
      <c r="F177" s="8"/>
      <c r="G177" s="8"/>
      <c r="H177" s="8"/>
      <c r="I177" s="8"/>
    </row>
    <row r="178" spans="1:9" x14ac:dyDescent="0.2">
      <c r="A178" s="4"/>
      <c r="B178" s="4"/>
      <c r="C178" s="8"/>
      <c r="D178" s="8"/>
      <c r="E178" s="8"/>
      <c r="F178" s="8"/>
      <c r="G178" s="8"/>
      <c r="H178" s="8"/>
      <c r="I178" s="8"/>
    </row>
    <row r="179" spans="1:9" x14ac:dyDescent="0.2">
      <c r="A179" s="4"/>
      <c r="B179" s="4"/>
      <c r="C179" s="8"/>
      <c r="D179" s="8"/>
      <c r="E179" s="8"/>
      <c r="F179" s="8"/>
      <c r="G179" s="8"/>
      <c r="H179" s="8"/>
      <c r="I179" s="8"/>
    </row>
    <row r="180" spans="1:9" x14ac:dyDescent="0.2">
      <c r="A180" s="4"/>
      <c r="B180" s="4"/>
      <c r="C180" s="8"/>
      <c r="D180" s="8"/>
      <c r="E180" s="8"/>
      <c r="F180" s="8"/>
      <c r="G180" s="8"/>
      <c r="H180" s="8"/>
      <c r="I180" s="8"/>
    </row>
    <row r="181" spans="1:9" x14ac:dyDescent="0.2">
      <c r="A181" s="4"/>
      <c r="B181" s="4"/>
      <c r="C181" s="8"/>
      <c r="D181" s="8"/>
      <c r="E181" s="8"/>
      <c r="F181" s="8"/>
      <c r="G181" s="8"/>
      <c r="H181" s="8"/>
      <c r="I181" s="8"/>
    </row>
    <row r="182" spans="1:9" x14ac:dyDescent="0.2">
      <c r="A182" s="4"/>
      <c r="B182" s="4"/>
      <c r="C182" s="8"/>
      <c r="D182" s="8"/>
      <c r="E182" s="8"/>
      <c r="F182" s="8"/>
      <c r="G182" s="8"/>
      <c r="H182" s="8"/>
      <c r="I182" s="8"/>
    </row>
    <row r="183" spans="1:9" x14ac:dyDescent="0.2">
      <c r="C183" s="8"/>
      <c r="D183" s="8"/>
      <c r="E183" s="8"/>
      <c r="F183" s="8"/>
      <c r="G183" s="8"/>
      <c r="H183" s="31"/>
      <c r="I183" s="8"/>
    </row>
    <row r="184" spans="1:9" ht="15" thickBot="1" x14ac:dyDescent="0.25">
      <c r="H184" s="2"/>
    </row>
    <row r="185" spans="1:9" ht="31.5" x14ac:dyDescent="0.2">
      <c r="D185" s="15">
        <f t="shared" ref="D185:I185" si="16">SUM(D2:D155)</f>
        <v>-6.5</v>
      </c>
      <c r="E185" s="16">
        <f t="shared" si="16"/>
        <v>-5.5</v>
      </c>
      <c r="F185" s="16">
        <f t="shared" si="16"/>
        <v>0</v>
      </c>
      <c r="G185" s="17">
        <f t="shared" si="16"/>
        <v>-56.609999999999985</v>
      </c>
      <c r="H185" s="17">
        <f t="shared" si="16"/>
        <v>0</v>
      </c>
      <c r="I185" s="18">
        <f t="shared" si="16"/>
        <v>-2.9499999999999975</v>
      </c>
    </row>
    <row r="186" spans="1:9" ht="14.25" customHeight="1" x14ac:dyDescent="0.2">
      <c r="D186" s="257">
        <f>D185+E185+F185+G185+H185+I185</f>
        <v>-71.559999999999988</v>
      </c>
      <c r="E186" s="258"/>
      <c r="F186" s="258"/>
      <c r="G186" s="261">
        <f>G185+H185+I185</f>
        <v>-59.559999999999981</v>
      </c>
      <c r="H186" s="261"/>
      <c r="I186" s="262"/>
    </row>
    <row r="187" spans="1:9" ht="15" customHeight="1" thickBot="1" x14ac:dyDescent="0.25">
      <c r="D187" s="259"/>
      <c r="E187" s="260"/>
      <c r="F187" s="260"/>
      <c r="G187" s="263"/>
      <c r="H187" s="263"/>
      <c r="I187" s="264"/>
    </row>
  </sheetData>
  <mergeCells count="2">
    <mergeCell ref="D186:F187"/>
    <mergeCell ref="G186:I187"/>
  </mergeCells>
  <pageMargins left="0.7" right="0.7" top="0.75" bottom="0.75" header="0.3" footer="0.3"/>
  <pageSetup paperSize="9" orientation="portrait" r:id="rId1"/>
  <ignoredErrors>
    <ignoredError sqref="M2:M163 S78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164"/>
  <sheetViews>
    <sheetView workbookViewId="0">
      <selection activeCell="D3" sqref="D3"/>
    </sheetView>
  </sheetViews>
  <sheetFormatPr baseColWidth="10" defaultRowHeight="14.25" x14ac:dyDescent="0.2"/>
  <cols>
    <col min="1" max="1" width="13.375" customWidth="1"/>
    <col min="2" max="2" width="20" customWidth="1"/>
    <col min="3" max="3" width="16.75" customWidth="1"/>
    <col min="4" max="4" width="22" customWidth="1"/>
    <col min="5" max="5" width="20" customWidth="1"/>
    <col min="6" max="6" width="19.375" customWidth="1"/>
    <col min="7" max="7" width="19.75" customWidth="1"/>
    <col min="8" max="8" width="24.75" customWidth="1"/>
    <col min="9" max="9" width="29.125" customWidth="1"/>
    <col min="10" max="11" width="23" customWidth="1"/>
    <col min="12" max="12" width="17.875" customWidth="1"/>
  </cols>
  <sheetData>
    <row r="1" spans="1:12" ht="49.5" customHeight="1" thickBot="1" x14ac:dyDescent="0.25">
      <c r="A1" s="271" t="s">
        <v>4</v>
      </c>
      <c r="B1" s="71" t="s">
        <v>17</v>
      </c>
      <c r="C1" s="79" t="s">
        <v>18</v>
      </c>
      <c r="D1" s="268" t="s">
        <v>14</v>
      </c>
      <c r="E1" s="269"/>
      <c r="F1" s="269"/>
      <c r="G1" s="269"/>
      <c r="H1" s="270"/>
      <c r="I1" s="265" t="s">
        <v>15</v>
      </c>
      <c r="J1" s="266"/>
      <c r="K1" s="266"/>
      <c r="L1" s="267"/>
    </row>
    <row r="2" spans="1:12" ht="30" customHeight="1" thickBot="1" x14ac:dyDescent="0.25">
      <c r="A2" s="272"/>
      <c r="B2" s="80" t="s">
        <v>36</v>
      </c>
      <c r="C2" s="80" t="s">
        <v>37</v>
      </c>
      <c r="D2" s="22" t="s">
        <v>11</v>
      </c>
      <c r="E2" s="23" t="s">
        <v>12</v>
      </c>
      <c r="F2" s="24" t="s">
        <v>7</v>
      </c>
      <c r="G2" s="25" t="s">
        <v>8</v>
      </c>
      <c r="H2" s="72" t="s">
        <v>16</v>
      </c>
      <c r="I2" s="26" t="s">
        <v>13</v>
      </c>
      <c r="J2" s="27" t="s">
        <v>6</v>
      </c>
      <c r="K2" s="28" t="s">
        <v>5</v>
      </c>
      <c r="L2" s="72" t="s">
        <v>16</v>
      </c>
    </row>
    <row r="3" spans="1:12" ht="15.75" x14ac:dyDescent="0.2">
      <c r="A3" s="7">
        <v>64</v>
      </c>
      <c r="B3" s="81">
        <f>'DONNEES-GRAPH'!$B2</f>
        <v>721.05</v>
      </c>
      <c r="C3" s="81" t="e">
        <f>'DONNEES-GRAPH'!#REF!</f>
        <v>#REF!</v>
      </c>
      <c r="D3" s="21" t="e">
        <f>'DONNEES-GRAPH'!#REF!</f>
        <v>#REF!</v>
      </c>
      <c r="E3" s="21" t="e">
        <f>'DONNEES-GRAPH'!#REF!</f>
        <v>#REF!</v>
      </c>
      <c r="F3" s="21" t="e">
        <f>'DONNEES-GRAPH'!#REF!</f>
        <v>#REF!</v>
      </c>
      <c r="G3" s="21" t="e">
        <f>'DONNEES-GRAPH'!#REF!</f>
        <v>#REF!</v>
      </c>
      <c r="H3" s="21" t="e">
        <f>$D3+$E3+$F3+$G3</f>
        <v>#REF!</v>
      </c>
      <c r="I3" s="74" t="e">
        <f>'DONNEES-GRAPH'!#REF!</f>
        <v>#REF!</v>
      </c>
      <c r="J3" s="74" t="e">
        <f>'DONNEES-GRAPH'!#REF!</f>
        <v>#REF!</v>
      </c>
      <c r="K3" s="74" t="e">
        <f>'DONNEES-GRAPH'!#REF!</f>
        <v>#REF!</v>
      </c>
      <c r="L3" s="21" t="e">
        <f>$I3+$J3+$K3</f>
        <v>#REF!</v>
      </c>
    </row>
    <row r="4" spans="1:12" ht="15.75" x14ac:dyDescent="0.2">
      <c r="A4" s="7">
        <v>66</v>
      </c>
      <c r="B4" s="81">
        <f>'DONNEES-GRAPH'!$B3</f>
        <v>721.05</v>
      </c>
      <c r="C4" s="81" t="e">
        <f>'DONNEES-GRAPH'!#REF!</f>
        <v>#REF!</v>
      </c>
      <c r="D4" s="21" t="e">
        <f>'DONNEES-GRAPH'!#REF!</f>
        <v>#REF!</v>
      </c>
      <c r="E4" s="21" t="e">
        <f>'DONNEES-GRAPH'!#REF!</f>
        <v>#REF!</v>
      </c>
      <c r="F4" s="21" t="e">
        <f>'DONNEES-GRAPH'!#REF!</f>
        <v>#REF!</v>
      </c>
      <c r="G4" s="21" t="e">
        <f>'DONNEES-GRAPH'!#REF!</f>
        <v>#REF!</v>
      </c>
      <c r="H4" s="21" t="e">
        <f t="shared" ref="H4:H67" si="0">$D4+$E4+$F4+$G4</f>
        <v>#REF!</v>
      </c>
      <c r="I4" s="74" t="e">
        <f>'DONNEES-GRAPH'!#REF!</f>
        <v>#REF!</v>
      </c>
      <c r="J4" s="74" t="e">
        <f>'DONNEES-GRAPH'!#REF!</f>
        <v>#REF!</v>
      </c>
      <c r="K4" s="74" t="e">
        <f>'DONNEES-GRAPH'!#REF!</f>
        <v>#REF!</v>
      </c>
      <c r="L4" s="21" t="e">
        <f t="shared" ref="L4:L67" si="1">$I4+$J4+$K4</f>
        <v>#REF!</v>
      </c>
    </row>
    <row r="5" spans="1:12" ht="15.75" x14ac:dyDescent="0.2">
      <c r="A5" s="7">
        <v>67</v>
      </c>
      <c r="B5" s="81">
        <f>'DONNEES-GRAPH'!$B4</f>
        <v>721.05</v>
      </c>
      <c r="C5" s="81" t="e">
        <f>'DONNEES-GRAPH'!#REF!</f>
        <v>#REF!</v>
      </c>
      <c r="D5" s="21" t="e">
        <f>'DONNEES-GRAPH'!#REF!</f>
        <v>#REF!</v>
      </c>
      <c r="E5" s="21" t="e">
        <f>'DONNEES-GRAPH'!#REF!</f>
        <v>#REF!</v>
      </c>
      <c r="F5" s="21" t="e">
        <f>'DONNEES-GRAPH'!#REF!</f>
        <v>#REF!</v>
      </c>
      <c r="G5" s="21" t="e">
        <f>'DONNEES-GRAPH'!#REF!</f>
        <v>#REF!</v>
      </c>
      <c r="H5" s="21" t="e">
        <f t="shared" si="0"/>
        <v>#REF!</v>
      </c>
      <c r="I5" s="74" t="e">
        <f>'DONNEES-GRAPH'!#REF!</f>
        <v>#REF!</v>
      </c>
      <c r="J5" s="74" t="e">
        <f>'DONNEES-GRAPH'!#REF!</f>
        <v>#REF!</v>
      </c>
      <c r="K5" s="74" t="e">
        <f>'DONNEES-GRAPH'!#REF!</f>
        <v>#REF!</v>
      </c>
      <c r="L5" s="21" t="e">
        <f t="shared" si="1"/>
        <v>#REF!</v>
      </c>
    </row>
    <row r="6" spans="1:12" ht="15.75" x14ac:dyDescent="0.2">
      <c r="A6" s="7">
        <v>68</v>
      </c>
      <c r="B6" s="81">
        <f>'DONNEES-GRAPH'!$B5</f>
        <v>721.05</v>
      </c>
      <c r="C6" s="81" t="e">
        <f>'DONNEES-GRAPH'!#REF!</f>
        <v>#REF!</v>
      </c>
      <c r="D6" s="21" t="e">
        <f>'DONNEES-GRAPH'!#REF!</f>
        <v>#REF!</v>
      </c>
      <c r="E6" s="21" t="e">
        <f>'DONNEES-GRAPH'!#REF!</f>
        <v>#REF!</v>
      </c>
      <c r="F6" s="21" t="e">
        <f>'DONNEES-GRAPH'!#REF!</f>
        <v>#REF!</v>
      </c>
      <c r="G6" s="21" t="e">
        <f>'DONNEES-GRAPH'!#REF!</f>
        <v>#REF!</v>
      </c>
      <c r="H6" s="21" t="e">
        <f t="shared" si="0"/>
        <v>#REF!</v>
      </c>
      <c r="I6" s="74" t="e">
        <f>'DONNEES-GRAPH'!#REF!</f>
        <v>#REF!</v>
      </c>
      <c r="J6" s="74" t="e">
        <f>'DONNEES-GRAPH'!#REF!</f>
        <v>#REF!</v>
      </c>
      <c r="K6" s="74" t="e">
        <f>'DONNEES-GRAPH'!#REF!</f>
        <v>#REF!</v>
      </c>
      <c r="L6" s="21" t="e">
        <f t="shared" si="1"/>
        <v>#REF!</v>
      </c>
    </row>
    <row r="7" spans="1:12" ht="15.75" x14ac:dyDescent="0.2">
      <c r="A7" s="7">
        <v>69</v>
      </c>
      <c r="B7" s="81">
        <f>'DONNEES-GRAPH'!$B6</f>
        <v>721.05</v>
      </c>
      <c r="C7" s="81" t="e">
        <f>'DONNEES-GRAPH'!#REF!</f>
        <v>#REF!</v>
      </c>
      <c r="D7" s="21" t="e">
        <f>'DONNEES-GRAPH'!#REF!</f>
        <v>#REF!</v>
      </c>
      <c r="E7" s="21" t="e">
        <f>'DONNEES-GRAPH'!#REF!</f>
        <v>#REF!</v>
      </c>
      <c r="F7" s="21" t="e">
        <f>'DONNEES-GRAPH'!#REF!</f>
        <v>#REF!</v>
      </c>
      <c r="G7" s="21" t="e">
        <f>'DONNEES-GRAPH'!#REF!</f>
        <v>#REF!</v>
      </c>
      <c r="H7" s="21" t="e">
        <f t="shared" si="0"/>
        <v>#REF!</v>
      </c>
      <c r="I7" s="74" t="e">
        <f>'DONNEES-GRAPH'!#REF!</f>
        <v>#REF!</v>
      </c>
      <c r="J7" s="74" t="e">
        <f>'DONNEES-GRAPH'!#REF!</f>
        <v>#REF!</v>
      </c>
      <c r="K7" s="74" t="e">
        <f>'DONNEES-GRAPH'!#REF!</f>
        <v>#REF!</v>
      </c>
      <c r="L7" s="21" t="e">
        <f t="shared" si="1"/>
        <v>#REF!</v>
      </c>
    </row>
    <row r="8" spans="1:12" ht="15.75" x14ac:dyDescent="0.2">
      <c r="A8" s="7">
        <v>70</v>
      </c>
      <c r="B8" s="81">
        <f>'DONNEES-GRAPH'!$B7</f>
        <v>727.34999999999991</v>
      </c>
      <c r="C8" s="81" t="e">
        <f>'DONNEES-GRAPH'!#REF!</f>
        <v>#REF!</v>
      </c>
      <c r="D8" s="21" t="e">
        <f>'DONNEES-GRAPH'!#REF!</f>
        <v>#REF!</v>
      </c>
      <c r="E8" s="21" t="e">
        <f>'DONNEES-GRAPH'!#REF!</f>
        <v>#REF!</v>
      </c>
      <c r="F8" s="21" t="e">
        <f>'DONNEES-GRAPH'!#REF!</f>
        <v>#REF!</v>
      </c>
      <c r="G8" s="21" t="e">
        <f>'DONNEES-GRAPH'!#REF!</f>
        <v>#REF!</v>
      </c>
      <c r="H8" s="21" t="e">
        <f t="shared" si="0"/>
        <v>#REF!</v>
      </c>
      <c r="I8" s="74" t="e">
        <f>'DONNEES-GRAPH'!#REF!</f>
        <v>#REF!</v>
      </c>
      <c r="J8" s="74" t="e">
        <f>'DONNEES-GRAPH'!#REF!</f>
        <v>#REF!</v>
      </c>
      <c r="K8" s="74" t="e">
        <f>'DONNEES-GRAPH'!#REF!</f>
        <v>#REF!</v>
      </c>
      <c r="L8" s="21" t="e">
        <f t="shared" si="1"/>
        <v>#REF!</v>
      </c>
    </row>
    <row r="9" spans="1:12" ht="15.75" x14ac:dyDescent="0.2">
      <c r="A9" s="7">
        <v>72</v>
      </c>
      <c r="B9" s="81">
        <f>'DONNEES-GRAPH'!$B8</f>
        <v>727.34999999999991</v>
      </c>
      <c r="C9" s="81" t="e">
        <f>'DONNEES-GRAPH'!#REF!</f>
        <v>#REF!</v>
      </c>
      <c r="D9" s="21" t="e">
        <f>'DONNEES-GRAPH'!#REF!</f>
        <v>#REF!</v>
      </c>
      <c r="E9" s="21" t="e">
        <f>'DONNEES-GRAPH'!#REF!</f>
        <v>#REF!</v>
      </c>
      <c r="F9" s="21" t="e">
        <f>'DONNEES-GRAPH'!#REF!</f>
        <v>#REF!</v>
      </c>
      <c r="G9" s="21" t="e">
        <f>'DONNEES-GRAPH'!#REF!</f>
        <v>#REF!</v>
      </c>
      <c r="H9" s="21" t="e">
        <f t="shared" si="0"/>
        <v>#REF!</v>
      </c>
      <c r="I9" s="74" t="e">
        <f>'DONNEES-GRAPH'!#REF!</f>
        <v>#REF!</v>
      </c>
      <c r="J9" s="74" t="e">
        <f>'DONNEES-GRAPH'!#REF!</f>
        <v>#REF!</v>
      </c>
      <c r="K9" s="74" t="e">
        <f>'DONNEES-GRAPH'!#REF!</f>
        <v>#REF!</v>
      </c>
      <c r="L9" s="21" t="e">
        <f t="shared" si="1"/>
        <v>#REF!</v>
      </c>
    </row>
    <row r="10" spans="1:12" ht="15.75" x14ac:dyDescent="0.2">
      <c r="A10" s="7">
        <v>73</v>
      </c>
      <c r="B10" s="81">
        <f>'DONNEES-GRAPH'!$B9</f>
        <v>727.34999999999991</v>
      </c>
      <c r="C10" s="81" t="e">
        <f>'DONNEES-GRAPH'!#REF!</f>
        <v>#REF!</v>
      </c>
      <c r="D10" s="21" t="e">
        <f>'DONNEES-GRAPH'!#REF!</f>
        <v>#REF!</v>
      </c>
      <c r="E10" s="21" t="e">
        <f>'DONNEES-GRAPH'!#REF!</f>
        <v>#REF!</v>
      </c>
      <c r="F10" s="21" t="e">
        <f>'DONNEES-GRAPH'!#REF!</f>
        <v>#REF!</v>
      </c>
      <c r="G10" s="21" t="e">
        <f>'DONNEES-GRAPH'!#REF!</f>
        <v>#REF!</v>
      </c>
      <c r="H10" s="21" t="e">
        <f t="shared" si="0"/>
        <v>#REF!</v>
      </c>
      <c r="I10" s="74" t="e">
        <f>'DONNEES-GRAPH'!#REF!</f>
        <v>#REF!</v>
      </c>
      <c r="J10" s="74" t="e">
        <f>'DONNEES-GRAPH'!#REF!</f>
        <v>#REF!</v>
      </c>
      <c r="K10" s="74" t="e">
        <f>'DONNEES-GRAPH'!#REF!</f>
        <v>#REF!</v>
      </c>
      <c r="L10" s="21" t="e">
        <f t="shared" si="1"/>
        <v>#REF!</v>
      </c>
    </row>
    <row r="11" spans="1:12" ht="15.75" x14ac:dyDescent="0.2">
      <c r="A11" s="7">
        <v>74</v>
      </c>
      <c r="B11" s="81">
        <f>'DONNEES-GRAPH'!$B10</f>
        <v>727.34999999999991</v>
      </c>
      <c r="C11" s="81" t="e">
        <f>'DONNEES-GRAPH'!#REF!</f>
        <v>#REF!</v>
      </c>
      <c r="D11" s="21" t="e">
        <f>'DONNEES-GRAPH'!#REF!</f>
        <v>#REF!</v>
      </c>
      <c r="E11" s="21" t="e">
        <f>'DONNEES-GRAPH'!#REF!</f>
        <v>#REF!</v>
      </c>
      <c r="F11" s="21" t="e">
        <f>'DONNEES-GRAPH'!#REF!</f>
        <v>#REF!</v>
      </c>
      <c r="G11" s="21" t="e">
        <f>'DONNEES-GRAPH'!#REF!</f>
        <v>#REF!</v>
      </c>
      <c r="H11" s="21" t="e">
        <f t="shared" si="0"/>
        <v>#REF!</v>
      </c>
      <c r="I11" s="74" t="e">
        <f>'DONNEES-GRAPH'!#REF!</f>
        <v>#REF!</v>
      </c>
      <c r="J11" s="74" t="e">
        <f>'DONNEES-GRAPH'!#REF!</f>
        <v>#REF!</v>
      </c>
      <c r="K11" s="74" t="e">
        <f>'DONNEES-GRAPH'!#REF!</f>
        <v>#REF!</v>
      </c>
      <c r="L11" s="21" t="e">
        <f t="shared" si="1"/>
        <v>#REF!</v>
      </c>
    </row>
    <row r="12" spans="1:12" ht="15.75" x14ac:dyDescent="0.2">
      <c r="A12" s="7">
        <v>75</v>
      </c>
      <c r="B12" s="81">
        <f>'DONNEES-GRAPH'!$B11</f>
        <v>727.34999999999991</v>
      </c>
      <c r="C12" s="81" t="e">
        <f>'DONNEES-GRAPH'!#REF!</f>
        <v>#REF!</v>
      </c>
      <c r="D12" s="21" t="e">
        <f>'DONNEES-GRAPH'!#REF!</f>
        <v>#REF!</v>
      </c>
      <c r="E12" s="21" t="e">
        <f>'DONNEES-GRAPH'!#REF!</f>
        <v>#REF!</v>
      </c>
      <c r="F12" s="21" t="e">
        <f>'DONNEES-GRAPH'!#REF!</f>
        <v>#REF!</v>
      </c>
      <c r="G12" s="21" t="e">
        <f>'DONNEES-GRAPH'!#REF!</f>
        <v>#REF!</v>
      </c>
      <c r="H12" s="21" t="e">
        <f t="shared" si="0"/>
        <v>#REF!</v>
      </c>
      <c r="I12" s="74" t="e">
        <f>'DONNEES-GRAPH'!#REF!</f>
        <v>#REF!</v>
      </c>
      <c r="J12" s="74" t="e">
        <f>'DONNEES-GRAPH'!#REF!</f>
        <v>#REF!</v>
      </c>
      <c r="K12" s="74" t="e">
        <f>'DONNEES-GRAPH'!#REF!</f>
        <v>#REF!</v>
      </c>
      <c r="L12" s="21" t="e">
        <f t="shared" si="1"/>
        <v>#REF!</v>
      </c>
    </row>
    <row r="13" spans="1:12" ht="15.75" x14ac:dyDescent="0.2">
      <c r="A13" s="7">
        <v>76</v>
      </c>
      <c r="B13" s="81">
        <f>'DONNEES-GRAPH'!$B12</f>
        <v>727.34999999999991</v>
      </c>
      <c r="C13" s="81" t="e">
        <f>'DONNEES-GRAPH'!#REF!</f>
        <v>#REF!</v>
      </c>
      <c r="D13" s="21" t="e">
        <f>'DONNEES-GRAPH'!#REF!</f>
        <v>#REF!</v>
      </c>
      <c r="E13" s="21" t="e">
        <f>'DONNEES-GRAPH'!#REF!</f>
        <v>#REF!</v>
      </c>
      <c r="F13" s="21" t="e">
        <f>'DONNEES-GRAPH'!#REF!</f>
        <v>#REF!</v>
      </c>
      <c r="G13" s="21" t="e">
        <f>'DONNEES-GRAPH'!#REF!</f>
        <v>#REF!</v>
      </c>
      <c r="H13" s="21" t="e">
        <f t="shared" si="0"/>
        <v>#REF!</v>
      </c>
      <c r="I13" s="74" t="e">
        <f>'DONNEES-GRAPH'!#REF!</f>
        <v>#REF!</v>
      </c>
      <c r="J13" s="74" t="e">
        <f>'DONNEES-GRAPH'!#REF!</f>
        <v>#REF!</v>
      </c>
      <c r="K13" s="74" t="e">
        <f>'DONNEES-GRAPH'!#REF!</f>
        <v>#REF!</v>
      </c>
      <c r="L13" s="21" t="e">
        <f t="shared" si="1"/>
        <v>#REF!</v>
      </c>
    </row>
    <row r="14" spans="1:12" ht="15.75" x14ac:dyDescent="0.2">
      <c r="A14" s="7">
        <v>77</v>
      </c>
      <c r="B14" s="81">
        <f>'DONNEES-GRAPH'!$B13</f>
        <v>727.34999999999991</v>
      </c>
      <c r="C14" s="81" t="e">
        <f>'DONNEES-GRAPH'!#REF!</f>
        <v>#REF!</v>
      </c>
      <c r="D14" s="21" t="e">
        <f>'DONNEES-GRAPH'!#REF!</f>
        <v>#REF!</v>
      </c>
      <c r="E14" s="21" t="e">
        <f>'DONNEES-GRAPH'!#REF!</f>
        <v>#REF!</v>
      </c>
      <c r="F14" s="21" t="e">
        <f>'DONNEES-GRAPH'!#REF!</f>
        <v>#REF!</v>
      </c>
      <c r="G14" s="21" t="e">
        <f>'DONNEES-GRAPH'!#REF!</f>
        <v>#REF!</v>
      </c>
      <c r="H14" s="21" t="e">
        <f t="shared" si="0"/>
        <v>#REF!</v>
      </c>
      <c r="I14" s="74" t="e">
        <f>'DONNEES-GRAPH'!#REF!</f>
        <v>#REF!</v>
      </c>
      <c r="J14" s="74" t="e">
        <f>'DONNEES-GRAPH'!#REF!</f>
        <v>#REF!</v>
      </c>
      <c r="K14" s="74" t="e">
        <f>'DONNEES-GRAPH'!#REF!</f>
        <v>#REF!</v>
      </c>
      <c r="L14" s="21" t="e">
        <f t="shared" si="1"/>
        <v>#REF!</v>
      </c>
    </row>
    <row r="15" spans="1:12" ht="15.75" x14ac:dyDescent="0.2">
      <c r="A15" s="7">
        <v>78</v>
      </c>
      <c r="B15" s="81">
        <f>'DONNEES-GRAPH'!$B14</f>
        <v>727.34999999999991</v>
      </c>
      <c r="C15" s="81" t="e">
        <f>'DONNEES-GRAPH'!#REF!</f>
        <v>#REF!</v>
      </c>
      <c r="D15" s="21" t="e">
        <f>'DONNEES-GRAPH'!#REF!</f>
        <v>#REF!</v>
      </c>
      <c r="E15" s="21" t="e">
        <f>'DONNEES-GRAPH'!#REF!</f>
        <v>#REF!</v>
      </c>
      <c r="F15" s="21" t="e">
        <f>'DONNEES-GRAPH'!#REF!</f>
        <v>#REF!</v>
      </c>
      <c r="G15" s="21" t="e">
        <f>'DONNEES-GRAPH'!#REF!</f>
        <v>#REF!</v>
      </c>
      <c r="H15" s="21" t="e">
        <f t="shared" si="0"/>
        <v>#REF!</v>
      </c>
      <c r="I15" s="74" t="e">
        <f>'DONNEES-GRAPH'!#REF!</f>
        <v>#REF!</v>
      </c>
      <c r="J15" s="74" t="e">
        <f>'DONNEES-GRAPH'!#REF!</f>
        <v>#REF!</v>
      </c>
      <c r="K15" s="74" t="e">
        <f>'DONNEES-GRAPH'!#REF!</f>
        <v>#REF!</v>
      </c>
      <c r="L15" s="21" t="e">
        <f t="shared" si="1"/>
        <v>#REF!</v>
      </c>
    </row>
    <row r="16" spans="1:12" ht="15.75" x14ac:dyDescent="0.2">
      <c r="A16" s="7">
        <v>79</v>
      </c>
      <c r="B16" s="81">
        <f>'DONNEES-GRAPH'!$B15</f>
        <v>727.34999999999991</v>
      </c>
      <c r="C16" s="81" t="e">
        <f>'DONNEES-GRAPH'!#REF!</f>
        <v>#REF!</v>
      </c>
      <c r="D16" s="21" t="e">
        <f>'DONNEES-GRAPH'!#REF!</f>
        <v>#REF!</v>
      </c>
      <c r="E16" s="21" t="e">
        <f>'DONNEES-GRAPH'!#REF!</f>
        <v>#REF!</v>
      </c>
      <c r="F16" s="21" t="e">
        <f>'DONNEES-GRAPH'!#REF!</f>
        <v>#REF!</v>
      </c>
      <c r="G16" s="21" t="e">
        <f>'DONNEES-GRAPH'!#REF!</f>
        <v>#REF!</v>
      </c>
      <c r="H16" s="21" t="e">
        <f t="shared" si="0"/>
        <v>#REF!</v>
      </c>
      <c r="I16" s="74" t="e">
        <f>'DONNEES-GRAPH'!#REF!</f>
        <v>#REF!</v>
      </c>
      <c r="J16" s="74" t="e">
        <f>'DONNEES-GRAPH'!#REF!</f>
        <v>#REF!</v>
      </c>
      <c r="K16" s="74" t="e">
        <f>'DONNEES-GRAPH'!#REF!</f>
        <v>#REF!</v>
      </c>
      <c r="L16" s="21" t="e">
        <f t="shared" si="1"/>
        <v>#REF!</v>
      </c>
    </row>
    <row r="17" spans="1:12" ht="15.75" x14ac:dyDescent="0.2">
      <c r="A17" s="7">
        <v>80</v>
      </c>
      <c r="B17" s="81">
        <f>'DONNEES-GRAPH'!$B16</f>
        <v>704.64999999999986</v>
      </c>
      <c r="C17" s="81" t="e">
        <f>'DONNEES-GRAPH'!#REF!</f>
        <v>#REF!</v>
      </c>
      <c r="D17" s="21" t="e">
        <f>'DONNEES-GRAPH'!#REF!</f>
        <v>#REF!</v>
      </c>
      <c r="E17" s="21" t="e">
        <f>'DONNEES-GRAPH'!#REF!</f>
        <v>#REF!</v>
      </c>
      <c r="F17" s="21" t="e">
        <f>'DONNEES-GRAPH'!#REF!</f>
        <v>#REF!</v>
      </c>
      <c r="G17" s="21" t="e">
        <f>'DONNEES-GRAPH'!#REF!</f>
        <v>#REF!</v>
      </c>
      <c r="H17" s="21" t="e">
        <f t="shared" si="0"/>
        <v>#REF!</v>
      </c>
      <c r="I17" s="74" t="e">
        <f>'DONNEES-GRAPH'!#REF!</f>
        <v>#REF!</v>
      </c>
      <c r="J17" s="74" t="e">
        <f>'DONNEES-GRAPH'!#REF!</f>
        <v>#REF!</v>
      </c>
      <c r="K17" s="74" t="e">
        <f>'DONNEES-GRAPH'!#REF!</f>
        <v>#REF!</v>
      </c>
      <c r="L17" s="21" t="e">
        <f t="shared" si="1"/>
        <v>#REF!</v>
      </c>
    </row>
    <row r="18" spans="1:12" ht="15.75" x14ac:dyDescent="0.2">
      <c r="A18" s="7">
        <v>81</v>
      </c>
      <c r="B18" s="81">
        <f>'DONNEES-GRAPH'!$B17</f>
        <v>704.64999999999986</v>
      </c>
      <c r="C18" s="81" t="e">
        <f>'DONNEES-GRAPH'!#REF!</f>
        <v>#REF!</v>
      </c>
      <c r="D18" s="21" t="e">
        <f>'DONNEES-GRAPH'!#REF!</f>
        <v>#REF!</v>
      </c>
      <c r="E18" s="21" t="e">
        <f>'DONNEES-GRAPH'!#REF!</f>
        <v>#REF!</v>
      </c>
      <c r="F18" s="21" t="e">
        <f>'DONNEES-GRAPH'!#REF!</f>
        <v>#REF!</v>
      </c>
      <c r="G18" s="21" t="e">
        <f>'DONNEES-GRAPH'!#REF!</f>
        <v>#REF!</v>
      </c>
      <c r="H18" s="21" t="e">
        <f t="shared" si="0"/>
        <v>#REF!</v>
      </c>
      <c r="I18" s="74" t="e">
        <f>'DONNEES-GRAPH'!#REF!</f>
        <v>#REF!</v>
      </c>
      <c r="J18" s="74" t="e">
        <f>'DONNEES-GRAPH'!#REF!</f>
        <v>#REF!</v>
      </c>
      <c r="K18" s="74" t="e">
        <f>'DONNEES-GRAPH'!#REF!</f>
        <v>#REF!</v>
      </c>
      <c r="L18" s="21" t="e">
        <f t="shared" si="1"/>
        <v>#REF!</v>
      </c>
    </row>
    <row r="19" spans="1:12" ht="15.75" x14ac:dyDescent="0.2">
      <c r="A19" s="7">
        <v>82</v>
      </c>
      <c r="B19" s="81">
        <f>'DONNEES-GRAPH'!$B18</f>
        <v>690.84999999999991</v>
      </c>
      <c r="C19" s="81" t="e">
        <f>'DONNEES-GRAPH'!#REF!</f>
        <v>#REF!</v>
      </c>
      <c r="D19" s="21" t="e">
        <f>'DONNEES-GRAPH'!#REF!</f>
        <v>#REF!</v>
      </c>
      <c r="E19" s="21" t="e">
        <f>'DONNEES-GRAPH'!#REF!</f>
        <v>#REF!</v>
      </c>
      <c r="F19" s="21" t="e">
        <f>'DONNEES-GRAPH'!#REF!</f>
        <v>#REF!</v>
      </c>
      <c r="G19" s="21" t="e">
        <f>'DONNEES-GRAPH'!#REF!</f>
        <v>#REF!</v>
      </c>
      <c r="H19" s="21" t="e">
        <f t="shared" si="0"/>
        <v>#REF!</v>
      </c>
      <c r="I19" s="74" t="e">
        <f>'DONNEES-GRAPH'!#REF!</f>
        <v>#REF!</v>
      </c>
      <c r="J19" s="74" t="e">
        <f>'DONNEES-GRAPH'!#REF!</f>
        <v>#REF!</v>
      </c>
      <c r="K19" s="74" t="e">
        <f>'DONNEES-GRAPH'!#REF!</f>
        <v>#REF!</v>
      </c>
      <c r="L19" s="21" t="e">
        <f t="shared" si="1"/>
        <v>#REF!</v>
      </c>
    </row>
    <row r="20" spans="1:12" ht="15.75" x14ac:dyDescent="0.2">
      <c r="A20" s="7">
        <v>83</v>
      </c>
      <c r="B20" s="81">
        <f>'DONNEES-GRAPH'!$B19</f>
        <v>690.84999999999991</v>
      </c>
      <c r="C20" s="81" t="e">
        <f>'DONNEES-GRAPH'!#REF!</f>
        <v>#REF!</v>
      </c>
      <c r="D20" s="21" t="e">
        <f>'DONNEES-GRAPH'!#REF!</f>
        <v>#REF!</v>
      </c>
      <c r="E20" s="21" t="e">
        <f>'DONNEES-GRAPH'!#REF!</f>
        <v>#REF!</v>
      </c>
      <c r="F20" s="21" t="e">
        <f>'DONNEES-GRAPH'!#REF!</f>
        <v>#REF!</v>
      </c>
      <c r="G20" s="21" t="e">
        <f>'DONNEES-GRAPH'!#REF!</f>
        <v>#REF!</v>
      </c>
      <c r="H20" s="21" t="e">
        <f t="shared" si="0"/>
        <v>#REF!</v>
      </c>
      <c r="I20" s="74" t="e">
        <f>'DONNEES-GRAPH'!#REF!</f>
        <v>#REF!</v>
      </c>
      <c r="J20" s="74" t="e">
        <f>'DONNEES-GRAPH'!#REF!</f>
        <v>#REF!</v>
      </c>
      <c r="K20" s="74" t="e">
        <f>'DONNEES-GRAPH'!#REF!</f>
        <v>#REF!</v>
      </c>
      <c r="L20" s="21" t="e">
        <f t="shared" si="1"/>
        <v>#REF!</v>
      </c>
    </row>
    <row r="21" spans="1:12" ht="15.75" x14ac:dyDescent="0.2">
      <c r="A21" s="7">
        <v>84</v>
      </c>
      <c r="B21" s="81">
        <f>'DONNEES-GRAPH'!$B20</f>
        <v>690.84999999999991</v>
      </c>
      <c r="C21" s="81" t="e">
        <f>'DONNEES-GRAPH'!#REF!</f>
        <v>#REF!</v>
      </c>
      <c r="D21" s="21" t="e">
        <f>'DONNEES-GRAPH'!#REF!</f>
        <v>#REF!</v>
      </c>
      <c r="E21" s="21" t="e">
        <f>'DONNEES-GRAPH'!#REF!</f>
        <v>#REF!</v>
      </c>
      <c r="F21" s="21" t="e">
        <f>'DONNEES-GRAPH'!#REF!</f>
        <v>#REF!</v>
      </c>
      <c r="G21" s="21" t="e">
        <f>'DONNEES-GRAPH'!#REF!</f>
        <v>#REF!</v>
      </c>
      <c r="H21" s="21" t="e">
        <f t="shared" si="0"/>
        <v>#REF!</v>
      </c>
      <c r="I21" s="74" t="e">
        <f>'DONNEES-GRAPH'!#REF!</f>
        <v>#REF!</v>
      </c>
      <c r="J21" s="74" t="e">
        <f>'DONNEES-GRAPH'!#REF!</f>
        <v>#REF!</v>
      </c>
      <c r="K21" s="74" t="e">
        <f>'DONNEES-GRAPH'!#REF!</f>
        <v>#REF!</v>
      </c>
      <c r="L21" s="21" t="e">
        <f t="shared" si="1"/>
        <v>#REF!</v>
      </c>
    </row>
    <row r="22" spans="1:12" ht="15.75" x14ac:dyDescent="0.2">
      <c r="A22" s="7">
        <v>85</v>
      </c>
      <c r="B22" s="81">
        <f>'DONNEES-GRAPH'!$B21</f>
        <v>690.84999999999991</v>
      </c>
      <c r="C22" s="81" t="e">
        <f>'DONNEES-GRAPH'!#REF!</f>
        <v>#REF!</v>
      </c>
      <c r="D22" s="21" t="e">
        <f>'DONNEES-GRAPH'!#REF!</f>
        <v>#REF!</v>
      </c>
      <c r="E22" s="21" t="e">
        <f>'DONNEES-GRAPH'!#REF!</f>
        <v>#REF!</v>
      </c>
      <c r="F22" s="21" t="e">
        <f>'DONNEES-GRAPH'!#REF!</f>
        <v>#REF!</v>
      </c>
      <c r="G22" s="21" t="e">
        <f>'DONNEES-GRAPH'!#REF!</f>
        <v>#REF!</v>
      </c>
      <c r="H22" s="21" t="e">
        <f t="shared" si="0"/>
        <v>#REF!</v>
      </c>
      <c r="I22" s="74" t="e">
        <f>'DONNEES-GRAPH'!#REF!</f>
        <v>#REF!</v>
      </c>
      <c r="J22" s="74" t="e">
        <f>'DONNEES-GRAPH'!#REF!</f>
        <v>#REF!</v>
      </c>
      <c r="K22" s="74" t="e">
        <f>'DONNEES-GRAPH'!#REF!</f>
        <v>#REF!</v>
      </c>
      <c r="L22" s="21" t="e">
        <f t="shared" si="1"/>
        <v>#REF!</v>
      </c>
    </row>
    <row r="23" spans="1:12" ht="15.75" x14ac:dyDescent="0.2">
      <c r="A23" s="7">
        <v>86</v>
      </c>
      <c r="B23" s="81">
        <f>'DONNEES-GRAPH'!$B22</f>
        <v>690.84999999999991</v>
      </c>
      <c r="C23" s="81" t="e">
        <f>'DONNEES-GRAPH'!#REF!</f>
        <v>#REF!</v>
      </c>
      <c r="D23" s="21" t="e">
        <f>'DONNEES-GRAPH'!#REF!</f>
        <v>#REF!</v>
      </c>
      <c r="E23" s="21" t="e">
        <f>'DONNEES-GRAPH'!#REF!</f>
        <v>#REF!</v>
      </c>
      <c r="F23" s="21" t="e">
        <f>'DONNEES-GRAPH'!#REF!</f>
        <v>#REF!</v>
      </c>
      <c r="G23" s="21" t="e">
        <f>'DONNEES-GRAPH'!#REF!</f>
        <v>#REF!</v>
      </c>
      <c r="H23" s="21" t="e">
        <f t="shared" si="0"/>
        <v>#REF!</v>
      </c>
      <c r="I23" s="74" t="e">
        <f>'DONNEES-GRAPH'!#REF!</f>
        <v>#REF!</v>
      </c>
      <c r="J23" s="74" t="e">
        <f>'DONNEES-GRAPH'!#REF!</f>
        <v>#REF!</v>
      </c>
      <c r="K23" s="74" t="e">
        <f>'DONNEES-GRAPH'!#REF!</f>
        <v>#REF!</v>
      </c>
      <c r="L23" s="21" t="e">
        <f t="shared" si="1"/>
        <v>#REF!</v>
      </c>
    </row>
    <row r="24" spans="1:12" ht="15.75" x14ac:dyDescent="0.2">
      <c r="A24" s="7">
        <v>87</v>
      </c>
      <c r="B24" s="81">
        <f>'DONNEES-GRAPH'!$B23</f>
        <v>690.84999999999991</v>
      </c>
      <c r="C24" s="81" t="e">
        <f>'DONNEES-GRAPH'!#REF!</f>
        <v>#REF!</v>
      </c>
      <c r="D24" s="21" t="e">
        <f>'DONNEES-GRAPH'!#REF!</f>
        <v>#REF!</v>
      </c>
      <c r="E24" s="21" t="e">
        <f>'DONNEES-GRAPH'!#REF!</f>
        <v>#REF!</v>
      </c>
      <c r="F24" s="21" t="e">
        <f>'DONNEES-GRAPH'!#REF!</f>
        <v>#REF!</v>
      </c>
      <c r="G24" s="21" t="e">
        <f>'DONNEES-GRAPH'!#REF!</f>
        <v>#REF!</v>
      </c>
      <c r="H24" s="21" t="e">
        <f t="shared" si="0"/>
        <v>#REF!</v>
      </c>
      <c r="I24" s="74" t="e">
        <f>'DONNEES-GRAPH'!#REF!</f>
        <v>#REF!</v>
      </c>
      <c r="J24" s="74" t="e">
        <f>'DONNEES-GRAPH'!#REF!</f>
        <v>#REF!</v>
      </c>
      <c r="K24" s="74" t="e">
        <f>'DONNEES-GRAPH'!#REF!</f>
        <v>#REF!</v>
      </c>
      <c r="L24" s="21" t="e">
        <f t="shared" si="1"/>
        <v>#REF!</v>
      </c>
    </row>
    <row r="25" spans="1:12" ht="15.75" x14ac:dyDescent="0.2">
      <c r="A25" s="7">
        <v>89</v>
      </c>
      <c r="B25" s="81">
        <f>'DONNEES-GRAPH'!$B24</f>
        <v>690.84999999999991</v>
      </c>
      <c r="C25" s="81" t="e">
        <f>'DONNEES-GRAPH'!#REF!</f>
        <v>#REF!</v>
      </c>
      <c r="D25" s="21" t="e">
        <f>'DONNEES-GRAPH'!#REF!</f>
        <v>#REF!</v>
      </c>
      <c r="E25" s="21" t="e">
        <f>'DONNEES-GRAPH'!#REF!</f>
        <v>#REF!</v>
      </c>
      <c r="F25" s="21" t="e">
        <f>'DONNEES-GRAPH'!#REF!</f>
        <v>#REF!</v>
      </c>
      <c r="G25" s="21" t="e">
        <f>'DONNEES-GRAPH'!#REF!</f>
        <v>#REF!</v>
      </c>
      <c r="H25" s="21" t="e">
        <f t="shared" si="0"/>
        <v>#REF!</v>
      </c>
      <c r="I25" s="74" t="e">
        <f>'DONNEES-GRAPH'!#REF!</f>
        <v>#REF!</v>
      </c>
      <c r="J25" s="74" t="e">
        <f>'DONNEES-GRAPH'!#REF!</f>
        <v>#REF!</v>
      </c>
      <c r="K25" s="74" t="e">
        <f>'DONNEES-GRAPH'!#REF!</f>
        <v>#REF!</v>
      </c>
      <c r="L25" s="21" t="e">
        <f t="shared" si="1"/>
        <v>#REF!</v>
      </c>
    </row>
    <row r="26" spans="1:12" ht="15.75" x14ac:dyDescent="0.2">
      <c r="A26" s="7">
        <v>90</v>
      </c>
      <c r="B26" s="81">
        <f>'DONNEES-GRAPH'!$B25</f>
        <v>690.79</v>
      </c>
      <c r="C26" s="81" t="e">
        <f>'DONNEES-GRAPH'!#REF!</f>
        <v>#REF!</v>
      </c>
      <c r="D26" s="21" t="e">
        <f>'DONNEES-GRAPH'!#REF!</f>
        <v>#REF!</v>
      </c>
      <c r="E26" s="21" t="e">
        <f>'DONNEES-GRAPH'!#REF!</f>
        <v>#REF!</v>
      </c>
      <c r="F26" s="21" t="e">
        <f>'DONNEES-GRAPH'!#REF!</f>
        <v>#REF!</v>
      </c>
      <c r="G26" s="21" t="e">
        <f>'DONNEES-GRAPH'!#REF!</f>
        <v>#REF!</v>
      </c>
      <c r="H26" s="21" t="e">
        <f t="shared" si="0"/>
        <v>#REF!</v>
      </c>
      <c r="I26" s="74" t="e">
        <f>'DONNEES-GRAPH'!#REF!</f>
        <v>#REF!</v>
      </c>
      <c r="J26" s="74" t="e">
        <f>'DONNEES-GRAPH'!#REF!</f>
        <v>#REF!</v>
      </c>
      <c r="K26" s="74" t="e">
        <f>'DONNEES-GRAPH'!#REF!</f>
        <v>#REF!</v>
      </c>
      <c r="L26" s="21" t="e">
        <f t="shared" si="1"/>
        <v>#REF!</v>
      </c>
    </row>
    <row r="27" spans="1:12" ht="15.75" x14ac:dyDescent="0.2">
      <c r="A27" s="7">
        <v>91</v>
      </c>
      <c r="B27" s="81">
        <f>'DONNEES-GRAPH'!$B26</f>
        <v>690.79</v>
      </c>
      <c r="C27" s="81" t="e">
        <f>'DONNEES-GRAPH'!#REF!</f>
        <v>#REF!</v>
      </c>
      <c r="D27" s="21" t="e">
        <f>'DONNEES-GRAPH'!#REF!</f>
        <v>#REF!</v>
      </c>
      <c r="E27" s="21" t="e">
        <f>'DONNEES-GRAPH'!#REF!</f>
        <v>#REF!</v>
      </c>
      <c r="F27" s="21" t="e">
        <f>'DONNEES-GRAPH'!#REF!</f>
        <v>#REF!</v>
      </c>
      <c r="G27" s="21" t="e">
        <f>'DONNEES-GRAPH'!#REF!</f>
        <v>#REF!</v>
      </c>
      <c r="H27" s="21" t="e">
        <f t="shared" si="0"/>
        <v>#REF!</v>
      </c>
      <c r="I27" s="74" t="e">
        <f>'DONNEES-GRAPH'!#REF!</f>
        <v>#REF!</v>
      </c>
      <c r="J27" s="74" t="e">
        <f>'DONNEES-GRAPH'!#REF!</f>
        <v>#REF!</v>
      </c>
      <c r="K27" s="74" t="e">
        <f>'DONNEES-GRAPH'!#REF!</f>
        <v>#REF!</v>
      </c>
      <c r="L27" s="21" t="e">
        <f t="shared" si="1"/>
        <v>#REF!</v>
      </c>
    </row>
    <row r="28" spans="1:12" ht="15.75" x14ac:dyDescent="0.2">
      <c r="A28" s="7">
        <v>92</v>
      </c>
      <c r="B28" s="81">
        <f>'DONNEES-GRAPH'!$B27</f>
        <v>690.79</v>
      </c>
      <c r="C28" s="81" t="e">
        <f>'DONNEES-GRAPH'!#REF!</f>
        <v>#REF!</v>
      </c>
      <c r="D28" s="21" t="e">
        <f>'DONNEES-GRAPH'!#REF!</f>
        <v>#REF!</v>
      </c>
      <c r="E28" s="21" t="e">
        <f>'DONNEES-GRAPH'!#REF!</f>
        <v>#REF!</v>
      </c>
      <c r="F28" s="21" t="e">
        <f>'DONNEES-GRAPH'!#REF!</f>
        <v>#REF!</v>
      </c>
      <c r="G28" s="21" t="e">
        <f>'DONNEES-GRAPH'!#REF!</f>
        <v>#REF!</v>
      </c>
      <c r="H28" s="21" t="e">
        <f t="shared" si="0"/>
        <v>#REF!</v>
      </c>
      <c r="I28" s="74" t="e">
        <f>'DONNEES-GRAPH'!#REF!</f>
        <v>#REF!</v>
      </c>
      <c r="J28" s="74" t="e">
        <f>'DONNEES-GRAPH'!#REF!</f>
        <v>#REF!</v>
      </c>
      <c r="K28" s="74" t="e">
        <f>'DONNEES-GRAPH'!#REF!</f>
        <v>#REF!</v>
      </c>
      <c r="L28" s="21" t="e">
        <f t="shared" si="1"/>
        <v>#REF!</v>
      </c>
    </row>
    <row r="29" spans="1:12" ht="15.75" x14ac:dyDescent="0.2">
      <c r="A29" s="7">
        <v>93</v>
      </c>
      <c r="B29" s="81">
        <f>'DONNEES-GRAPH'!$B28</f>
        <v>690.79</v>
      </c>
      <c r="C29" s="81" t="e">
        <f>'DONNEES-GRAPH'!#REF!</f>
        <v>#REF!</v>
      </c>
      <c r="D29" s="21" t="e">
        <f>'DONNEES-GRAPH'!#REF!</f>
        <v>#REF!</v>
      </c>
      <c r="E29" s="21" t="e">
        <f>'DONNEES-GRAPH'!#REF!</f>
        <v>#REF!</v>
      </c>
      <c r="F29" s="21" t="e">
        <f>'DONNEES-GRAPH'!#REF!</f>
        <v>#REF!</v>
      </c>
      <c r="G29" s="21" t="e">
        <f>'DONNEES-GRAPH'!#REF!</f>
        <v>#REF!</v>
      </c>
      <c r="H29" s="21" t="e">
        <f t="shared" si="0"/>
        <v>#REF!</v>
      </c>
      <c r="I29" s="74" t="e">
        <f>'DONNEES-GRAPH'!#REF!</f>
        <v>#REF!</v>
      </c>
      <c r="J29" s="74" t="e">
        <f>'DONNEES-GRAPH'!#REF!</f>
        <v>#REF!</v>
      </c>
      <c r="K29" s="74" t="e">
        <f>'DONNEES-GRAPH'!#REF!</f>
        <v>#REF!</v>
      </c>
      <c r="L29" s="21" t="e">
        <f t="shared" si="1"/>
        <v>#REF!</v>
      </c>
    </row>
    <row r="30" spans="1:12" ht="15.75" x14ac:dyDescent="0.2">
      <c r="A30" s="7">
        <v>94</v>
      </c>
      <c r="B30" s="81">
        <f>'DONNEES-GRAPH'!$B29</f>
        <v>690.79</v>
      </c>
      <c r="C30" s="81" t="e">
        <f>'DONNEES-GRAPH'!#REF!</f>
        <v>#REF!</v>
      </c>
      <c r="D30" s="21" t="e">
        <f>'DONNEES-GRAPH'!#REF!</f>
        <v>#REF!</v>
      </c>
      <c r="E30" s="21" t="e">
        <f>'DONNEES-GRAPH'!#REF!</f>
        <v>#REF!</v>
      </c>
      <c r="F30" s="21" t="e">
        <f>'DONNEES-GRAPH'!#REF!</f>
        <v>#REF!</v>
      </c>
      <c r="G30" s="21" t="e">
        <f>'DONNEES-GRAPH'!#REF!</f>
        <v>#REF!</v>
      </c>
      <c r="H30" s="21" t="e">
        <f t="shared" si="0"/>
        <v>#REF!</v>
      </c>
      <c r="I30" s="74" t="e">
        <f>'DONNEES-GRAPH'!#REF!</f>
        <v>#REF!</v>
      </c>
      <c r="J30" s="74" t="e">
        <f>'DONNEES-GRAPH'!#REF!</f>
        <v>#REF!</v>
      </c>
      <c r="K30" s="74" t="e">
        <f>'DONNEES-GRAPH'!#REF!</f>
        <v>#REF!</v>
      </c>
      <c r="L30" s="21" t="e">
        <f t="shared" si="1"/>
        <v>#REF!</v>
      </c>
    </row>
    <row r="31" spans="1:12" s="10" customFormat="1" ht="15.75" x14ac:dyDescent="0.2">
      <c r="A31" s="7">
        <v>95</v>
      </c>
      <c r="B31" s="81">
        <f>'DONNEES-GRAPH'!$B30</f>
        <v>683.79</v>
      </c>
      <c r="C31" s="81" t="e">
        <f>'DONNEES-GRAPH'!#REF!</f>
        <v>#REF!</v>
      </c>
      <c r="D31" s="21" t="e">
        <f>'DONNEES-GRAPH'!#REF!</f>
        <v>#REF!</v>
      </c>
      <c r="E31" s="21" t="e">
        <f>'DONNEES-GRAPH'!#REF!</f>
        <v>#REF!</v>
      </c>
      <c r="F31" s="21" t="e">
        <f>'DONNEES-GRAPH'!#REF!</f>
        <v>#REF!</v>
      </c>
      <c r="G31" s="21" t="e">
        <f>'DONNEES-GRAPH'!#REF!</f>
        <v>#REF!</v>
      </c>
      <c r="H31" s="21" t="e">
        <f t="shared" si="0"/>
        <v>#REF!</v>
      </c>
      <c r="I31" s="74" t="e">
        <f>'DONNEES-GRAPH'!#REF!</f>
        <v>#REF!</v>
      </c>
      <c r="J31" s="74" t="e">
        <f>'DONNEES-GRAPH'!#REF!</f>
        <v>#REF!</v>
      </c>
      <c r="K31" s="74" t="e">
        <f>'DONNEES-GRAPH'!#REF!</f>
        <v>#REF!</v>
      </c>
      <c r="L31" s="21" t="e">
        <f t="shared" si="1"/>
        <v>#REF!</v>
      </c>
    </row>
    <row r="32" spans="1:12" ht="15.75" x14ac:dyDescent="0.2">
      <c r="A32" s="7">
        <v>96</v>
      </c>
      <c r="B32" s="81">
        <f>'DONNEES-GRAPH'!$B31</f>
        <v>679.79</v>
      </c>
      <c r="C32" s="81" t="e">
        <f>'DONNEES-GRAPH'!#REF!</f>
        <v>#REF!</v>
      </c>
      <c r="D32" s="21" t="e">
        <f>'DONNEES-GRAPH'!#REF!</f>
        <v>#REF!</v>
      </c>
      <c r="E32" s="21" t="e">
        <f>'DONNEES-GRAPH'!#REF!</f>
        <v>#REF!</v>
      </c>
      <c r="F32" s="21" t="e">
        <f>'DONNEES-GRAPH'!#REF!</f>
        <v>#REF!</v>
      </c>
      <c r="G32" s="21" t="e">
        <f>'DONNEES-GRAPH'!#REF!</f>
        <v>#REF!</v>
      </c>
      <c r="H32" s="21" t="e">
        <f t="shared" si="0"/>
        <v>#REF!</v>
      </c>
      <c r="I32" s="74" t="e">
        <f>'DONNEES-GRAPH'!#REF!</f>
        <v>#REF!</v>
      </c>
      <c r="J32" s="74" t="e">
        <f>'DONNEES-GRAPH'!#REF!</f>
        <v>#REF!</v>
      </c>
      <c r="K32" s="74" t="e">
        <f>'DONNEES-GRAPH'!#REF!</f>
        <v>#REF!</v>
      </c>
      <c r="L32" s="21" t="e">
        <f t="shared" si="1"/>
        <v>#REF!</v>
      </c>
    </row>
    <row r="33" spans="1:12" ht="15.75" x14ac:dyDescent="0.2">
      <c r="A33" s="7">
        <v>97</v>
      </c>
      <c r="B33" s="81">
        <f>'DONNEES-GRAPH'!$B32</f>
        <v>673.49</v>
      </c>
      <c r="C33" s="81" t="e">
        <f>'DONNEES-GRAPH'!#REF!</f>
        <v>#REF!</v>
      </c>
      <c r="D33" s="21" t="e">
        <f>'DONNEES-GRAPH'!#REF!</f>
        <v>#REF!</v>
      </c>
      <c r="E33" s="21" t="e">
        <f>'DONNEES-GRAPH'!#REF!</f>
        <v>#REF!</v>
      </c>
      <c r="F33" s="21" t="e">
        <f>'DONNEES-GRAPH'!#REF!</f>
        <v>#REF!</v>
      </c>
      <c r="G33" s="21" t="e">
        <f>'DONNEES-GRAPH'!#REF!</f>
        <v>#REF!</v>
      </c>
      <c r="H33" s="21" t="e">
        <f t="shared" si="0"/>
        <v>#REF!</v>
      </c>
      <c r="I33" s="74" t="e">
        <f>'DONNEES-GRAPH'!#REF!</f>
        <v>#REF!</v>
      </c>
      <c r="J33" s="74" t="e">
        <f>'DONNEES-GRAPH'!#REF!</f>
        <v>#REF!</v>
      </c>
      <c r="K33" s="74" t="e">
        <f>'DONNEES-GRAPH'!#REF!</f>
        <v>#REF!</v>
      </c>
      <c r="L33" s="21" t="e">
        <f t="shared" si="1"/>
        <v>#REF!</v>
      </c>
    </row>
    <row r="34" spans="1:12" s="158" customFormat="1" ht="15.75" x14ac:dyDescent="0.2">
      <c r="A34" s="103">
        <v>98</v>
      </c>
      <c r="B34" s="171">
        <f>'DONNEES-GRAPH'!$B33</f>
        <v>681.99</v>
      </c>
      <c r="C34" s="171" t="e">
        <f>'DONNEES-GRAPH'!#REF!</f>
        <v>#REF!</v>
      </c>
      <c r="D34" s="104" t="e">
        <f>'DONNEES-GRAPH'!#REF!</f>
        <v>#REF!</v>
      </c>
      <c r="E34" s="104" t="e">
        <f>'DONNEES-GRAPH'!#REF!</f>
        <v>#REF!</v>
      </c>
      <c r="F34" s="104" t="e">
        <f>'DONNEES-GRAPH'!#REF!</f>
        <v>#REF!</v>
      </c>
      <c r="G34" s="104" t="e">
        <f>'DONNEES-GRAPH'!#REF!</f>
        <v>#REF!</v>
      </c>
      <c r="H34" s="104" t="e">
        <f>$D34+$E34+$F34+$G34</f>
        <v>#REF!</v>
      </c>
      <c r="I34" s="172" t="e">
        <f>'DONNEES-GRAPH'!#REF!</f>
        <v>#REF!</v>
      </c>
      <c r="J34" s="172" t="e">
        <f>'DONNEES-GRAPH'!#REF!</f>
        <v>#REF!</v>
      </c>
      <c r="K34" s="172" t="e">
        <f>'DONNEES-GRAPH'!#REF!</f>
        <v>#REF!</v>
      </c>
      <c r="L34" s="104" t="e">
        <f t="shared" si="1"/>
        <v>#REF!</v>
      </c>
    </row>
    <row r="35" spans="1:12" ht="15.75" x14ac:dyDescent="0.2">
      <c r="A35" s="7">
        <v>99</v>
      </c>
      <c r="B35" s="81">
        <f>'DONNEES-GRAPH'!$B34</f>
        <v>681.99</v>
      </c>
      <c r="C35" s="81" t="e">
        <f>'DONNEES-GRAPH'!#REF!</f>
        <v>#REF!</v>
      </c>
      <c r="D35" s="21" t="e">
        <f>'DONNEES-GRAPH'!#REF!</f>
        <v>#REF!</v>
      </c>
      <c r="E35" s="21" t="e">
        <f>'DONNEES-GRAPH'!#REF!</f>
        <v>#REF!</v>
      </c>
      <c r="F35" s="21" t="e">
        <f>'DONNEES-GRAPH'!#REF!</f>
        <v>#REF!</v>
      </c>
      <c r="G35" s="21" t="e">
        <f>'DONNEES-GRAPH'!#REF!</f>
        <v>#REF!</v>
      </c>
      <c r="H35" s="173" t="e">
        <f t="shared" si="0"/>
        <v>#REF!</v>
      </c>
      <c r="I35" s="74" t="e">
        <f>'DONNEES-GRAPH'!#REF!</f>
        <v>#REF!</v>
      </c>
      <c r="J35" s="74" t="e">
        <f>'DONNEES-GRAPH'!#REF!</f>
        <v>#REF!</v>
      </c>
      <c r="K35" s="74" t="e">
        <f>'DONNEES-GRAPH'!#REF!</f>
        <v>#REF!</v>
      </c>
      <c r="L35" s="73" t="e">
        <f t="shared" si="1"/>
        <v>#REF!</v>
      </c>
    </row>
    <row r="36" spans="1:12" ht="15.75" x14ac:dyDescent="0.2">
      <c r="A36" s="7">
        <v>100</v>
      </c>
      <c r="B36" s="81">
        <f>'DONNEES-GRAPH'!$B35</f>
        <v>681.99</v>
      </c>
      <c r="C36" s="81" t="e">
        <f>'DONNEES-GRAPH'!#REF!</f>
        <v>#REF!</v>
      </c>
      <c r="D36" s="21" t="e">
        <f>'DONNEES-GRAPH'!#REF!</f>
        <v>#REF!</v>
      </c>
      <c r="E36" s="21" t="e">
        <f>'DONNEES-GRAPH'!#REF!</f>
        <v>#REF!</v>
      </c>
      <c r="F36" s="21" t="e">
        <f>'DONNEES-GRAPH'!#REF!</f>
        <v>#REF!</v>
      </c>
      <c r="G36" s="21" t="e">
        <f>'DONNEES-GRAPH'!#REF!</f>
        <v>#REF!</v>
      </c>
      <c r="H36" s="173" t="e">
        <f t="shared" si="0"/>
        <v>#REF!</v>
      </c>
      <c r="I36" s="74" t="e">
        <f>'DONNEES-GRAPH'!#REF!</f>
        <v>#REF!</v>
      </c>
      <c r="J36" s="74" t="e">
        <f>'DONNEES-GRAPH'!#REF!</f>
        <v>#REF!</v>
      </c>
      <c r="K36" s="74" t="e">
        <f>'DONNEES-GRAPH'!#REF!</f>
        <v>#REF!</v>
      </c>
      <c r="L36" s="73" t="e">
        <f t="shared" si="1"/>
        <v>#REF!</v>
      </c>
    </row>
    <row r="37" spans="1:12" ht="15.75" x14ac:dyDescent="0.2">
      <c r="A37" s="7">
        <v>101</v>
      </c>
      <c r="B37" s="81">
        <f>'DONNEES-GRAPH'!$B36</f>
        <v>681.99</v>
      </c>
      <c r="C37" s="81" t="e">
        <f>'DONNEES-GRAPH'!#REF!</f>
        <v>#REF!</v>
      </c>
      <c r="D37" s="21" t="e">
        <f>'DONNEES-GRAPH'!#REF!</f>
        <v>#REF!</v>
      </c>
      <c r="E37" s="21" t="e">
        <f>'DONNEES-GRAPH'!#REF!</f>
        <v>#REF!</v>
      </c>
      <c r="F37" s="21" t="e">
        <f>'DONNEES-GRAPH'!#REF!</f>
        <v>#REF!</v>
      </c>
      <c r="G37" s="21" t="e">
        <f>'DONNEES-GRAPH'!#REF!</f>
        <v>#REF!</v>
      </c>
      <c r="H37" s="173" t="e">
        <f t="shared" si="0"/>
        <v>#REF!</v>
      </c>
      <c r="I37" s="74" t="e">
        <f>'DONNEES-GRAPH'!#REF!</f>
        <v>#REF!</v>
      </c>
      <c r="J37" s="74" t="e">
        <f>'DONNEES-GRAPH'!#REF!</f>
        <v>#REF!</v>
      </c>
      <c r="K37" s="74" t="e">
        <f>'DONNEES-GRAPH'!#REF!</f>
        <v>#REF!</v>
      </c>
      <c r="L37" s="73" t="e">
        <f t="shared" si="1"/>
        <v>#REF!</v>
      </c>
    </row>
    <row r="38" spans="1:12" ht="15.75" x14ac:dyDescent="0.2">
      <c r="A38" s="7">
        <v>103</v>
      </c>
      <c r="B38" s="81">
        <f>'DONNEES-GRAPH'!$B37</f>
        <v>681.99</v>
      </c>
      <c r="C38" s="81" t="e">
        <f>'DONNEES-GRAPH'!#REF!</f>
        <v>#REF!</v>
      </c>
      <c r="D38" s="21" t="e">
        <f>'DONNEES-GRAPH'!#REF!</f>
        <v>#REF!</v>
      </c>
      <c r="E38" s="21" t="e">
        <f>'DONNEES-GRAPH'!#REF!</f>
        <v>#REF!</v>
      </c>
      <c r="F38" s="21" t="e">
        <f>'DONNEES-GRAPH'!#REF!</f>
        <v>#REF!</v>
      </c>
      <c r="G38" s="21" t="e">
        <f>'DONNEES-GRAPH'!#REF!</f>
        <v>#REF!</v>
      </c>
      <c r="H38" s="173" t="e">
        <f t="shared" si="0"/>
        <v>#REF!</v>
      </c>
      <c r="I38" s="74" t="e">
        <f>'DONNEES-GRAPH'!#REF!</f>
        <v>#REF!</v>
      </c>
      <c r="J38" s="74" t="e">
        <f>'DONNEES-GRAPH'!#REF!</f>
        <v>#REF!</v>
      </c>
      <c r="K38" s="74" t="e">
        <f>'DONNEES-GRAPH'!#REF!</f>
        <v>#REF!</v>
      </c>
      <c r="L38" s="73" t="e">
        <f t="shared" si="1"/>
        <v>#REF!</v>
      </c>
    </row>
    <row r="39" spans="1:12" ht="15.75" x14ac:dyDescent="0.2">
      <c r="A39" s="7">
        <v>104</v>
      </c>
      <c r="B39" s="81">
        <f>'DONNEES-GRAPH'!$B38</f>
        <v>681.99</v>
      </c>
      <c r="C39" s="81" t="e">
        <f>'DONNEES-GRAPH'!#REF!</f>
        <v>#REF!</v>
      </c>
      <c r="D39" s="21" t="e">
        <f>'DONNEES-GRAPH'!#REF!</f>
        <v>#REF!</v>
      </c>
      <c r="E39" s="21" t="e">
        <f>'DONNEES-GRAPH'!#REF!</f>
        <v>#REF!</v>
      </c>
      <c r="F39" s="21" t="e">
        <f>'DONNEES-GRAPH'!#REF!</f>
        <v>#REF!</v>
      </c>
      <c r="G39" s="21" t="e">
        <f>'DONNEES-GRAPH'!#REF!</f>
        <v>#REF!</v>
      </c>
      <c r="H39" s="173" t="e">
        <f t="shared" si="0"/>
        <v>#REF!</v>
      </c>
      <c r="I39" s="74" t="e">
        <f>'DONNEES-GRAPH'!#REF!</f>
        <v>#REF!</v>
      </c>
      <c r="J39" s="74" t="e">
        <f>'DONNEES-GRAPH'!#REF!</f>
        <v>#REF!</v>
      </c>
      <c r="K39" s="74" t="e">
        <f>'DONNEES-GRAPH'!#REF!</f>
        <v>#REF!</v>
      </c>
      <c r="L39" s="73" t="e">
        <f t="shared" si="1"/>
        <v>#REF!</v>
      </c>
    </row>
    <row r="40" spans="1:12" ht="15.75" x14ac:dyDescent="0.2">
      <c r="A40" s="7">
        <v>105</v>
      </c>
      <c r="B40" s="81">
        <f>'DONNEES-GRAPH'!$B39</f>
        <v>681.99</v>
      </c>
      <c r="C40" s="81" t="e">
        <f>'DONNEES-GRAPH'!#REF!</f>
        <v>#REF!</v>
      </c>
      <c r="D40" s="21" t="e">
        <f>'DONNEES-GRAPH'!#REF!</f>
        <v>#REF!</v>
      </c>
      <c r="E40" s="21" t="e">
        <f>'DONNEES-GRAPH'!#REF!</f>
        <v>#REF!</v>
      </c>
      <c r="F40" s="21" t="e">
        <f>'DONNEES-GRAPH'!#REF!</f>
        <v>#REF!</v>
      </c>
      <c r="G40" s="21" t="e">
        <f>'DONNEES-GRAPH'!#REF!</f>
        <v>#REF!</v>
      </c>
      <c r="H40" s="173" t="e">
        <f t="shared" si="0"/>
        <v>#REF!</v>
      </c>
      <c r="I40" s="74" t="e">
        <f>'DONNEES-GRAPH'!#REF!</f>
        <v>#REF!</v>
      </c>
      <c r="J40" s="74" t="e">
        <f>'DONNEES-GRAPH'!#REF!</f>
        <v>#REF!</v>
      </c>
      <c r="K40" s="74" t="e">
        <f>'DONNEES-GRAPH'!#REF!</f>
        <v>#REF!</v>
      </c>
      <c r="L40" s="73" t="e">
        <f t="shared" si="1"/>
        <v>#REF!</v>
      </c>
    </row>
    <row r="41" spans="1:12" ht="15.75" x14ac:dyDescent="0.2">
      <c r="A41" s="7">
        <v>106</v>
      </c>
      <c r="B41" s="81">
        <f>'DONNEES-GRAPH'!$B40</f>
        <v>675.19</v>
      </c>
      <c r="C41" s="81" t="e">
        <f>'DONNEES-GRAPH'!#REF!</f>
        <v>#REF!</v>
      </c>
      <c r="D41" s="21" t="e">
        <f>'DONNEES-GRAPH'!#REF!</f>
        <v>#REF!</v>
      </c>
      <c r="E41" s="21" t="e">
        <f>'DONNEES-GRAPH'!#REF!</f>
        <v>#REF!</v>
      </c>
      <c r="F41" s="21" t="e">
        <f>'DONNEES-GRAPH'!#REF!</f>
        <v>#REF!</v>
      </c>
      <c r="G41" s="21" t="e">
        <f>'DONNEES-GRAPH'!#REF!</f>
        <v>#REF!</v>
      </c>
      <c r="H41" s="173" t="e">
        <f t="shared" si="0"/>
        <v>#REF!</v>
      </c>
      <c r="I41" s="74" t="e">
        <f>'DONNEES-GRAPH'!#REF!</f>
        <v>#REF!</v>
      </c>
      <c r="J41" s="74" t="e">
        <f>'DONNEES-GRAPH'!#REF!</f>
        <v>#REF!</v>
      </c>
      <c r="K41" s="74" t="e">
        <f>'DONNEES-GRAPH'!#REF!</f>
        <v>#REF!</v>
      </c>
      <c r="L41" s="73" t="e">
        <f t="shared" si="1"/>
        <v>#REF!</v>
      </c>
    </row>
    <row r="42" spans="1:12" ht="15.75" x14ac:dyDescent="0.2">
      <c r="A42" s="7">
        <v>107</v>
      </c>
      <c r="B42" s="81">
        <f>'DONNEES-GRAPH'!$B41</f>
        <v>675.19</v>
      </c>
      <c r="C42" s="81" t="e">
        <f>'DONNEES-GRAPH'!#REF!</f>
        <v>#REF!</v>
      </c>
      <c r="D42" s="21" t="e">
        <f>'DONNEES-GRAPH'!#REF!</f>
        <v>#REF!</v>
      </c>
      <c r="E42" s="21" t="e">
        <f>'DONNEES-GRAPH'!#REF!</f>
        <v>#REF!</v>
      </c>
      <c r="F42" s="21" t="e">
        <f>'DONNEES-GRAPH'!#REF!</f>
        <v>#REF!</v>
      </c>
      <c r="G42" s="21" t="e">
        <f>'DONNEES-GRAPH'!#REF!</f>
        <v>#REF!</v>
      </c>
      <c r="H42" s="173" t="e">
        <f t="shared" si="0"/>
        <v>#REF!</v>
      </c>
      <c r="I42" s="74" t="e">
        <f>'DONNEES-GRAPH'!#REF!</f>
        <v>#REF!</v>
      </c>
      <c r="J42" s="74" t="e">
        <f>'DONNEES-GRAPH'!#REF!</f>
        <v>#REF!</v>
      </c>
      <c r="K42" s="74" t="e">
        <f>'DONNEES-GRAPH'!#REF!</f>
        <v>#REF!</v>
      </c>
      <c r="L42" s="73" t="e">
        <f t="shared" si="1"/>
        <v>#REF!</v>
      </c>
    </row>
    <row r="43" spans="1:12" ht="15.75" x14ac:dyDescent="0.2">
      <c r="A43" s="7">
        <v>108</v>
      </c>
      <c r="B43" s="81">
        <f>'DONNEES-GRAPH'!$B42</f>
        <v>675.19</v>
      </c>
      <c r="C43" s="81" t="e">
        <f>'DONNEES-GRAPH'!#REF!</f>
        <v>#REF!</v>
      </c>
      <c r="D43" s="21" t="e">
        <f>'DONNEES-GRAPH'!#REF!</f>
        <v>#REF!</v>
      </c>
      <c r="E43" s="21" t="e">
        <f>'DONNEES-GRAPH'!#REF!</f>
        <v>#REF!</v>
      </c>
      <c r="F43" s="21" t="e">
        <f>'DONNEES-GRAPH'!#REF!</f>
        <v>#REF!</v>
      </c>
      <c r="G43" s="21" t="e">
        <f>'DONNEES-GRAPH'!#REF!</f>
        <v>#REF!</v>
      </c>
      <c r="H43" s="173" t="e">
        <f t="shared" si="0"/>
        <v>#REF!</v>
      </c>
      <c r="I43" s="74" t="e">
        <f>'DONNEES-GRAPH'!#REF!</f>
        <v>#REF!</v>
      </c>
      <c r="J43" s="74" t="e">
        <f>'DONNEES-GRAPH'!#REF!</f>
        <v>#REF!</v>
      </c>
      <c r="K43" s="74" t="e">
        <f>'DONNEES-GRAPH'!#REF!</f>
        <v>#REF!</v>
      </c>
      <c r="L43" s="73" t="e">
        <f t="shared" si="1"/>
        <v>#REF!</v>
      </c>
    </row>
    <row r="44" spans="1:12" ht="15.75" x14ac:dyDescent="0.2">
      <c r="A44" s="7">
        <v>109</v>
      </c>
      <c r="B44" s="81">
        <f>'DONNEES-GRAPH'!$B43</f>
        <v>675.19</v>
      </c>
      <c r="C44" s="81" t="e">
        <f>'DONNEES-GRAPH'!#REF!</f>
        <v>#REF!</v>
      </c>
      <c r="D44" s="21" t="e">
        <f>'DONNEES-GRAPH'!#REF!</f>
        <v>#REF!</v>
      </c>
      <c r="E44" s="21" t="e">
        <f>'DONNEES-GRAPH'!#REF!</f>
        <v>#REF!</v>
      </c>
      <c r="F44" s="21" t="e">
        <f>'DONNEES-GRAPH'!#REF!</f>
        <v>#REF!</v>
      </c>
      <c r="G44" s="21" t="e">
        <f>'DONNEES-GRAPH'!#REF!</f>
        <v>#REF!</v>
      </c>
      <c r="H44" s="173" t="e">
        <f t="shared" si="0"/>
        <v>#REF!</v>
      </c>
      <c r="I44" s="74" t="e">
        <f>'DONNEES-GRAPH'!#REF!</f>
        <v>#REF!</v>
      </c>
      <c r="J44" s="74" t="e">
        <f>'DONNEES-GRAPH'!#REF!</f>
        <v>#REF!</v>
      </c>
      <c r="K44" s="74" t="e">
        <f>'DONNEES-GRAPH'!#REF!</f>
        <v>#REF!</v>
      </c>
      <c r="L44" s="73" t="e">
        <f t="shared" si="1"/>
        <v>#REF!</v>
      </c>
    </row>
    <row r="45" spans="1:12" ht="15.75" x14ac:dyDescent="0.2">
      <c r="A45" s="7">
        <v>111</v>
      </c>
      <c r="B45" s="81">
        <f>'DONNEES-GRAPH'!$B44</f>
        <v>675.19</v>
      </c>
      <c r="C45" s="81" t="e">
        <f>'DONNEES-GRAPH'!#REF!</f>
        <v>#REF!</v>
      </c>
      <c r="D45" s="21" t="e">
        <f>'DONNEES-GRAPH'!#REF!</f>
        <v>#REF!</v>
      </c>
      <c r="E45" s="21" t="e">
        <f>'DONNEES-GRAPH'!#REF!</f>
        <v>#REF!</v>
      </c>
      <c r="F45" s="21" t="e">
        <f>'DONNEES-GRAPH'!#REF!</f>
        <v>#REF!</v>
      </c>
      <c r="G45" s="21" t="e">
        <f>'DONNEES-GRAPH'!#REF!</f>
        <v>#REF!</v>
      </c>
      <c r="H45" s="173" t="e">
        <f t="shared" si="0"/>
        <v>#REF!</v>
      </c>
      <c r="I45" s="74" t="e">
        <f>'DONNEES-GRAPH'!#REF!</f>
        <v>#REF!</v>
      </c>
      <c r="J45" s="74" t="e">
        <f>'DONNEES-GRAPH'!#REF!</f>
        <v>#REF!</v>
      </c>
      <c r="K45" s="74" t="e">
        <f>'DONNEES-GRAPH'!#REF!</f>
        <v>#REF!</v>
      </c>
      <c r="L45" s="73" t="e">
        <f t="shared" si="1"/>
        <v>#REF!</v>
      </c>
    </row>
    <row r="46" spans="1:12" ht="15.75" x14ac:dyDescent="0.2">
      <c r="A46" s="7">
        <v>112</v>
      </c>
      <c r="B46" s="81">
        <f>'DONNEES-GRAPH'!$B45</f>
        <v>675.19</v>
      </c>
      <c r="C46" s="81" t="e">
        <f>'DONNEES-GRAPH'!#REF!</f>
        <v>#REF!</v>
      </c>
      <c r="D46" s="21" t="e">
        <f>'DONNEES-GRAPH'!#REF!</f>
        <v>#REF!</v>
      </c>
      <c r="E46" s="21" t="e">
        <f>'DONNEES-GRAPH'!#REF!</f>
        <v>#REF!</v>
      </c>
      <c r="F46" s="21" t="e">
        <f>'DONNEES-GRAPH'!#REF!</f>
        <v>#REF!</v>
      </c>
      <c r="G46" s="21" t="e">
        <f>'DONNEES-GRAPH'!#REF!</f>
        <v>#REF!</v>
      </c>
      <c r="H46" s="173" t="e">
        <f t="shared" si="0"/>
        <v>#REF!</v>
      </c>
      <c r="I46" s="74" t="e">
        <f>'DONNEES-GRAPH'!#REF!</f>
        <v>#REF!</v>
      </c>
      <c r="J46" s="74" t="e">
        <f>'DONNEES-GRAPH'!#REF!</f>
        <v>#REF!</v>
      </c>
      <c r="K46" s="74" t="e">
        <f>'DONNEES-GRAPH'!#REF!</f>
        <v>#REF!</v>
      </c>
      <c r="L46" s="73" t="e">
        <f t="shared" si="1"/>
        <v>#REF!</v>
      </c>
    </row>
    <row r="47" spans="1:12" ht="15.75" x14ac:dyDescent="0.2">
      <c r="A47" s="7">
        <v>113</v>
      </c>
      <c r="B47" s="81">
        <f>'DONNEES-GRAPH'!$B46</f>
        <v>675.19</v>
      </c>
      <c r="C47" s="81" t="e">
        <f>'DONNEES-GRAPH'!#REF!</f>
        <v>#REF!</v>
      </c>
      <c r="D47" s="21" t="e">
        <f>'DONNEES-GRAPH'!#REF!</f>
        <v>#REF!</v>
      </c>
      <c r="E47" s="21" t="e">
        <f>'DONNEES-GRAPH'!#REF!</f>
        <v>#REF!</v>
      </c>
      <c r="F47" s="21" t="e">
        <f>'DONNEES-GRAPH'!#REF!</f>
        <v>#REF!</v>
      </c>
      <c r="G47" s="21" t="e">
        <f>'DONNEES-GRAPH'!#REF!</f>
        <v>#REF!</v>
      </c>
      <c r="H47" s="173" t="e">
        <f t="shared" si="0"/>
        <v>#REF!</v>
      </c>
      <c r="I47" s="74" t="e">
        <f>'DONNEES-GRAPH'!#REF!</f>
        <v>#REF!</v>
      </c>
      <c r="J47" s="74" t="e">
        <f>'DONNEES-GRAPH'!#REF!</f>
        <v>#REF!</v>
      </c>
      <c r="K47" s="74" t="e">
        <f>'DONNEES-GRAPH'!#REF!</f>
        <v>#REF!</v>
      </c>
      <c r="L47" s="73" t="e">
        <f t="shared" si="1"/>
        <v>#REF!</v>
      </c>
    </row>
    <row r="48" spans="1:12" ht="15.75" x14ac:dyDescent="0.2">
      <c r="A48" s="7">
        <v>114</v>
      </c>
      <c r="B48" s="81">
        <f>'DONNEES-GRAPH'!$B47</f>
        <v>675.19</v>
      </c>
      <c r="C48" s="81" t="e">
        <f>'DONNEES-GRAPH'!#REF!</f>
        <v>#REF!</v>
      </c>
      <c r="D48" s="21" t="e">
        <f>'DONNEES-GRAPH'!#REF!</f>
        <v>#REF!</v>
      </c>
      <c r="E48" s="21" t="e">
        <f>'DONNEES-GRAPH'!#REF!</f>
        <v>#REF!</v>
      </c>
      <c r="F48" s="21" t="e">
        <f>'DONNEES-GRAPH'!#REF!</f>
        <v>#REF!</v>
      </c>
      <c r="G48" s="21" t="e">
        <f>'DONNEES-GRAPH'!#REF!</f>
        <v>#REF!</v>
      </c>
      <c r="H48" s="173" t="e">
        <f t="shared" si="0"/>
        <v>#REF!</v>
      </c>
      <c r="I48" s="74" t="e">
        <f>'DONNEES-GRAPH'!#REF!</f>
        <v>#REF!</v>
      </c>
      <c r="J48" s="74" t="e">
        <f>'DONNEES-GRAPH'!#REF!</f>
        <v>#REF!</v>
      </c>
      <c r="K48" s="74" t="e">
        <f>'DONNEES-GRAPH'!#REF!</f>
        <v>#REF!</v>
      </c>
      <c r="L48" s="73" t="e">
        <f t="shared" si="1"/>
        <v>#REF!</v>
      </c>
    </row>
    <row r="49" spans="1:12" ht="15.75" x14ac:dyDescent="0.2">
      <c r="A49" s="7">
        <v>115</v>
      </c>
      <c r="B49" s="81">
        <f>'DONNEES-GRAPH'!$B48</f>
        <v>675.19</v>
      </c>
      <c r="C49" s="81" t="e">
        <f>'DONNEES-GRAPH'!#REF!</f>
        <v>#REF!</v>
      </c>
      <c r="D49" s="21" t="e">
        <f>'DONNEES-GRAPH'!#REF!</f>
        <v>#REF!</v>
      </c>
      <c r="E49" s="21" t="e">
        <f>'DONNEES-GRAPH'!#REF!</f>
        <v>#REF!</v>
      </c>
      <c r="F49" s="21" t="e">
        <f>'DONNEES-GRAPH'!#REF!</f>
        <v>#REF!</v>
      </c>
      <c r="G49" s="21" t="e">
        <f>'DONNEES-GRAPH'!#REF!</f>
        <v>#REF!</v>
      </c>
      <c r="H49" s="173" t="e">
        <f t="shared" si="0"/>
        <v>#REF!</v>
      </c>
      <c r="I49" s="74" t="e">
        <f>'DONNEES-GRAPH'!#REF!</f>
        <v>#REF!</v>
      </c>
      <c r="J49" s="74" t="e">
        <f>'DONNEES-GRAPH'!#REF!</f>
        <v>#REF!</v>
      </c>
      <c r="K49" s="74" t="e">
        <f>'DONNEES-GRAPH'!#REF!</f>
        <v>#REF!</v>
      </c>
      <c r="L49" s="73" t="e">
        <f t="shared" si="1"/>
        <v>#REF!</v>
      </c>
    </row>
    <row r="50" spans="1:12" ht="15.75" x14ac:dyDescent="0.2">
      <c r="A50" s="7">
        <v>116</v>
      </c>
      <c r="B50" s="81">
        <f>'DONNEES-GRAPH'!$B49</f>
        <v>675.19</v>
      </c>
      <c r="C50" s="81" t="e">
        <f>'DONNEES-GRAPH'!#REF!</f>
        <v>#REF!</v>
      </c>
      <c r="D50" s="21" t="e">
        <f>'DONNEES-GRAPH'!#REF!</f>
        <v>#REF!</v>
      </c>
      <c r="E50" s="21" t="e">
        <f>'DONNEES-GRAPH'!#REF!</f>
        <v>#REF!</v>
      </c>
      <c r="F50" s="21" t="e">
        <f>'DONNEES-GRAPH'!#REF!</f>
        <v>#REF!</v>
      </c>
      <c r="G50" s="21" t="e">
        <f>'DONNEES-GRAPH'!#REF!</f>
        <v>#REF!</v>
      </c>
      <c r="H50" s="173" t="e">
        <f t="shared" si="0"/>
        <v>#REF!</v>
      </c>
      <c r="I50" s="74" t="e">
        <f>'DONNEES-GRAPH'!#REF!</f>
        <v>#REF!</v>
      </c>
      <c r="J50" s="74" t="e">
        <f>'DONNEES-GRAPH'!#REF!</f>
        <v>#REF!</v>
      </c>
      <c r="K50" s="74" t="e">
        <f>'DONNEES-GRAPH'!#REF!</f>
        <v>#REF!</v>
      </c>
      <c r="L50" s="73" t="e">
        <f t="shared" si="1"/>
        <v>#REF!</v>
      </c>
    </row>
    <row r="51" spans="1:12" ht="15.75" x14ac:dyDescent="0.2">
      <c r="A51" s="7">
        <v>117</v>
      </c>
      <c r="B51" s="81">
        <f>'DONNEES-GRAPH'!$B50</f>
        <v>666.3900000000001</v>
      </c>
      <c r="C51" s="81" t="e">
        <f>'DONNEES-GRAPH'!#REF!</f>
        <v>#REF!</v>
      </c>
      <c r="D51" s="21" t="e">
        <f>'DONNEES-GRAPH'!#REF!</f>
        <v>#REF!</v>
      </c>
      <c r="E51" s="21" t="e">
        <f>'DONNEES-GRAPH'!#REF!</f>
        <v>#REF!</v>
      </c>
      <c r="F51" s="21" t="e">
        <f>'DONNEES-GRAPH'!#REF!</f>
        <v>#REF!</v>
      </c>
      <c r="G51" s="21" t="e">
        <f>'DONNEES-GRAPH'!#REF!</f>
        <v>#REF!</v>
      </c>
      <c r="H51" s="173" t="e">
        <f t="shared" si="0"/>
        <v>#REF!</v>
      </c>
      <c r="I51" s="74" t="e">
        <f>'DONNEES-GRAPH'!#REF!</f>
        <v>#REF!</v>
      </c>
      <c r="J51" s="74" t="e">
        <f>'DONNEES-GRAPH'!#REF!</f>
        <v>#REF!</v>
      </c>
      <c r="K51" s="74" t="e">
        <f>'DONNEES-GRAPH'!#REF!</f>
        <v>#REF!</v>
      </c>
      <c r="L51" s="73" t="e">
        <f t="shared" si="1"/>
        <v>#REF!</v>
      </c>
    </row>
    <row r="52" spans="1:12" ht="15.75" x14ac:dyDescent="0.2">
      <c r="A52" s="7">
        <v>119</v>
      </c>
      <c r="B52" s="81">
        <f>'DONNEES-GRAPH'!$B51</f>
        <v>666.3900000000001</v>
      </c>
      <c r="C52" s="81" t="e">
        <f>'DONNEES-GRAPH'!#REF!</f>
        <v>#REF!</v>
      </c>
      <c r="D52" s="21" t="e">
        <f>'DONNEES-GRAPH'!#REF!</f>
        <v>#REF!</v>
      </c>
      <c r="E52" s="21" t="e">
        <f>'DONNEES-GRAPH'!#REF!</f>
        <v>#REF!</v>
      </c>
      <c r="F52" s="21" t="e">
        <f>'DONNEES-GRAPH'!#REF!</f>
        <v>#REF!</v>
      </c>
      <c r="G52" s="21" t="e">
        <f>'DONNEES-GRAPH'!#REF!</f>
        <v>#REF!</v>
      </c>
      <c r="H52" s="173" t="e">
        <f t="shared" si="0"/>
        <v>#REF!</v>
      </c>
      <c r="I52" s="74" t="e">
        <f>'DONNEES-GRAPH'!#REF!</f>
        <v>#REF!</v>
      </c>
      <c r="J52" s="74" t="e">
        <f>'DONNEES-GRAPH'!#REF!</f>
        <v>#REF!</v>
      </c>
      <c r="K52" s="74" t="e">
        <f>'DONNEES-GRAPH'!#REF!</f>
        <v>#REF!</v>
      </c>
      <c r="L52" s="73" t="e">
        <f t="shared" si="1"/>
        <v>#REF!</v>
      </c>
    </row>
    <row r="53" spans="1:12" ht="15.75" x14ac:dyDescent="0.2">
      <c r="A53" s="7">
        <v>120</v>
      </c>
      <c r="B53" s="81">
        <f>'DONNEES-GRAPH'!$B52</f>
        <v>666.3900000000001</v>
      </c>
      <c r="C53" s="81" t="e">
        <f>'DONNEES-GRAPH'!#REF!</f>
        <v>#REF!</v>
      </c>
      <c r="D53" s="21" t="e">
        <f>'DONNEES-GRAPH'!#REF!</f>
        <v>#REF!</v>
      </c>
      <c r="E53" s="21" t="e">
        <f>'DONNEES-GRAPH'!#REF!</f>
        <v>#REF!</v>
      </c>
      <c r="F53" s="21" t="e">
        <f>'DONNEES-GRAPH'!#REF!</f>
        <v>#REF!</v>
      </c>
      <c r="G53" s="21" t="e">
        <f>'DONNEES-GRAPH'!#REF!</f>
        <v>#REF!</v>
      </c>
      <c r="H53" s="173" t="e">
        <f t="shared" si="0"/>
        <v>#REF!</v>
      </c>
      <c r="I53" s="74" t="e">
        <f>'DONNEES-GRAPH'!#REF!</f>
        <v>#REF!</v>
      </c>
      <c r="J53" s="74" t="e">
        <f>'DONNEES-GRAPH'!#REF!</f>
        <v>#REF!</v>
      </c>
      <c r="K53" s="74" t="e">
        <f>'DONNEES-GRAPH'!#REF!</f>
        <v>#REF!</v>
      </c>
      <c r="L53" s="73" t="e">
        <f t="shared" si="1"/>
        <v>#REF!</v>
      </c>
    </row>
    <row r="54" spans="1:12" ht="15.75" x14ac:dyDescent="0.2">
      <c r="A54" s="7">
        <v>121</v>
      </c>
      <c r="B54" s="81">
        <f>'DONNEES-GRAPH'!$B53</f>
        <v>658.49000000000012</v>
      </c>
      <c r="C54" s="81" t="e">
        <f>'DONNEES-GRAPH'!#REF!</f>
        <v>#REF!</v>
      </c>
      <c r="D54" s="21" t="e">
        <f>'DONNEES-GRAPH'!#REF!</f>
        <v>#REF!</v>
      </c>
      <c r="E54" s="21" t="e">
        <f>'DONNEES-GRAPH'!#REF!</f>
        <v>#REF!</v>
      </c>
      <c r="F54" s="21" t="e">
        <f>'DONNEES-GRAPH'!#REF!</f>
        <v>#REF!</v>
      </c>
      <c r="G54" s="21" t="e">
        <f>'DONNEES-GRAPH'!#REF!</f>
        <v>#REF!</v>
      </c>
      <c r="H54" s="173" t="e">
        <f>$D54+$E54+$F54+$G54</f>
        <v>#REF!</v>
      </c>
      <c r="I54" s="74" t="e">
        <f>'DONNEES-GRAPH'!#REF!</f>
        <v>#REF!</v>
      </c>
      <c r="J54" s="74" t="e">
        <f>'DONNEES-GRAPH'!#REF!</f>
        <v>#REF!</v>
      </c>
      <c r="K54" s="74" t="e">
        <f>'DONNEES-GRAPH'!#REF!</f>
        <v>#REF!</v>
      </c>
      <c r="L54" s="73" t="e">
        <f t="shared" si="1"/>
        <v>#REF!</v>
      </c>
    </row>
    <row r="55" spans="1:12" ht="15.75" x14ac:dyDescent="0.2">
      <c r="A55" s="7">
        <v>122</v>
      </c>
      <c r="B55" s="81">
        <f>'DONNEES-GRAPH'!$B54</f>
        <v>658.49000000000012</v>
      </c>
      <c r="C55" s="81" t="e">
        <f>'DONNEES-GRAPH'!#REF!</f>
        <v>#REF!</v>
      </c>
      <c r="D55" s="21" t="e">
        <f>'DONNEES-GRAPH'!#REF!</f>
        <v>#REF!</v>
      </c>
      <c r="E55" s="21" t="e">
        <f>'DONNEES-GRAPH'!#REF!</f>
        <v>#REF!</v>
      </c>
      <c r="F55" s="21" t="e">
        <f>'DONNEES-GRAPH'!#REF!</f>
        <v>#REF!</v>
      </c>
      <c r="G55" s="21" t="e">
        <f>'DONNEES-GRAPH'!#REF!</f>
        <v>#REF!</v>
      </c>
      <c r="H55" s="173" t="e">
        <f t="shared" si="0"/>
        <v>#REF!</v>
      </c>
      <c r="I55" s="74" t="e">
        <f>'DONNEES-GRAPH'!#REF!</f>
        <v>#REF!</v>
      </c>
      <c r="J55" s="74" t="e">
        <f>'DONNEES-GRAPH'!#REF!</f>
        <v>#REF!</v>
      </c>
      <c r="K55" s="74" t="e">
        <f>'DONNEES-GRAPH'!#REF!</f>
        <v>#REF!</v>
      </c>
      <c r="L55" s="73" t="e">
        <f t="shared" si="1"/>
        <v>#REF!</v>
      </c>
    </row>
    <row r="56" spans="1:12" ht="15.75" x14ac:dyDescent="0.2">
      <c r="A56" s="7">
        <v>123</v>
      </c>
      <c r="B56" s="81">
        <f>'DONNEES-GRAPH'!$B55</f>
        <v>658.49000000000012</v>
      </c>
      <c r="C56" s="81" t="e">
        <f>'DONNEES-GRAPH'!#REF!</f>
        <v>#REF!</v>
      </c>
      <c r="D56" s="21" t="e">
        <f>'DONNEES-GRAPH'!#REF!</f>
        <v>#REF!</v>
      </c>
      <c r="E56" s="21" t="e">
        <f>'DONNEES-GRAPH'!#REF!</f>
        <v>#REF!</v>
      </c>
      <c r="F56" s="21" t="e">
        <f>'DONNEES-GRAPH'!#REF!</f>
        <v>#REF!</v>
      </c>
      <c r="G56" s="21" t="e">
        <f>'DONNEES-GRAPH'!#REF!</f>
        <v>#REF!</v>
      </c>
      <c r="H56" s="173" t="e">
        <f t="shared" si="0"/>
        <v>#REF!</v>
      </c>
      <c r="I56" s="74" t="e">
        <f>'DONNEES-GRAPH'!#REF!</f>
        <v>#REF!</v>
      </c>
      <c r="J56" s="74" t="e">
        <f>'DONNEES-GRAPH'!#REF!</f>
        <v>#REF!</v>
      </c>
      <c r="K56" s="74" t="e">
        <f>'DONNEES-GRAPH'!#REF!</f>
        <v>#REF!</v>
      </c>
      <c r="L56" s="73" t="e">
        <f t="shared" si="1"/>
        <v>#REF!</v>
      </c>
    </row>
    <row r="57" spans="1:12" ht="15.75" x14ac:dyDescent="0.2">
      <c r="A57" s="7">
        <v>124</v>
      </c>
      <c r="B57" s="81">
        <f>'DONNEES-GRAPH'!$B56</f>
        <v>658.49000000000012</v>
      </c>
      <c r="C57" s="81" t="e">
        <f>'DONNEES-GRAPH'!#REF!</f>
        <v>#REF!</v>
      </c>
      <c r="D57" s="21" t="e">
        <f>'DONNEES-GRAPH'!#REF!</f>
        <v>#REF!</v>
      </c>
      <c r="E57" s="21" t="e">
        <f>'DONNEES-GRAPH'!#REF!</f>
        <v>#REF!</v>
      </c>
      <c r="F57" s="21" t="e">
        <f>'DONNEES-GRAPH'!#REF!</f>
        <v>#REF!</v>
      </c>
      <c r="G57" s="21" t="e">
        <f>'DONNEES-GRAPH'!#REF!</f>
        <v>#REF!</v>
      </c>
      <c r="H57" s="173" t="e">
        <f t="shared" si="0"/>
        <v>#REF!</v>
      </c>
      <c r="I57" s="74" t="e">
        <f>'DONNEES-GRAPH'!#REF!</f>
        <v>#REF!</v>
      </c>
      <c r="J57" s="74" t="e">
        <f>'DONNEES-GRAPH'!#REF!</f>
        <v>#REF!</v>
      </c>
      <c r="K57" s="74" t="e">
        <f>'DONNEES-GRAPH'!#REF!</f>
        <v>#REF!</v>
      </c>
      <c r="L57" s="73" t="e">
        <f t="shared" si="1"/>
        <v>#REF!</v>
      </c>
    </row>
    <row r="58" spans="1:12" ht="15.75" x14ac:dyDescent="0.2">
      <c r="A58" s="7">
        <v>126</v>
      </c>
      <c r="B58" s="81">
        <f>'DONNEES-GRAPH'!$B57</f>
        <v>658.49000000000012</v>
      </c>
      <c r="C58" s="81" t="e">
        <f>'DONNEES-GRAPH'!#REF!</f>
        <v>#REF!</v>
      </c>
      <c r="D58" s="21" t="e">
        <f>'DONNEES-GRAPH'!#REF!</f>
        <v>#REF!</v>
      </c>
      <c r="E58" s="21" t="e">
        <f>'DONNEES-GRAPH'!#REF!</f>
        <v>#REF!</v>
      </c>
      <c r="F58" s="21" t="e">
        <f>'DONNEES-GRAPH'!#REF!</f>
        <v>#REF!</v>
      </c>
      <c r="G58" s="21" t="e">
        <f>'DONNEES-GRAPH'!#REF!</f>
        <v>#REF!</v>
      </c>
      <c r="H58" s="173" t="e">
        <f t="shared" si="0"/>
        <v>#REF!</v>
      </c>
      <c r="I58" s="74" t="e">
        <f>'DONNEES-GRAPH'!#REF!</f>
        <v>#REF!</v>
      </c>
      <c r="J58" s="74" t="e">
        <f>'DONNEES-GRAPH'!#REF!</f>
        <v>#REF!</v>
      </c>
      <c r="K58" s="74" t="e">
        <f>'DONNEES-GRAPH'!#REF!</f>
        <v>#REF!</v>
      </c>
      <c r="L58" s="73" t="e">
        <f t="shared" si="1"/>
        <v>#REF!</v>
      </c>
    </row>
    <row r="59" spans="1:12" ht="15.75" x14ac:dyDescent="0.2">
      <c r="A59" s="7">
        <v>127</v>
      </c>
      <c r="B59" s="81">
        <f>'DONNEES-GRAPH'!$B58</f>
        <v>658.49000000000012</v>
      </c>
      <c r="C59" s="81" t="e">
        <f>'DONNEES-GRAPH'!#REF!</f>
        <v>#REF!</v>
      </c>
      <c r="D59" s="21" t="e">
        <f>'DONNEES-GRAPH'!#REF!</f>
        <v>#REF!</v>
      </c>
      <c r="E59" s="21" t="e">
        <f>'DONNEES-GRAPH'!#REF!</f>
        <v>#REF!</v>
      </c>
      <c r="F59" s="21" t="e">
        <f>'DONNEES-GRAPH'!#REF!</f>
        <v>#REF!</v>
      </c>
      <c r="G59" s="21" t="e">
        <f>'DONNEES-GRAPH'!#REF!</f>
        <v>#REF!</v>
      </c>
      <c r="H59" s="173" t="e">
        <f t="shared" si="0"/>
        <v>#REF!</v>
      </c>
      <c r="I59" s="74" t="e">
        <f>'DONNEES-GRAPH'!#REF!</f>
        <v>#REF!</v>
      </c>
      <c r="J59" s="74" t="e">
        <f>'DONNEES-GRAPH'!#REF!</f>
        <v>#REF!</v>
      </c>
      <c r="K59" s="74" t="e">
        <f>'DONNEES-GRAPH'!#REF!</f>
        <v>#REF!</v>
      </c>
      <c r="L59" s="73" t="e">
        <f t="shared" si="1"/>
        <v>#REF!</v>
      </c>
    </row>
    <row r="60" spans="1:12" ht="15.75" x14ac:dyDescent="0.2">
      <c r="A60" s="7">
        <v>128</v>
      </c>
      <c r="B60" s="81">
        <f>'DONNEES-GRAPH'!$B59</f>
        <v>658.49000000000012</v>
      </c>
      <c r="C60" s="81" t="e">
        <f>'DONNEES-GRAPH'!#REF!</f>
        <v>#REF!</v>
      </c>
      <c r="D60" s="21" t="e">
        <f>'DONNEES-GRAPH'!#REF!</f>
        <v>#REF!</v>
      </c>
      <c r="E60" s="21" t="e">
        <f>'DONNEES-GRAPH'!#REF!</f>
        <v>#REF!</v>
      </c>
      <c r="F60" s="21" t="e">
        <f>'DONNEES-GRAPH'!#REF!</f>
        <v>#REF!</v>
      </c>
      <c r="G60" s="21" t="e">
        <f>'DONNEES-GRAPH'!#REF!</f>
        <v>#REF!</v>
      </c>
      <c r="H60" s="173" t="e">
        <f t="shared" si="0"/>
        <v>#REF!</v>
      </c>
      <c r="I60" s="74" t="e">
        <f>'DONNEES-GRAPH'!#REF!</f>
        <v>#REF!</v>
      </c>
      <c r="J60" s="74" t="e">
        <f>'DONNEES-GRAPH'!#REF!</f>
        <v>#REF!</v>
      </c>
      <c r="K60" s="74" t="e">
        <f>'DONNEES-GRAPH'!#REF!</f>
        <v>#REF!</v>
      </c>
      <c r="L60" s="73" t="e">
        <f t="shared" si="1"/>
        <v>#REF!</v>
      </c>
    </row>
    <row r="61" spans="1:12" ht="15.75" x14ac:dyDescent="0.2">
      <c r="A61" s="7">
        <v>129</v>
      </c>
      <c r="B61" s="81">
        <f>'DONNEES-GRAPH'!$B60</f>
        <v>658.49000000000012</v>
      </c>
      <c r="C61" s="81" t="e">
        <f>'DONNEES-GRAPH'!#REF!</f>
        <v>#REF!</v>
      </c>
      <c r="D61" s="21" t="e">
        <f>'DONNEES-GRAPH'!#REF!</f>
        <v>#REF!</v>
      </c>
      <c r="E61" s="21" t="e">
        <f>'DONNEES-GRAPH'!#REF!</f>
        <v>#REF!</v>
      </c>
      <c r="F61" s="21" t="e">
        <f>'DONNEES-GRAPH'!#REF!</f>
        <v>#REF!</v>
      </c>
      <c r="G61" s="21" t="e">
        <f>'DONNEES-GRAPH'!#REF!</f>
        <v>#REF!</v>
      </c>
      <c r="H61" s="173" t="e">
        <f t="shared" si="0"/>
        <v>#REF!</v>
      </c>
      <c r="I61" s="74" t="e">
        <f>'DONNEES-GRAPH'!#REF!</f>
        <v>#REF!</v>
      </c>
      <c r="J61" s="74" t="e">
        <f>'DONNEES-GRAPH'!#REF!</f>
        <v>#REF!</v>
      </c>
      <c r="K61" s="74" t="e">
        <f>'DONNEES-GRAPH'!#REF!</f>
        <v>#REF!</v>
      </c>
      <c r="L61" s="73" t="e">
        <f t="shared" si="1"/>
        <v>#REF!</v>
      </c>
    </row>
    <row r="62" spans="1:12" ht="15.75" x14ac:dyDescent="0.2">
      <c r="A62" s="7">
        <v>130</v>
      </c>
      <c r="B62" s="81">
        <f>'DONNEES-GRAPH'!$B61</f>
        <v>678.49000000000012</v>
      </c>
      <c r="C62" s="81" t="e">
        <f>'DONNEES-GRAPH'!#REF!</f>
        <v>#REF!</v>
      </c>
      <c r="D62" s="21" t="e">
        <f>'DONNEES-GRAPH'!#REF!</f>
        <v>#REF!</v>
      </c>
      <c r="E62" s="21" t="e">
        <f>'DONNEES-GRAPH'!#REF!</f>
        <v>#REF!</v>
      </c>
      <c r="F62" s="21" t="e">
        <f>'DONNEES-GRAPH'!#REF!</f>
        <v>#REF!</v>
      </c>
      <c r="G62" s="21" t="e">
        <f>'DONNEES-GRAPH'!#REF!</f>
        <v>#REF!</v>
      </c>
      <c r="H62" s="173" t="e">
        <f t="shared" si="0"/>
        <v>#REF!</v>
      </c>
      <c r="I62" s="74" t="e">
        <f>'DONNEES-GRAPH'!#REF!</f>
        <v>#REF!</v>
      </c>
      <c r="J62" s="74" t="e">
        <f>'DONNEES-GRAPH'!#REF!</f>
        <v>#REF!</v>
      </c>
      <c r="K62" s="74" t="e">
        <f>'DONNEES-GRAPH'!#REF!</f>
        <v>#REF!</v>
      </c>
      <c r="L62" s="73" t="e">
        <f t="shared" si="1"/>
        <v>#REF!</v>
      </c>
    </row>
    <row r="63" spans="1:12" ht="15.75" x14ac:dyDescent="0.2">
      <c r="A63" s="7">
        <v>131</v>
      </c>
      <c r="B63" s="81">
        <f>'DONNEES-GRAPH'!$B62</f>
        <v>678.49000000000012</v>
      </c>
      <c r="C63" s="81" t="e">
        <f>'DONNEES-GRAPH'!#REF!</f>
        <v>#REF!</v>
      </c>
      <c r="D63" s="21" t="e">
        <f>'DONNEES-GRAPH'!#REF!</f>
        <v>#REF!</v>
      </c>
      <c r="E63" s="21" t="e">
        <f>'DONNEES-GRAPH'!#REF!</f>
        <v>#REF!</v>
      </c>
      <c r="F63" s="21" t="e">
        <f>'DONNEES-GRAPH'!#REF!</f>
        <v>#REF!</v>
      </c>
      <c r="G63" s="21" t="e">
        <f>'DONNEES-GRAPH'!#REF!</f>
        <v>#REF!</v>
      </c>
      <c r="H63" s="173" t="e">
        <f t="shared" si="0"/>
        <v>#REF!</v>
      </c>
      <c r="I63" s="74" t="e">
        <f>'DONNEES-GRAPH'!#REF!</f>
        <v>#REF!</v>
      </c>
      <c r="J63" s="74" t="e">
        <f>'DONNEES-GRAPH'!#REF!</f>
        <v>#REF!</v>
      </c>
      <c r="K63" s="74" t="e">
        <f>'DONNEES-GRAPH'!#REF!</f>
        <v>#REF!</v>
      </c>
      <c r="L63" s="73" t="e">
        <f t="shared" si="1"/>
        <v>#REF!</v>
      </c>
    </row>
    <row r="64" spans="1:12" ht="15.75" x14ac:dyDescent="0.2">
      <c r="A64" s="7">
        <v>132</v>
      </c>
      <c r="B64" s="81">
        <f>'DONNEES-GRAPH'!$B63</f>
        <v>678.49000000000012</v>
      </c>
      <c r="C64" s="81" t="e">
        <f>'DONNEES-GRAPH'!#REF!</f>
        <v>#REF!</v>
      </c>
      <c r="D64" s="21" t="e">
        <f>'DONNEES-GRAPH'!#REF!</f>
        <v>#REF!</v>
      </c>
      <c r="E64" s="21" t="e">
        <f>'DONNEES-GRAPH'!#REF!</f>
        <v>#REF!</v>
      </c>
      <c r="F64" s="21" t="e">
        <f>'DONNEES-GRAPH'!#REF!</f>
        <v>#REF!</v>
      </c>
      <c r="G64" s="21" t="e">
        <f>'DONNEES-GRAPH'!#REF!</f>
        <v>#REF!</v>
      </c>
      <c r="H64" s="173" t="e">
        <f t="shared" si="0"/>
        <v>#REF!</v>
      </c>
      <c r="I64" s="74" t="e">
        <f>'DONNEES-GRAPH'!#REF!</f>
        <v>#REF!</v>
      </c>
      <c r="J64" s="74" t="e">
        <f>'DONNEES-GRAPH'!#REF!</f>
        <v>#REF!</v>
      </c>
      <c r="K64" s="74" t="e">
        <f>'DONNEES-GRAPH'!#REF!</f>
        <v>#REF!</v>
      </c>
      <c r="L64" s="73" t="e">
        <f t="shared" si="1"/>
        <v>#REF!</v>
      </c>
    </row>
    <row r="65" spans="1:12" ht="15.75" x14ac:dyDescent="0.2">
      <c r="A65" s="7">
        <v>133</v>
      </c>
      <c r="B65" s="81">
        <f>'DONNEES-GRAPH'!$B64</f>
        <v>678.49000000000012</v>
      </c>
      <c r="C65" s="81" t="e">
        <f>'DONNEES-GRAPH'!#REF!</f>
        <v>#REF!</v>
      </c>
      <c r="D65" s="21" t="e">
        <f>'DONNEES-GRAPH'!#REF!</f>
        <v>#REF!</v>
      </c>
      <c r="E65" s="21" t="e">
        <f>'DONNEES-GRAPH'!#REF!</f>
        <v>#REF!</v>
      </c>
      <c r="F65" s="21" t="e">
        <f>'DONNEES-GRAPH'!#REF!</f>
        <v>#REF!</v>
      </c>
      <c r="G65" s="21" t="e">
        <f>'DONNEES-GRAPH'!#REF!</f>
        <v>#REF!</v>
      </c>
      <c r="H65" s="173" t="e">
        <f t="shared" si="0"/>
        <v>#REF!</v>
      </c>
      <c r="I65" s="74" t="e">
        <f>'DONNEES-GRAPH'!#REF!</f>
        <v>#REF!</v>
      </c>
      <c r="J65" s="74" t="e">
        <f>'DONNEES-GRAPH'!#REF!</f>
        <v>#REF!</v>
      </c>
      <c r="K65" s="74" t="e">
        <f>'DONNEES-GRAPH'!#REF!</f>
        <v>#REF!</v>
      </c>
      <c r="L65" s="73" t="e">
        <f t="shared" si="1"/>
        <v>#REF!</v>
      </c>
    </row>
    <row r="66" spans="1:12" ht="15.75" x14ac:dyDescent="0.2">
      <c r="A66" s="7">
        <v>134</v>
      </c>
      <c r="B66" s="81">
        <f>'DONNEES-GRAPH'!$B65</f>
        <v>678.49000000000012</v>
      </c>
      <c r="C66" s="81" t="e">
        <f>'DONNEES-GRAPH'!#REF!</f>
        <v>#REF!</v>
      </c>
      <c r="D66" s="21" t="e">
        <f>'DONNEES-GRAPH'!#REF!</f>
        <v>#REF!</v>
      </c>
      <c r="E66" s="21" t="e">
        <f>'DONNEES-GRAPH'!#REF!</f>
        <v>#REF!</v>
      </c>
      <c r="F66" s="21" t="e">
        <f>'DONNEES-GRAPH'!#REF!</f>
        <v>#REF!</v>
      </c>
      <c r="G66" s="21" t="e">
        <f>'DONNEES-GRAPH'!#REF!</f>
        <v>#REF!</v>
      </c>
      <c r="H66" s="173" t="e">
        <f t="shared" si="0"/>
        <v>#REF!</v>
      </c>
      <c r="I66" s="74" t="e">
        <f>'DONNEES-GRAPH'!#REF!</f>
        <v>#REF!</v>
      </c>
      <c r="J66" s="74" t="e">
        <f>'DONNEES-GRAPH'!#REF!</f>
        <v>#REF!</v>
      </c>
      <c r="K66" s="74" t="e">
        <f>'DONNEES-GRAPH'!#REF!</f>
        <v>#REF!</v>
      </c>
      <c r="L66" s="73" t="e">
        <f t="shared" si="1"/>
        <v>#REF!</v>
      </c>
    </row>
    <row r="67" spans="1:12" ht="15.75" x14ac:dyDescent="0.2">
      <c r="A67" s="7">
        <v>135</v>
      </c>
      <c r="B67" s="81">
        <f>'DONNEES-GRAPH'!$B66</f>
        <v>678.49000000000012</v>
      </c>
      <c r="C67" s="81" t="e">
        <f>'DONNEES-GRAPH'!#REF!</f>
        <v>#REF!</v>
      </c>
      <c r="D67" s="21" t="e">
        <f>'DONNEES-GRAPH'!#REF!</f>
        <v>#REF!</v>
      </c>
      <c r="E67" s="21" t="e">
        <f>'DONNEES-GRAPH'!#REF!</f>
        <v>#REF!</v>
      </c>
      <c r="F67" s="21" t="e">
        <f>'DONNEES-GRAPH'!#REF!</f>
        <v>#REF!</v>
      </c>
      <c r="G67" s="21" t="e">
        <f>'DONNEES-GRAPH'!#REF!</f>
        <v>#REF!</v>
      </c>
      <c r="H67" s="173" t="e">
        <f t="shared" si="0"/>
        <v>#REF!</v>
      </c>
      <c r="I67" s="74" t="e">
        <f>'DONNEES-GRAPH'!#REF!</f>
        <v>#REF!</v>
      </c>
      <c r="J67" s="74" t="e">
        <f>'DONNEES-GRAPH'!#REF!</f>
        <v>#REF!</v>
      </c>
      <c r="K67" s="74" t="e">
        <f>'DONNEES-GRAPH'!#REF!</f>
        <v>#REF!</v>
      </c>
      <c r="L67" s="73" t="e">
        <f t="shared" si="1"/>
        <v>#REF!</v>
      </c>
    </row>
    <row r="68" spans="1:12" ht="15.75" x14ac:dyDescent="0.2">
      <c r="A68" s="7">
        <v>136</v>
      </c>
      <c r="B68" s="81">
        <f>'DONNEES-GRAPH'!$B67</f>
        <v>678.49000000000012</v>
      </c>
      <c r="C68" s="81" t="e">
        <f>'DONNEES-GRAPH'!#REF!</f>
        <v>#REF!</v>
      </c>
      <c r="D68" s="21" t="e">
        <f>'DONNEES-GRAPH'!#REF!</f>
        <v>#REF!</v>
      </c>
      <c r="E68" s="21" t="e">
        <f>'DONNEES-GRAPH'!#REF!</f>
        <v>#REF!</v>
      </c>
      <c r="F68" s="21" t="e">
        <f>'DONNEES-GRAPH'!#REF!</f>
        <v>#REF!</v>
      </c>
      <c r="G68" s="21" t="e">
        <f>'DONNEES-GRAPH'!#REF!</f>
        <v>#REF!</v>
      </c>
      <c r="H68" s="173" t="e">
        <f t="shared" ref="H68:H131" si="2">$D68+$E68+$F68+$G68</f>
        <v>#REF!</v>
      </c>
      <c r="I68" s="74" t="e">
        <f>'DONNEES-GRAPH'!#REF!</f>
        <v>#REF!</v>
      </c>
      <c r="J68" s="74" t="e">
        <f>'DONNEES-GRAPH'!#REF!</f>
        <v>#REF!</v>
      </c>
      <c r="K68" s="74" t="e">
        <f>'DONNEES-GRAPH'!#REF!</f>
        <v>#REF!</v>
      </c>
      <c r="L68" s="73" t="e">
        <f t="shared" ref="L68:L131" si="3">$I68+$J68+$K68</f>
        <v>#REF!</v>
      </c>
    </row>
    <row r="69" spans="1:12" ht="15.75" x14ac:dyDescent="0.2">
      <c r="A69" s="7">
        <v>137</v>
      </c>
      <c r="B69" s="81">
        <f>'DONNEES-GRAPH'!$B68</f>
        <v>678.49000000000012</v>
      </c>
      <c r="C69" s="81" t="e">
        <f>'DONNEES-GRAPH'!#REF!</f>
        <v>#REF!</v>
      </c>
      <c r="D69" s="21" t="e">
        <f>'DONNEES-GRAPH'!#REF!</f>
        <v>#REF!</v>
      </c>
      <c r="E69" s="21" t="e">
        <f>'DONNEES-GRAPH'!#REF!</f>
        <v>#REF!</v>
      </c>
      <c r="F69" s="21" t="e">
        <f>'DONNEES-GRAPH'!#REF!</f>
        <v>#REF!</v>
      </c>
      <c r="G69" s="21" t="e">
        <f>'DONNEES-GRAPH'!#REF!</f>
        <v>#REF!</v>
      </c>
      <c r="H69" s="173" t="e">
        <f t="shared" si="2"/>
        <v>#REF!</v>
      </c>
      <c r="I69" s="74" t="e">
        <f>'DONNEES-GRAPH'!#REF!</f>
        <v>#REF!</v>
      </c>
      <c r="J69" s="74" t="e">
        <f>'DONNEES-GRAPH'!#REF!</f>
        <v>#REF!</v>
      </c>
      <c r="K69" s="74" t="e">
        <f>'DONNEES-GRAPH'!#REF!</f>
        <v>#REF!</v>
      </c>
      <c r="L69" s="73" t="e">
        <f t="shared" si="3"/>
        <v>#REF!</v>
      </c>
    </row>
    <row r="70" spans="1:12" ht="15.75" x14ac:dyDescent="0.2">
      <c r="A70" s="7">
        <v>138</v>
      </c>
      <c r="B70" s="81">
        <f>'DONNEES-GRAPH'!$B69</f>
        <v>678.49000000000012</v>
      </c>
      <c r="C70" s="81" t="e">
        <f>'DONNEES-GRAPH'!#REF!</f>
        <v>#REF!</v>
      </c>
      <c r="D70" s="21" t="e">
        <f>'DONNEES-GRAPH'!#REF!</f>
        <v>#REF!</v>
      </c>
      <c r="E70" s="21" t="e">
        <f>'DONNEES-GRAPH'!#REF!</f>
        <v>#REF!</v>
      </c>
      <c r="F70" s="21" t="e">
        <f>'DONNEES-GRAPH'!#REF!</f>
        <v>#REF!</v>
      </c>
      <c r="G70" s="21" t="e">
        <f>'DONNEES-GRAPH'!#REF!</f>
        <v>#REF!</v>
      </c>
      <c r="H70" s="173" t="e">
        <f t="shared" si="2"/>
        <v>#REF!</v>
      </c>
      <c r="I70" s="74" t="e">
        <f>'DONNEES-GRAPH'!#REF!</f>
        <v>#REF!</v>
      </c>
      <c r="J70" s="74" t="e">
        <f>'DONNEES-GRAPH'!#REF!</f>
        <v>#REF!</v>
      </c>
      <c r="K70" s="74" t="e">
        <f>'DONNEES-GRAPH'!#REF!</f>
        <v>#REF!</v>
      </c>
      <c r="L70" s="73" t="e">
        <f t="shared" si="3"/>
        <v>#REF!</v>
      </c>
    </row>
    <row r="71" spans="1:12" ht="15.75" x14ac:dyDescent="0.2">
      <c r="A71" s="7">
        <v>139</v>
      </c>
      <c r="B71" s="81">
        <f>'DONNEES-GRAPH'!$B70</f>
        <v>678.49000000000012</v>
      </c>
      <c r="C71" s="81" t="e">
        <f>'DONNEES-GRAPH'!#REF!</f>
        <v>#REF!</v>
      </c>
      <c r="D71" s="21" t="e">
        <f>'DONNEES-GRAPH'!#REF!</f>
        <v>#REF!</v>
      </c>
      <c r="E71" s="21" t="e">
        <f>'DONNEES-GRAPH'!#REF!</f>
        <v>#REF!</v>
      </c>
      <c r="F71" s="21" t="e">
        <f>'DONNEES-GRAPH'!#REF!</f>
        <v>#REF!</v>
      </c>
      <c r="G71" s="21" t="e">
        <f>'DONNEES-GRAPH'!#REF!</f>
        <v>#REF!</v>
      </c>
      <c r="H71" s="173" t="e">
        <f t="shared" si="2"/>
        <v>#REF!</v>
      </c>
      <c r="I71" s="74" t="e">
        <f>'DONNEES-GRAPH'!#REF!</f>
        <v>#REF!</v>
      </c>
      <c r="J71" s="74" t="e">
        <f>'DONNEES-GRAPH'!#REF!</f>
        <v>#REF!</v>
      </c>
      <c r="K71" s="74" t="e">
        <f>'DONNEES-GRAPH'!#REF!</f>
        <v>#REF!</v>
      </c>
      <c r="L71" s="73" t="e">
        <f t="shared" si="3"/>
        <v>#REF!</v>
      </c>
    </row>
    <row r="72" spans="1:12" ht="15.75" x14ac:dyDescent="0.2">
      <c r="A72" s="7">
        <v>140</v>
      </c>
      <c r="B72" s="81">
        <f>'DONNEES-GRAPH'!$B71</f>
        <v>678.49000000000012</v>
      </c>
      <c r="C72" s="81" t="e">
        <f>'DONNEES-GRAPH'!#REF!</f>
        <v>#REF!</v>
      </c>
      <c r="D72" s="21" t="e">
        <f>'DONNEES-GRAPH'!#REF!</f>
        <v>#REF!</v>
      </c>
      <c r="E72" s="21" t="e">
        <f>'DONNEES-GRAPH'!#REF!</f>
        <v>#REF!</v>
      </c>
      <c r="F72" s="21" t="e">
        <f>'DONNEES-GRAPH'!#REF!</f>
        <v>#REF!</v>
      </c>
      <c r="G72" s="21" t="e">
        <f>'DONNEES-GRAPH'!#REF!</f>
        <v>#REF!</v>
      </c>
      <c r="H72" s="173" t="e">
        <f t="shared" si="2"/>
        <v>#REF!</v>
      </c>
      <c r="I72" s="74" t="e">
        <f>'DONNEES-GRAPH'!#REF!</f>
        <v>#REF!</v>
      </c>
      <c r="J72" s="74" t="e">
        <f>'DONNEES-GRAPH'!#REF!</f>
        <v>#REF!</v>
      </c>
      <c r="K72" s="74" t="e">
        <f>'DONNEES-GRAPH'!#REF!</f>
        <v>#REF!</v>
      </c>
      <c r="L72" s="73" t="e">
        <f t="shared" si="3"/>
        <v>#REF!</v>
      </c>
    </row>
    <row r="73" spans="1:12" ht="15.75" x14ac:dyDescent="0.2">
      <c r="A73" s="7">
        <v>142</v>
      </c>
      <c r="B73" s="81">
        <f>'DONNEES-GRAPH'!$B72</f>
        <v>678.49000000000012</v>
      </c>
      <c r="C73" s="81" t="e">
        <f>'DONNEES-GRAPH'!#REF!</f>
        <v>#REF!</v>
      </c>
      <c r="D73" s="21" t="e">
        <f>'DONNEES-GRAPH'!#REF!</f>
        <v>#REF!</v>
      </c>
      <c r="E73" s="21" t="e">
        <f>'DONNEES-GRAPH'!#REF!</f>
        <v>#REF!</v>
      </c>
      <c r="F73" s="21" t="e">
        <f>'DONNEES-GRAPH'!#REF!</f>
        <v>#REF!</v>
      </c>
      <c r="G73" s="21" t="e">
        <f>'DONNEES-GRAPH'!#REF!</f>
        <v>#REF!</v>
      </c>
      <c r="H73" s="173" t="e">
        <f t="shared" si="2"/>
        <v>#REF!</v>
      </c>
      <c r="I73" s="74" t="e">
        <f>'DONNEES-GRAPH'!#REF!</f>
        <v>#REF!</v>
      </c>
      <c r="J73" s="74" t="e">
        <f>'DONNEES-GRAPH'!#REF!</f>
        <v>#REF!</v>
      </c>
      <c r="K73" s="74" t="e">
        <f>'DONNEES-GRAPH'!#REF!</f>
        <v>#REF!</v>
      </c>
      <c r="L73" s="73" t="e">
        <f t="shared" si="3"/>
        <v>#REF!</v>
      </c>
    </row>
    <row r="74" spans="1:12" ht="15.75" x14ac:dyDescent="0.2">
      <c r="A74" s="7">
        <v>143</v>
      </c>
      <c r="B74" s="81">
        <f>'DONNEES-GRAPH'!$B73</f>
        <v>678.49000000000012</v>
      </c>
      <c r="C74" s="81" t="e">
        <f>'DONNEES-GRAPH'!#REF!</f>
        <v>#REF!</v>
      </c>
      <c r="D74" s="21" t="e">
        <f>'DONNEES-GRAPH'!#REF!</f>
        <v>#REF!</v>
      </c>
      <c r="E74" s="21" t="e">
        <f>'DONNEES-GRAPH'!#REF!</f>
        <v>#REF!</v>
      </c>
      <c r="F74" s="21" t="e">
        <f>'DONNEES-GRAPH'!#REF!</f>
        <v>#REF!</v>
      </c>
      <c r="G74" s="21" t="e">
        <f>'DONNEES-GRAPH'!#REF!</f>
        <v>#REF!</v>
      </c>
      <c r="H74" s="173" t="e">
        <f t="shared" si="2"/>
        <v>#REF!</v>
      </c>
      <c r="I74" s="74" t="e">
        <f>'DONNEES-GRAPH'!#REF!</f>
        <v>#REF!</v>
      </c>
      <c r="J74" s="74" t="e">
        <f>'DONNEES-GRAPH'!#REF!</f>
        <v>#REF!</v>
      </c>
      <c r="K74" s="74" t="e">
        <f>'DONNEES-GRAPH'!#REF!</f>
        <v>#REF!</v>
      </c>
      <c r="L74" s="73" t="e">
        <f t="shared" si="3"/>
        <v>#REF!</v>
      </c>
    </row>
    <row r="75" spans="1:12" ht="15.75" x14ac:dyDescent="0.2">
      <c r="A75" s="7">
        <v>144</v>
      </c>
      <c r="B75" s="81">
        <f>'DONNEES-GRAPH'!$B74</f>
        <v>678.49000000000012</v>
      </c>
      <c r="C75" s="81" t="e">
        <f>'DONNEES-GRAPH'!#REF!</f>
        <v>#REF!</v>
      </c>
      <c r="D75" s="21" t="e">
        <f>'DONNEES-GRAPH'!#REF!</f>
        <v>#REF!</v>
      </c>
      <c r="E75" s="21" t="e">
        <f>'DONNEES-GRAPH'!#REF!</f>
        <v>#REF!</v>
      </c>
      <c r="F75" s="21" t="e">
        <f>'DONNEES-GRAPH'!#REF!</f>
        <v>#REF!</v>
      </c>
      <c r="G75" s="21" t="e">
        <f>'DONNEES-GRAPH'!#REF!</f>
        <v>#REF!</v>
      </c>
      <c r="H75" s="173" t="e">
        <f t="shared" si="2"/>
        <v>#REF!</v>
      </c>
      <c r="I75" s="74" t="e">
        <f>'DONNEES-GRAPH'!#REF!</f>
        <v>#REF!</v>
      </c>
      <c r="J75" s="74" t="e">
        <f>'DONNEES-GRAPH'!#REF!</f>
        <v>#REF!</v>
      </c>
      <c r="K75" s="74" t="e">
        <f>'DONNEES-GRAPH'!#REF!</f>
        <v>#REF!</v>
      </c>
      <c r="L75" s="73" t="e">
        <f t="shared" si="3"/>
        <v>#REF!</v>
      </c>
    </row>
    <row r="76" spans="1:12" ht="15.75" x14ac:dyDescent="0.2">
      <c r="A76" s="7">
        <v>145</v>
      </c>
      <c r="B76" s="81">
        <f>'DONNEES-GRAPH'!$B75</f>
        <v>678.49000000000012</v>
      </c>
      <c r="C76" s="81" t="e">
        <f>'DONNEES-GRAPH'!#REF!</f>
        <v>#REF!</v>
      </c>
      <c r="D76" s="21" t="e">
        <f>'DONNEES-GRAPH'!#REF!</f>
        <v>#REF!</v>
      </c>
      <c r="E76" s="21" t="e">
        <f>'DONNEES-GRAPH'!#REF!</f>
        <v>#REF!</v>
      </c>
      <c r="F76" s="21" t="e">
        <f>'DONNEES-GRAPH'!#REF!</f>
        <v>#REF!</v>
      </c>
      <c r="G76" s="21" t="e">
        <f>'DONNEES-GRAPH'!#REF!</f>
        <v>#REF!</v>
      </c>
      <c r="H76" s="173" t="e">
        <f t="shared" si="2"/>
        <v>#REF!</v>
      </c>
      <c r="I76" s="74" t="e">
        <f>'DONNEES-GRAPH'!#REF!</f>
        <v>#REF!</v>
      </c>
      <c r="J76" s="74" t="e">
        <f>'DONNEES-GRAPH'!#REF!</f>
        <v>#REF!</v>
      </c>
      <c r="K76" s="74" t="e">
        <f>'DONNEES-GRAPH'!#REF!</f>
        <v>#REF!</v>
      </c>
      <c r="L76" s="73" t="e">
        <f t="shared" si="3"/>
        <v>#REF!</v>
      </c>
    </row>
    <row r="77" spans="1:12" ht="15.75" x14ac:dyDescent="0.2">
      <c r="A77" s="7">
        <v>146</v>
      </c>
      <c r="B77" s="81">
        <f>'DONNEES-GRAPH'!$B76</f>
        <v>679.24000000000012</v>
      </c>
      <c r="C77" s="81" t="e">
        <f>'DONNEES-GRAPH'!#REF!</f>
        <v>#REF!</v>
      </c>
      <c r="D77" s="21" t="e">
        <f>'DONNEES-GRAPH'!#REF!</f>
        <v>#REF!</v>
      </c>
      <c r="E77" s="21" t="e">
        <f>'DONNEES-GRAPH'!#REF!</f>
        <v>#REF!</v>
      </c>
      <c r="F77" s="21" t="e">
        <f>'DONNEES-GRAPH'!#REF!</f>
        <v>#REF!</v>
      </c>
      <c r="G77" s="21" t="e">
        <f>'DONNEES-GRAPH'!#REF!</f>
        <v>#REF!</v>
      </c>
      <c r="H77" s="173" t="e">
        <f t="shared" si="2"/>
        <v>#REF!</v>
      </c>
      <c r="I77" s="74" t="e">
        <f>'DONNEES-GRAPH'!#REF!</f>
        <v>#REF!</v>
      </c>
      <c r="J77" s="74" t="e">
        <f>'DONNEES-GRAPH'!#REF!</f>
        <v>#REF!</v>
      </c>
      <c r="K77" s="74" t="e">
        <f>'DONNEES-GRAPH'!#REF!</f>
        <v>#REF!</v>
      </c>
      <c r="L77" s="73" t="e">
        <f t="shared" si="3"/>
        <v>#REF!</v>
      </c>
    </row>
    <row r="78" spans="1:12" ht="15.75" x14ac:dyDescent="0.2">
      <c r="A78" s="7">
        <v>147</v>
      </c>
      <c r="B78" s="81">
        <f>'DONNEES-GRAPH'!$B77</f>
        <v>679.24000000000012</v>
      </c>
      <c r="C78" s="81" t="e">
        <f>'DONNEES-GRAPH'!#REF!</f>
        <v>#REF!</v>
      </c>
      <c r="D78" s="21" t="e">
        <f>'DONNEES-GRAPH'!#REF!</f>
        <v>#REF!</v>
      </c>
      <c r="E78" s="21" t="e">
        <f>'DONNEES-GRAPH'!#REF!</f>
        <v>#REF!</v>
      </c>
      <c r="F78" s="21" t="e">
        <f>'DONNEES-GRAPH'!#REF!</f>
        <v>#REF!</v>
      </c>
      <c r="G78" s="21" t="e">
        <f>'DONNEES-GRAPH'!#REF!</f>
        <v>#REF!</v>
      </c>
      <c r="H78" s="173" t="e">
        <f t="shared" si="2"/>
        <v>#REF!</v>
      </c>
      <c r="I78" s="74" t="e">
        <f>'DONNEES-GRAPH'!#REF!</f>
        <v>#REF!</v>
      </c>
      <c r="J78" s="74" t="e">
        <f>'DONNEES-GRAPH'!#REF!</f>
        <v>#REF!</v>
      </c>
      <c r="K78" s="74" t="e">
        <f>'DONNEES-GRAPH'!#REF!</f>
        <v>#REF!</v>
      </c>
      <c r="L78" s="73" t="e">
        <f t="shared" si="3"/>
        <v>#REF!</v>
      </c>
    </row>
    <row r="79" spans="1:12" ht="15.75" x14ac:dyDescent="0.2">
      <c r="A79" s="7">
        <v>148</v>
      </c>
      <c r="B79" s="81">
        <f>'DONNEES-GRAPH'!$B78</f>
        <v>670.6400000000001</v>
      </c>
      <c r="C79" s="81" t="e">
        <f>'DONNEES-GRAPH'!#REF!</f>
        <v>#REF!</v>
      </c>
      <c r="D79" s="21" t="e">
        <f>'DONNEES-GRAPH'!#REF!</f>
        <v>#REF!</v>
      </c>
      <c r="E79" s="21" t="e">
        <f>'DONNEES-GRAPH'!#REF!</f>
        <v>#REF!</v>
      </c>
      <c r="F79" s="21" t="e">
        <f>'DONNEES-GRAPH'!#REF!</f>
        <v>#REF!</v>
      </c>
      <c r="G79" s="21" t="e">
        <f>'DONNEES-GRAPH'!#REF!</f>
        <v>#REF!</v>
      </c>
      <c r="H79" s="173" t="e">
        <f t="shared" si="2"/>
        <v>#REF!</v>
      </c>
      <c r="I79" s="74" t="e">
        <f>'DONNEES-GRAPH'!#REF!</f>
        <v>#REF!</v>
      </c>
      <c r="J79" s="74" t="e">
        <f>'DONNEES-GRAPH'!#REF!</f>
        <v>#REF!</v>
      </c>
      <c r="K79" s="74" t="e">
        <f>'DONNEES-GRAPH'!#REF!</f>
        <v>#REF!</v>
      </c>
      <c r="L79" s="73" t="e">
        <f t="shared" si="3"/>
        <v>#REF!</v>
      </c>
    </row>
    <row r="80" spans="1:12" ht="15.75" x14ac:dyDescent="0.2">
      <c r="A80" s="7">
        <v>149</v>
      </c>
      <c r="B80" s="81">
        <f>'DONNEES-GRAPH'!$B79</f>
        <v>670.6400000000001</v>
      </c>
      <c r="C80" s="81" t="e">
        <f>'DONNEES-GRAPH'!#REF!</f>
        <v>#REF!</v>
      </c>
      <c r="D80" s="21" t="e">
        <f>'DONNEES-GRAPH'!#REF!</f>
        <v>#REF!</v>
      </c>
      <c r="E80" s="21" t="e">
        <f>'DONNEES-GRAPH'!#REF!</f>
        <v>#REF!</v>
      </c>
      <c r="F80" s="21" t="e">
        <f>'DONNEES-GRAPH'!#REF!</f>
        <v>#REF!</v>
      </c>
      <c r="G80" s="21" t="e">
        <f>'DONNEES-GRAPH'!#REF!</f>
        <v>#REF!</v>
      </c>
      <c r="H80" s="173" t="e">
        <f t="shared" si="2"/>
        <v>#REF!</v>
      </c>
      <c r="I80" s="74" t="e">
        <f>'DONNEES-GRAPH'!#REF!</f>
        <v>#REF!</v>
      </c>
      <c r="J80" s="74" t="e">
        <f>'DONNEES-GRAPH'!#REF!</f>
        <v>#REF!</v>
      </c>
      <c r="K80" s="74" t="e">
        <f>'DONNEES-GRAPH'!#REF!</f>
        <v>#REF!</v>
      </c>
      <c r="L80" s="73" t="e">
        <f t="shared" si="3"/>
        <v>#REF!</v>
      </c>
    </row>
    <row r="81" spans="1:12" ht="15.75" x14ac:dyDescent="0.2">
      <c r="A81" s="7">
        <v>150</v>
      </c>
      <c r="B81" s="81">
        <f>'DONNEES-GRAPH'!$B80</f>
        <v>660.44</v>
      </c>
      <c r="C81" s="81" t="e">
        <f>'DONNEES-GRAPH'!#REF!</f>
        <v>#REF!</v>
      </c>
      <c r="D81" s="21" t="e">
        <f>'DONNEES-GRAPH'!#REF!</f>
        <v>#REF!</v>
      </c>
      <c r="E81" s="21" t="e">
        <f>'DONNEES-GRAPH'!#REF!</f>
        <v>#REF!</v>
      </c>
      <c r="F81" s="21" t="e">
        <f>'DONNEES-GRAPH'!#REF!</f>
        <v>#REF!</v>
      </c>
      <c r="G81" s="21" t="e">
        <f>'DONNEES-GRAPH'!#REF!</f>
        <v>#REF!</v>
      </c>
      <c r="H81" s="173" t="e">
        <f t="shared" si="2"/>
        <v>#REF!</v>
      </c>
      <c r="I81" s="74" t="e">
        <f>'DONNEES-GRAPH'!#REF!</f>
        <v>#REF!</v>
      </c>
      <c r="J81" s="74" t="e">
        <f>'DONNEES-GRAPH'!#REF!</f>
        <v>#REF!</v>
      </c>
      <c r="K81" s="74" t="e">
        <f>'DONNEES-GRAPH'!#REF!</f>
        <v>#REF!</v>
      </c>
      <c r="L81" s="73" t="e">
        <f t="shared" si="3"/>
        <v>#REF!</v>
      </c>
    </row>
    <row r="82" spans="1:12" ht="15.75" x14ac:dyDescent="0.2">
      <c r="A82" s="7">
        <v>151</v>
      </c>
      <c r="B82" s="81">
        <f>'DONNEES-GRAPH'!$B81</f>
        <v>660.44</v>
      </c>
      <c r="C82" s="81" t="e">
        <f>'DONNEES-GRAPH'!#REF!</f>
        <v>#REF!</v>
      </c>
      <c r="D82" s="21" t="e">
        <f>'DONNEES-GRAPH'!#REF!</f>
        <v>#REF!</v>
      </c>
      <c r="E82" s="21" t="e">
        <f>'DONNEES-GRAPH'!#REF!</f>
        <v>#REF!</v>
      </c>
      <c r="F82" s="21" t="e">
        <f>'DONNEES-GRAPH'!#REF!</f>
        <v>#REF!</v>
      </c>
      <c r="G82" s="21" t="e">
        <f>'DONNEES-GRAPH'!#REF!</f>
        <v>#REF!</v>
      </c>
      <c r="H82" s="173" t="e">
        <f t="shared" si="2"/>
        <v>#REF!</v>
      </c>
      <c r="I82" s="74" t="e">
        <f>'DONNEES-GRAPH'!#REF!</f>
        <v>#REF!</v>
      </c>
      <c r="J82" s="74" t="e">
        <f>'DONNEES-GRAPH'!#REF!</f>
        <v>#REF!</v>
      </c>
      <c r="K82" s="74" t="e">
        <f>'DONNEES-GRAPH'!#REF!</f>
        <v>#REF!</v>
      </c>
      <c r="L82" s="73" t="e">
        <f t="shared" si="3"/>
        <v>#REF!</v>
      </c>
    </row>
    <row r="83" spans="1:12" ht="15.75" x14ac:dyDescent="0.2">
      <c r="A83" s="7">
        <v>152</v>
      </c>
      <c r="B83" s="81">
        <f>'DONNEES-GRAPH'!$B82</f>
        <v>660.44</v>
      </c>
      <c r="C83" s="81" t="e">
        <f>'DONNEES-GRAPH'!#REF!</f>
        <v>#REF!</v>
      </c>
      <c r="D83" s="21" t="e">
        <f>'DONNEES-GRAPH'!#REF!</f>
        <v>#REF!</v>
      </c>
      <c r="E83" s="21" t="e">
        <f>'DONNEES-GRAPH'!#REF!</f>
        <v>#REF!</v>
      </c>
      <c r="F83" s="21" t="e">
        <f>'DONNEES-GRAPH'!#REF!</f>
        <v>#REF!</v>
      </c>
      <c r="G83" s="21" t="e">
        <f>'DONNEES-GRAPH'!#REF!</f>
        <v>#REF!</v>
      </c>
      <c r="H83" s="173" t="e">
        <f t="shared" si="2"/>
        <v>#REF!</v>
      </c>
      <c r="I83" s="74" t="e">
        <f>'DONNEES-GRAPH'!#REF!</f>
        <v>#REF!</v>
      </c>
      <c r="J83" s="74" t="e">
        <f>'DONNEES-GRAPH'!#REF!</f>
        <v>#REF!</v>
      </c>
      <c r="K83" s="74" t="e">
        <f>'DONNEES-GRAPH'!#REF!</f>
        <v>#REF!</v>
      </c>
      <c r="L83" s="73" t="e">
        <f t="shared" si="3"/>
        <v>#REF!</v>
      </c>
    </row>
    <row r="84" spans="1:12" ht="15.75" x14ac:dyDescent="0.2">
      <c r="A84" s="7">
        <v>153</v>
      </c>
      <c r="B84" s="81">
        <f>'DONNEES-GRAPH'!$B83</f>
        <v>660.44</v>
      </c>
      <c r="C84" s="81" t="e">
        <f>'DONNEES-GRAPH'!#REF!</f>
        <v>#REF!</v>
      </c>
      <c r="D84" s="21" t="e">
        <f>'DONNEES-GRAPH'!#REF!</f>
        <v>#REF!</v>
      </c>
      <c r="E84" s="21" t="e">
        <f>'DONNEES-GRAPH'!#REF!</f>
        <v>#REF!</v>
      </c>
      <c r="F84" s="21" t="e">
        <f>'DONNEES-GRAPH'!#REF!</f>
        <v>#REF!</v>
      </c>
      <c r="G84" s="21" t="e">
        <f>'DONNEES-GRAPH'!#REF!</f>
        <v>#REF!</v>
      </c>
      <c r="H84" s="173" t="e">
        <f t="shared" si="2"/>
        <v>#REF!</v>
      </c>
      <c r="I84" s="74" t="e">
        <f>'DONNEES-GRAPH'!#REF!</f>
        <v>#REF!</v>
      </c>
      <c r="J84" s="74" t="e">
        <f>'DONNEES-GRAPH'!#REF!</f>
        <v>#REF!</v>
      </c>
      <c r="K84" s="74" t="e">
        <f>'DONNEES-GRAPH'!#REF!</f>
        <v>#REF!</v>
      </c>
      <c r="L84" s="73" t="e">
        <f t="shared" si="3"/>
        <v>#REF!</v>
      </c>
    </row>
    <row r="85" spans="1:12" ht="15.75" x14ac:dyDescent="0.2">
      <c r="A85" s="7">
        <v>154</v>
      </c>
      <c r="B85" s="81">
        <f>'DONNEES-GRAPH'!$B84</f>
        <v>660.44</v>
      </c>
      <c r="C85" s="81" t="e">
        <f>'DONNEES-GRAPH'!#REF!</f>
        <v>#REF!</v>
      </c>
      <c r="D85" s="21" t="e">
        <f>'DONNEES-GRAPH'!#REF!</f>
        <v>#REF!</v>
      </c>
      <c r="E85" s="21" t="e">
        <f>'DONNEES-GRAPH'!#REF!</f>
        <v>#REF!</v>
      </c>
      <c r="F85" s="21" t="e">
        <f>'DONNEES-GRAPH'!#REF!</f>
        <v>#REF!</v>
      </c>
      <c r="G85" s="21" t="e">
        <f>'DONNEES-GRAPH'!#REF!</f>
        <v>#REF!</v>
      </c>
      <c r="H85" s="173" t="e">
        <f t="shared" si="2"/>
        <v>#REF!</v>
      </c>
      <c r="I85" s="74" t="e">
        <f>'DONNEES-GRAPH'!#REF!</f>
        <v>#REF!</v>
      </c>
      <c r="J85" s="74" t="e">
        <f>'DONNEES-GRAPH'!#REF!</f>
        <v>#REF!</v>
      </c>
      <c r="K85" s="74" t="e">
        <f>'DONNEES-GRAPH'!#REF!</f>
        <v>#REF!</v>
      </c>
      <c r="L85" s="73" t="e">
        <f t="shared" si="3"/>
        <v>#REF!</v>
      </c>
    </row>
    <row r="86" spans="1:12" ht="15.75" x14ac:dyDescent="0.2">
      <c r="A86" s="7">
        <v>155</v>
      </c>
      <c r="B86" s="81">
        <f>'DONNEES-GRAPH'!$B85</f>
        <v>660.44</v>
      </c>
      <c r="C86" s="81" t="e">
        <f>'DONNEES-GRAPH'!#REF!</f>
        <v>#REF!</v>
      </c>
      <c r="D86" s="21" t="e">
        <f>'DONNEES-GRAPH'!#REF!</f>
        <v>#REF!</v>
      </c>
      <c r="E86" s="21" t="e">
        <f>'DONNEES-GRAPH'!#REF!</f>
        <v>#REF!</v>
      </c>
      <c r="F86" s="21" t="e">
        <f>'DONNEES-GRAPH'!#REF!</f>
        <v>#REF!</v>
      </c>
      <c r="G86" s="21" t="e">
        <f>'DONNEES-GRAPH'!#REF!</f>
        <v>#REF!</v>
      </c>
      <c r="H86" s="173" t="e">
        <f t="shared" si="2"/>
        <v>#REF!</v>
      </c>
      <c r="I86" s="74" t="e">
        <f>'DONNEES-GRAPH'!#REF!</f>
        <v>#REF!</v>
      </c>
      <c r="J86" s="74" t="e">
        <f>'DONNEES-GRAPH'!#REF!</f>
        <v>#REF!</v>
      </c>
      <c r="K86" s="74" t="e">
        <f>'DONNEES-GRAPH'!#REF!</f>
        <v>#REF!</v>
      </c>
      <c r="L86" s="73" t="e">
        <f t="shared" si="3"/>
        <v>#REF!</v>
      </c>
    </row>
    <row r="87" spans="1:12" ht="15.75" x14ac:dyDescent="0.2">
      <c r="A87" s="7">
        <v>156</v>
      </c>
      <c r="B87" s="81">
        <f>'DONNEES-GRAPH'!$B86</f>
        <v>660.44</v>
      </c>
      <c r="C87" s="81" t="e">
        <f>'DONNEES-GRAPH'!#REF!</f>
        <v>#REF!</v>
      </c>
      <c r="D87" s="21" t="e">
        <f>'DONNEES-GRAPH'!#REF!</f>
        <v>#REF!</v>
      </c>
      <c r="E87" s="21" t="e">
        <f>'DONNEES-GRAPH'!#REF!</f>
        <v>#REF!</v>
      </c>
      <c r="F87" s="21" t="e">
        <f>'DONNEES-GRAPH'!#REF!</f>
        <v>#REF!</v>
      </c>
      <c r="G87" s="21" t="e">
        <f>'DONNEES-GRAPH'!#REF!</f>
        <v>#REF!</v>
      </c>
      <c r="H87" s="173" t="e">
        <f t="shared" si="2"/>
        <v>#REF!</v>
      </c>
      <c r="I87" s="74" t="e">
        <f>'DONNEES-GRAPH'!#REF!</f>
        <v>#REF!</v>
      </c>
      <c r="J87" s="74" t="e">
        <f>'DONNEES-GRAPH'!#REF!</f>
        <v>#REF!</v>
      </c>
      <c r="K87" s="74" t="e">
        <f>'DONNEES-GRAPH'!#REF!</f>
        <v>#REF!</v>
      </c>
      <c r="L87" s="73" t="e">
        <f t="shared" si="3"/>
        <v>#REF!</v>
      </c>
    </row>
    <row r="88" spans="1:12" ht="15.75" x14ac:dyDescent="0.2">
      <c r="A88" s="7">
        <v>157</v>
      </c>
      <c r="B88" s="81">
        <f>'DONNEES-GRAPH'!$B87</f>
        <v>660.44</v>
      </c>
      <c r="C88" s="81" t="e">
        <f>'DONNEES-GRAPH'!#REF!</f>
        <v>#REF!</v>
      </c>
      <c r="D88" s="21" t="e">
        <f>'DONNEES-GRAPH'!#REF!</f>
        <v>#REF!</v>
      </c>
      <c r="E88" s="21" t="e">
        <f>'DONNEES-GRAPH'!#REF!</f>
        <v>#REF!</v>
      </c>
      <c r="F88" s="21" t="e">
        <f>'DONNEES-GRAPH'!#REF!</f>
        <v>#REF!</v>
      </c>
      <c r="G88" s="21" t="e">
        <f>'DONNEES-GRAPH'!#REF!</f>
        <v>#REF!</v>
      </c>
      <c r="H88" s="173" t="e">
        <f t="shared" si="2"/>
        <v>#REF!</v>
      </c>
      <c r="I88" s="74" t="e">
        <f>'DONNEES-GRAPH'!#REF!</f>
        <v>#REF!</v>
      </c>
      <c r="J88" s="74" t="e">
        <f>'DONNEES-GRAPH'!#REF!</f>
        <v>#REF!</v>
      </c>
      <c r="K88" s="74" t="e">
        <f>'DONNEES-GRAPH'!#REF!</f>
        <v>#REF!</v>
      </c>
      <c r="L88" s="73" t="e">
        <f t="shared" si="3"/>
        <v>#REF!</v>
      </c>
    </row>
    <row r="89" spans="1:12" ht="15.75" x14ac:dyDescent="0.2">
      <c r="A89" s="7">
        <v>158</v>
      </c>
      <c r="B89" s="81">
        <f>'DONNEES-GRAPH'!$B88</f>
        <v>660.44</v>
      </c>
      <c r="C89" s="81" t="e">
        <f>'DONNEES-GRAPH'!#REF!</f>
        <v>#REF!</v>
      </c>
      <c r="D89" s="21" t="e">
        <f>'DONNEES-GRAPH'!#REF!</f>
        <v>#REF!</v>
      </c>
      <c r="E89" s="21" t="e">
        <f>'DONNEES-GRAPH'!#REF!</f>
        <v>#REF!</v>
      </c>
      <c r="F89" s="21" t="e">
        <f>'DONNEES-GRAPH'!#REF!</f>
        <v>#REF!</v>
      </c>
      <c r="G89" s="21" t="e">
        <f>'DONNEES-GRAPH'!#REF!</f>
        <v>#REF!</v>
      </c>
      <c r="H89" s="173" t="e">
        <f t="shared" si="2"/>
        <v>#REF!</v>
      </c>
      <c r="I89" s="74" t="e">
        <f>'DONNEES-GRAPH'!#REF!</f>
        <v>#REF!</v>
      </c>
      <c r="J89" s="74" t="e">
        <f>'DONNEES-GRAPH'!#REF!</f>
        <v>#REF!</v>
      </c>
      <c r="K89" s="74" t="e">
        <f>'DONNEES-GRAPH'!#REF!</f>
        <v>#REF!</v>
      </c>
      <c r="L89" s="73" t="e">
        <f t="shared" si="3"/>
        <v>#REF!</v>
      </c>
    </row>
    <row r="90" spans="1:12" ht="15.75" x14ac:dyDescent="0.2">
      <c r="A90" s="7">
        <v>159</v>
      </c>
      <c r="B90" s="81">
        <f>'DONNEES-GRAPH'!$B89</f>
        <v>660.44</v>
      </c>
      <c r="C90" s="81" t="e">
        <f>'DONNEES-GRAPH'!#REF!</f>
        <v>#REF!</v>
      </c>
      <c r="D90" s="21" t="e">
        <f>'DONNEES-GRAPH'!#REF!</f>
        <v>#REF!</v>
      </c>
      <c r="E90" s="21" t="e">
        <f>'DONNEES-GRAPH'!#REF!</f>
        <v>#REF!</v>
      </c>
      <c r="F90" s="21" t="e">
        <f>'DONNEES-GRAPH'!#REF!</f>
        <v>#REF!</v>
      </c>
      <c r="G90" s="21" t="e">
        <f>'DONNEES-GRAPH'!#REF!</f>
        <v>#REF!</v>
      </c>
      <c r="H90" s="173" t="e">
        <f t="shared" si="2"/>
        <v>#REF!</v>
      </c>
      <c r="I90" s="74" t="e">
        <f>'DONNEES-GRAPH'!#REF!</f>
        <v>#REF!</v>
      </c>
      <c r="J90" s="74" t="e">
        <f>'DONNEES-GRAPH'!#REF!</f>
        <v>#REF!</v>
      </c>
      <c r="K90" s="74" t="e">
        <f>'DONNEES-GRAPH'!#REF!</f>
        <v>#REF!</v>
      </c>
      <c r="L90" s="73" t="e">
        <f t="shared" si="3"/>
        <v>#REF!</v>
      </c>
    </row>
    <row r="91" spans="1:12" ht="15.75" x14ac:dyDescent="0.2">
      <c r="A91" s="7">
        <v>160</v>
      </c>
      <c r="B91" s="81">
        <f>'DONNEES-GRAPH'!$B90</f>
        <v>660.44</v>
      </c>
      <c r="C91" s="81" t="e">
        <f>'DONNEES-GRAPH'!#REF!</f>
        <v>#REF!</v>
      </c>
      <c r="D91" s="21" t="e">
        <f>'DONNEES-GRAPH'!#REF!</f>
        <v>#REF!</v>
      </c>
      <c r="E91" s="21" t="e">
        <f>'DONNEES-GRAPH'!#REF!</f>
        <v>#REF!</v>
      </c>
      <c r="F91" s="21" t="e">
        <f>'DONNEES-GRAPH'!#REF!</f>
        <v>#REF!</v>
      </c>
      <c r="G91" s="21" t="e">
        <f>'DONNEES-GRAPH'!#REF!</f>
        <v>#REF!</v>
      </c>
      <c r="H91" s="173" t="e">
        <f t="shared" si="2"/>
        <v>#REF!</v>
      </c>
      <c r="I91" s="74" t="e">
        <f>'DONNEES-GRAPH'!#REF!</f>
        <v>#REF!</v>
      </c>
      <c r="J91" s="74" t="e">
        <f>'DONNEES-GRAPH'!#REF!</f>
        <v>#REF!</v>
      </c>
      <c r="K91" s="74" t="e">
        <f>'DONNEES-GRAPH'!#REF!</f>
        <v>#REF!</v>
      </c>
      <c r="L91" s="73" t="e">
        <f t="shared" si="3"/>
        <v>#REF!</v>
      </c>
    </row>
    <row r="92" spans="1:12" ht="15.75" x14ac:dyDescent="0.2">
      <c r="A92" s="7">
        <v>162</v>
      </c>
      <c r="B92" s="81">
        <f>'DONNEES-GRAPH'!$B91</f>
        <v>660.44</v>
      </c>
      <c r="C92" s="81" t="e">
        <f>'DONNEES-GRAPH'!#REF!</f>
        <v>#REF!</v>
      </c>
      <c r="D92" s="21" t="e">
        <f>'DONNEES-GRAPH'!#REF!</f>
        <v>#REF!</v>
      </c>
      <c r="E92" s="21" t="e">
        <f>'DONNEES-GRAPH'!#REF!</f>
        <v>#REF!</v>
      </c>
      <c r="F92" s="21" t="e">
        <f>'DONNEES-GRAPH'!#REF!</f>
        <v>#REF!</v>
      </c>
      <c r="G92" s="21" t="e">
        <f>'DONNEES-GRAPH'!#REF!</f>
        <v>#REF!</v>
      </c>
      <c r="H92" s="173" t="e">
        <f t="shared" si="2"/>
        <v>#REF!</v>
      </c>
      <c r="I92" s="74" t="e">
        <f>'DONNEES-GRAPH'!#REF!</f>
        <v>#REF!</v>
      </c>
      <c r="J92" s="74" t="e">
        <f>'DONNEES-GRAPH'!#REF!</f>
        <v>#REF!</v>
      </c>
      <c r="K92" s="74" t="e">
        <f>'DONNEES-GRAPH'!#REF!</f>
        <v>#REF!</v>
      </c>
      <c r="L92" s="73" t="e">
        <f t="shared" si="3"/>
        <v>#REF!</v>
      </c>
    </row>
    <row r="93" spans="1:12" ht="15.75" x14ac:dyDescent="0.2">
      <c r="A93" s="7">
        <v>163</v>
      </c>
      <c r="B93" s="81">
        <f>'DONNEES-GRAPH'!$B92</f>
        <v>660.44</v>
      </c>
      <c r="C93" s="81" t="e">
        <f>'DONNEES-GRAPH'!#REF!</f>
        <v>#REF!</v>
      </c>
      <c r="D93" s="21" t="e">
        <f>'DONNEES-GRAPH'!#REF!</f>
        <v>#REF!</v>
      </c>
      <c r="E93" s="21" t="e">
        <f>'DONNEES-GRAPH'!#REF!</f>
        <v>#REF!</v>
      </c>
      <c r="F93" s="21" t="e">
        <f>'DONNEES-GRAPH'!#REF!</f>
        <v>#REF!</v>
      </c>
      <c r="G93" s="21" t="e">
        <f>'DONNEES-GRAPH'!#REF!</f>
        <v>#REF!</v>
      </c>
      <c r="H93" s="173" t="e">
        <f t="shared" si="2"/>
        <v>#REF!</v>
      </c>
      <c r="I93" s="74" t="e">
        <f>'DONNEES-GRAPH'!#REF!</f>
        <v>#REF!</v>
      </c>
      <c r="J93" s="74" t="e">
        <f>'DONNEES-GRAPH'!#REF!</f>
        <v>#REF!</v>
      </c>
      <c r="K93" s="74" t="e">
        <f>'DONNEES-GRAPH'!#REF!</f>
        <v>#REF!</v>
      </c>
      <c r="L93" s="73" t="e">
        <f t="shared" si="3"/>
        <v>#REF!</v>
      </c>
    </row>
    <row r="94" spans="1:12" ht="15.75" x14ac:dyDescent="0.2">
      <c r="A94" s="7">
        <v>164</v>
      </c>
      <c r="B94" s="81">
        <f>'DONNEES-GRAPH'!$B93</f>
        <v>660.44</v>
      </c>
      <c r="C94" s="81" t="e">
        <f>'DONNEES-GRAPH'!#REF!</f>
        <v>#REF!</v>
      </c>
      <c r="D94" s="21" t="e">
        <f>'DONNEES-GRAPH'!#REF!</f>
        <v>#REF!</v>
      </c>
      <c r="E94" s="21" t="e">
        <f>'DONNEES-GRAPH'!#REF!</f>
        <v>#REF!</v>
      </c>
      <c r="F94" s="21" t="e">
        <f>'DONNEES-GRAPH'!#REF!</f>
        <v>#REF!</v>
      </c>
      <c r="G94" s="21" t="e">
        <f>'DONNEES-GRAPH'!#REF!</f>
        <v>#REF!</v>
      </c>
      <c r="H94" s="173" t="e">
        <f t="shared" si="2"/>
        <v>#REF!</v>
      </c>
      <c r="I94" s="74" t="e">
        <f>'DONNEES-GRAPH'!#REF!</f>
        <v>#REF!</v>
      </c>
      <c r="J94" s="74" t="e">
        <f>'DONNEES-GRAPH'!#REF!</f>
        <v>#REF!</v>
      </c>
      <c r="K94" s="74" t="e">
        <f>'DONNEES-GRAPH'!#REF!</f>
        <v>#REF!</v>
      </c>
      <c r="L94" s="73" t="e">
        <f t="shared" si="3"/>
        <v>#REF!</v>
      </c>
    </row>
    <row r="95" spans="1:12" ht="15.75" x14ac:dyDescent="0.2">
      <c r="A95" s="7">
        <v>165</v>
      </c>
      <c r="B95" s="81">
        <f>'DONNEES-GRAPH'!$B94</f>
        <v>660.44</v>
      </c>
      <c r="C95" s="81" t="e">
        <f>'DONNEES-GRAPH'!#REF!</f>
        <v>#REF!</v>
      </c>
      <c r="D95" s="21" t="e">
        <f>'DONNEES-GRAPH'!#REF!</f>
        <v>#REF!</v>
      </c>
      <c r="E95" s="21" t="e">
        <f>'DONNEES-GRAPH'!#REF!</f>
        <v>#REF!</v>
      </c>
      <c r="F95" s="21" t="e">
        <f>'DONNEES-GRAPH'!#REF!</f>
        <v>#REF!</v>
      </c>
      <c r="G95" s="21" t="e">
        <f>'DONNEES-GRAPH'!#REF!</f>
        <v>#REF!</v>
      </c>
      <c r="H95" s="173" t="e">
        <f t="shared" si="2"/>
        <v>#REF!</v>
      </c>
      <c r="I95" s="74" t="e">
        <f>'DONNEES-GRAPH'!#REF!</f>
        <v>#REF!</v>
      </c>
      <c r="J95" s="74" t="e">
        <f>'DONNEES-GRAPH'!#REF!</f>
        <v>#REF!</v>
      </c>
      <c r="K95" s="74" t="e">
        <f>'DONNEES-GRAPH'!#REF!</f>
        <v>#REF!</v>
      </c>
      <c r="L95" s="73" t="e">
        <f t="shared" si="3"/>
        <v>#REF!</v>
      </c>
    </row>
    <row r="96" spans="1:12" ht="15.75" x14ac:dyDescent="0.2">
      <c r="A96" s="7">
        <v>166</v>
      </c>
      <c r="B96" s="81">
        <f>'DONNEES-GRAPH'!$B95</f>
        <v>660.44</v>
      </c>
      <c r="C96" s="81" t="e">
        <f>'DONNEES-GRAPH'!#REF!</f>
        <v>#REF!</v>
      </c>
      <c r="D96" s="21" t="e">
        <f>'DONNEES-GRAPH'!#REF!</f>
        <v>#REF!</v>
      </c>
      <c r="E96" s="21" t="e">
        <f>'DONNEES-GRAPH'!#REF!</f>
        <v>#REF!</v>
      </c>
      <c r="F96" s="21" t="e">
        <f>'DONNEES-GRAPH'!#REF!</f>
        <v>#REF!</v>
      </c>
      <c r="G96" s="21" t="e">
        <f>'DONNEES-GRAPH'!#REF!</f>
        <v>#REF!</v>
      </c>
      <c r="H96" s="173" t="e">
        <f t="shared" si="2"/>
        <v>#REF!</v>
      </c>
      <c r="I96" s="74" t="e">
        <f>'DONNEES-GRAPH'!#REF!</f>
        <v>#REF!</v>
      </c>
      <c r="J96" s="74" t="e">
        <f>'DONNEES-GRAPH'!#REF!</f>
        <v>#REF!</v>
      </c>
      <c r="K96" s="74" t="e">
        <f>'DONNEES-GRAPH'!#REF!</f>
        <v>#REF!</v>
      </c>
      <c r="L96" s="73" t="e">
        <f t="shared" si="3"/>
        <v>#REF!</v>
      </c>
    </row>
    <row r="97" spans="1:12" ht="15.75" x14ac:dyDescent="0.2">
      <c r="A97" s="7">
        <v>167</v>
      </c>
      <c r="B97" s="81">
        <f>'DONNEES-GRAPH'!$B96</f>
        <v>660.44</v>
      </c>
      <c r="C97" s="81" t="e">
        <f>'DONNEES-GRAPH'!#REF!</f>
        <v>#REF!</v>
      </c>
      <c r="D97" s="21" t="e">
        <f>'DONNEES-GRAPH'!#REF!</f>
        <v>#REF!</v>
      </c>
      <c r="E97" s="21" t="e">
        <f>'DONNEES-GRAPH'!#REF!</f>
        <v>#REF!</v>
      </c>
      <c r="F97" s="21" t="e">
        <f>'DONNEES-GRAPH'!#REF!</f>
        <v>#REF!</v>
      </c>
      <c r="G97" s="21" t="e">
        <f>'DONNEES-GRAPH'!#REF!</f>
        <v>#REF!</v>
      </c>
      <c r="H97" s="173" t="e">
        <f t="shared" si="2"/>
        <v>#REF!</v>
      </c>
      <c r="I97" s="74" t="e">
        <f>'DONNEES-GRAPH'!#REF!</f>
        <v>#REF!</v>
      </c>
      <c r="J97" s="74" t="e">
        <f>'DONNEES-GRAPH'!#REF!</f>
        <v>#REF!</v>
      </c>
      <c r="K97" s="74" t="e">
        <f>'DONNEES-GRAPH'!#REF!</f>
        <v>#REF!</v>
      </c>
      <c r="L97" s="73" t="e">
        <f t="shared" si="3"/>
        <v>#REF!</v>
      </c>
    </row>
    <row r="98" spans="1:12" ht="15.75" x14ac:dyDescent="0.2">
      <c r="A98" s="7">
        <v>168</v>
      </c>
      <c r="B98" s="81">
        <f>'DONNEES-GRAPH'!$B97</f>
        <v>660.44</v>
      </c>
      <c r="C98" s="81" t="e">
        <f>'DONNEES-GRAPH'!#REF!</f>
        <v>#REF!</v>
      </c>
      <c r="D98" s="21" t="e">
        <f>'DONNEES-GRAPH'!#REF!</f>
        <v>#REF!</v>
      </c>
      <c r="E98" s="21" t="e">
        <f>'DONNEES-GRAPH'!#REF!</f>
        <v>#REF!</v>
      </c>
      <c r="F98" s="21" t="e">
        <f>'DONNEES-GRAPH'!#REF!</f>
        <v>#REF!</v>
      </c>
      <c r="G98" s="21" t="e">
        <f>'DONNEES-GRAPH'!#REF!</f>
        <v>#REF!</v>
      </c>
      <c r="H98" s="173" t="e">
        <f t="shared" si="2"/>
        <v>#REF!</v>
      </c>
      <c r="I98" s="74" t="e">
        <f>'DONNEES-GRAPH'!#REF!</f>
        <v>#REF!</v>
      </c>
      <c r="J98" s="74" t="e">
        <f>'DONNEES-GRAPH'!#REF!</f>
        <v>#REF!</v>
      </c>
      <c r="K98" s="74" t="e">
        <f>'DONNEES-GRAPH'!#REF!</f>
        <v>#REF!</v>
      </c>
      <c r="L98" s="73" t="e">
        <f t="shared" si="3"/>
        <v>#REF!</v>
      </c>
    </row>
    <row r="99" spans="1:12" ht="15.75" x14ac:dyDescent="0.2">
      <c r="A99" s="7">
        <v>170</v>
      </c>
      <c r="B99" s="81">
        <f>'DONNEES-GRAPH'!$B98</f>
        <v>660.44</v>
      </c>
      <c r="C99" s="81" t="e">
        <f>'DONNEES-GRAPH'!#REF!</f>
        <v>#REF!</v>
      </c>
      <c r="D99" s="21" t="e">
        <f>'DONNEES-GRAPH'!#REF!</f>
        <v>#REF!</v>
      </c>
      <c r="E99" s="21" t="e">
        <f>'DONNEES-GRAPH'!#REF!</f>
        <v>#REF!</v>
      </c>
      <c r="F99" s="21" t="e">
        <f>'DONNEES-GRAPH'!#REF!</f>
        <v>#REF!</v>
      </c>
      <c r="G99" s="21" t="e">
        <f>'DONNEES-GRAPH'!#REF!</f>
        <v>#REF!</v>
      </c>
      <c r="H99" s="173" t="e">
        <f t="shared" si="2"/>
        <v>#REF!</v>
      </c>
      <c r="I99" s="74" t="e">
        <f>'DONNEES-GRAPH'!#REF!</f>
        <v>#REF!</v>
      </c>
      <c r="J99" s="74" t="e">
        <f>'DONNEES-GRAPH'!#REF!</f>
        <v>#REF!</v>
      </c>
      <c r="K99" s="74" t="e">
        <f>'DONNEES-GRAPH'!#REF!</f>
        <v>#REF!</v>
      </c>
      <c r="L99" s="73" t="e">
        <f t="shared" si="3"/>
        <v>#REF!</v>
      </c>
    </row>
    <row r="100" spans="1:12" ht="15.75" x14ac:dyDescent="0.2">
      <c r="A100" s="7">
        <v>171</v>
      </c>
      <c r="B100" s="81">
        <f>'DONNEES-GRAPH'!$B99</f>
        <v>660.44</v>
      </c>
      <c r="C100" s="81" t="e">
        <f>'DONNEES-GRAPH'!#REF!</f>
        <v>#REF!</v>
      </c>
      <c r="D100" s="21" t="e">
        <f>'DONNEES-GRAPH'!#REF!</f>
        <v>#REF!</v>
      </c>
      <c r="E100" s="21" t="e">
        <f>'DONNEES-GRAPH'!#REF!</f>
        <v>#REF!</v>
      </c>
      <c r="F100" s="21" t="e">
        <f>'DONNEES-GRAPH'!#REF!</f>
        <v>#REF!</v>
      </c>
      <c r="G100" s="21" t="e">
        <f>'DONNEES-GRAPH'!#REF!</f>
        <v>#REF!</v>
      </c>
      <c r="H100" s="173" t="e">
        <f t="shared" si="2"/>
        <v>#REF!</v>
      </c>
      <c r="I100" s="74" t="e">
        <f>'DONNEES-GRAPH'!#REF!</f>
        <v>#REF!</v>
      </c>
      <c r="J100" s="74" t="e">
        <f>'DONNEES-GRAPH'!#REF!</f>
        <v>#REF!</v>
      </c>
      <c r="K100" s="74" t="e">
        <f>'DONNEES-GRAPH'!#REF!</f>
        <v>#REF!</v>
      </c>
      <c r="L100" s="73" t="e">
        <f t="shared" si="3"/>
        <v>#REF!</v>
      </c>
    </row>
    <row r="101" spans="1:12" ht="15.75" x14ac:dyDescent="0.2">
      <c r="A101" s="7">
        <v>172</v>
      </c>
      <c r="B101" s="81">
        <f>'DONNEES-GRAPH'!$B100</f>
        <v>660.44</v>
      </c>
      <c r="C101" s="81" t="e">
        <f>'DONNEES-GRAPH'!#REF!</f>
        <v>#REF!</v>
      </c>
      <c r="D101" s="21" t="e">
        <f>'DONNEES-GRAPH'!#REF!</f>
        <v>#REF!</v>
      </c>
      <c r="E101" s="21" t="e">
        <f>'DONNEES-GRAPH'!#REF!</f>
        <v>#REF!</v>
      </c>
      <c r="F101" s="21" t="e">
        <f>'DONNEES-GRAPH'!#REF!</f>
        <v>#REF!</v>
      </c>
      <c r="G101" s="21" t="e">
        <f>'DONNEES-GRAPH'!#REF!</f>
        <v>#REF!</v>
      </c>
      <c r="H101" s="173" t="e">
        <f t="shared" si="2"/>
        <v>#REF!</v>
      </c>
      <c r="I101" s="74" t="e">
        <f>'DONNEES-GRAPH'!#REF!</f>
        <v>#REF!</v>
      </c>
      <c r="J101" s="74" t="e">
        <f>'DONNEES-GRAPH'!#REF!</f>
        <v>#REF!</v>
      </c>
      <c r="K101" s="74" t="e">
        <f>'DONNEES-GRAPH'!#REF!</f>
        <v>#REF!</v>
      </c>
      <c r="L101" s="73" t="e">
        <f t="shared" si="3"/>
        <v>#REF!</v>
      </c>
    </row>
    <row r="102" spans="1:12" ht="15.75" x14ac:dyDescent="0.2">
      <c r="A102" s="7">
        <v>173</v>
      </c>
      <c r="B102" s="81">
        <f>'DONNEES-GRAPH'!$B101</f>
        <v>660.44</v>
      </c>
      <c r="C102" s="81" t="e">
        <f>'DONNEES-GRAPH'!#REF!</f>
        <v>#REF!</v>
      </c>
      <c r="D102" s="21" t="e">
        <f>'DONNEES-GRAPH'!#REF!</f>
        <v>#REF!</v>
      </c>
      <c r="E102" s="21" t="e">
        <f>'DONNEES-GRAPH'!#REF!</f>
        <v>#REF!</v>
      </c>
      <c r="F102" s="21" t="e">
        <f>'DONNEES-GRAPH'!#REF!</f>
        <v>#REF!</v>
      </c>
      <c r="G102" s="21" t="e">
        <f>'DONNEES-GRAPH'!#REF!</f>
        <v>#REF!</v>
      </c>
      <c r="H102" s="173" t="e">
        <f t="shared" si="2"/>
        <v>#REF!</v>
      </c>
      <c r="I102" s="74" t="e">
        <f>'DONNEES-GRAPH'!#REF!</f>
        <v>#REF!</v>
      </c>
      <c r="J102" s="74" t="e">
        <f>'DONNEES-GRAPH'!#REF!</f>
        <v>#REF!</v>
      </c>
      <c r="K102" s="74" t="e">
        <f>'DONNEES-GRAPH'!#REF!</f>
        <v>#REF!</v>
      </c>
      <c r="L102" s="73" t="e">
        <f t="shared" si="3"/>
        <v>#REF!</v>
      </c>
    </row>
    <row r="103" spans="1:12" ht="15.75" x14ac:dyDescent="0.2">
      <c r="A103" s="7">
        <v>174</v>
      </c>
      <c r="B103" s="81">
        <f>'DONNEES-GRAPH'!$B102</f>
        <v>660.44</v>
      </c>
      <c r="C103" s="81" t="e">
        <f>'DONNEES-GRAPH'!#REF!</f>
        <v>#REF!</v>
      </c>
      <c r="D103" s="21" t="e">
        <f>'DONNEES-GRAPH'!#REF!</f>
        <v>#REF!</v>
      </c>
      <c r="E103" s="21" t="e">
        <f>'DONNEES-GRAPH'!#REF!</f>
        <v>#REF!</v>
      </c>
      <c r="F103" s="21" t="e">
        <f>'DONNEES-GRAPH'!#REF!</f>
        <v>#REF!</v>
      </c>
      <c r="G103" s="21" t="e">
        <f>'DONNEES-GRAPH'!#REF!</f>
        <v>#REF!</v>
      </c>
      <c r="H103" s="173" t="e">
        <f t="shared" si="2"/>
        <v>#REF!</v>
      </c>
      <c r="I103" s="74" t="e">
        <f>'DONNEES-GRAPH'!#REF!</f>
        <v>#REF!</v>
      </c>
      <c r="J103" s="74" t="e">
        <f>'DONNEES-GRAPH'!#REF!</f>
        <v>#REF!</v>
      </c>
      <c r="K103" s="74" t="e">
        <f>'DONNEES-GRAPH'!#REF!</f>
        <v>#REF!</v>
      </c>
      <c r="L103" s="73" t="e">
        <f t="shared" si="3"/>
        <v>#REF!</v>
      </c>
    </row>
    <row r="104" spans="1:12" ht="15.75" x14ac:dyDescent="0.2">
      <c r="A104" s="7">
        <v>175</v>
      </c>
      <c r="B104" s="81">
        <f>'DONNEES-GRAPH'!$B103</f>
        <v>660.44</v>
      </c>
      <c r="C104" s="81" t="e">
        <f>'DONNEES-GRAPH'!#REF!</f>
        <v>#REF!</v>
      </c>
      <c r="D104" s="21" t="e">
        <f>'DONNEES-GRAPH'!#REF!</f>
        <v>#REF!</v>
      </c>
      <c r="E104" s="21" t="e">
        <f>'DONNEES-GRAPH'!#REF!</f>
        <v>#REF!</v>
      </c>
      <c r="F104" s="21" t="e">
        <f>'DONNEES-GRAPH'!#REF!</f>
        <v>#REF!</v>
      </c>
      <c r="G104" s="21" t="e">
        <f>'DONNEES-GRAPH'!#REF!</f>
        <v>#REF!</v>
      </c>
      <c r="H104" s="173" t="e">
        <f t="shared" si="2"/>
        <v>#REF!</v>
      </c>
      <c r="I104" s="74" t="e">
        <f>'DONNEES-GRAPH'!#REF!</f>
        <v>#REF!</v>
      </c>
      <c r="J104" s="74" t="e">
        <f>'DONNEES-GRAPH'!#REF!</f>
        <v>#REF!</v>
      </c>
      <c r="K104" s="74" t="e">
        <f>'DONNEES-GRAPH'!#REF!</f>
        <v>#REF!</v>
      </c>
      <c r="L104" s="73" t="e">
        <f t="shared" si="3"/>
        <v>#REF!</v>
      </c>
    </row>
    <row r="105" spans="1:12" ht="15.75" x14ac:dyDescent="0.2">
      <c r="A105" s="7">
        <v>176</v>
      </c>
      <c r="B105" s="81">
        <f>'DONNEES-GRAPH'!$B104</f>
        <v>660.44</v>
      </c>
      <c r="C105" s="81" t="e">
        <f>'DONNEES-GRAPH'!#REF!</f>
        <v>#REF!</v>
      </c>
      <c r="D105" s="21" t="e">
        <f>'DONNEES-GRAPH'!#REF!</f>
        <v>#REF!</v>
      </c>
      <c r="E105" s="21" t="e">
        <f>'DONNEES-GRAPH'!#REF!</f>
        <v>#REF!</v>
      </c>
      <c r="F105" s="21" t="e">
        <f>'DONNEES-GRAPH'!#REF!</f>
        <v>#REF!</v>
      </c>
      <c r="G105" s="21" t="e">
        <f>'DONNEES-GRAPH'!#REF!</f>
        <v>#REF!</v>
      </c>
      <c r="H105" s="173" t="e">
        <f t="shared" si="2"/>
        <v>#REF!</v>
      </c>
      <c r="I105" s="74" t="e">
        <f>'DONNEES-GRAPH'!#REF!</f>
        <v>#REF!</v>
      </c>
      <c r="J105" s="74" t="e">
        <f>'DONNEES-GRAPH'!#REF!</f>
        <v>#REF!</v>
      </c>
      <c r="K105" s="74" t="e">
        <f>'DONNEES-GRAPH'!#REF!</f>
        <v>#REF!</v>
      </c>
      <c r="L105" s="73" t="e">
        <f t="shared" si="3"/>
        <v>#REF!</v>
      </c>
    </row>
    <row r="106" spans="1:12" ht="15.75" x14ac:dyDescent="0.2">
      <c r="A106" s="7">
        <v>178</v>
      </c>
      <c r="B106" s="81">
        <f>'DONNEES-GRAPH'!$B105</f>
        <v>660.44</v>
      </c>
      <c r="C106" s="81" t="e">
        <f>'DONNEES-GRAPH'!#REF!</f>
        <v>#REF!</v>
      </c>
      <c r="D106" s="21" t="e">
        <f>'DONNEES-GRAPH'!#REF!</f>
        <v>#REF!</v>
      </c>
      <c r="E106" s="21" t="e">
        <f>'DONNEES-GRAPH'!#REF!</f>
        <v>#REF!</v>
      </c>
      <c r="F106" s="21" t="e">
        <f>'DONNEES-GRAPH'!#REF!</f>
        <v>#REF!</v>
      </c>
      <c r="G106" s="21" t="e">
        <f>'DONNEES-GRAPH'!#REF!</f>
        <v>#REF!</v>
      </c>
      <c r="H106" s="173" t="e">
        <f t="shared" si="2"/>
        <v>#REF!</v>
      </c>
      <c r="I106" s="74" t="e">
        <f>'DONNEES-GRAPH'!#REF!</f>
        <v>#REF!</v>
      </c>
      <c r="J106" s="74" t="e">
        <f>'DONNEES-GRAPH'!#REF!</f>
        <v>#REF!</v>
      </c>
      <c r="K106" s="74" t="e">
        <f>'DONNEES-GRAPH'!#REF!</f>
        <v>#REF!</v>
      </c>
      <c r="L106" s="73" t="e">
        <f t="shared" si="3"/>
        <v>#REF!</v>
      </c>
    </row>
    <row r="107" spans="1:12" ht="15.75" x14ac:dyDescent="0.2">
      <c r="A107" s="7">
        <v>179</v>
      </c>
      <c r="B107" s="81">
        <f>'DONNEES-GRAPH'!$B106</f>
        <v>660.44</v>
      </c>
      <c r="C107" s="81" t="e">
        <f>'DONNEES-GRAPH'!#REF!</f>
        <v>#REF!</v>
      </c>
      <c r="D107" s="21" t="e">
        <f>'DONNEES-GRAPH'!#REF!</f>
        <v>#REF!</v>
      </c>
      <c r="E107" s="21" t="e">
        <f>'DONNEES-GRAPH'!#REF!</f>
        <v>#REF!</v>
      </c>
      <c r="F107" s="21" t="e">
        <f>'DONNEES-GRAPH'!#REF!</f>
        <v>#REF!</v>
      </c>
      <c r="G107" s="21" t="e">
        <f>'DONNEES-GRAPH'!#REF!</f>
        <v>#REF!</v>
      </c>
      <c r="H107" s="173" t="e">
        <f t="shared" si="2"/>
        <v>#REF!</v>
      </c>
      <c r="I107" s="74" t="e">
        <f>'DONNEES-GRAPH'!#REF!</f>
        <v>#REF!</v>
      </c>
      <c r="J107" s="74" t="e">
        <f>'DONNEES-GRAPH'!#REF!</f>
        <v>#REF!</v>
      </c>
      <c r="K107" s="74" t="e">
        <f>'DONNEES-GRAPH'!#REF!</f>
        <v>#REF!</v>
      </c>
      <c r="L107" s="73" t="e">
        <f t="shared" si="3"/>
        <v>#REF!</v>
      </c>
    </row>
    <row r="108" spans="1:12" ht="15.75" x14ac:dyDescent="0.2">
      <c r="A108" s="7">
        <v>180</v>
      </c>
      <c r="B108" s="81">
        <f>'DONNEES-GRAPH'!$B107</f>
        <v>660.44</v>
      </c>
      <c r="C108" s="81" t="e">
        <f>'DONNEES-GRAPH'!#REF!</f>
        <v>#REF!</v>
      </c>
      <c r="D108" s="21" t="e">
        <f>'DONNEES-GRAPH'!#REF!</f>
        <v>#REF!</v>
      </c>
      <c r="E108" s="21" t="e">
        <f>'DONNEES-GRAPH'!#REF!</f>
        <v>#REF!</v>
      </c>
      <c r="F108" s="21" t="e">
        <f>'DONNEES-GRAPH'!#REF!</f>
        <v>#REF!</v>
      </c>
      <c r="G108" s="21" t="e">
        <f>'DONNEES-GRAPH'!#REF!</f>
        <v>#REF!</v>
      </c>
      <c r="H108" s="173" t="e">
        <f t="shared" si="2"/>
        <v>#REF!</v>
      </c>
      <c r="I108" s="74" t="e">
        <f>'DONNEES-GRAPH'!#REF!</f>
        <v>#REF!</v>
      </c>
      <c r="J108" s="74" t="e">
        <f>'DONNEES-GRAPH'!#REF!</f>
        <v>#REF!</v>
      </c>
      <c r="K108" s="74" t="e">
        <f>'DONNEES-GRAPH'!#REF!</f>
        <v>#REF!</v>
      </c>
      <c r="L108" s="73" t="e">
        <f t="shared" si="3"/>
        <v>#REF!</v>
      </c>
    </row>
    <row r="109" spans="1:12" ht="15.75" x14ac:dyDescent="0.2">
      <c r="A109" s="7">
        <v>181</v>
      </c>
      <c r="B109" s="81">
        <f>'DONNEES-GRAPH'!$B108</f>
        <v>660.44</v>
      </c>
      <c r="C109" s="81" t="e">
        <f>'DONNEES-GRAPH'!#REF!</f>
        <v>#REF!</v>
      </c>
      <c r="D109" s="21" t="e">
        <f>'DONNEES-GRAPH'!#REF!</f>
        <v>#REF!</v>
      </c>
      <c r="E109" s="21" t="e">
        <f>'DONNEES-GRAPH'!#REF!</f>
        <v>#REF!</v>
      </c>
      <c r="F109" s="21" t="e">
        <f>'DONNEES-GRAPH'!#REF!</f>
        <v>#REF!</v>
      </c>
      <c r="G109" s="21" t="e">
        <f>'DONNEES-GRAPH'!#REF!</f>
        <v>#REF!</v>
      </c>
      <c r="H109" s="173" t="e">
        <f t="shared" si="2"/>
        <v>#REF!</v>
      </c>
      <c r="I109" s="74" t="e">
        <f>'DONNEES-GRAPH'!#REF!</f>
        <v>#REF!</v>
      </c>
      <c r="J109" s="74" t="e">
        <f>'DONNEES-GRAPH'!#REF!</f>
        <v>#REF!</v>
      </c>
      <c r="K109" s="74" t="e">
        <f>'DONNEES-GRAPH'!#REF!</f>
        <v>#REF!</v>
      </c>
      <c r="L109" s="73" t="e">
        <f t="shared" si="3"/>
        <v>#REF!</v>
      </c>
    </row>
    <row r="110" spans="1:12" ht="15.75" x14ac:dyDescent="0.2">
      <c r="A110" s="7">
        <v>182</v>
      </c>
      <c r="B110" s="81">
        <f>'DONNEES-GRAPH'!$B109</f>
        <v>660.44</v>
      </c>
      <c r="C110" s="81" t="e">
        <f>'DONNEES-GRAPH'!#REF!</f>
        <v>#REF!</v>
      </c>
      <c r="D110" s="21" t="e">
        <f>'DONNEES-GRAPH'!#REF!</f>
        <v>#REF!</v>
      </c>
      <c r="E110" s="21" t="e">
        <f>'DONNEES-GRAPH'!#REF!</f>
        <v>#REF!</v>
      </c>
      <c r="F110" s="21" t="e">
        <f>'DONNEES-GRAPH'!#REF!</f>
        <v>#REF!</v>
      </c>
      <c r="G110" s="21" t="e">
        <f>'DONNEES-GRAPH'!#REF!</f>
        <v>#REF!</v>
      </c>
      <c r="H110" s="173" t="e">
        <f t="shared" si="2"/>
        <v>#REF!</v>
      </c>
      <c r="I110" s="74" t="e">
        <f>'DONNEES-GRAPH'!#REF!</f>
        <v>#REF!</v>
      </c>
      <c r="J110" s="74" t="e">
        <f>'DONNEES-GRAPH'!#REF!</f>
        <v>#REF!</v>
      </c>
      <c r="K110" s="74" t="e">
        <f>'DONNEES-GRAPH'!#REF!</f>
        <v>#REF!</v>
      </c>
      <c r="L110" s="73" t="e">
        <f t="shared" si="3"/>
        <v>#REF!</v>
      </c>
    </row>
    <row r="111" spans="1:12" ht="15.75" x14ac:dyDescent="0.2">
      <c r="A111" s="7">
        <v>183</v>
      </c>
      <c r="B111" s="81">
        <f>'DONNEES-GRAPH'!$B110</f>
        <v>660.44</v>
      </c>
      <c r="C111" s="81" t="e">
        <f>'DONNEES-GRAPH'!#REF!</f>
        <v>#REF!</v>
      </c>
      <c r="D111" s="21" t="e">
        <f>'DONNEES-GRAPH'!#REF!</f>
        <v>#REF!</v>
      </c>
      <c r="E111" s="21" t="e">
        <f>'DONNEES-GRAPH'!#REF!</f>
        <v>#REF!</v>
      </c>
      <c r="F111" s="21" t="e">
        <f>'DONNEES-GRAPH'!#REF!</f>
        <v>#REF!</v>
      </c>
      <c r="G111" s="21" t="e">
        <f>'DONNEES-GRAPH'!#REF!</f>
        <v>#REF!</v>
      </c>
      <c r="H111" s="173" t="e">
        <f t="shared" si="2"/>
        <v>#REF!</v>
      </c>
      <c r="I111" s="74" t="e">
        <f>'DONNEES-GRAPH'!#REF!</f>
        <v>#REF!</v>
      </c>
      <c r="J111" s="74" t="e">
        <f>'DONNEES-GRAPH'!#REF!</f>
        <v>#REF!</v>
      </c>
      <c r="K111" s="74" t="e">
        <f>'DONNEES-GRAPH'!#REF!</f>
        <v>#REF!</v>
      </c>
      <c r="L111" s="73" t="e">
        <f t="shared" si="3"/>
        <v>#REF!</v>
      </c>
    </row>
    <row r="112" spans="1:12" ht="15.75" x14ac:dyDescent="0.2">
      <c r="A112" s="7">
        <v>184</v>
      </c>
      <c r="B112" s="81">
        <f>'DONNEES-GRAPH'!$B111</f>
        <v>660.44</v>
      </c>
      <c r="C112" s="81" t="e">
        <f>'DONNEES-GRAPH'!#REF!</f>
        <v>#REF!</v>
      </c>
      <c r="D112" s="21" t="e">
        <f>'DONNEES-GRAPH'!#REF!</f>
        <v>#REF!</v>
      </c>
      <c r="E112" s="21" t="e">
        <f>'DONNEES-GRAPH'!#REF!</f>
        <v>#REF!</v>
      </c>
      <c r="F112" s="21" t="e">
        <f>'DONNEES-GRAPH'!#REF!</f>
        <v>#REF!</v>
      </c>
      <c r="G112" s="21" t="e">
        <f>'DONNEES-GRAPH'!#REF!</f>
        <v>#REF!</v>
      </c>
      <c r="H112" s="173" t="e">
        <f t="shared" si="2"/>
        <v>#REF!</v>
      </c>
      <c r="I112" s="74" t="e">
        <f>'DONNEES-GRAPH'!#REF!</f>
        <v>#REF!</v>
      </c>
      <c r="J112" s="74" t="e">
        <f>'DONNEES-GRAPH'!#REF!</f>
        <v>#REF!</v>
      </c>
      <c r="K112" s="74" t="e">
        <f>'DONNEES-GRAPH'!#REF!</f>
        <v>#REF!</v>
      </c>
      <c r="L112" s="73" t="e">
        <f t="shared" si="3"/>
        <v>#REF!</v>
      </c>
    </row>
    <row r="113" spans="1:12" ht="15.75" x14ac:dyDescent="0.2">
      <c r="A113" s="7">
        <v>185</v>
      </c>
      <c r="B113" s="81">
        <f>'DONNEES-GRAPH'!$B112</f>
        <v>660.44</v>
      </c>
      <c r="C113" s="81" t="e">
        <f>'DONNEES-GRAPH'!#REF!</f>
        <v>#REF!</v>
      </c>
      <c r="D113" s="21" t="e">
        <f>'DONNEES-GRAPH'!#REF!</f>
        <v>#REF!</v>
      </c>
      <c r="E113" s="21" t="e">
        <f>'DONNEES-GRAPH'!#REF!</f>
        <v>#REF!</v>
      </c>
      <c r="F113" s="21" t="e">
        <f>'DONNEES-GRAPH'!#REF!</f>
        <v>#REF!</v>
      </c>
      <c r="G113" s="21" t="e">
        <f>'DONNEES-GRAPH'!#REF!</f>
        <v>#REF!</v>
      </c>
      <c r="H113" s="173" t="e">
        <f t="shared" si="2"/>
        <v>#REF!</v>
      </c>
      <c r="I113" s="74" t="e">
        <f>'DONNEES-GRAPH'!#REF!</f>
        <v>#REF!</v>
      </c>
      <c r="J113" s="74" t="e">
        <f>'DONNEES-GRAPH'!#REF!</f>
        <v>#REF!</v>
      </c>
      <c r="K113" s="74" t="e">
        <f>'DONNEES-GRAPH'!#REF!</f>
        <v>#REF!</v>
      </c>
      <c r="L113" s="73" t="e">
        <f t="shared" si="3"/>
        <v>#REF!</v>
      </c>
    </row>
    <row r="114" spans="1:12" ht="15.75" x14ac:dyDescent="0.2">
      <c r="A114" s="7">
        <v>186</v>
      </c>
      <c r="B114" s="81">
        <f>'DONNEES-GRAPH'!$B113</f>
        <v>660.44</v>
      </c>
      <c r="C114" s="81" t="e">
        <f>'DONNEES-GRAPH'!#REF!</f>
        <v>#REF!</v>
      </c>
      <c r="D114" s="21" t="e">
        <f>'DONNEES-GRAPH'!#REF!</f>
        <v>#REF!</v>
      </c>
      <c r="E114" s="21" t="e">
        <f>'DONNEES-GRAPH'!#REF!</f>
        <v>#REF!</v>
      </c>
      <c r="F114" s="21" t="e">
        <f>'DONNEES-GRAPH'!#REF!</f>
        <v>#REF!</v>
      </c>
      <c r="G114" s="21" t="e">
        <f>'DONNEES-GRAPH'!#REF!</f>
        <v>#REF!</v>
      </c>
      <c r="H114" s="173" t="e">
        <f t="shared" si="2"/>
        <v>#REF!</v>
      </c>
      <c r="I114" s="74" t="e">
        <f>'DONNEES-GRAPH'!#REF!</f>
        <v>#REF!</v>
      </c>
      <c r="J114" s="74" t="e">
        <f>'DONNEES-GRAPH'!#REF!</f>
        <v>#REF!</v>
      </c>
      <c r="K114" s="74" t="e">
        <f>'DONNEES-GRAPH'!#REF!</f>
        <v>#REF!</v>
      </c>
      <c r="L114" s="73" t="e">
        <f t="shared" si="3"/>
        <v>#REF!</v>
      </c>
    </row>
    <row r="115" spans="1:12" ht="15.75" x14ac:dyDescent="0.2">
      <c r="A115" s="7">
        <v>187</v>
      </c>
      <c r="B115" s="81">
        <f>'DONNEES-GRAPH'!$B114</f>
        <v>660.44</v>
      </c>
      <c r="C115" s="81" t="e">
        <f>'DONNEES-GRAPH'!#REF!</f>
        <v>#REF!</v>
      </c>
      <c r="D115" s="21" t="e">
        <f>'DONNEES-GRAPH'!#REF!</f>
        <v>#REF!</v>
      </c>
      <c r="E115" s="21" t="e">
        <f>'DONNEES-GRAPH'!#REF!</f>
        <v>#REF!</v>
      </c>
      <c r="F115" s="21" t="e">
        <f>'DONNEES-GRAPH'!#REF!</f>
        <v>#REF!</v>
      </c>
      <c r="G115" s="21" t="e">
        <f>'DONNEES-GRAPH'!#REF!</f>
        <v>#REF!</v>
      </c>
      <c r="H115" s="173" t="e">
        <f t="shared" si="2"/>
        <v>#REF!</v>
      </c>
      <c r="I115" s="74" t="e">
        <f>'DONNEES-GRAPH'!#REF!</f>
        <v>#REF!</v>
      </c>
      <c r="J115" s="74" t="e">
        <f>'DONNEES-GRAPH'!#REF!</f>
        <v>#REF!</v>
      </c>
      <c r="K115" s="74" t="e">
        <f>'DONNEES-GRAPH'!#REF!</f>
        <v>#REF!</v>
      </c>
      <c r="L115" s="73" t="e">
        <f t="shared" si="3"/>
        <v>#REF!</v>
      </c>
    </row>
    <row r="116" spans="1:12" ht="15.75" x14ac:dyDescent="0.2">
      <c r="A116" s="7">
        <v>189</v>
      </c>
      <c r="B116" s="81">
        <f>'DONNEES-GRAPH'!$B115</f>
        <v>660.44</v>
      </c>
      <c r="C116" s="81" t="e">
        <f>'DONNEES-GRAPH'!#REF!</f>
        <v>#REF!</v>
      </c>
      <c r="D116" s="21" t="e">
        <f>'DONNEES-GRAPH'!#REF!</f>
        <v>#REF!</v>
      </c>
      <c r="E116" s="21" t="e">
        <f>'DONNEES-GRAPH'!#REF!</f>
        <v>#REF!</v>
      </c>
      <c r="F116" s="21" t="e">
        <f>'DONNEES-GRAPH'!#REF!</f>
        <v>#REF!</v>
      </c>
      <c r="G116" s="21" t="e">
        <f>'DONNEES-GRAPH'!#REF!</f>
        <v>#REF!</v>
      </c>
      <c r="H116" s="173" t="e">
        <f t="shared" si="2"/>
        <v>#REF!</v>
      </c>
      <c r="I116" s="74" t="e">
        <f>'DONNEES-GRAPH'!#REF!</f>
        <v>#REF!</v>
      </c>
      <c r="J116" s="74" t="e">
        <f>'DONNEES-GRAPH'!#REF!</f>
        <v>#REF!</v>
      </c>
      <c r="K116" s="74" t="e">
        <f>'DONNEES-GRAPH'!#REF!</f>
        <v>#REF!</v>
      </c>
      <c r="L116" s="73" t="e">
        <f t="shared" si="3"/>
        <v>#REF!</v>
      </c>
    </row>
    <row r="117" spans="1:12" ht="15.75" x14ac:dyDescent="0.2">
      <c r="A117" s="7">
        <v>190</v>
      </c>
      <c r="B117" s="81">
        <f>'DONNEES-GRAPH'!$B116</f>
        <v>660.44</v>
      </c>
      <c r="C117" s="81" t="e">
        <f>'DONNEES-GRAPH'!#REF!</f>
        <v>#REF!</v>
      </c>
      <c r="D117" s="21" t="e">
        <f>'DONNEES-GRAPH'!#REF!</f>
        <v>#REF!</v>
      </c>
      <c r="E117" s="21" t="e">
        <f>'DONNEES-GRAPH'!#REF!</f>
        <v>#REF!</v>
      </c>
      <c r="F117" s="21" t="e">
        <f>'DONNEES-GRAPH'!#REF!</f>
        <v>#REF!</v>
      </c>
      <c r="G117" s="21" t="e">
        <f>'DONNEES-GRAPH'!#REF!</f>
        <v>#REF!</v>
      </c>
      <c r="H117" s="173" t="e">
        <f t="shared" si="2"/>
        <v>#REF!</v>
      </c>
      <c r="I117" s="74" t="e">
        <f>'DONNEES-GRAPH'!#REF!</f>
        <v>#REF!</v>
      </c>
      <c r="J117" s="74" t="e">
        <f>'DONNEES-GRAPH'!#REF!</f>
        <v>#REF!</v>
      </c>
      <c r="K117" s="74" t="e">
        <f>'DONNEES-GRAPH'!#REF!</f>
        <v>#REF!</v>
      </c>
      <c r="L117" s="73" t="e">
        <f t="shared" si="3"/>
        <v>#REF!</v>
      </c>
    </row>
    <row r="118" spans="1:12" ht="15.75" x14ac:dyDescent="0.2">
      <c r="A118" s="7">
        <v>191</v>
      </c>
      <c r="B118" s="81">
        <f>'DONNEES-GRAPH'!$B117</f>
        <v>660.44</v>
      </c>
      <c r="C118" s="81" t="e">
        <f>'DONNEES-GRAPH'!#REF!</f>
        <v>#REF!</v>
      </c>
      <c r="D118" s="21" t="e">
        <f>'DONNEES-GRAPH'!#REF!</f>
        <v>#REF!</v>
      </c>
      <c r="E118" s="21" t="e">
        <f>'DONNEES-GRAPH'!#REF!</f>
        <v>#REF!</v>
      </c>
      <c r="F118" s="21" t="e">
        <f>'DONNEES-GRAPH'!#REF!</f>
        <v>#REF!</v>
      </c>
      <c r="G118" s="21" t="e">
        <f>'DONNEES-GRAPH'!#REF!</f>
        <v>#REF!</v>
      </c>
      <c r="H118" s="173" t="e">
        <f t="shared" si="2"/>
        <v>#REF!</v>
      </c>
      <c r="I118" s="74" t="e">
        <f>'DONNEES-GRAPH'!#REF!</f>
        <v>#REF!</v>
      </c>
      <c r="J118" s="74" t="e">
        <f>'DONNEES-GRAPH'!#REF!</f>
        <v>#REF!</v>
      </c>
      <c r="K118" s="74" t="e">
        <f>'DONNEES-GRAPH'!#REF!</f>
        <v>#REF!</v>
      </c>
      <c r="L118" s="73" t="e">
        <f t="shared" si="3"/>
        <v>#REF!</v>
      </c>
    </row>
    <row r="119" spans="1:12" ht="15.75" x14ac:dyDescent="0.2">
      <c r="A119" s="7">
        <v>192</v>
      </c>
      <c r="B119" s="81">
        <f>'DONNEES-GRAPH'!$B118</f>
        <v>660.44</v>
      </c>
      <c r="C119" s="81" t="e">
        <f>'DONNEES-GRAPH'!#REF!</f>
        <v>#REF!</v>
      </c>
      <c r="D119" s="21" t="e">
        <f>'DONNEES-GRAPH'!#REF!</f>
        <v>#REF!</v>
      </c>
      <c r="E119" s="21" t="e">
        <f>'DONNEES-GRAPH'!#REF!</f>
        <v>#REF!</v>
      </c>
      <c r="F119" s="21" t="e">
        <f>'DONNEES-GRAPH'!#REF!</f>
        <v>#REF!</v>
      </c>
      <c r="G119" s="21" t="e">
        <f>'DONNEES-GRAPH'!#REF!</f>
        <v>#REF!</v>
      </c>
      <c r="H119" s="173" t="e">
        <f t="shared" si="2"/>
        <v>#REF!</v>
      </c>
      <c r="I119" s="74" t="e">
        <f>'DONNEES-GRAPH'!#REF!</f>
        <v>#REF!</v>
      </c>
      <c r="J119" s="74" t="e">
        <f>'DONNEES-GRAPH'!#REF!</f>
        <v>#REF!</v>
      </c>
      <c r="K119" s="74" t="e">
        <f>'DONNEES-GRAPH'!#REF!</f>
        <v>#REF!</v>
      </c>
      <c r="L119" s="73" t="e">
        <f t="shared" si="3"/>
        <v>#REF!</v>
      </c>
    </row>
    <row r="120" spans="1:12" ht="15.75" x14ac:dyDescent="0.2">
      <c r="A120" s="7">
        <v>194</v>
      </c>
      <c r="B120" s="81">
        <f>'DONNEES-GRAPH'!$B119</f>
        <v>660.44</v>
      </c>
      <c r="C120" s="81" t="e">
        <f>'DONNEES-GRAPH'!#REF!</f>
        <v>#REF!</v>
      </c>
      <c r="D120" s="21" t="e">
        <f>'DONNEES-GRAPH'!#REF!</f>
        <v>#REF!</v>
      </c>
      <c r="E120" s="21" t="e">
        <f>'DONNEES-GRAPH'!#REF!</f>
        <v>#REF!</v>
      </c>
      <c r="F120" s="21" t="e">
        <f>'DONNEES-GRAPH'!#REF!</f>
        <v>#REF!</v>
      </c>
      <c r="G120" s="21" t="e">
        <f>'DONNEES-GRAPH'!#REF!</f>
        <v>#REF!</v>
      </c>
      <c r="H120" s="173" t="e">
        <f t="shared" si="2"/>
        <v>#REF!</v>
      </c>
      <c r="I120" s="74" t="e">
        <f>'DONNEES-GRAPH'!#REF!</f>
        <v>#REF!</v>
      </c>
      <c r="J120" s="74" t="e">
        <f>'DONNEES-GRAPH'!#REF!</f>
        <v>#REF!</v>
      </c>
      <c r="K120" s="74" t="e">
        <f>'DONNEES-GRAPH'!#REF!</f>
        <v>#REF!</v>
      </c>
      <c r="L120" s="73" t="e">
        <f t="shared" si="3"/>
        <v>#REF!</v>
      </c>
    </row>
    <row r="121" spans="1:12" ht="15.75" x14ac:dyDescent="0.2">
      <c r="A121" s="7">
        <v>195</v>
      </c>
      <c r="B121" s="81">
        <f>'DONNEES-GRAPH'!$B120</f>
        <v>660.44</v>
      </c>
      <c r="C121" s="81" t="e">
        <f>'DONNEES-GRAPH'!#REF!</f>
        <v>#REF!</v>
      </c>
      <c r="D121" s="21" t="e">
        <f>'DONNEES-GRAPH'!#REF!</f>
        <v>#REF!</v>
      </c>
      <c r="E121" s="21" t="e">
        <f>'DONNEES-GRAPH'!#REF!</f>
        <v>#REF!</v>
      </c>
      <c r="F121" s="21" t="e">
        <f>'DONNEES-GRAPH'!#REF!</f>
        <v>#REF!</v>
      </c>
      <c r="G121" s="21" t="e">
        <f>'DONNEES-GRAPH'!#REF!</f>
        <v>#REF!</v>
      </c>
      <c r="H121" s="173" t="e">
        <f t="shared" si="2"/>
        <v>#REF!</v>
      </c>
      <c r="I121" s="74" t="e">
        <f>'DONNEES-GRAPH'!#REF!</f>
        <v>#REF!</v>
      </c>
      <c r="J121" s="74" t="e">
        <f>'DONNEES-GRAPH'!#REF!</f>
        <v>#REF!</v>
      </c>
      <c r="K121" s="74" t="e">
        <f>'DONNEES-GRAPH'!#REF!</f>
        <v>#REF!</v>
      </c>
      <c r="L121" s="73" t="e">
        <f t="shared" si="3"/>
        <v>#REF!</v>
      </c>
    </row>
    <row r="122" spans="1:12" ht="15.75" x14ac:dyDescent="0.2">
      <c r="A122" s="7">
        <v>196</v>
      </c>
      <c r="B122" s="81">
        <f>'DONNEES-GRAPH'!$B121</f>
        <v>660.44</v>
      </c>
      <c r="C122" s="81" t="e">
        <f>'DONNEES-GRAPH'!#REF!</f>
        <v>#REF!</v>
      </c>
      <c r="D122" s="21" t="e">
        <f>'DONNEES-GRAPH'!#REF!</f>
        <v>#REF!</v>
      </c>
      <c r="E122" s="21" t="e">
        <f>'DONNEES-GRAPH'!#REF!</f>
        <v>#REF!</v>
      </c>
      <c r="F122" s="21" t="e">
        <f>'DONNEES-GRAPH'!#REF!</f>
        <v>#REF!</v>
      </c>
      <c r="G122" s="21" t="e">
        <f>'DONNEES-GRAPH'!#REF!</f>
        <v>#REF!</v>
      </c>
      <c r="H122" s="173" t="e">
        <f t="shared" si="2"/>
        <v>#REF!</v>
      </c>
      <c r="I122" s="74" t="e">
        <f>'DONNEES-GRAPH'!#REF!</f>
        <v>#REF!</v>
      </c>
      <c r="J122" s="74" t="e">
        <f>'DONNEES-GRAPH'!#REF!</f>
        <v>#REF!</v>
      </c>
      <c r="K122" s="74" t="e">
        <f>'DONNEES-GRAPH'!#REF!</f>
        <v>#REF!</v>
      </c>
      <c r="L122" s="73" t="e">
        <f t="shared" si="3"/>
        <v>#REF!</v>
      </c>
    </row>
    <row r="123" spans="1:12" ht="15.75" x14ac:dyDescent="0.2">
      <c r="A123" s="7">
        <v>197</v>
      </c>
      <c r="B123" s="81">
        <f>'DONNEES-GRAPH'!$B122</f>
        <v>660.44</v>
      </c>
      <c r="C123" s="81" t="e">
        <f>'DONNEES-GRAPH'!#REF!</f>
        <v>#REF!</v>
      </c>
      <c r="D123" s="21" t="e">
        <f>'DONNEES-GRAPH'!#REF!</f>
        <v>#REF!</v>
      </c>
      <c r="E123" s="21" t="e">
        <f>'DONNEES-GRAPH'!#REF!</f>
        <v>#REF!</v>
      </c>
      <c r="F123" s="21" t="e">
        <f>'DONNEES-GRAPH'!#REF!</f>
        <v>#REF!</v>
      </c>
      <c r="G123" s="21" t="e">
        <f>'DONNEES-GRAPH'!#REF!</f>
        <v>#REF!</v>
      </c>
      <c r="H123" s="173" t="e">
        <f t="shared" si="2"/>
        <v>#REF!</v>
      </c>
      <c r="I123" s="74" t="e">
        <f>'DONNEES-GRAPH'!#REF!</f>
        <v>#REF!</v>
      </c>
      <c r="J123" s="74" t="e">
        <f>'DONNEES-GRAPH'!#REF!</f>
        <v>#REF!</v>
      </c>
      <c r="K123" s="74" t="e">
        <f>'DONNEES-GRAPH'!#REF!</f>
        <v>#REF!</v>
      </c>
      <c r="L123" s="73" t="e">
        <f t="shared" si="3"/>
        <v>#REF!</v>
      </c>
    </row>
    <row r="124" spans="1:12" ht="15.75" x14ac:dyDescent="0.2">
      <c r="A124" s="7">
        <v>198</v>
      </c>
      <c r="B124" s="81">
        <f>'DONNEES-GRAPH'!$B123</f>
        <v>660.44</v>
      </c>
      <c r="C124" s="81" t="e">
        <f>'DONNEES-GRAPH'!#REF!</f>
        <v>#REF!</v>
      </c>
      <c r="D124" s="21" t="e">
        <f>'DONNEES-GRAPH'!#REF!</f>
        <v>#REF!</v>
      </c>
      <c r="E124" s="21" t="e">
        <f>'DONNEES-GRAPH'!#REF!</f>
        <v>#REF!</v>
      </c>
      <c r="F124" s="21" t="e">
        <f>'DONNEES-GRAPH'!#REF!</f>
        <v>#REF!</v>
      </c>
      <c r="G124" s="21" t="e">
        <f>'DONNEES-GRAPH'!#REF!</f>
        <v>#REF!</v>
      </c>
      <c r="H124" s="173" t="e">
        <f t="shared" si="2"/>
        <v>#REF!</v>
      </c>
      <c r="I124" s="74" t="e">
        <f>'DONNEES-GRAPH'!#REF!</f>
        <v>#REF!</v>
      </c>
      <c r="J124" s="74" t="e">
        <f>'DONNEES-GRAPH'!#REF!</f>
        <v>#REF!</v>
      </c>
      <c r="K124" s="74" t="e">
        <f>'DONNEES-GRAPH'!#REF!</f>
        <v>#REF!</v>
      </c>
      <c r="L124" s="73" t="e">
        <f t="shared" si="3"/>
        <v>#REF!</v>
      </c>
    </row>
    <row r="125" spans="1:12" ht="15.75" x14ac:dyDescent="0.2">
      <c r="A125" s="7">
        <v>199</v>
      </c>
      <c r="B125" s="81">
        <f>'DONNEES-GRAPH'!$B124</f>
        <v>660.44</v>
      </c>
      <c r="C125" s="81" t="e">
        <f>'DONNEES-GRAPH'!#REF!</f>
        <v>#REF!</v>
      </c>
      <c r="D125" s="21" t="e">
        <f>'DONNEES-GRAPH'!#REF!</f>
        <v>#REF!</v>
      </c>
      <c r="E125" s="21" t="e">
        <f>'DONNEES-GRAPH'!#REF!</f>
        <v>#REF!</v>
      </c>
      <c r="F125" s="21" t="e">
        <f>'DONNEES-GRAPH'!#REF!</f>
        <v>#REF!</v>
      </c>
      <c r="G125" s="21" t="e">
        <f>'DONNEES-GRAPH'!#REF!</f>
        <v>#REF!</v>
      </c>
      <c r="H125" s="173" t="e">
        <f t="shared" si="2"/>
        <v>#REF!</v>
      </c>
      <c r="I125" s="74" t="e">
        <f>'DONNEES-GRAPH'!#REF!</f>
        <v>#REF!</v>
      </c>
      <c r="J125" s="74" t="e">
        <f>'DONNEES-GRAPH'!#REF!</f>
        <v>#REF!</v>
      </c>
      <c r="K125" s="74" t="e">
        <f>'DONNEES-GRAPH'!#REF!</f>
        <v>#REF!</v>
      </c>
      <c r="L125" s="73" t="e">
        <f t="shared" si="3"/>
        <v>#REF!</v>
      </c>
    </row>
    <row r="126" spans="1:12" ht="15.75" x14ac:dyDescent="0.2">
      <c r="A126" s="7">
        <v>200</v>
      </c>
      <c r="B126" s="81">
        <f>'DONNEES-GRAPH'!$B125</f>
        <v>660.44</v>
      </c>
      <c r="C126" s="81" t="e">
        <f>'DONNEES-GRAPH'!#REF!</f>
        <v>#REF!</v>
      </c>
      <c r="D126" s="21" t="e">
        <f>'DONNEES-GRAPH'!#REF!</f>
        <v>#REF!</v>
      </c>
      <c r="E126" s="21" t="e">
        <f>'DONNEES-GRAPH'!#REF!</f>
        <v>#REF!</v>
      </c>
      <c r="F126" s="21" t="e">
        <f>'DONNEES-GRAPH'!#REF!</f>
        <v>#REF!</v>
      </c>
      <c r="G126" s="21" t="e">
        <f>'DONNEES-GRAPH'!#REF!</f>
        <v>#REF!</v>
      </c>
      <c r="H126" s="173" t="e">
        <f t="shared" si="2"/>
        <v>#REF!</v>
      </c>
      <c r="I126" s="74" t="e">
        <f>'DONNEES-GRAPH'!#REF!</f>
        <v>#REF!</v>
      </c>
      <c r="J126" s="74" t="e">
        <f>'DONNEES-GRAPH'!#REF!</f>
        <v>#REF!</v>
      </c>
      <c r="K126" s="74" t="e">
        <f>'DONNEES-GRAPH'!#REF!</f>
        <v>#REF!</v>
      </c>
      <c r="L126" s="73" t="e">
        <f t="shared" si="3"/>
        <v>#REF!</v>
      </c>
    </row>
    <row r="127" spans="1:12" ht="15.75" x14ac:dyDescent="0.2">
      <c r="A127" s="7">
        <v>201</v>
      </c>
      <c r="B127" s="81">
        <f>'DONNEES-GRAPH'!$B126</f>
        <v>660.44</v>
      </c>
      <c r="C127" s="81" t="e">
        <f>'DONNEES-GRAPH'!#REF!</f>
        <v>#REF!</v>
      </c>
      <c r="D127" s="21" t="e">
        <f>'DONNEES-GRAPH'!#REF!</f>
        <v>#REF!</v>
      </c>
      <c r="E127" s="21" t="e">
        <f>'DONNEES-GRAPH'!#REF!</f>
        <v>#REF!</v>
      </c>
      <c r="F127" s="21" t="e">
        <f>'DONNEES-GRAPH'!#REF!</f>
        <v>#REF!</v>
      </c>
      <c r="G127" s="21" t="e">
        <f>'DONNEES-GRAPH'!#REF!</f>
        <v>#REF!</v>
      </c>
      <c r="H127" s="173" t="e">
        <f t="shared" si="2"/>
        <v>#REF!</v>
      </c>
      <c r="I127" s="74" t="e">
        <f>'DONNEES-GRAPH'!#REF!</f>
        <v>#REF!</v>
      </c>
      <c r="J127" s="74" t="e">
        <f>'DONNEES-GRAPH'!#REF!</f>
        <v>#REF!</v>
      </c>
      <c r="K127" s="74" t="e">
        <f>'DONNEES-GRAPH'!#REF!</f>
        <v>#REF!</v>
      </c>
      <c r="L127" s="73" t="e">
        <f t="shared" si="3"/>
        <v>#REF!</v>
      </c>
    </row>
    <row r="128" spans="1:12" ht="15.75" x14ac:dyDescent="0.2">
      <c r="A128" s="7">
        <v>202</v>
      </c>
      <c r="B128" s="81">
        <f>'DONNEES-GRAPH'!$B127</f>
        <v>660.44</v>
      </c>
      <c r="C128" s="81" t="e">
        <f>'DONNEES-GRAPH'!#REF!</f>
        <v>#REF!</v>
      </c>
      <c r="D128" s="21" t="e">
        <f>'DONNEES-GRAPH'!#REF!</f>
        <v>#REF!</v>
      </c>
      <c r="E128" s="21" t="e">
        <f>'DONNEES-GRAPH'!#REF!</f>
        <v>#REF!</v>
      </c>
      <c r="F128" s="21" t="e">
        <f>'DONNEES-GRAPH'!#REF!</f>
        <v>#REF!</v>
      </c>
      <c r="G128" s="21" t="e">
        <f>'DONNEES-GRAPH'!#REF!</f>
        <v>#REF!</v>
      </c>
      <c r="H128" s="173" t="e">
        <f t="shared" si="2"/>
        <v>#REF!</v>
      </c>
      <c r="I128" s="74" t="e">
        <f>'DONNEES-GRAPH'!#REF!</f>
        <v>#REF!</v>
      </c>
      <c r="J128" s="74" t="e">
        <f>'DONNEES-GRAPH'!#REF!</f>
        <v>#REF!</v>
      </c>
      <c r="K128" s="74" t="e">
        <f>'DONNEES-GRAPH'!#REF!</f>
        <v>#REF!</v>
      </c>
      <c r="L128" s="73" t="e">
        <f t="shared" si="3"/>
        <v>#REF!</v>
      </c>
    </row>
    <row r="129" spans="1:12" ht="15.75" x14ac:dyDescent="0.2">
      <c r="A129" s="7">
        <v>203</v>
      </c>
      <c r="B129" s="81">
        <f>'DONNEES-GRAPH'!$B128</f>
        <v>660.44</v>
      </c>
      <c r="C129" s="81" t="e">
        <f>'DONNEES-GRAPH'!#REF!</f>
        <v>#REF!</v>
      </c>
      <c r="D129" s="21" t="e">
        <f>'DONNEES-GRAPH'!#REF!</f>
        <v>#REF!</v>
      </c>
      <c r="E129" s="21" t="e">
        <f>'DONNEES-GRAPH'!#REF!</f>
        <v>#REF!</v>
      </c>
      <c r="F129" s="21" t="e">
        <f>'DONNEES-GRAPH'!#REF!</f>
        <v>#REF!</v>
      </c>
      <c r="G129" s="21" t="e">
        <f>'DONNEES-GRAPH'!#REF!</f>
        <v>#REF!</v>
      </c>
      <c r="H129" s="173" t="e">
        <f t="shared" si="2"/>
        <v>#REF!</v>
      </c>
      <c r="I129" s="74" t="e">
        <f>'DONNEES-GRAPH'!#REF!</f>
        <v>#REF!</v>
      </c>
      <c r="J129" s="74" t="e">
        <f>'DONNEES-GRAPH'!#REF!</f>
        <v>#REF!</v>
      </c>
      <c r="K129" s="74" t="e">
        <f>'DONNEES-GRAPH'!#REF!</f>
        <v>#REF!</v>
      </c>
      <c r="L129" s="73" t="e">
        <f t="shared" si="3"/>
        <v>#REF!</v>
      </c>
    </row>
    <row r="130" spans="1:12" ht="15.75" x14ac:dyDescent="0.2">
      <c r="A130" s="7">
        <v>204</v>
      </c>
      <c r="B130" s="81">
        <f>'DONNEES-GRAPH'!$B129</f>
        <v>660.44</v>
      </c>
      <c r="C130" s="81" t="e">
        <f>'DONNEES-GRAPH'!#REF!</f>
        <v>#REF!</v>
      </c>
      <c r="D130" s="21" t="e">
        <f>'DONNEES-GRAPH'!#REF!</f>
        <v>#REF!</v>
      </c>
      <c r="E130" s="21" t="e">
        <f>'DONNEES-GRAPH'!#REF!</f>
        <v>#REF!</v>
      </c>
      <c r="F130" s="21" t="e">
        <f>'DONNEES-GRAPH'!#REF!</f>
        <v>#REF!</v>
      </c>
      <c r="G130" s="21" t="e">
        <f>'DONNEES-GRAPH'!#REF!</f>
        <v>#REF!</v>
      </c>
      <c r="H130" s="173" t="e">
        <f t="shared" si="2"/>
        <v>#REF!</v>
      </c>
      <c r="I130" s="74" t="e">
        <f>'DONNEES-GRAPH'!#REF!</f>
        <v>#REF!</v>
      </c>
      <c r="J130" s="74" t="e">
        <f>'DONNEES-GRAPH'!#REF!</f>
        <v>#REF!</v>
      </c>
      <c r="K130" s="74" t="e">
        <f>'DONNEES-GRAPH'!#REF!</f>
        <v>#REF!</v>
      </c>
      <c r="L130" s="73" t="e">
        <f t="shared" si="3"/>
        <v>#REF!</v>
      </c>
    </row>
    <row r="131" spans="1:12" ht="15.75" x14ac:dyDescent="0.2">
      <c r="A131" s="7">
        <v>206</v>
      </c>
      <c r="B131" s="81">
        <f>'DONNEES-GRAPH'!$B130</f>
        <v>660.44</v>
      </c>
      <c r="C131" s="81" t="e">
        <f>'DONNEES-GRAPH'!#REF!</f>
        <v>#REF!</v>
      </c>
      <c r="D131" s="21" t="e">
        <f>'DONNEES-GRAPH'!#REF!</f>
        <v>#REF!</v>
      </c>
      <c r="E131" s="21" t="e">
        <f>'DONNEES-GRAPH'!#REF!</f>
        <v>#REF!</v>
      </c>
      <c r="F131" s="21" t="e">
        <f>'DONNEES-GRAPH'!#REF!</f>
        <v>#REF!</v>
      </c>
      <c r="G131" s="21" t="e">
        <f>'DONNEES-GRAPH'!#REF!</f>
        <v>#REF!</v>
      </c>
      <c r="H131" s="173" t="e">
        <f t="shared" si="2"/>
        <v>#REF!</v>
      </c>
      <c r="I131" s="74" t="e">
        <f>'DONNEES-GRAPH'!#REF!</f>
        <v>#REF!</v>
      </c>
      <c r="J131" s="74" t="e">
        <f>'DONNEES-GRAPH'!#REF!</f>
        <v>#REF!</v>
      </c>
      <c r="K131" s="74" t="e">
        <f>'DONNEES-GRAPH'!#REF!</f>
        <v>#REF!</v>
      </c>
      <c r="L131" s="73" t="e">
        <f t="shared" si="3"/>
        <v>#REF!</v>
      </c>
    </row>
    <row r="132" spans="1:12" ht="15.75" x14ac:dyDescent="0.2">
      <c r="A132" s="7">
        <v>207</v>
      </c>
      <c r="B132" s="81">
        <f>'DONNEES-GRAPH'!$B131</f>
        <v>660.44</v>
      </c>
      <c r="C132" s="81" t="e">
        <f>'DONNEES-GRAPH'!#REF!</f>
        <v>#REF!</v>
      </c>
      <c r="D132" s="21" t="e">
        <f>'DONNEES-GRAPH'!#REF!</f>
        <v>#REF!</v>
      </c>
      <c r="E132" s="21" t="e">
        <f>'DONNEES-GRAPH'!#REF!</f>
        <v>#REF!</v>
      </c>
      <c r="F132" s="21" t="e">
        <f>'DONNEES-GRAPH'!#REF!</f>
        <v>#REF!</v>
      </c>
      <c r="G132" s="21" t="e">
        <f>'DONNEES-GRAPH'!#REF!</f>
        <v>#REF!</v>
      </c>
      <c r="H132" s="173" t="e">
        <f t="shared" ref="H132:H164" si="4">$D132+$E132+$F132+$G132</f>
        <v>#REF!</v>
      </c>
      <c r="I132" s="74" t="e">
        <f>'DONNEES-GRAPH'!#REF!</f>
        <v>#REF!</v>
      </c>
      <c r="J132" s="74" t="e">
        <f>'DONNEES-GRAPH'!#REF!</f>
        <v>#REF!</v>
      </c>
      <c r="K132" s="74" t="e">
        <f>'DONNEES-GRAPH'!#REF!</f>
        <v>#REF!</v>
      </c>
      <c r="L132" s="73" t="e">
        <f t="shared" ref="L132:L164" si="5">$I132+$J132+$K132</f>
        <v>#REF!</v>
      </c>
    </row>
    <row r="133" spans="1:12" ht="15.75" x14ac:dyDescent="0.2">
      <c r="A133" s="7">
        <v>208</v>
      </c>
      <c r="B133" s="81">
        <f>'DONNEES-GRAPH'!$B132</f>
        <v>660.44</v>
      </c>
      <c r="C133" s="81" t="e">
        <f>'DONNEES-GRAPH'!#REF!</f>
        <v>#REF!</v>
      </c>
      <c r="D133" s="21" t="e">
        <f>'DONNEES-GRAPH'!#REF!</f>
        <v>#REF!</v>
      </c>
      <c r="E133" s="21" t="e">
        <f>'DONNEES-GRAPH'!#REF!</f>
        <v>#REF!</v>
      </c>
      <c r="F133" s="21" t="e">
        <f>'DONNEES-GRAPH'!#REF!</f>
        <v>#REF!</v>
      </c>
      <c r="G133" s="21" t="e">
        <f>'DONNEES-GRAPH'!#REF!</f>
        <v>#REF!</v>
      </c>
      <c r="H133" s="173" t="e">
        <f t="shared" si="4"/>
        <v>#REF!</v>
      </c>
      <c r="I133" s="74" t="e">
        <f>'DONNEES-GRAPH'!#REF!</f>
        <v>#REF!</v>
      </c>
      <c r="J133" s="74" t="e">
        <f>'DONNEES-GRAPH'!#REF!</f>
        <v>#REF!</v>
      </c>
      <c r="K133" s="74" t="e">
        <f>'DONNEES-GRAPH'!#REF!</f>
        <v>#REF!</v>
      </c>
      <c r="L133" s="73" t="e">
        <f t="shared" si="5"/>
        <v>#REF!</v>
      </c>
    </row>
    <row r="134" spans="1:12" ht="15.75" x14ac:dyDescent="0.2">
      <c r="A134" s="7">
        <v>209</v>
      </c>
      <c r="B134" s="81">
        <f>'DONNEES-GRAPH'!$B133</f>
        <v>660.44</v>
      </c>
      <c r="C134" s="81" t="e">
        <f>'DONNEES-GRAPH'!#REF!</f>
        <v>#REF!</v>
      </c>
      <c r="D134" s="21" t="e">
        <f>'DONNEES-GRAPH'!#REF!</f>
        <v>#REF!</v>
      </c>
      <c r="E134" s="21" t="e">
        <f>'DONNEES-GRAPH'!#REF!</f>
        <v>#REF!</v>
      </c>
      <c r="F134" s="21" t="e">
        <f>'DONNEES-GRAPH'!#REF!</f>
        <v>#REF!</v>
      </c>
      <c r="G134" s="21" t="e">
        <f>'DONNEES-GRAPH'!#REF!</f>
        <v>#REF!</v>
      </c>
      <c r="H134" s="173" t="e">
        <f t="shared" si="4"/>
        <v>#REF!</v>
      </c>
      <c r="I134" s="74" t="e">
        <f>'DONNEES-GRAPH'!#REF!</f>
        <v>#REF!</v>
      </c>
      <c r="J134" s="74" t="e">
        <f>'DONNEES-GRAPH'!#REF!</f>
        <v>#REF!</v>
      </c>
      <c r="K134" s="74" t="e">
        <f>'DONNEES-GRAPH'!#REF!</f>
        <v>#REF!</v>
      </c>
      <c r="L134" s="73" t="e">
        <f t="shared" si="5"/>
        <v>#REF!</v>
      </c>
    </row>
    <row r="135" spans="1:12" ht="15.75" x14ac:dyDescent="0.2">
      <c r="A135" s="7">
        <v>210</v>
      </c>
      <c r="B135" s="81">
        <f>'DONNEES-GRAPH'!$B134</f>
        <v>660.44</v>
      </c>
      <c r="C135" s="81" t="e">
        <f>'DONNEES-GRAPH'!#REF!</f>
        <v>#REF!</v>
      </c>
      <c r="D135" s="21" t="e">
        <f>'DONNEES-GRAPH'!#REF!</f>
        <v>#REF!</v>
      </c>
      <c r="E135" s="21" t="e">
        <f>'DONNEES-GRAPH'!#REF!</f>
        <v>#REF!</v>
      </c>
      <c r="F135" s="21" t="e">
        <f>'DONNEES-GRAPH'!#REF!</f>
        <v>#REF!</v>
      </c>
      <c r="G135" s="21" t="e">
        <f>'DONNEES-GRAPH'!#REF!</f>
        <v>#REF!</v>
      </c>
      <c r="H135" s="173" t="e">
        <f t="shared" si="4"/>
        <v>#REF!</v>
      </c>
      <c r="I135" s="74" t="e">
        <f>'DONNEES-GRAPH'!#REF!</f>
        <v>#REF!</v>
      </c>
      <c r="J135" s="74" t="e">
        <f>'DONNEES-GRAPH'!#REF!</f>
        <v>#REF!</v>
      </c>
      <c r="K135" s="74" t="e">
        <f>'DONNEES-GRAPH'!#REF!</f>
        <v>#REF!</v>
      </c>
      <c r="L135" s="73" t="e">
        <f t="shared" si="5"/>
        <v>#REF!</v>
      </c>
    </row>
    <row r="136" spans="1:12" ht="15.75" x14ac:dyDescent="0.2">
      <c r="A136" s="7">
        <v>211</v>
      </c>
      <c r="B136" s="81">
        <f>'DONNEES-GRAPH'!$B135</f>
        <v>660.44</v>
      </c>
      <c r="C136" s="81" t="e">
        <f>'DONNEES-GRAPH'!#REF!</f>
        <v>#REF!</v>
      </c>
      <c r="D136" s="21" t="e">
        <f>'DONNEES-GRAPH'!#REF!</f>
        <v>#REF!</v>
      </c>
      <c r="E136" s="21" t="e">
        <f>'DONNEES-GRAPH'!#REF!</f>
        <v>#REF!</v>
      </c>
      <c r="F136" s="21" t="e">
        <f>'DONNEES-GRAPH'!#REF!</f>
        <v>#REF!</v>
      </c>
      <c r="G136" s="21" t="e">
        <f>'DONNEES-GRAPH'!#REF!</f>
        <v>#REF!</v>
      </c>
      <c r="H136" s="173" t="e">
        <f t="shared" si="4"/>
        <v>#REF!</v>
      </c>
      <c r="I136" s="74" t="e">
        <f>'DONNEES-GRAPH'!#REF!</f>
        <v>#REF!</v>
      </c>
      <c r="J136" s="74" t="e">
        <f>'DONNEES-GRAPH'!#REF!</f>
        <v>#REF!</v>
      </c>
      <c r="K136" s="74" t="e">
        <f>'DONNEES-GRAPH'!#REF!</f>
        <v>#REF!</v>
      </c>
      <c r="L136" s="73" t="e">
        <f t="shared" si="5"/>
        <v>#REF!</v>
      </c>
    </row>
    <row r="137" spans="1:12" ht="15.75" x14ac:dyDescent="0.2">
      <c r="A137" s="7">
        <v>212</v>
      </c>
      <c r="B137" s="81">
        <f>'DONNEES-GRAPH'!$B136</f>
        <v>660.44</v>
      </c>
      <c r="C137" s="81" t="e">
        <f>'DONNEES-GRAPH'!#REF!</f>
        <v>#REF!</v>
      </c>
      <c r="D137" s="21" t="e">
        <f>'DONNEES-GRAPH'!#REF!</f>
        <v>#REF!</v>
      </c>
      <c r="E137" s="21" t="e">
        <f>'DONNEES-GRAPH'!#REF!</f>
        <v>#REF!</v>
      </c>
      <c r="F137" s="21" t="e">
        <f>'DONNEES-GRAPH'!#REF!</f>
        <v>#REF!</v>
      </c>
      <c r="G137" s="21" t="e">
        <f>'DONNEES-GRAPH'!#REF!</f>
        <v>#REF!</v>
      </c>
      <c r="H137" s="173" t="e">
        <f t="shared" si="4"/>
        <v>#REF!</v>
      </c>
      <c r="I137" s="74" t="e">
        <f>'DONNEES-GRAPH'!#REF!</f>
        <v>#REF!</v>
      </c>
      <c r="J137" s="74" t="e">
        <f>'DONNEES-GRAPH'!#REF!</f>
        <v>#REF!</v>
      </c>
      <c r="K137" s="74" t="e">
        <f>'DONNEES-GRAPH'!#REF!</f>
        <v>#REF!</v>
      </c>
      <c r="L137" s="73" t="e">
        <f t="shared" si="5"/>
        <v>#REF!</v>
      </c>
    </row>
    <row r="138" spans="1:12" ht="15.75" x14ac:dyDescent="0.2">
      <c r="A138" s="7">
        <v>214</v>
      </c>
      <c r="B138" s="81">
        <f>'DONNEES-GRAPH'!$B137</f>
        <v>660.44</v>
      </c>
      <c r="C138" s="81" t="e">
        <f>'DONNEES-GRAPH'!#REF!</f>
        <v>#REF!</v>
      </c>
      <c r="D138" s="21" t="e">
        <f>'DONNEES-GRAPH'!#REF!</f>
        <v>#REF!</v>
      </c>
      <c r="E138" s="21" t="e">
        <f>'DONNEES-GRAPH'!#REF!</f>
        <v>#REF!</v>
      </c>
      <c r="F138" s="21" t="e">
        <f>'DONNEES-GRAPH'!#REF!</f>
        <v>#REF!</v>
      </c>
      <c r="G138" s="21" t="e">
        <f>'DONNEES-GRAPH'!#REF!</f>
        <v>#REF!</v>
      </c>
      <c r="H138" s="173" t="e">
        <f t="shared" si="4"/>
        <v>#REF!</v>
      </c>
      <c r="I138" s="74" t="e">
        <f>'DONNEES-GRAPH'!#REF!</f>
        <v>#REF!</v>
      </c>
      <c r="J138" s="74" t="e">
        <f>'DONNEES-GRAPH'!#REF!</f>
        <v>#REF!</v>
      </c>
      <c r="K138" s="74" t="e">
        <f>'DONNEES-GRAPH'!#REF!</f>
        <v>#REF!</v>
      </c>
      <c r="L138" s="73" t="e">
        <f t="shared" si="5"/>
        <v>#REF!</v>
      </c>
    </row>
    <row r="139" spans="1:12" ht="15.75" x14ac:dyDescent="0.2">
      <c r="A139" s="7">
        <v>215</v>
      </c>
      <c r="B139" s="81">
        <f>'DONNEES-GRAPH'!$B138</f>
        <v>660.44</v>
      </c>
      <c r="C139" s="81" t="e">
        <f>'DONNEES-GRAPH'!#REF!</f>
        <v>#REF!</v>
      </c>
      <c r="D139" s="21" t="e">
        <f>'DONNEES-GRAPH'!#REF!</f>
        <v>#REF!</v>
      </c>
      <c r="E139" s="21" t="e">
        <f>'DONNEES-GRAPH'!#REF!</f>
        <v>#REF!</v>
      </c>
      <c r="F139" s="21" t="e">
        <f>'DONNEES-GRAPH'!#REF!</f>
        <v>#REF!</v>
      </c>
      <c r="G139" s="21" t="e">
        <f>'DONNEES-GRAPH'!#REF!</f>
        <v>#REF!</v>
      </c>
      <c r="H139" s="173" t="e">
        <f t="shared" si="4"/>
        <v>#REF!</v>
      </c>
      <c r="I139" s="74" t="e">
        <f>'DONNEES-GRAPH'!#REF!</f>
        <v>#REF!</v>
      </c>
      <c r="J139" s="74" t="e">
        <f>'DONNEES-GRAPH'!#REF!</f>
        <v>#REF!</v>
      </c>
      <c r="K139" s="74" t="e">
        <f>'DONNEES-GRAPH'!#REF!</f>
        <v>#REF!</v>
      </c>
      <c r="L139" s="73" t="e">
        <f t="shared" si="5"/>
        <v>#REF!</v>
      </c>
    </row>
    <row r="140" spans="1:12" ht="15.75" x14ac:dyDescent="0.2">
      <c r="A140" s="7">
        <v>216</v>
      </c>
      <c r="B140" s="81">
        <f>'DONNEES-GRAPH'!$B139</f>
        <v>660.44</v>
      </c>
      <c r="C140" s="81" t="e">
        <f>'DONNEES-GRAPH'!#REF!</f>
        <v>#REF!</v>
      </c>
      <c r="D140" s="21" t="e">
        <f>'DONNEES-GRAPH'!#REF!</f>
        <v>#REF!</v>
      </c>
      <c r="E140" s="21" t="e">
        <f>'DONNEES-GRAPH'!#REF!</f>
        <v>#REF!</v>
      </c>
      <c r="F140" s="21" t="e">
        <f>'DONNEES-GRAPH'!#REF!</f>
        <v>#REF!</v>
      </c>
      <c r="G140" s="21" t="e">
        <f>'DONNEES-GRAPH'!#REF!</f>
        <v>#REF!</v>
      </c>
      <c r="H140" s="173" t="e">
        <f t="shared" si="4"/>
        <v>#REF!</v>
      </c>
      <c r="I140" s="74" t="e">
        <f>'DONNEES-GRAPH'!#REF!</f>
        <v>#REF!</v>
      </c>
      <c r="J140" s="74" t="e">
        <f>'DONNEES-GRAPH'!#REF!</f>
        <v>#REF!</v>
      </c>
      <c r="K140" s="74" t="e">
        <f>'DONNEES-GRAPH'!#REF!</f>
        <v>#REF!</v>
      </c>
      <c r="L140" s="73" t="e">
        <f t="shared" si="5"/>
        <v>#REF!</v>
      </c>
    </row>
    <row r="141" spans="1:12" ht="15.75" x14ac:dyDescent="0.2">
      <c r="A141" s="7">
        <v>218</v>
      </c>
      <c r="B141" s="81">
        <f>'DONNEES-GRAPH'!$B140</f>
        <v>660.44</v>
      </c>
      <c r="C141" s="81" t="e">
        <f>'DONNEES-GRAPH'!#REF!</f>
        <v>#REF!</v>
      </c>
      <c r="D141" s="21" t="e">
        <f>'DONNEES-GRAPH'!#REF!</f>
        <v>#REF!</v>
      </c>
      <c r="E141" s="21" t="e">
        <f>'DONNEES-GRAPH'!#REF!</f>
        <v>#REF!</v>
      </c>
      <c r="F141" s="21" t="e">
        <f>'DONNEES-GRAPH'!#REF!</f>
        <v>#REF!</v>
      </c>
      <c r="G141" s="21" t="e">
        <f>'DONNEES-GRAPH'!#REF!</f>
        <v>#REF!</v>
      </c>
      <c r="H141" s="173" t="e">
        <f t="shared" si="4"/>
        <v>#REF!</v>
      </c>
      <c r="I141" s="74" t="e">
        <f>'DONNEES-GRAPH'!#REF!</f>
        <v>#REF!</v>
      </c>
      <c r="J141" s="74" t="e">
        <f>'DONNEES-GRAPH'!#REF!</f>
        <v>#REF!</v>
      </c>
      <c r="K141" s="74" t="e">
        <f>'DONNEES-GRAPH'!#REF!</f>
        <v>#REF!</v>
      </c>
      <c r="L141" s="73" t="e">
        <f t="shared" si="5"/>
        <v>#REF!</v>
      </c>
    </row>
    <row r="142" spans="1:12" ht="15.75" x14ac:dyDescent="0.2">
      <c r="A142" s="7">
        <v>219</v>
      </c>
      <c r="B142" s="81">
        <f>'DONNEES-GRAPH'!$B141</f>
        <v>660.44</v>
      </c>
      <c r="C142" s="81" t="e">
        <f>'DONNEES-GRAPH'!#REF!</f>
        <v>#REF!</v>
      </c>
      <c r="D142" s="21" t="e">
        <f>'DONNEES-GRAPH'!#REF!</f>
        <v>#REF!</v>
      </c>
      <c r="E142" s="21" t="e">
        <f>'DONNEES-GRAPH'!#REF!</f>
        <v>#REF!</v>
      </c>
      <c r="F142" s="21" t="e">
        <f>'DONNEES-GRAPH'!#REF!</f>
        <v>#REF!</v>
      </c>
      <c r="G142" s="21" t="e">
        <f>'DONNEES-GRAPH'!#REF!</f>
        <v>#REF!</v>
      </c>
      <c r="H142" s="173" t="e">
        <f t="shared" si="4"/>
        <v>#REF!</v>
      </c>
      <c r="I142" s="74" t="e">
        <f>'DONNEES-GRAPH'!#REF!</f>
        <v>#REF!</v>
      </c>
      <c r="J142" s="74" t="e">
        <f>'DONNEES-GRAPH'!#REF!</f>
        <v>#REF!</v>
      </c>
      <c r="K142" s="74" t="e">
        <f>'DONNEES-GRAPH'!#REF!</f>
        <v>#REF!</v>
      </c>
      <c r="L142" s="73" t="e">
        <f t="shared" si="5"/>
        <v>#REF!</v>
      </c>
    </row>
    <row r="143" spans="1:12" ht="15.75" x14ac:dyDescent="0.2">
      <c r="A143" s="7">
        <v>220</v>
      </c>
      <c r="B143" s="81">
        <f>'DONNEES-GRAPH'!$B142</f>
        <v>660.44</v>
      </c>
      <c r="C143" s="81" t="e">
        <f>'DONNEES-GRAPH'!#REF!</f>
        <v>#REF!</v>
      </c>
      <c r="D143" s="21" t="e">
        <f>'DONNEES-GRAPH'!#REF!</f>
        <v>#REF!</v>
      </c>
      <c r="E143" s="21" t="e">
        <f>'DONNEES-GRAPH'!#REF!</f>
        <v>#REF!</v>
      </c>
      <c r="F143" s="21" t="e">
        <f>'DONNEES-GRAPH'!#REF!</f>
        <v>#REF!</v>
      </c>
      <c r="G143" s="21" t="e">
        <f>'DONNEES-GRAPH'!#REF!</f>
        <v>#REF!</v>
      </c>
      <c r="H143" s="173" t="e">
        <f t="shared" si="4"/>
        <v>#REF!</v>
      </c>
      <c r="I143" s="74" t="e">
        <f>'DONNEES-GRAPH'!#REF!</f>
        <v>#REF!</v>
      </c>
      <c r="J143" s="74" t="e">
        <f>'DONNEES-GRAPH'!#REF!</f>
        <v>#REF!</v>
      </c>
      <c r="K143" s="74" t="e">
        <f>'DONNEES-GRAPH'!#REF!</f>
        <v>#REF!</v>
      </c>
      <c r="L143" s="73" t="e">
        <f t="shared" si="5"/>
        <v>#REF!</v>
      </c>
    </row>
    <row r="144" spans="1:12" ht="15.75" x14ac:dyDescent="0.2">
      <c r="A144" s="7">
        <v>222</v>
      </c>
      <c r="B144" s="81">
        <f>'DONNEES-GRAPH'!$B143</f>
        <v>660.44</v>
      </c>
      <c r="C144" s="81" t="e">
        <f>'DONNEES-GRAPH'!#REF!</f>
        <v>#REF!</v>
      </c>
      <c r="D144" s="21" t="e">
        <f>'DONNEES-GRAPH'!#REF!</f>
        <v>#REF!</v>
      </c>
      <c r="E144" s="21" t="e">
        <f>'DONNEES-GRAPH'!#REF!</f>
        <v>#REF!</v>
      </c>
      <c r="F144" s="21" t="e">
        <f>'DONNEES-GRAPH'!#REF!</f>
        <v>#REF!</v>
      </c>
      <c r="G144" s="21" t="e">
        <f>'DONNEES-GRAPH'!#REF!</f>
        <v>#REF!</v>
      </c>
      <c r="H144" s="173" t="e">
        <f t="shared" si="4"/>
        <v>#REF!</v>
      </c>
      <c r="I144" s="74" t="e">
        <f>'DONNEES-GRAPH'!#REF!</f>
        <v>#REF!</v>
      </c>
      <c r="J144" s="74" t="e">
        <f>'DONNEES-GRAPH'!#REF!</f>
        <v>#REF!</v>
      </c>
      <c r="K144" s="74" t="e">
        <f>'DONNEES-GRAPH'!#REF!</f>
        <v>#REF!</v>
      </c>
      <c r="L144" s="73" t="e">
        <f t="shared" si="5"/>
        <v>#REF!</v>
      </c>
    </row>
    <row r="145" spans="1:12" ht="15.75" x14ac:dyDescent="0.2">
      <c r="A145" s="7">
        <v>223</v>
      </c>
      <c r="B145" s="81">
        <f>'DONNEES-GRAPH'!$B144</f>
        <v>660.44</v>
      </c>
      <c r="C145" s="81" t="e">
        <f>'DONNEES-GRAPH'!#REF!</f>
        <v>#REF!</v>
      </c>
      <c r="D145" s="21" t="e">
        <f>'DONNEES-GRAPH'!#REF!</f>
        <v>#REF!</v>
      </c>
      <c r="E145" s="21" t="e">
        <f>'DONNEES-GRAPH'!#REF!</f>
        <v>#REF!</v>
      </c>
      <c r="F145" s="21" t="e">
        <f>'DONNEES-GRAPH'!#REF!</f>
        <v>#REF!</v>
      </c>
      <c r="G145" s="21" t="e">
        <f>'DONNEES-GRAPH'!#REF!</f>
        <v>#REF!</v>
      </c>
      <c r="H145" s="173" t="e">
        <f t="shared" si="4"/>
        <v>#REF!</v>
      </c>
      <c r="I145" s="74" t="e">
        <f>'DONNEES-GRAPH'!#REF!</f>
        <v>#REF!</v>
      </c>
      <c r="J145" s="74" t="e">
        <f>'DONNEES-GRAPH'!#REF!</f>
        <v>#REF!</v>
      </c>
      <c r="K145" s="74" t="e">
        <f>'DONNEES-GRAPH'!#REF!</f>
        <v>#REF!</v>
      </c>
      <c r="L145" s="73" t="e">
        <f t="shared" si="5"/>
        <v>#REF!</v>
      </c>
    </row>
    <row r="146" spans="1:12" ht="15.75" x14ac:dyDescent="0.2">
      <c r="A146" s="7">
        <v>224</v>
      </c>
      <c r="B146" s="81">
        <f>'DONNEES-GRAPH'!$B145</f>
        <v>660.44</v>
      </c>
      <c r="C146" s="81" t="e">
        <f>'DONNEES-GRAPH'!#REF!</f>
        <v>#REF!</v>
      </c>
      <c r="D146" s="21" t="e">
        <f>'DONNEES-GRAPH'!#REF!</f>
        <v>#REF!</v>
      </c>
      <c r="E146" s="21" t="e">
        <f>'DONNEES-GRAPH'!#REF!</f>
        <v>#REF!</v>
      </c>
      <c r="F146" s="21" t="e">
        <f>'DONNEES-GRAPH'!#REF!</f>
        <v>#REF!</v>
      </c>
      <c r="G146" s="21" t="e">
        <f>'DONNEES-GRAPH'!#REF!</f>
        <v>#REF!</v>
      </c>
      <c r="H146" s="173" t="e">
        <f t="shared" si="4"/>
        <v>#REF!</v>
      </c>
      <c r="I146" s="74" t="e">
        <f>'DONNEES-GRAPH'!#REF!</f>
        <v>#REF!</v>
      </c>
      <c r="J146" s="74" t="e">
        <f>'DONNEES-GRAPH'!#REF!</f>
        <v>#REF!</v>
      </c>
      <c r="K146" s="74" t="e">
        <f>'DONNEES-GRAPH'!#REF!</f>
        <v>#REF!</v>
      </c>
      <c r="L146" s="73" t="e">
        <f t="shared" si="5"/>
        <v>#REF!</v>
      </c>
    </row>
    <row r="147" spans="1:12" ht="15.75" x14ac:dyDescent="0.2">
      <c r="A147" s="7">
        <v>226</v>
      </c>
      <c r="B147" s="81">
        <f>'DONNEES-GRAPH'!$B146</f>
        <v>660.44</v>
      </c>
      <c r="C147" s="81" t="e">
        <f>'DONNEES-GRAPH'!#REF!</f>
        <v>#REF!</v>
      </c>
      <c r="D147" s="21" t="e">
        <f>'DONNEES-GRAPH'!#REF!</f>
        <v>#REF!</v>
      </c>
      <c r="E147" s="21" t="e">
        <f>'DONNEES-GRAPH'!#REF!</f>
        <v>#REF!</v>
      </c>
      <c r="F147" s="21" t="e">
        <f>'DONNEES-GRAPH'!#REF!</f>
        <v>#REF!</v>
      </c>
      <c r="G147" s="21" t="e">
        <f>'DONNEES-GRAPH'!#REF!</f>
        <v>#REF!</v>
      </c>
      <c r="H147" s="173" t="e">
        <f t="shared" si="4"/>
        <v>#REF!</v>
      </c>
      <c r="I147" s="74" t="e">
        <f>'DONNEES-GRAPH'!#REF!</f>
        <v>#REF!</v>
      </c>
      <c r="J147" s="74" t="e">
        <f>'DONNEES-GRAPH'!#REF!</f>
        <v>#REF!</v>
      </c>
      <c r="K147" s="74" t="e">
        <f>'DONNEES-GRAPH'!#REF!</f>
        <v>#REF!</v>
      </c>
      <c r="L147" s="73" t="e">
        <f t="shared" si="5"/>
        <v>#REF!</v>
      </c>
    </row>
    <row r="148" spans="1:12" ht="15.75" x14ac:dyDescent="0.2">
      <c r="A148" s="7">
        <v>227</v>
      </c>
      <c r="B148" s="81">
        <f>'DONNEES-GRAPH'!$B147</f>
        <v>660.44</v>
      </c>
      <c r="C148" s="81" t="e">
        <f>'DONNEES-GRAPH'!#REF!</f>
        <v>#REF!</v>
      </c>
      <c r="D148" s="21" t="e">
        <f>'DONNEES-GRAPH'!#REF!</f>
        <v>#REF!</v>
      </c>
      <c r="E148" s="21" t="e">
        <f>'DONNEES-GRAPH'!#REF!</f>
        <v>#REF!</v>
      </c>
      <c r="F148" s="21" t="e">
        <f>'DONNEES-GRAPH'!#REF!</f>
        <v>#REF!</v>
      </c>
      <c r="G148" s="21" t="e">
        <f>'DONNEES-GRAPH'!#REF!</f>
        <v>#REF!</v>
      </c>
      <c r="H148" s="173" t="e">
        <f t="shared" si="4"/>
        <v>#REF!</v>
      </c>
      <c r="I148" s="74" t="e">
        <f>'DONNEES-GRAPH'!#REF!</f>
        <v>#REF!</v>
      </c>
      <c r="J148" s="74" t="e">
        <f>'DONNEES-GRAPH'!#REF!</f>
        <v>#REF!</v>
      </c>
      <c r="K148" s="74" t="e">
        <f>'DONNEES-GRAPH'!#REF!</f>
        <v>#REF!</v>
      </c>
      <c r="L148" s="73" t="e">
        <f t="shared" si="5"/>
        <v>#REF!</v>
      </c>
    </row>
    <row r="149" spans="1:12" ht="15.75" x14ac:dyDescent="0.2">
      <c r="A149" s="7">
        <v>228</v>
      </c>
      <c r="B149" s="81">
        <f>'DONNEES-GRAPH'!$B148</f>
        <v>660.44</v>
      </c>
      <c r="C149" s="81" t="e">
        <f>'DONNEES-GRAPH'!#REF!</f>
        <v>#REF!</v>
      </c>
      <c r="D149" s="21" t="e">
        <f>'DONNEES-GRAPH'!#REF!</f>
        <v>#REF!</v>
      </c>
      <c r="E149" s="21" t="e">
        <f>'DONNEES-GRAPH'!#REF!</f>
        <v>#REF!</v>
      </c>
      <c r="F149" s="21" t="e">
        <f>'DONNEES-GRAPH'!#REF!</f>
        <v>#REF!</v>
      </c>
      <c r="G149" s="21" t="e">
        <f>'DONNEES-GRAPH'!#REF!</f>
        <v>#REF!</v>
      </c>
      <c r="H149" s="173" t="e">
        <f t="shared" si="4"/>
        <v>#REF!</v>
      </c>
      <c r="I149" s="74" t="e">
        <f>'DONNEES-GRAPH'!#REF!</f>
        <v>#REF!</v>
      </c>
      <c r="J149" s="74" t="e">
        <f>'DONNEES-GRAPH'!#REF!</f>
        <v>#REF!</v>
      </c>
      <c r="K149" s="74" t="e">
        <f>'DONNEES-GRAPH'!#REF!</f>
        <v>#REF!</v>
      </c>
      <c r="L149" s="73" t="e">
        <f t="shared" si="5"/>
        <v>#REF!</v>
      </c>
    </row>
    <row r="150" spans="1:12" ht="15.75" x14ac:dyDescent="0.2">
      <c r="A150" s="7">
        <v>230</v>
      </c>
      <c r="B150" s="81">
        <f>'DONNEES-GRAPH'!$B149</f>
        <v>660.44</v>
      </c>
      <c r="C150" s="81" t="e">
        <f>'DONNEES-GRAPH'!#REF!</f>
        <v>#REF!</v>
      </c>
      <c r="D150" s="21" t="e">
        <f>'DONNEES-GRAPH'!#REF!</f>
        <v>#REF!</v>
      </c>
      <c r="E150" s="21" t="e">
        <f>'DONNEES-GRAPH'!#REF!</f>
        <v>#REF!</v>
      </c>
      <c r="F150" s="21" t="e">
        <f>'DONNEES-GRAPH'!#REF!</f>
        <v>#REF!</v>
      </c>
      <c r="G150" s="21" t="e">
        <f>'DONNEES-GRAPH'!#REF!</f>
        <v>#REF!</v>
      </c>
      <c r="H150" s="173" t="e">
        <f t="shared" si="4"/>
        <v>#REF!</v>
      </c>
      <c r="I150" s="74" t="e">
        <f>'DONNEES-GRAPH'!#REF!</f>
        <v>#REF!</v>
      </c>
      <c r="J150" s="74" t="e">
        <f>'DONNEES-GRAPH'!#REF!</f>
        <v>#REF!</v>
      </c>
      <c r="K150" s="74" t="e">
        <f>'DONNEES-GRAPH'!#REF!</f>
        <v>#REF!</v>
      </c>
      <c r="L150" s="73" t="e">
        <f t="shared" si="5"/>
        <v>#REF!</v>
      </c>
    </row>
    <row r="151" spans="1:12" ht="15.75" x14ac:dyDescent="0.2">
      <c r="A151" s="7">
        <v>231</v>
      </c>
      <c r="B151" s="81">
        <f>'DONNEES-GRAPH'!$B150</f>
        <v>660.44</v>
      </c>
      <c r="C151" s="81" t="e">
        <f>'DONNEES-GRAPH'!#REF!</f>
        <v>#REF!</v>
      </c>
      <c r="D151" s="21" t="e">
        <f>'DONNEES-GRAPH'!#REF!</f>
        <v>#REF!</v>
      </c>
      <c r="E151" s="21" t="e">
        <f>'DONNEES-GRAPH'!#REF!</f>
        <v>#REF!</v>
      </c>
      <c r="F151" s="21" t="e">
        <f>'DONNEES-GRAPH'!#REF!</f>
        <v>#REF!</v>
      </c>
      <c r="G151" s="21" t="e">
        <f>'DONNEES-GRAPH'!#REF!</f>
        <v>#REF!</v>
      </c>
      <c r="H151" s="173" t="e">
        <f t="shared" si="4"/>
        <v>#REF!</v>
      </c>
      <c r="I151" s="74" t="e">
        <f>'DONNEES-GRAPH'!#REF!</f>
        <v>#REF!</v>
      </c>
      <c r="J151" s="74" t="e">
        <f>'DONNEES-GRAPH'!#REF!</f>
        <v>#REF!</v>
      </c>
      <c r="K151" s="74" t="e">
        <f>'DONNEES-GRAPH'!#REF!</f>
        <v>#REF!</v>
      </c>
      <c r="L151" s="73" t="e">
        <f t="shared" si="5"/>
        <v>#REF!</v>
      </c>
    </row>
    <row r="152" spans="1:12" ht="15.75" x14ac:dyDescent="0.2">
      <c r="A152" s="7">
        <v>232</v>
      </c>
      <c r="B152" s="81">
        <f>'DONNEES-GRAPH'!$B151</f>
        <v>660.44</v>
      </c>
      <c r="C152" s="81" t="e">
        <f>'DONNEES-GRAPH'!#REF!</f>
        <v>#REF!</v>
      </c>
      <c r="D152" s="21" t="e">
        <f>'DONNEES-GRAPH'!#REF!</f>
        <v>#REF!</v>
      </c>
      <c r="E152" s="21" t="e">
        <f>'DONNEES-GRAPH'!#REF!</f>
        <v>#REF!</v>
      </c>
      <c r="F152" s="21" t="e">
        <f>'DONNEES-GRAPH'!#REF!</f>
        <v>#REF!</v>
      </c>
      <c r="G152" s="21" t="e">
        <f>'DONNEES-GRAPH'!#REF!</f>
        <v>#REF!</v>
      </c>
      <c r="H152" s="173" t="e">
        <f t="shared" si="4"/>
        <v>#REF!</v>
      </c>
      <c r="I152" s="74" t="e">
        <f>'DONNEES-GRAPH'!#REF!</f>
        <v>#REF!</v>
      </c>
      <c r="J152" s="74" t="e">
        <f>'DONNEES-GRAPH'!#REF!</f>
        <v>#REF!</v>
      </c>
      <c r="K152" s="74" t="e">
        <f>'DONNEES-GRAPH'!#REF!</f>
        <v>#REF!</v>
      </c>
      <c r="L152" s="73" t="e">
        <f t="shared" si="5"/>
        <v>#REF!</v>
      </c>
    </row>
    <row r="153" spans="1:12" ht="15.75" x14ac:dyDescent="0.2">
      <c r="A153" s="7">
        <v>234</v>
      </c>
      <c r="B153" s="81">
        <f>'DONNEES-GRAPH'!$B152</f>
        <v>660.44</v>
      </c>
      <c r="C153" s="81" t="e">
        <f>'DONNEES-GRAPH'!#REF!</f>
        <v>#REF!</v>
      </c>
      <c r="D153" s="21" t="e">
        <f>'DONNEES-GRAPH'!#REF!</f>
        <v>#REF!</v>
      </c>
      <c r="E153" s="21" t="e">
        <f>'DONNEES-GRAPH'!#REF!</f>
        <v>#REF!</v>
      </c>
      <c r="F153" s="21" t="e">
        <f>'DONNEES-GRAPH'!#REF!</f>
        <v>#REF!</v>
      </c>
      <c r="G153" s="21" t="e">
        <f>'DONNEES-GRAPH'!#REF!</f>
        <v>#REF!</v>
      </c>
      <c r="H153" s="173" t="e">
        <f t="shared" si="4"/>
        <v>#REF!</v>
      </c>
      <c r="I153" s="74" t="e">
        <f>'DONNEES-GRAPH'!#REF!</f>
        <v>#REF!</v>
      </c>
      <c r="J153" s="74" t="e">
        <f>'DONNEES-GRAPH'!#REF!</f>
        <v>#REF!</v>
      </c>
      <c r="K153" s="74" t="e">
        <f>'DONNEES-GRAPH'!#REF!</f>
        <v>#REF!</v>
      </c>
      <c r="L153" s="73" t="e">
        <f t="shared" si="5"/>
        <v>#REF!</v>
      </c>
    </row>
    <row r="154" spans="1:12" ht="15.75" x14ac:dyDescent="0.2">
      <c r="A154" s="7">
        <v>235</v>
      </c>
      <c r="B154" s="81">
        <f>'DONNEES-GRAPH'!$B153</f>
        <v>660.44</v>
      </c>
      <c r="C154" s="81" t="e">
        <f>'DONNEES-GRAPH'!#REF!</f>
        <v>#REF!</v>
      </c>
      <c r="D154" s="21" t="e">
        <f>'DONNEES-GRAPH'!#REF!</f>
        <v>#REF!</v>
      </c>
      <c r="E154" s="21" t="e">
        <f>'DONNEES-GRAPH'!#REF!</f>
        <v>#REF!</v>
      </c>
      <c r="F154" s="21" t="e">
        <f>'DONNEES-GRAPH'!#REF!</f>
        <v>#REF!</v>
      </c>
      <c r="G154" s="21" t="e">
        <f>'DONNEES-GRAPH'!#REF!</f>
        <v>#REF!</v>
      </c>
      <c r="H154" s="173" t="e">
        <f t="shared" si="4"/>
        <v>#REF!</v>
      </c>
      <c r="I154" s="74" t="e">
        <f>'DONNEES-GRAPH'!#REF!</f>
        <v>#REF!</v>
      </c>
      <c r="J154" s="74" t="e">
        <f>'DONNEES-GRAPH'!#REF!</f>
        <v>#REF!</v>
      </c>
      <c r="K154" s="74" t="e">
        <f>'DONNEES-GRAPH'!#REF!</f>
        <v>#REF!</v>
      </c>
      <c r="L154" s="73" t="e">
        <f t="shared" si="5"/>
        <v>#REF!</v>
      </c>
    </row>
    <row r="155" spans="1:12" ht="15.75" x14ac:dyDescent="0.2">
      <c r="A155" s="7">
        <v>236</v>
      </c>
      <c r="B155" s="81">
        <f>'DONNEES-GRAPH'!$B154</f>
        <v>660.44</v>
      </c>
      <c r="C155" s="81" t="e">
        <f>'DONNEES-GRAPH'!#REF!</f>
        <v>#REF!</v>
      </c>
      <c r="D155" s="21" t="e">
        <f>'DONNEES-GRAPH'!#REF!</f>
        <v>#REF!</v>
      </c>
      <c r="E155" s="21" t="e">
        <f>'DONNEES-GRAPH'!#REF!</f>
        <v>#REF!</v>
      </c>
      <c r="F155" s="21" t="e">
        <f>'DONNEES-GRAPH'!#REF!</f>
        <v>#REF!</v>
      </c>
      <c r="G155" s="21" t="e">
        <f>'DONNEES-GRAPH'!#REF!</f>
        <v>#REF!</v>
      </c>
      <c r="H155" s="173" t="e">
        <f t="shared" si="4"/>
        <v>#REF!</v>
      </c>
      <c r="I155" s="74" t="e">
        <f>'DONNEES-GRAPH'!#REF!</f>
        <v>#REF!</v>
      </c>
      <c r="J155" s="74" t="e">
        <f>'DONNEES-GRAPH'!#REF!</f>
        <v>#REF!</v>
      </c>
      <c r="K155" s="74" t="e">
        <f>'DONNEES-GRAPH'!#REF!</f>
        <v>#REF!</v>
      </c>
      <c r="L155" s="73" t="e">
        <f t="shared" si="5"/>
        <v>#REF!</v>
      </c>
    </row>
    <row r="156" spans="1:12" ht="15.75" x14ac:dyDescent="0.2">
      <c r="A156" s="7">
        <v>238</v>
      </c>
      <c r="B156" s="81">
        <f>'DONNEES-GRAPH'!$B155</f>
        <v>660.44</v>
      </c>
      <c r="C156" s="81" t="e">
        <f>'DONNEES-GRAPH'!#REF!</f>
        <v>#REF!</v>
      </c>
      <c r="D156" s="21" t="e">
        <f>'DONNEES-GRAPH'!#REF!</f>
        <v>#REF!</v>
      </c>
      <c r="E156" s="21" t="e">
        <f>'DONNEES-GRAPH'!#REF!</f>
        <v>#REF!</v>
      </c>
      <c r="F156" s="21" t="e">
        <f>'DONNEES-GRAPH'!#REF!</f>
        <v>#REF!</v>
      </c>
      <c r="G156" s="21" t="e">
        <f>'DONNEES-GRAPH'!#REF!</f>
        <v>#REF!</v>
      </c>
      <c r="H156" s="173" t="e">
        <f t="shared" si="4"/>
        <v>#REF!</v>
      </c>
      <c r="I156" s="74" t="e">
        <f>'DONNEES-GRAPH'!#REF!</f>
        <v>#REF!</v>
      </c>
      <c r="J156" s="74" t="e">
        <f>'DONNEES-GRAPH'!#REF!</f>
        <v>#REF!</v>
      </c>
      <c r="K156" s="74" t="e">
        <f>'DONNEES-GRAPH'!#REF!</f>
        <v>#REF!</v>
      </c>
      <c r="L156" s="73" t="e">
        <f t="shared" si="5"/>
        <v>#REF!</v>
      </c>
    </row>
    <row r="157" spans="1:12" ht="15.75" x14ac:dyDescent="0.2">
      <c r="A157" s="140">
        <v>239</v>
      </c>
      <c r="B157" s="81">
        <f>'DONNEES-GRAPH'!$B156</f>
        <v>660.44</v>
      </c>
      <c r="C157" s="81" t="e">
        <f>'DONNEES-GRAPH'!#REF!</f>
        <v>#REF!</v>
      </c>
      <c r="D157" s="21" t="e">
        <f>'DONNEES-GRAPH'!#REF!</f>
        <v>#REF!</v>
      </c>
      <c r="E157" s="21" t="e">
        <f>'DONNEES-GRAPH'!#REF!</f>
        <v>#REF!</v>
      </c>
      <c r="F157" s="21" t="e">
        <f>'DONNEES-GRAPH'!#REF!</f>
        <v>#REF!</v>
      </c>
      <c r="G157" s="21" t="e">
        <f>'DONNEES-GRAPH'!#REF!</f>
        <v>#REF!</v>
      </c>
      <c r="H157" s="173" t="e">
        <f t="shared" si="4"/>
        <v>#REF!</v>
      </c>
      <c r="I157" s="74" t="e">
        <f>'DONNEES-GRAPH'!#REF!</f>
        <v>#REF!</v>
      </c>
      <c r="J157" s="74" t="e">
        <f>'DONNEES-GRAPH'!#REF!</f>
        <v>#REF!</v>
      </c>
      <c r="K157" s="74" t="e">
        <f>'DONNEES-GRAPH'!#REF!</f>
        <v>#REF!</v>
      </c>
      <c r="L157" s="73" t="e">
        <f t="shared" si="5"/>
        <v>#REF!</v>
      </c>
    </row>
    <row r="158" spans="1:12" ht="15.75" x14ac:dyDescent="0.2">
      <c r="A158" s="140">
        <v>240</v>
      </c>
      <c r="B158" s="81">
        <f>'DONNEES-GRAPH'!$B157</f>
        <v>660.44</v>
      </c>
      <c r="C158" s="81" t="e">
        <f>'DONNEES-GRAPH'!#REF!</f>
        <v>#REF!</v>
      </c>
      <c r="D158" s="21" t="e">
        <f>'DONNEES-GRAPH'!#REF!</f>
        <v>#REF!</v>
      </c>
      <c r="E158" s="21" t="e">
        <f>'DONNEES-GRAPH'!#REF!</f>
        <v>#REF!</v>
      </c>
      <c r="F158" s="21" t="e">
        <f>'DONNEES-GRAPH'!#REF!</f>
        <v>#REF!</v>
      </c>
      <c r="G158" s="21" t="e">
        <f>'DONNEES-GRAPH'!#REF!</f>
        <v>#REF!</v>
      </c>
      <c r="H158" s="173" t="e">
        <f t="shared" si="4"/>
        <v>#REF!</v>
      </c>
      <c r="I158" s="74" t="e">
        <f>'DONNEES-GRAPH'!#REF!</f>
        <v>#REF!</v>
      </c>
      <c r="J158" s="74" t="e">
        <f>'DONNEES-GRAPH'!#REF!</f>
        <v>#REF!</v>
      </c>
      <c r="K158" s="74" t="e">
        <f>'DONNEES-GRAPH'!#REF!</f>
        <v>#REF!</v>
      </c>
      <c r="L158" s="73" t="e">
        <f t="shared" si="5"/>
        <v>#REF!</v>
      </c>
    </row>
    <row r="159" spans="1:12" ht="15.75" x14ac:dyDescent="0.2">
      <c r="A159" s="140">
        <v>242</v>
      </c>
      <c r="B159" s="81">
        <f>'DONNEES-GRAPH'!$B158</f>
        <v>660.44</v>
      </c>
      <c r="C159" s="81" t="e">
        <f>'DONNEES-GRAPH'!#REF!</f>
        <v>#REF!</v>
      </c>
      <c r="D159" s="21" t="e">
        <f>'DONNEES-GRAPH'!#REF!</f>
        <v>#REF!</v>
      </c>
      <c r="E159" s="21" t="e">
        <f>'DONNEES-GRAPH'!#REF!</f>
        <v>#REF!</v>
      </c>
      <c r="F159" s="21" t="e">
        <f>'DONNEES-GRAPH'!#REF!</f>
        <v>#REF!</v>
      </c>
      <c r="G159" s="21" t="e">
        <f>'DONNEES-GRAPH'!#REF!</f>
        <v>#REF!</v>
      </c>
      <c r="H159" s="173" t="e">
        <f t="shared" si="4"/>
        <v>#REF!</v>
      </c>
      <c r="I159" s="74" t="e">
        <f>'DONNEES-GRAPH'!#REF!</f>
        <v>#REF!</v>
      </c>
      <c r="J159" s="74" t="e">
        <f>'DONNEES-GRAPH'!#REF!</f>
        <v>#REF!</v>
      </c>
      <c r="K159" s="74" t="e">
        <f>'DONNEES-GRAPH'!#REF!</f>
        <v>#REF!</v>
      </c>
      <c r="L159" s="73" t="e">
        <f t="shared" si="5"/>
        <v>#REF!</v>
      </c>
    </row>
    <row r="160" spans="1:12" ht="15.75" x14ac:dyDescent="0.2">
      <c r="A160" s="140">
        <v>243</v>
      </c>
      <c r="B160" s="81">
        <f>'DONNEES-GRAPH'!$B159</f>
        <v>660.44</v>
      </c>
      <c r="C160" s="81" t="e">
        <f>'DONNEES-GRAPH'!#REF!</f>
        <v>#REF!</v>
      </c>
      <c r="D160" s="21" t="e">
        <f>'DONNEES-GRAPH'!#REF!</f>
        <v>#REF!</v>
      </c>
      <c r="E160" s="21" t="e">
        <f>'DONNEES-GRAPH'!#REF!</f>
        <v>#REF!</v>
      </c>
      <c r="F160" s="21" t="e">
        <f>'DONNEES-GRAPH'!#REF!</f>
        <v>#REF!</v>
      </c>
      <c r="G160" s="21" t="e">
        <f>'DONNEES-GRAPH'!#REF!</f>
        <v>#REF!</v>
      </c>
      <c r="H160" s="173" t="e">
        <f t="shared" si="4"/>
        <v>#REF!</v>
      </c>
      <c r="I160" s="74" t="e">
        <f>'DONNEES-GRAPH'!#REF!</f>
        <v>#REF!</v>
      </c>
      <c r="J160" s="74" t="e">
        <f>'DONNEES-GRAPH'!#REF!</f>
        <v>#REF!</v>
      </c>
      <c r="K160" s="74" t="e">
        <f>'DONNEES-GRAPH'!#REF!</f>
        <v>#REF!</v>
      </c>
      <c r="L160" s="73" t="e">
        <f t="shared" si="5"/>
        <v>#REF!</v>
      </c>
    </row>
    <row r="161" spans="1:12" ht="15.75" x14ac:dyDescent="0.2">
      <c r="A161" s="140">
        <v>244</v>
      </c>
      <c r="B161" s="81">
        <f>'DONNEES-GRAPH'!$B160</f>
        <v>660.44</v>
      </c>
      <c r="C161" s="81" t="e">
        <f>'DONNEES-GRAPH'!#REF!</f>
        <v>#REF!</v>
      </c>
      <c r="D161" s="21" t="e">
        <f>'DONNEES-GRAPH'!#REF!</f>
        <v>#REF!</v>
      </c>
      <c r="E161" s="21" t="e">
        <f>'DONNEES-GRAPH'!#REF!</f>
        <v>#REF!</v>
      </c>
      <c r="F161" s="21" t="e">
        <f>'DONNEES-GRAPH'!#REF!</f>
        <v>#REF!</v>
      </c>
      <c r="G161" s="21" t="e">
        <f>'DONNEES-GRAPH'!#REF!</f>
        <v>#REF!</v>
      </c>
      <c r="H161" s="173" t="e">
        <f t="shared" si="4"/>
        <v>#REF!</v>
      </c>
      <c r="I161" s="74" t="e">
        <f>'DONNEES-GRAPH'!#REF!</f>
        <v>#REF!</v>
      </c>
      <c r="J161" s="74" t="e">
        <f>'DONNEES-GRAPH'!#REF!</f>
        <v>#REF!</v>
      </c>
      <c r="K161" s="74" t="e">
        <f>'DONNEES-GRAPH'!#REF!</f>
        <v>#REF!</v>
      </c>
      <c r="L161" s="73" t="e">
        <f t="shared" si="5"/>
        <v>#REF!</v>
      </c>
    </row>
    <row r="162" spans="1:12" ht="15.75" x14ac:dyDescent="0.2">
      <c r="A162" s="140">
        <v>246</v>
      </c>
      <c r="B162" s="81">
        <f>'DONNEES-GRAPH'!$B161</f>
        <v>660.44</v>
      </c>
      <c r="C162" s="81" t="e">
        <f>'DONNEES-GRAPH'!#REF!</f>
        <v>#REF!</v>
      </c>
      <c r="D162" s="21" t="e">
        <f>'DONNEES-GRAPH'!#REF!</f>
        <v>#REF!</v>
      </c>
      <c r="E162" s="21" t="e">
        <f>'DONNEES-GRAPH'!#REF!</f>
        <v>#REF!</v>
      </c>
      <c r="F162" s="21" t="e">
        <f>'DONNEES-GRAPH'!#REF!</f>
        <v>#REF!</v>
      </c>
      <c r="G162" s="21" t="e">
        <f>'DONNEES-GRAPH'!#REF!</f>
        <v>#REF!</v>
      </c>
      <c r="H162" s="173" t="e">
        <f t="shared" si="4"/>
        <v>#REF!</v>
      </c>
      <c r="I162" s="74" t="e">
        <f>'DONNEES-GRAPH'!#REF!</f>
        <v>#REF!</v>
      </c>
      <c r="J162" s="74" t="e">
        <f>'DONNEES-GRAPH'!#REF!</f>
        <v>#REF!</v>
      </c>
      <c r="K162" s="74" t="e">
        <f>'DONNEES-GRAPH'!#REF!</f>
        <v>#REF!</v>
      </c>
      <c r="L162" s="73" t="e">
        <f t="shared" si="5"/>
        <v>#REF!</v>
      </c>
    </row>
    <row r="163" spans="1:12" ht="15.75" x14ac:dyDescent="0.2">
      <c r="A163" s="140">
        <v>247</v>
      </c>
      <c r="B163" s="81">
        <f>'DONNEES-GRAPH'!$B162</f>
        <v>660.44</v>
      </c>
      <c r="C163" s="81" t="e">
        <f>'DONNEES-GRAPH'!#REF!</f>
        <v>#REF!</v>
      </c>
      <c r="D163" s="21" t="e">
        <f>'DONNEES-GRAPH'!#REF!</f>
        <v>#REF!</v>
      </c>
      <c r="E163" s="21" t="e">
        <f>'DONNEES-GRAPH'!#REF!</f>
        <v>#REF!</v>
      </c>
      <c r="F163" s="21" t="e">
        <f>'DONNEES-GRAPH'!#REF!</f>
        <v>#REF!</v>
      </c>
      <c r="G163" s="21" t="e">
        <f>'DONNEES-GRAPH'!#REF!</f>
        <v>#REF!</v>
      </c>
      <c r="H163" s="173" t="e">
        <f t="shared" si="4"/>
        <v>#REF!</v>
      </c>
      <c r="I163" s="74" t="e">
        <f>'DONNEES-GRAPH'!#REF!</f>
        <v>#REF!</v>
      </c>
      <c r="J163" s="74" t="e">
        <f>'DONNEES-GRAPH'!#REF!</f>
        <v>#REF!</v>
      </c>
      <c r="K163" s="74" t="e">
        <f>'DONNEES-GRAPH'!#REF!</f>
        <v>#REF!</v>
      </c>
      <c r="L163" s="73" t="e">
        <f t="shared" si="5"/>
        <v>#REF!</v>
      </c>
    </row>
    <row r="164" spans="1:12" ht="15.75" x14ac:dyDescent="0.2">
      <c r="A164" s="140">
        <v>248</v>
      </c>
      <c r="B164" s="81">
        <f>'DONNEES-GRAPH'!$B163</f>
        <v>660.44</v>
      </c>
      <c r="C164" s="81" t="e">
        <f>'DONNEES-GRAPH'!#REF!</f>
        <v>#REF!</v>
      </c>
      <c r="D164" s="21" t="e">
        <f>'DONNEES-GRAPH'!#REF!</f>
        <v>#REF!</v>
      </c>
      <c r="E164" s="21" t="e">
        <f>'DONNEES-GRAPH'!#REF!</f>
        <v>#REF!</v>
      </c>
      <c r="F164" s="21" t="e">
        <f>'DONNEES-GRAPH'!#REF!</f>
        <v>#REF!</v>
      </c>
      <c r="G164" s="21" t="e">
        <f>'DONNEES-GRAPH'!#REF!</f>
        <v>#REF!</v>
      </c>
      <c r="H164" s="173" t="e">
        <f t="shared" si="4"/>
        <v>#REF!</v>
      </c>
      <c r="I164" s="74" t="e">
        <f>'DONNEES-GRAPH'!#REF!</f>
        <v>#REF!</v>
      </c>
      <c r="J164" s="74" t="e">
        <f>'DONNEES-GRAPH'!#REF!</f>
        <v>#REF!</v>
      </c>
      <c r="K164" s="74" t="e">
        <f>'DONNEES-GRAPH'!#REF!</f>
        <v>#REF!</v>
      </c>
      <c r="L164" s="73" t="e">
        <f t="shared" si="5"/>
        <v>#REF!</v>
      </c>
    </row>
  </sheetData>
  <autoFilter ref="A2:L126"/>
  <mergeCells count="3">
    <mergeCell ref="I1:L1"/>
    <mergeCell ref="D1:H1"/>
    <mergeCell ref="A1:A2"/>
  </mergeCells>
  <conditionalFormatting sqref="I2">
    <cfRule type="containsBlanks" dxfId="14" priority="5">
      <formula>LEN(TRIM(I2))=0</formula>
    </cfRule>
  </conditionalFormatting>
  <conditionalFormatting sqref="J2">
    <cfRule type="containsBlanks" dxfId="13" priority="4">
      <formula>LEN(TRIM(J2))=0</formula>
    </cfRule>
  </conditionalFormatting>
  <conditionalFormatting sqref="K2">
    <cfRule type="containsBlanks" dxfId="12" priority="3">
      <formula>LEN(TRIM(K2))=0</formula>
    </cfRule>
  </conditionalFormatting>
  <pageMargins left="0.7" right="0.7" top="0.75" bottom="0.75" header="0.3" footer="0.3"/>
  <ignoredErrors>
    <ignoredError sqref="F3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976" operator="equal" id="{7A155B77-DA60-4416-9D7B-C49C4F27BAD8}">
            <xm:f>'DONNEES-GRAPH'!#REF!</xm:f>
            <x14:dxf>
              <fill>
                <patternFill>
                  <bgColor theme="8"/>
                </patternFill>
              </fill>
            </x14:dxf>
          </x14:cfRule>
          <x14:cfRule type="cellIs" priority="977" operator="equal" id="{4649991B-CBDC-451E-AA16-C4D01ABEC666}">
            <xm:f>'DONNEES-GRAPH'!#REF!</xm:f>
            <x14:dxf>
              <fill>
                <patternFill>
                  <bgColor theme="5"/>
                </patternFill>
              </fill>
            </x14:dxf>
          </x14:cfRule>
          <xm:sqref>B3:C164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P198"/>
  <sheetViews>
    <sheetView zoomScale="70" zoomScaleNormal="70" workbookViewId="0">
      <selection activeCell="U2" sqref="U2:V186"/>
    </sheetView>
  </sheetViews>
  <sheetFormatPr baseColWidth="10" defaultRowHeight="14.25" outlineLevelCol="1" x14ac:dyDescent="0.2"/>
  <cols>
    <col min="1" max="1" width="22.125" style="77" customWidth="1"/>
    <col min="2" max="2" width="19.5" style="77" customWidth="1"/>
    <col min="3" max="3" width="17.875" style="77" customWidth="1"/>
    <col min="4" max="12" width="20.625" style="77" hidden="1" customWidth="1" outlineLevel="1"/>
    <col min="13" max="13" width="20.625" style="77" customWidth="1" collapsed="1"/>
    <col min="14" max="35" width="20.625" style="77" customWidth="1"/>
    <col min="36" max="36" width="20.625" style="85" customWidth="1"/>
    <col min="37" max="37" width="20.625" style="83" customWidth="1"/>
    <col min="38" max="38" width="20.625" style="77" customWidth="1"/>
    <col min="39" max="39" width="20.625" customWidth="1"/>
    <col min="40" max="40" width="20.625" style="97" customWidth="1"/>
    <col min="41" max="42" width="20.625" customWidth="1"/>
  </cols>
  <sheetData>
    <row r="1" spans="1:42" ht="15.75" thickBot="1" x14ac:dyDescent="0.3">
      <c r="B1" s="105"/>
      <c r="C1" s="105">
        <v>1</v>
      </c>
      <c r="D1" s="105">
        <v>2</v>
      </c>
      <c r="E1" s="105">
        <v>3</v>
      </c>
      <c r="F1" s="105">
        <v>4</v>
      </c>
      <c r="G1" s="105">
        <v>5</v>
      </c>
      <c r="H1" s="105">
        <v>6</v>
      </c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>
        <v>11</v>
      </c>
      <c r="X1" s="105">
        <v>12</v>
      </c>
      <c r="Y1" s="105">
        <v>13</v>
      </c>
      <c r="Z1" s="105">
        <v>14</v>
      </c>
      <c r="AA1" s="105">
        <v>15</v>
      </c>
      <c r="AB1" s="105"/>
      <c r="AC1" s="105">
        <v>16</v>
      </c>
      <c r="AD1" s="105"/>
      <c r="AE1" s="105">
        <v>17</v>
      </c>
      <c r="AF1" s="105">
        <v>18</v>
      </c>
      <c r="AG1" s="105">
        <v>19</v>
      </c>
      <c r="AH1" s="105">
        <v>20</v>
      </c>
      <c r="AI1" s="105">
        <v>21</v>
      </c>
      <c r="AJ1" s="105">
        <v>22</v>
      </c>
      <c r="AK1" s="105">
        <v>23</v>
      </c>
      <c r="AL1" s="105">
        <v>24</v>
      </c>
      <c r="AM1" s="105">
        <v>25</v>
      </c>
      <c r="AN1" s="105">
        <v>26</v>
      </c>
      <c r="AO1" s="105">
        <v>27</v>
      </c>
      <c r="AP1" s="105">
        <v>28</v>
      </c>
    </row>
    <row r="2" spans="1:42" ht="36.75" customHeight="1" thickBot="1" x14ac:dyDescent="0.4">
      <c r="D2" s="279" t="s">
        <v>20</v>
      </c>
      <c r="E2" s="280"/>
      <c r="F2" s="280"/>
      <c r="G2" s="280"/>
      <c r="H2" s="280"/>
      <c r="I2" s="280"/>
      <c r="J2" s="280"/>
      <c r="K2" s="280"/>
      <c r="L2" s="280"/>
      <c r="M2" s="284" t="s">
        <v>20</v>
      </c>
      <c r="N2" s="285"/>
      <c r="O2" s="285"/>
      <c r="P2" s="285"/>
      <c r="Q2" s="285"/>
      <c r="R2" s="285"/>
      <c r="S2" s="285"/>
      <c r="T2" s="286"/>
      <c r="U2" s="287"/>
      <c r="V2" s="288"/>
      <c r="Y2" s="281" t="s">
        <v>21</v>
      </c>
      <c r="Z2" s="282"/>
      <c r="AA2" s="282"/>
      <c r="AB2" s="282"/>
      <c r="AC2" s="282"/>
      <c r="AD2" s="283"/>
      <c r="AF2" s="273" t="s">
        <v>22</v>
      </c>
      <c r="AG2" s="274"/>
      <c r="AH2" s="274"/>
      <c r="AI2" s="275"/>
      <c r="AJ2" s="82"/>
      <c r="AL2" s="276" t="s">
        <v>23</v>
      </c>
      <c r="AM2" s="277"/>
      <c r="AN2" s="277"/>
      <c r="AO2" s="277"/>
      <c r="AP2" s="278"/>
    </row>
    <row r="3" spans="1:42" s="10" customFormat="1" ht="26.25" customHeight="1" thickBot="1" x14ac:dyDescent="0.25">
      <c r="A3" s="183" t="s">
        <v>25</v>
      </c>
      <c r="B3" s="184" t="s">
        <v>24</v>
      </c>
      <c r="C3" s="185" t="s">
        <v>4</v>
      </c>
      <c r="D3" s="119" t="s">
        <v>36</v>
      </c>
      <c r="E3" s="119" t="s">
        <v>37</v>
      </c>
      <c r="F3" s="120" t="s">
        <v>11</v>
      </c>
      <c r="G3" s="121" t="s">
        <v>12</v>
      </c>
      <c r="H3" s="122" t="s">
        <v>7</v>
      </c>
      <c r="I3" s="123" t="s">
        <v>8</v>
      </c>
      <c r="J3" s="124" t="s">
        <v>13</v>
      </c>
      <c r="K3" s="125" t="s">
        <v>6</v>
      </c>
      <c r="L3" s="196" t="s">
        <v>5</v>
      </c>
      <c r="M3" s="204" t="s">
        <v>26</v>
      </c>
      <c r="N3" s="201" t="s">
        <v>27</v>
      </c>
      <c r="O3" s="202" t="s">
        <v>28</v>
      </c>
      <c r="P3" s="202" t="s">
        <v>40</v>
      </c>
      <c r="Q3" s="202" t="s">
        <v>17</v>
      </c>
      <c r="R3" s="203" t="s">
        <v>29</v>
      </c>
      <c r="S3" s="203" t="s">
        <v>40</v>
      </c>
      <c r="T3" s="205" t="s">
        <v>18</v>
      </c>
      <c r="U3" s="289"/>
      <c r="V3" s="290"/>
      <c r="W3" s="215" t="s">
        <v>30</v>
      </c>
      <c r="X3" s="186" t="s">
        <v>31</v>
      </c>
      <c r="Y3" s="187" t="s">
        <v>26</v>
      </c>
      <c r="Z3" s="188" t="s">
        <v>27</v>
      </c>
      <c r="AA3" s="189" t="s">
        <v>28</v>
      </c>
      <c r="AB3" s="189" t="s">
        <v>38</v>
      </c>
      <c r="AC3" s="190" t="s">
        <v>29</v>
      </c>
      <c r="AD3" s="191" t="s">
        <v>39</v>
      </c>
      <c r="AE3" s="133" t="s">
        <v>32</v>
      </c>
      <c r="AF3" s="187" t="s">
        <v>26</v>
      </c>
      <c r="AG3" s="188" t="s">
        <v>27</v>
      </c>
      <c r="AH3" s="189" t="s">
        <v>28</v>
      </c>
      <c r="AI3" s="191" t="s">
        <v>29</v>
      </c>
      <c r="AJ3" s="126" t="s">
        <v>16</v>
      </c>
      <c r="AK3" s="127"/>
      <c r="AL3" s="128" t="s">
        <v>33</v>
      </c>
      <c r="AM3" s="129" t="s">
        <v>26</v>
      </c>
      <c r="AN3" s="130" t="s">
        <v>27</v>
      </c>
      <c r="AO3" s="131" t="s">
        <v>28</v>
      </c>
      <c r="AP3" s="132" t="s">
        <v>29</v>
      </c>
    </row>
    <row r="4" spans="1:42" ht="14.25" customHeight="1" x14ac:dyDescent="0.25">
      <c r="A4" s="174">
        <v>68</v>
      </c>
      <c r="B4" s="175" t="s">
        <v>34</v>
      </c>
      <c r="C4" s="174">
        <v>64</v>
      </c>
      <c r="D4" s="176">
        <f>IFERROR(VLOOKUP($C4,'DONNEES-900'!$A$3:$L$300,2,FALSE),'1000'!$B2)</f>
        <v>721.05</v>
      </c>
      <c r="E4" s="176">
        <f>IFERROR(VLOOKUP($C4,'DONNEES-900'!$A$3:$L$300,3,FALSE),'1000'!$C2)</f>
        <v>294</v>
      </c>
      <c r="F4" s="176">
        <f>IFERROR(VLOOKUP($C4,'DONNEES-900'!$A$3:$L$300,4,FALSE),'1000'!$D2)</f>
        <v>1331</v>
      </c>
      <c r="G4" s="176">
        <f>IFERROR(VLOOKUP($C4,'DONNEES-900'!$A$3:$L$300,5,FALSE),'1000'!$E2)</f>
        <v>1088</v>
      </c>
      <c r="H4" s="176">
        <f>IFERROR(VLOOKUP($C4,'DONNEES-900'!$A$3:$L$300,6,FALSE),'1000'!$F2)</f>
        <v>402</v>
      </c>
      <c r="I4" s="176">
        <f>IFERROR(VLOOKUP($C4,'DONNEES-900'!$A$3:$L$300,7,FALSE),'1000'!$G2)</f>
        <v>329.2</v>
      </c>
      <c r="J4" s="176">
        <f>IFERROR(VLOOKUP($C4,'DONNEES-900'!$A$3:$L$300,9,FALSE),'1000'!$I2)</f>
        <v>395</v>
      </c>
      <c r="K4" s="176">
        <f>IFERROR(VLOOKUP($C4,'DONNEES-900'!$A$3:$L$300,10,FALSE),'1000'!$J2)</f>
        <v>756.5</v>
      </c>
      <c r="L4" s="197">
        <f>IFERROR(VLOOKUP($C4,'DONNEES-900'!$A$3:$L$300,11,FALSE),'1000'!$K2)</f>
        <v>900.2</v>
      </c>
      <c r="M4" s="206">
        <f>D4</f>
        <v>721.05</v>
      </c>
      <c r="N4" s="76">
        <f>E4</f>
        <v>294</v>
      </c>
      <c r="O4" s="76">
        <f>$P4+$Q4</f>
        <v>3150.2</v>
      </c>
      <c r="P4" s="76">
        <f>$F4</f>
        <v>1331</v>
      </c>
      <c r="Q4" s="76">
        <f>$G4+$H4+$I4</f>
        <v>1819.2</v>
      </c>
      <c r="R4" s="76">
        <f>$S4+$T4</f>
        <v>2051.6999999999998</v>
      </c>
      <c r="S4" s="76">
        <f>$J4</f>
        <v>395</v>
      </c>
      <c r="T4" s="207">
        <f>$K4+$L4</f>
        <v>1656.7</v>
      </c>
      <c r="U4" s="289"/>
      <c r="V4" s="290"/>
      <c r="W4" s="177">
        <v>1.0289503941030669</v>
      </c>
      <c r="X4" s="178">
        <v>1.0805654705603644</v>
      </c>
      <c r="Y4" s="179">
        <f>IFERROR($D4*$W4," ")</f>
        <v>741.92468166801632</v>
      </c>
      <c r="Z4" s="180">
        <f>IFERROR($E4*$W4," ")</f>
        <v>302.51141586630166</v>
      </c>
      <c r="AA4" s="180">
        <f>($G4+$H4+$I4)*$X4</f>
        <v>1965.7647040434151</v>
      </c>
      <c r="AB4" s="180">
        <f>$F4*$X4</f>
        <v>1438.2326413158451</v>
      </c>
      <c r="AC4" s="180">
        <f>($K4+$L4)*$X4</f>
        <v>1790.1728150773558</v>
      </c>
      <c r="AD4" s="181">
        <f>$J4*$X4</f>
        <v>426.82336087134394</v>
      </c>
      <c r="AE4" s="182">
        <v>0.87</v>
      </c>
      <c r="AF4" s="179">
        <f t="shared" ref="AF4:AF16" si="0">Y4/$AE4</f>
        <v>852.7869904230073</v>
      </c>
      <c r="AG4" s="180">
        <f t="shared" ref="AG4:AG16" si="1">Z4/$AE4</f>
        <v>347.71427111069158</v>
      </c>
      <c r="AH4" s="180">
        <f t="shared" ref="AH4:AH16" si="2">AA4/$AE4</f>
        <v>2259.4996598200173</v>
      </c>
      <c r="AI4" s="181">
        <f t="shared" ref="AI4:AI16" si="3">AC4/$AE4</f>
        <v>2057.6699023877654</v>
      </c>
      <c r="AJ4" s="87">
        <f t="shared" ref="AJ4:AJ67" si="4">+AF4+AG4+AH4+AI4</f>
        <v>5517.6708237414814</v>
      </c>
      <c r="AK4" s="89"/>
      <c r="AL4" s="87">
        <f>SUM(AM4:AP4)</f>
        <v>6862.432105621102</v>
      </c>
      <c r="AM4" s="90">
        <v>904.66448434672395</v>
      </c>
      <c r="AN4" s="87">
        <v>403.22425158355657</v>
      </c>
      <c r="AO4" s="91">
        <v>3611.8109425057514</v>
      </c>
      <c r="AP4" s="87">
        <v>1942.7324271850703</v>
      </c>
    </row>
    <row r="5" spans="1:42" ht="15" x14ac:dyDescent="0.25">
      <c r="A5" s="92">
        <v>69</v>
      </c>
      <c r="B5" s="137" t="s">
        <v>34</v>
      </c>
      <c r="C5" s="92">
        <v>66</v>
      </c>
      <c r="D5" s="76">
        <f>IFERROR(VLOOKUP($C5,'DONNEES-900'!$A$3:$L$300,2,FALSE),'1000'!$B3)</f>
        <v>721.05</v>
      </c>
      <c r="E5" s="76">
        <f>IFERROR(VLOOKUP($C5,'DONNEES-900'!$A$3:$L$300,3,FALSE),'1000'!$C3)</f>
        <v>294</v>
      </c>
      <c r="F5" s="76">
        <f>IFERROR(VLOOKUP($C5,'DONNEES-900'!$A$3:$L$300,4,FALSE),'1000'!$D3)</f>
        <v>1331</v>
      </c>
      <c r="G5" s="76">
        <f>IFERROR(VLOOKUP($C5,'DONNEES-900'!$A$3:$L$300,5,FALSE),'1000'!$E3)</f>
        <v>1088</v>
      </c>
      <c r="H5" s="76">
        <f>IFERROR(VLOOKUP($C5,'DONNEES-900'!$A$3:$L$300,6,FALSE),'1000'!$F3)</f>
        <v>402</v>
      </c>
      <c r="I5" s="76">
        <f>IFERROR(VLOOKUP($C5,'DONNEES-900'!$A$3:$L$300,7,FALSE),'1000'!$G3)</f>
        <v>329.2</v>
      </c>
      <c r="J5" s="76">
        <f>IFERROR(VLOOKUP($C5,'DONNEES-900'!$A$3:$L$300,9,FALSE),'1000'!$I3)</f>
        <v>395</v>
      </c>
      <c r="K5" s="76">
        <f>IFERROR(VLOOKUP($C5,'DONNEES-900'!$A$3:$L$300,10,FALSE),'1000'!$J3)</f>
        <v>756.5</v>
      </c>
      <c r="L5" s="198">
        <f>IFERROR(VLOOKUP($C5,'DONNEES-900'!$A$3:$L$300,11,FALSE),'1000'!$K3)</f>
        <v>900.2</v>
      </c>
      <c r="M5" s="206">
        <f t="shared" ref="M5:M68" si="5">D5</f>
        <v>721.05</v>
      </c>
      <c r="N5" s="76">
        <f t="shared" ref="N5:N68" si="6">E5</f>
        <v>294</v>
      </c>
      <c r="O5" s="76">
        <f t="shared" ref="O5:O68" si="7">$P5+$Q5</f>
        <v>3150.2</v>
      </c>
      <c r="P5" s="76">
        <f t="shared" ref="P5:P68" si="8">$F5</f>
        <v>1331</v>
      </c>
      <c r="Q5" s="76">
        <f t="shared" ref="Q5:Q68" si="9">$G5+$H5+$I5</f>
        <v>1819.2</v>
      </c>
      <c r="R5" s="76">
        <f t="shared" ref="R5:R68" si="10">$S5+$T5</f>
        <v>2051.6999999999998</v>
      </c>
      <c r="S5" s="76">
        <f t="shared" ref="S5:S68" si="11">$J5</f>
        <v>395</v>
      </c>
      <c r="T5" s="207">
        <f t="shared" ref="T5:T68" si="12">$K5+$L5</f>
        <v>1656.7</v>
      </c>
      <c r="U5" s="289"/>
      <c r="V5" s="290"/>
      <c r="W5" s="93">
        <v>1.0278393990009949</v>
      </c>
      <c r="X5" s="118">
        <v>1.0774007246401265</v>
      </c>
      <c r="Y5" s="86">
        <f t="shared" ref="Y5:Y68" si="13">IFERROR($D5*$W5," ")</f>
        <v>741.12359864966731</v>
      </c>
      <c r="Z5" s="87">
        <f t="shared" ref="Z5:Z68" si="14">IFERROR($E5*$W5," ")</f>
        <v>302.1847833062925</v>
      </c>
      <c r="AA5" s="87">
        <f t="shared" ref="AA5:AA68" si="15">($G5+$H5+$I5)*$X5</f>
        <v>1960.0073982653182</v>
      </c>
      <c r="AB5" s="87">
        <f t="shared" ref="AB5:AB68" si="16">$F5*$X5</f>
        <v>1434.0203644960084</v>
      </c>
      <c r="AC5" s="87">
        <f t="shared" ref="AC5:AC68" si="17">($K5+$L5)*$X5</f>
        <v>1784.9297805112976</v>
      </c>
      <c r="AD5" s="88">
        <f t="shared" ref="AD5:AD68" si="18">$J5*$X5</f>
        <v>425.57328623284997</v>
      </c>
      <c r="AE5" s="84">
        <v>0.87</v>
      </c>
      <c r="AF5" s="86">
        <f t="shared" si="0"/>
        <v>851.86620534444523</v>
      </c>
      <c r="AG5" s="87">
        <f t="shared" si="1"/>
        <v>347.33883138654312</v>
      </c>
      <c r="AH5" s="87">
        <f t="shared" si="2"/>
        <v>2252.8820669716301</v>
      </c>
      <c r="AI5" s="88">
        <f t="shared" si="3"/>
        <v>2051.6434258750546</v>
      </c>
      <c r="AJ5" s="87">
        <f t="shared" si="4"/>
        <v>5503.7305295776732</v>
      </c>
      <c r="AK5" s="89"/>
      <c r="AL5" s="87">
        <f t="shared" ref="AL5:AL66" si="19">SUM(AM5:AP5)</f>
        <v>6842.0723165103773</v>
      </c>
      <c r="AM5" s="90">
        <v>904.66448434672395</v>
      </c>
      <c r="AN5" s="87">
        <v>403.22425158355657</v>
      </c>
      <c r="AO5" s="91">
        <v>3598.5721028383032</v>
      </c>
      <c r="AP5" s="87">
        <v>1935.6114777417938</v>
      </c>
    </row>
    <row r="6" spans="1:42" ht="15" x14ac:dyDescent="0.25">
      <c r="A6" s="92">
        <v>70</v>
      </c>
      <c r="B6" s="137" t="s">
        <v>34</v>
      </c>
      <c r="C6" s="92">
        <v>67</v>
      </c>
      <c r="D6" s="76">
        <f>IFERROR(VLOOKUP($C6,'DONNEES-900'!$A$3:$L$300,2,FALSE),'1000'!$B4)</f>
        <v>721.05</v>
      </c>
      <c r="E6" s="76">
        <f>IFERROR(VLOOKUP($C6,'DONNEES-900'!$A$3:$L$300,3,FALSE),'1000'!$C4)</f>
        <v>294</v>
      </c>
      <c r="F6" s="76">
        <f>IFERROR(VLOOKUP($C6,'DONNEES-900'!$A$3:$L$300,4,FALSE),'1000'!$D4)</f>
        <v>1331</v>
      </c>
      <c r="G6" s="76">
        <f>IFERROR(VLOOKUP($C6,'DONNEES-900'!$A$3:$L$300,5,FALSE),'1000'!$E4)</f>
        <v>1088</v>
      </c>
      <c r="H6" s="76">
        <f>IFERROR(VLOOKUP($C6,'DONNEES-900'!$A$3:$L$300,6,FALSE),'1000'!$F4)</f>
        <v>402</v>
      </c>
      <c r="I6" s="76">
        <f>IFERROR(VLOOKUP($C6,'DONNEES-900'!$A$3:$L$300,7,FALSE),'1000'!$G4)</f>
        <v>329.2</v>
      </c>
      <c r="J6" s="76">
        <f>IFERROR(VLOOKUP($C6,'DONNEES-900'!$A$3:$L$300,9,FALSE),'1000'!$I4)</f>
        <v>395</v>
      </c>
      <c r="K6" s="76">
        <f>IFERROR(VLOOKUP($C6,'DONNEES-900'!$A$3:$L$300,10,FALSE),'1000'!$J4)</f>
        <v>756.5</v>
      </c>
      <c r="L6" s="198">
        <f>IFERROR(VLOOKUP($C6,'DONNEES-900'!$A$3:$L$300,11,FALSE),'1000'!$K4)</f>
        <v>900.2</v>
      </c>
      <c r="M6" s="206">
        <f t="shared" si="5"/>
        <v>721.05</v>
      </c>
      <c r="N6" s="76">
        <f t="shared" si="6"/>
        <v>294</v>
      </c>
      <c r="O6" s="76">
        <f t="shared" si="7"/>
        <v>3150.2</v>
      </c>
      <c r="P6" s="76">
        <f t="shared" si="8"/>
        <v>1331</v>
      </c>
      <c r="Q6" s="76">
        <f t="shared" si="9"/>
        <v>1819.2</v>
      </c>
      <c r="R6" s="76">
        <f t="shared" si="10"/>
        <v>2051.6999999999998</v>
      </c>
      <c r="S6" s="76">
        <f t="shared" si="11"/>
        <v>395</v>
      </c>
      <c r="T6" s="207">
        <f t="shared" si="12"/>
        <v>1656.7</v>
      </c>
      <c r="U6" s="289"/>
      <c r="V6" s="290"/>
      <c r="W6" s="93">
        <v>1.0267455638164502</v>
      </c>
      <c r="X6" s="118">
        <v>1.0742905861139351</v>
      </c>
      <c r="Y6" s="86">
        <f t="shared" si="13"/>
        <v>740.33488878985133</v>
      </c>
      <c r="Z6" s="87">
        <f t="shared" si="14"/>
        <v>301.86319576203636</v>
      </c>
      <c r="AA6" s="87">
        <f t="shared" si="15"/>
        <v>1954.3494342584709</v>
      </c>
      <c r="AB6" s="87">
        <f t="shared" si="16"/>
        <v>1429.8807701176477</v>
      </c>
      <c r="AC6" s="87">
        <f t="shared" si="17"/>
        <v>1779.7772140149564</v>
      </c>
      <c r="AD6" s="88">
        <f t="shared" si="18"/>
        <v>424.3447815150044</v>
      </c>
      <c r="AE6" s="84">
        <v>0.87</v>
      </c>
      <c r="AF6" s="86">
        <f t="shared" si="0"/>
        <v>850.95964228718549</v>
      </c>
      <c r="AG6" s="87">
        <f t="shared" si="1"/>
        <v>346.96919053107626</v>
      </c>
      <c r="AH6" s="87">
        <f t="shared" si="2"/>
        <v>2246.3786600672079</v>
      </c>
      <c r="AI6" s="88">
        <f t="shared" si="3"/>
        <v>2045.7209356493752</v>
      </c>
      <c r="AJ6" s="87">
        <f t="shared" si="4"/>
        <v>5490.0284285348444</v>
      </c>
      <c r="AK6" s="89"/>
      <c r="AL6" s="87">
        <f t="shared" si="19"/>
        <v>6799.9589813396806</v>
      </c>
      <c r="AM6" s="90">
        <v>882.54495582794164</v>
      </c>
      <c r="AN6" s="87">
        <v>403.22425158355657</v>
      </c>
      <c r="AO6" s="91">
        <v>3585.5712412298089</v>
      </c>
      <c r="AP6" s="87">
        <v>1928.6185326983734</v>
      </c>
    </row>
    <row r="7" spans="1:42" ht="15" x14ac:dyDescent="0.25">
      <c r="A7" s="92">
        <v>71</v>
      </c>
      <c r="B7" s="137" t="s">
        <v>34</v>
      </c>
      <c r="C7" s="92">
        <v>68</v>
      </c>
      <c r="D7" s="76">
        <f>IFERROR(VLOOKUP($C7,'DONNEES-900'!$A$3:$L$300,2,FALSE),'1000'!$B5)</f>
        <v>721.05</v>
      </c>
      <c r="E7" s="76">
        <f>IFERROR(VLOOKUP($C7,'DONNEES-900'!$A$3:$L$300,3,FALSE),'1000'!$C5)</f>
        <v>294</v>
      </c>
      <c r="F7" s="76">
        <f>IFERROR(VLOOKUP($C7,'DONNEES-900'!$A$3:$L$300,4,FALSE),'1000'!$D5)</f>
        <v>1331</v>
      </c>
      <c r="G7" s="76">
        <f>IFERROR(VLOOKUP($C7,'DONNEES-900'!$A$3:$L$300,5,FALSE),'1000'!$E5)</f>
        <v>1088</v>
      </c>
      <c r="H7" s="76">
        <f>IFERROR(VLOOKUP($C7,'DONNEES-900'!$A$3:$L$300,6,FALSE),'1000'!$F5)</f>
        <v>402</v>
      </c>
      <c r="I7" s="76">
        <f>IFERROR(VLOOKUP($C7,'DONNEES-900'!$A$3:$L$300,7,FALSE),'1000'!$G5)</f>
        <v>329.2</v>
      </c>
      <c r="J7" s="76">
        <f>IFERROR(VLOOKUP($C7,'DONNEES-900'!$A$3:$L$300,9,FALSE),'1000'!$I5)</f>
        <v>395</v>
      </c>
      <c r="K7" s="76">
        <f>IFERROR(VLOOKUP($C7,'DONNEES-900'!$A$3:$L$300,10,FALSE),'1000'!$J5)</f>
        <v>756.5</v>
      </c>
      <c r="L7" s="198">
        <f>IFERROR(VLOOKUP($C7,'DONNEES-900'!$A$3:$L$300,11,FALSE),'1000'!$K5)</f>
        <v>900.2</v>
      </c>
      <c r="M7" s="206">
        <f t="shared" si="5"/>
        <v>721.05</v>
      </c>
      <c r="N7" s="76">
        <f t="shared" si="6"/>
        <v>294</v>
      </c>
      <c r="O7" s="76">
        <f t="shared" si="7"/>
        <v>3150.2</v>
      </c>
      <c r="P7" s="76">
        <f t="shared" si="8"/>
        <v>1331</v>
      </c>
      <c r="Q7" s="76">
        <f t="shared" si="9"/>
        <v>1819.2</v>
      </c>
      <c r="R7" s="76">
        <f t="shared" si="10"/>
        <v>2051.6999999999998</v>
      </c>
      <c r="S7" s="76">
        <f t="shared" si="11"/>
        <v>395</v>
      </c>
      <c r="T7" s="207">
        <f t="shared" si="12"/>
        <v>1656.7</v>
      </c>
      <c r="U7" s="289"/>
      <c r="V7" s="290"/>
      <c r="W7" s="93">
        <v>1.0256683839716769</v>
      </c>
      <c r="X7" s="118">
        <v>1.0712333525660431</v>
      </c>
      <c r="Y7" s="86">
        <f t="shared" si="13"/>
        <v>739.55818826277755</v>
      </c>
      <c r="Z7" s="87">
        <f t="shared" si="14"/>
        <v>301.546504887673</v>
      </c>
      <c r="AA7" s="87">
        <f t="shared" si="15"/>
        <v>1948.7877149881458</v>
      </c>
      <c r="AB7" s="87">
        <f t="shared" si="16"/>
        <v>1425.8115922654033</v>
      </c>
      <c r="AC7" s="87">
        <f t="shared" si="17"/>
        <v>1774.7122951961637</v>
      </c>
      <c r="AD7" s="88">
        <f t="shared" si="18"/>
        <v>423.13717426358704</v>
      </c>
      <c r="AE7" s="84">
        <v>0.87</v>
      </c>
      <c r="AF7" s="86">
        <f t="shared" si="0"/>
        <v>850.06688306066383</v>
      </c>
      <c r="AG7" s="87">
        <f t="shared" si="1"/>
        <v>346.60517803180807</v>
      </c>
      <c r="AH7" s="87">
        <f t="shared" si="2"/>
        <v>2239.9858792967193</v>
      </c>
      <c r="AI7" s="88">
        <f t="shared" si="3"/>
        <v>2039.899189880648</v>
      </c>
      <c r="AJ7" s="87">
        <f t="shared" si="4"/>
        <v>5476.557130269839</v>
      </c>
      <c r="AK7" s="89"/>
      <c r="AL7" s="87">
        <f t="shared" si="19"/>
        <v>6780.3194891994008</v>
      </c>
      <c r="AM7" s="90">
        <v>882.54495582794164</v>
      </c>
      <c r="AN7" s="87">
        <v>403.22425158355657</v>
      </c>
      <c r="AO7" s="91">
        <v>3572.8007706624921</v>
      </c>
      <c r="AP7" s="87">
        <v>1921.7495111254098</v>
      </c>
    </row>
    <row r="8" spans="1:42" ht="15" x14ac:dyDescent="0.25">
      <c r="A8" s="92">
        <v>72</v>
      </c>
      <c r="B8" s="137" t="s">
        <v>34</v>
      </c>
      <c r="C8" s="92">
        <v>69</v>
      </c>
      <c r="D8" s="76">
        <f>IFERROR(VLOOKUP($C8,'DONNEES-900'!$A$3:$L$300,2,FALSE),'1000'!$B6)</f>
        <v>721.05</v>
      </c>
      <c r="E8" s="76">
        <f>IFERROR(VLOOKUP($C8,'DONNEES-900'!$A$3:$L$300,3,FALSE),'1000'!$C6)</f>
        <v>294</v>
      </c>
      <c r="F8" s="76">
        <f>IFERROR(VLOOKUP($C8,'DONNEES-900'!$A$3:$L$300,4,FALSE),'1000'!$D6)</f>
        <v>1331</v>
      </c>
      <c r="G8" s="76">
        <f>IFERROR(VLOOKUP($C8,'DONNEES-900'!$A$3:$L$300,5,FALSE),'1000'!$E6)</f>
        <v>1088</v>
      </c>
      <c r="H8" s="76">
        <f>IFERROR(VLOOKUP($C8,'DONNEES-900'!$A$3:$L$300,6,FALSE),'1000'!$F6)</f>
        <v>402</v>
      </c>
      <c r="I8" s="76">
        <f>IFERROR(VLOOKUP($C8,'DONNEES-900'!$A$3:$L$300,7,FALSE),'1000'!$G6)</f>
        <v>329.2</v>
      </c>
      <c r="J8" s="76">
        <f>IFERROR(VLOOKUP($C8,'DONNEES-900'!$A$3:$L$300,9,FALSE),'1000'!$I6)</f>
        <v>395</v>
      </c>
      <c r="K8" s="76">
        <f>IFERROR(VLOOKUP($C8,'DONNEES-900'!$A$3:$L$300,10,FALSE),'1000'!$J6)</f>
        <v>756.5</v>
      </c>
      <c r="L8" s="198">
        <f>IFERROR(VLOOKUP($C8,'DONNEES-900'!$A$3:$L$300,11,FALSE),'1000'!$K6)</f>
        <v>900.2</v>
      </c>
      <c r="M8" s="206">
        <f t="shared" si="5"/>
        <v>721.05</v>
      </c>
      <c r="N8" s="76">
        <f t="shared" si="6"/>
        <v>294</v>
      </c>
      <c r="O8" s="76">
        <f t="shared" si="7"/>
        <v>3150.2</v>
      </c>
      <c r="P8" s="76">
        <f t="shared" si="8"/>
        <v>1331</v>
      </c>
      <c r="Q8" s="76">
        <f t="shared" si="9"/>
        <v>1819.2</v>
      </c>
      <c r="R8" s="76">
        <f t="shared" si="10"/>
        <v>2051.6999999999998</v>
      </c>
      <c r="S8" s="76">
        <f t="shared" si="11"/>
        <v>395</v>
      </c>
      <c r="T8" s="207">
        <f t="shared" si="12"/>
        <v>1656.7</v>
      </c>
      <c r="U8" s="289"/>
      <c r="V8" s="290"/>
      <c r="W8" s="93">
        <v>1.0246073765723793</v>
      </c>
      <c r="X8" s="118">
        <v>1.0682273976917882</v>
      </c>
      <c r="Y8" s="86">
        <f t="shared" si="13"/>
        <v>738.79314887751411</v>
      </c>
      <c r="Z8" s="87">
        <f t="shared" si="14"/>
        <v>301.2345687122795</v>
      </c>
      <c r="AA8" s="87">
        <f t="shared" si="15"/>
        <v>1943.3192818809011</v>
      </c>
      <c r="AB8" s="87">
        <f t="shared" si="16"/>
        <v>1421.8106663277702</v>
      </c>
      <c r="AC8" s="87">
        <f t="shared" si="17"/>
        <v>1769.7323297559856</v>
      </c>
      <c r="AD8" s="88">
        <f t="shared" si="18"/>
        <v>421.94982208825633</v>
      </c>
      <c r="AE8" s="84">
        <v>0.87</v>
      </c>
      <c r="AF8" s="86">
        <f t="shared" si="0"/>
        <v>849.18752744541848</v>
      </c>
      <c r="AG8" s="87">
        <f t="shared" si="1"/>
        <v>346.24663070376954</v>
      </c>
      <c r="AH8" s="87">
        <f t="shared" si="2"/>
        <v>2233.7003240010358</v>
      </c>
      <c r="AI8" s="88">
        <f t="shared" si="3"/>
        <v>2034.1750916735466</v>
      </c>
      <c r="AJ8" s="87">
        <f t="shared" si="4"/>
        <v>5463.3095738237707</v>
      </c>
      <c r="AK8" s="89"/>
      <c r="AL8" s="87">
        <f t="shared" si="19"/>
        <v>6746.9242202308651</v>
      </c>
      <c r="AM8" s="90">
        <v>882.54495582794164</v>
      </c>
      <c r="AN8" s="87">
        <v>389.12529848219469</v>
      </c>
      <c r="AO8" s="91">
        <v>3560.2534485586802</v>
      </c>
      <c r="AP8" s="87">
        <v>1915.0005173620484</v>
      </c>
    </row>
    <row r="9" spans="1:42" ht="15" x14ac:dyDescent="0.25">
      <c r="A9" s="92">
        <v>73</v>
      </c>
      <c r="B9" s="137" t="s">
        <v>34</v>
      </c>
      <c r="C9" s="92">
        <v>70</v>
      </c>
      <c r="D9" s="76">
        <f>IFERROR(VLOOKUP($C9,'DONNEES-900'!$A$3:$L$300,2,FALSE),'1000'!$B7)</f>
        <v>727.34999999999991</v>
      </c>
      <c r="E9" s="76">
        <f>IFERROR(VLOOKUP($C9,'DONNEES-900'!$A$3:$L$300,3,FALSE),'1000'!$C7)</f>
        <v>294</v>
      </c>
      <c r="F9" s="76">
        <f>IFERROR(VLOOKUP($C9,'DONNEES-900'!$A$3:$L$300,4,FALSE),'1000'!$D7)</f>
        <v>1331</v>
      </c>
      <c r="G9" s="76">
        <f>IFERROR(VLOOKUP($C9,'DONNEES-900'!$A$3:$L$300,5,FALSE),'1000'!$E7)</f>
        <v>1088</v>
      </c>
      <c r="H9" s="76">
        <f>IFERROR(VLOOKUP($C9,'DONNEES-900'!$A$3:$L$300,6,FALSE),'1000'!$F7)</f>
        <v>402</v>
      </c>
      <c r="I9" s="76">
        <f>IFERROR(VLOOKUP($C9,'DONNEES-900'!$A$3:$L$300,7,FALSE),'1000'!$G7)</f>
        <v>329.2</v>
      </c>
      <c r="J9" s="76">
        <f>IFERROR(VLOOKUP($C9,'DONNEES-900'!$A$3:$L$300,9,FALSE),'1000'!$I7)</f>
        <v>395</v>
      </c>
      <c r="K9" s="76">
        <f>IFERROR(VLOOKUP($C9,'DONNEES-900'!$A$3:$L$300,10,FALSE),'1000'!$J7)</f>
        <v>756.5</v>
      </c>
      <c r="L9" s="198">
        <f>IFERROR(VLOOKUP($C9,'DONNEES-900'!$A$3:$L$300,11,FALSE),'1000'!$K7)</f>
        <v>900.2</v>
      </c>
      <c r="M9" s="206">
        <f t="shared" si="5"/>
        <v>727.34999999999991</v>
      </c>
      <c r="N9" s="76">
        <f t="shared" si="6"/>
        <v>294</v>
      </c>
      <c r="O9" s="76">
        <f t="shared" si="7"/>
        <v>3150.2</v>
      </c>
      <c r="P9" s="76">
        <f t="shared" si="8"/>
        <v>1331</v>
      </c>
      <c r="Q9" s="76">
        <f t="shared" si="9"/>
        <v>1819.2</v>
      </c>
      <c r="R9" s="76">
        <f t="shared" si="10"/>
        <v>2051.6999999999998</v>
      </c>
      <c r="S9" s="76">
        <f t="shared" si="11"/>
        <v>395</v>
      </c>
      <c r="T9" s="207">
        <f t="shared" si="12"/>
        <v>1656.7</v>
      </c>
      <c r="U9" s="289"/>
      <c r="V9" s="290"/>
      <c r="W9" s="93">
        <v>1.0235620791897888</v>
      </c>
      <c r="X9" s="118">
        <v>1.0652711668932451</v>
      </c>
      <c r="Y9" s="86">
        <f t="shared" si="13"/>
        <v>744.48787829869275</v>
      </c>
      <c r="Z9" s="87">
        <f t="shared" si="14"/>
        <v>300.92725128179791</v>
      </c>
      <c r="AA9" s="87">
        <f t="shared" si="15"/>
        <v>1937.9413068121914</v>
      </c>
      <c r="AB9" s="87">
        <f t="shared" si="16"/>
        <v>1417.8759231349093</v>
      </c>
      <c r="AC9" s="87">
        <f t="shared" si="17"/>
        <v>1764.8347421920391</v>
      </c>
      <c r="AD9" s="88">
        <f t="shared" si="18"/>
        <v>420.78211092283181</v>
      </c>
      <c r="AE9" s="84">
        <v>0.87</v>
      </c>
      <c r="AF9" s="86">
        <f t="shared" si="0"/>
        <v>855.73319344677327</v>
      </c>
      <c r="AG9" s="87">
        <f t="shared" si="1"/>
        <v>345.89339227792863</v>
      </c>
      <c r="AH9" s="87">
        <f t="shared" si="2"/>
        <v>2227.518743462289</v>
      </c>
      <c r="AI9" s="88">
        <f t="shared" si="3"/>
        <v>2028.5456806805048</v>
      </c>
      <c r="AJ9" s="87">
        <f t="shared" si="4"/>
        <v>5457.6910098674962</v>
      </c>
      <c r="AK9" s="89"/>
      <c r="AL9" s="87">
        <f t="shared" si="19"/>
        <v>6727.9604410956053</v>
      </c>
      <c r="AM9" s="90">
        <v>882.54495582794164</v>
      </c>
      <c r="AN9" s="87">
        <v>389.12529848219469</v>
      </c>
      <c r="AO9" s="91">
        <v>3547.9223566158685</v>
      </c>
      <c r="AP9" s="87">
        <v>1908.3678301696004</v>
      </c>
    </row>
    <row r="10" spans="1:42" ht="15" x14ac:dyDescent="0.25">
      <c r="A10" s="92">
        <v>74</v>
      </c>
      <c r="B10" s="137" t="s">
        <v>34</v>
      </c>
      <c r="C10" s="92">
        <v>72</v>
      </c>
      <c r="D10" s="76">
        <f>IFERROR(VLOOKUP($C10,'DONNEES-900'!$A$3:$L$300,2,FALSE),'1000'!$B8)</f>
        <v>727.34999999999991</v>
      </c>
      <c r="E10" s="76">
        <f>IFERROR(VLOOKUP($C10,'DONNEES-900'!$A$3:$L$300,3,FALSE),'1000'!$C8)</f>
        <v>294</v>
      </c>
      <c r="F10" s="76">
        <f>IFERROR(VLOOKUP($C10,'DONNEES-900'!$A$3:$L$300,4,FALSE),'1000'!$D8)</f>
        <v>1331</v>
      </c>
      <c r="G10" s="76">
        <f>IFERROR(VLOOKUP($C10,'DONNEES-900'!$A$3:$L$300,5,FALSE),'1000'!$E8)</f>
        <v>1064</v>
      </c>
      <c r="H10" s="76">
        <f>IFERROR(VLOOKUP($C10,'DONNEES-900'!$A$3:$L$300,6,FALSE),'1000'!$F8)</f>
        <v>402</v>
      </c>
      <c r="I10" s="76">
        <f>IFERROR(VLOOKUP($C10,'DONNEES-900'!$A$3:$L$300,7,FALSE),'1000'!$G8)</f>
        <v>329.2</v>
      </c>
      <c r="J10" s="76">
        <f>IFERROR(VLOOKUP($C10,'DONNEES-900'!$A$3:$L$300,9,FALSE),'1000'!$I8)</f>
        <v>395</v>
      </c>
      <c r="K10" s="76">
        <f>IFERROR(VLOOKUP($C10,'DONNEES-900'!$A$3:$L$300,10,FALSE),'1000'!$J8)</f>
        <v>756.5</v>
      </c>
      <c r="L10" s="198">
        <f>IFERROR(VLOOKUP($C10,'DONNEES-900'!$A$3:$L$300,11,FALSE),'1000'!$K8)</f>
        <v>900.2</v>
      </c>
      <c r="M10" s="206">
        <f t="shared" si="5"/>
        <v>727.34999999999991</v>
      </c>
      <c r="N10" s="76">
        <f t="shared" si="6"/>
        <v>294</v>
      </c>
      <c r="O10" s="76">
        <f t="shared" si="7"/>
        <v>3126.2</v>
      </c>
      <c r="P10" s="76">
        <f t="shared" si="8"/>
        <v>1331</v>
      </c>
      <c r="Q10" s="76">
        <f t="shared" si="9"/>
        <v>1795.2</v>
      </c>
      <c r="R10" s="76">
        <f t="shared" si="10"/>
        <v>2051.6999999999998</v>
      </c>
      <c r="S10" s="76">
        <f t="shared" si="11"/>
        <v>395</v>
      </c>
      <c r="T10" s="207">
        <f t="shared" si="12"/>
        <v>1656.7</v>
      </c>
      <c r="U10" s="289"/>
      <c r="V10" s="290"/>
      <c r="W10" s="93">
        <v>1.0225320487267766</v>
      </c>
      <c r="X10" s="118">
        <v>1.0623631731861316</v>
      </c>
      <c r="Y10" s="86">
        <f t="shared" si="13"/>
        <v>743.73868564142083</v>
      </c>
      <c r="Z10" s="87">
        <f t="shared" si="14"/>
        <v>300.6244223256723</v>
      </c>
      <c r="AA10" s="87">
        <f t="shared" si="15"/>
        <v>1907.1543685037434</v>
      </c>
      <c r="AB10" s="87">
        <f t="shared" si="16"/>
        <v>1414.0053835107412</v>
      </c>
      <c r="AC10" s="87">
        <f t="shared" si="17"/>
        <v>1760.0170690174643</v>
      </c>
      <c r="AD10" s="88">
        <f t="shared" si="18"/>
        <v>419.63345340852197</v>
      </c>
      <c r="AE10" s="84">
        <v>0.87</v>
      </c>
      <c r="AF10" s="86">
        <f t="shared" si="0"/>
        <v>854.8720524614032</v>
      </c>
      <c r="AG10" s="87">
        <f t="shared" si="1"/>
        <v>345.54531301801416</v>
      </c>
      <c r="AH10" s="87">
        <f t="shared" si="2"/>
        <v>2192.1314580502799</v>
      </c>
      <c r="AI10" s="88">
        <f t="shared" si="3"/>
        <v>2023.0081253074302</v>
      </c>
      <c r="AJ10" s="87">
        <f t="shared" si="4"/>
        <v>5415.5569488371275</v>
      </c>
      <c r="AK10" s="89"/>
      <c r="AL10" s="87">
        <f t="shared" si="19"/>
        <v>6709.3190290491984</v>
      </c>
      <c r="AM10" s="90">
        <v>882.54495582794164</v>
      </c>
      <c r="AN10" s="87">
        <v>389.12529848219469</v>
      </c>
      <c r="AO10" s="91">
        <v>3535.8008820802006</v>
      </c>
      <c r="AP10" s="87">
        <v>1901.8478926588616</v>
      </c>
    </row>
    <row r="11" spans="1:42" ht="15" x14ac:dyDescent="0.25">
      <c r="A11" s="92">
        <v>75</v>
      </c>
      <c r="B11" s="137" t="s">
        <v>34</v>
      </c>
      <c r="C11" s="92">
        <v>73</v>
      </c>
      <c r="D11" s="76">
        <f>IFERROR(VLOOKUP($C11,'DONNEES-900'!$A$3:$L$300,2,FALSE),'1000'!$B9)</f>
        <v>727.34999999999991</v>
      </c>
      <c r="E11" s="76">
        <f>IFERROR(VLOOKUP($C11,'DONNEES-900'!$A$3:$L$300,3,FALSE),'1000'!$C9)</f>
        <v>294</v>
      </c>
      <c r="F11" s="76">
        <f>IFERROR(VLOOKUP($C11,'DONNEES-900'!$A$3:$L$300,4,FALSE),'1000'!$D9)</f>
        <v>1331</v>
      </c>
      <c r="G11" s="76">
        <f>IFERROR(VLOOKUP($C11,'DONNEES-900'!$A$3:$L$300,5,FALSE),'1000'!$E9)</f>
        <v>1064</v>
      </c>
      <c r="H11" s="76">
        <f>IFERROR(VLOOKUP($C11,'DONNEES-900'!$A$3:$L$300,6,FALSE),'1000'!$F9)</f>
        <v>402</v>
      </c>
      <c r="I11" s="76">
        <f>IFERROR(VLOOKUP($C11,'DONNEES-900'!$A$3:$L$300,7,FALSE),'1000'!$G9)</f>
        <v>329.2</v>
      </c>
      <c r="J11" s="76">
        <f>IFERROR(VLOOKUP($C11,'DONNEES-900'!$A$3:$L$300,9,FALSE),'1000'!$I9)</f>
        <v>395</v>
      </c>
      <c r="K11" s="76">
        <f>IFERROR(VLOOKUP($C11,'DONNEES-900'!$A$3:$L$300,10,FALSE),'1000'!$J9)</f>
        <v>756.5</v>
      </c>
      <c r="L11" s="198">
        <f>IFERROR(VLOOKUP($C11,'DONNEES-900'!$A$3:$L$300,11,FALSE),'1000'!$K9)</f>
        <v>900.2</v>
      </c>
      <c r="M11" s="206">
        <f t="shared" si="5"/>
        <v>727.34999999999991</v>
      </c>
      <c r="N11" s="76">
        <f t="shared" si="6"/>
        <v>294</v>
      </c>
      <c r="O11" s="76">
        <f t="shared" si="7"/>
        <v>3126.2</v>
      </c>
      <c r="P11" s="76">
        <f t="shared" si="8"/>
        <v>1331</v>
      </c>
      <c r="Q11" s="76">
        <f t="shared" si="9"/>
        <v>1795.2</v>
      </c>
      <c r="R11" s="76">
        <f t="shared" si="10"/>
        <v>2051.6999999999998</v>
      </c>
      <c r="S11" s="76">
        <f t="shared" si="11"/>
        <v>395</v>
      </c>
      <c r="T11" s="207">
        <f t="shared" si="12"/>
        <v>1656.7</v>
      </c>
      <c r="U11" s="289"/>
      <c r="V11" s="290"/>
      <c r="W11" s="93">
        <v>1.0215168603611577</v>
      </c>
      <c r="X11" s="118">
        <v>1.0595019933920944</v>
      </c>
      <c r="Y11" s="86">
        <f t="shared" si="13"/>
        <v>743.00028838368803</v>
      </c>
      <c r="Z11" s="87">
        <f t="shared" si="14"/>
        <v>300.32595694618038</v>
      </c>
      <c r="AA11" s="87">
        <f t="shared" si="15"/>
        <v>1902.0179785374878</v>
      </c>
      <c r="AB11" s="87">
        <f t="shared" si="16"/>
        <v>1410.1971532048776</v>
      </c>
      <c r="AC11" s="87">
        <f t="shared" si="17"/>
        <v>1755.2769524526827</v>
      </c>
      <c r="AD11" s="88">
        <f t="shared" si="18"/>
        <v>418.5032873898773</v>
      </c>
      <c r="AE11" s="84">
        <v>0.87</v>
      </c>
      <c r="AF11" s="86">
        <f t="shared" si="0"/>
        <v>854.02331998125067</v>
      </c>
      <c r="AG11" s="87">
        <f t="shared" si="1"/>
        <v>345.20224936342572</v>
      </c>
      <c r="AH11" s="87">
        <f t="shared" si="2"/>
        <v>2186.2275615373424</v>
      </c>
      <c r="AI11" s="88">
        <f t="shared" si="3"/>
        <v>2017.5597154628538</v>
      </c>
      <c r="AJ11" s="87">
        <f t="shared" si="4"/>
        <v>5403.0128463448727</v>
      </c>
      <c r="AK11" s="89"/>
      <c r="AL11" s="87">
        <f t="shared" si="19"/>
        <v>6690.9902575743181</v>
      </c>
      <c r="AM11" s="90">
        <v>882.54495582794164</v>
      </c>
      <c r="AN11" s="87">
        <v>389.12529848219469</v>
      </c>
      <c r="AO11" s="91">
        <v>3523.8827003378651</v>
      </c>
      <c r="AP11" s="87">
        <v>1895.437302926317</v>
      </c>
    </row>
    <row r="12" spans="1:42" ht="15" x14ac:dyDescent="0.25">
      <c r="A12" s="92">
        <v>76</v>
      </c>
      <c r="B12" s="137" t="s">
        <v>34</v>
      </c>
      <c r="C12" s="92">
        <v>74</v>
      </c>
      <c r="D12" s="76">
        <f>IFERROR(VLOOKUP($C12,'DONNEES-900'!$A$3:$L$300,2,FALSE),'1000'!$B10)</f>
        <v>727.34999999999991</v>
      </c>
      <c r="E12" s="76">
        <f>IFERROR(VLOOKUP($C12,'DONNEES-900'!$A$3:$L$300,3,FALSE),'1000'!$C10)</f>
        <v>294</v>
      </c>
      <c r="F12" s="76">
        <f>IFERROR(VLOOKUP($C12,'DONNEES-900'!$A$3:$L$300,4,FALSE),'1000'!$D10)</f>
        <v>1331</v>
      </c>
      <c r="G12" s="76">
        <f>IFERROR(VLOOKUP($C12,'DONNEES-900'!$A$3:$L$300,5,FALSE),'1000'!$E10)</f>
        <v>1064</v>
      </c>
      <c r="H12" s="76">
        <f>IFERROR(VLOOKUP($C12,'DONNEES-900'!$A$3:$L$300,6,FALSE),'1000'!$F10)</f>
        <v>402</v>
      </c>
      <c r="I12" s="76">
        <f>IFERROR(VLOOKUP($C12,'DONNEES-900'!$A$3:$L$300,7,FALSE),'1000'!$G10)</f>
        <v>329.2</v>
      </c>
      <c r="J12" s="76">
        <f>IFERROR(VLOOKUP($C12,'DONNEES-900'!$A$3:$L$300,9,FALSE),'1000'!$I10)</f>
        <v>395</v>
      </c>
      <c r="K12" s="76">
        <f>IFERROR(VLOOKUP($C12,'DONNEES-900'!$A$3:$L$300,10,FALSE),'1000'!$J10)</f>
        <v>756.5</v>
      </c>
      <c r="L12" s="198">
        <f>IFERROR(VLOOKUP($C12,'DONNEES-900'!$A$3:$L$300,11,FALSE),'1000'!$K10)</f>
        <v>900.2</v>
      </c>
      <c r="M12" s="206">
        <f t="shared" si="5"/>
        <v>727.34999999999991</v>
      </c>
      <c r="N12" s="76">
        <f t="shared" si="6"/>
        <v>294</v>
      </c>
      <c r="O12" s="76">
        <f t="shared" si="7"/>
        <v>3126.2</v>
      </c>
      <c r="P12" s="76">
        <f t="shared" si="8"/>
        <v>1331</v>
      </c>
      <c r="Q12" s="76">
        <f t="shared" si="9"/>
        <v>1795.2</v>
      </c>
      <c r="R12" s="76">
        <f t="shared" si="10"/>
        <v>2051.6999999999998</v>
      </c>
      <c r="S12" s="76">
        <f t="shared" si="11"/>
        <v>395</v>
      </c>
      <c r="T12" s="207">
        <f t="shared" si="12"/>
        <v>1656.7</v>
      </c>
      <c r="U12" s="289"/>
      <c r="V12" s="290"/>
      <c r="W12" s="93">
        <v>1.0205161065599848</v>
      </c>
      <c r="X12" s="118">
        <v>1.056686264592966</v>
      </c>
      <c r="Y12" s="86">
        <f t="shared" si="13"/>
        <v>742.27239010640483</v>
      </c>
      <c r="Z12" s="87">
        <f t="shared" si="14"/>
        <v>300.03173532863553</v>
      </c>
      <c r="AA12" s="87">
        <f t="shared" si="15"/>
        <v>1896.9631821972926</v>
      </c>
      <c r="AB12" s="87">
        <f t="shared" si="16"/>
        <v>1406.4494181732377</v>
      </c>
      <c r="AC12" s="87">
        <f t="shared" si="17"/>
        <v>1750.6121345511667</v>
      </c>
      <c r="AD12" s="88">
        <f t="shared" si="18"/>
        <v>417.39107451422154</v>
      </c>
      <c r="AE12" s="84">
        <v>0.87</v>
      </c>
      <c r="AF12" s="86">
        <f t="shared" si="0"/>
        <v>853.18665529471821</v>
      </c>
      <c r="AG12" s="87">
        <f t="shared" si="1"/>
        <v>344.86406359613278</v>
      </c>
      <c r="AH12" s="87">
        <f t="shared" si="2"/>
        <v>2180.4174508014858</v>
      </c>
      <c r="AI12" s="88">
        <f t="shared" si="3"/>
        <v>2012.1978558059388</v>
      </c>
      <c r="AJ12" s="87">
        <f t="shared" si="4"/>
        <v>5390.6660254982753</v>
      </c>
      <c r="AK12" s="89"/>
      <c r="AL12" s="87">
        <f t="shared" si="19"/>
        <v>6672.9648183662048</v>
      </c>
      <c r="AM12" s="90">
        <v>882.54495582794164</v>
      </c>
      <c r="AN12" s="87">
        <v>389.12529848219469</v>
      </c>
      <c r="AO12" s="91">
        <v>3512.1617587154465</v>
      </c>
      <c r="AP12" s="87">
        <v>1889.1328053406216</v>
      </c>
    </row>
    <row r="13" spans="1:42" ht="15" x14ac:dyDescent="0.25">
      <c r="A13" s="92">
        <v>77</v>
      </c>
      <c r="B13" s="137" t="s">
        <v>34</v>
      </c>
      <c r="C13" s="92">
        <v>75</v>
      </c>
      <c r="D13" s="76">
        <f>IFERROR(VLOOKUP($C13,'DONNEES-900'!$A$3:$L$300,2,FALSE),'1000'!$B11)</f>
        <v>727.34999999999991</v>
      </c>
      <c r="E13" s="76">
        <f>IFERROR(VLOOKUP($C13,'DONNEES-900'!$A$3:$L$300,3,FALSE),'1000'!$C11)</f>
        <v>294</v>
      </c>
      <c r="F13" s="76">
        <f>IFERROR(VLOOKUP($C13,'DONNEES-900'!$A$3:$L$300,4,FALSE),'1000'!$D11)</f>
        <v>1331</v>
      </c>
      <c r="G13" s="76">
        <f>IFERROR(VLOOKUP($C13,'DONNEES-900'!$A$3:$L$300,5,FALSE),'1000'!$E11)</f>
        <v>1064</v>
      </c>
      <c r="H13" s="76">
        <f>IFERROR(VLOOKUP($C13,'DONNEES-900'!$A$3:$L$300,6,FALSE),'1000'!$F11)</f>
        <v>402</v>
      </c>
      <c r="I13" s="76">
        <f>IFERROR(VLOOKUP($C13,'DONNEES-900'!$A$3:$L$300,7,FALSE),'1000'!$G11)</f>
        <v>329.2</v>
      </c>
      <c r="J13" s="76">
        <f>IFERROR(VLOOKUP($C13,'DONNEES-900'!$A$3:$L$300,9,FALSE),'1000'!$I11)</f>
        <v>395</v>
      </c>
      <c r="K13" s="76">
        <f>IFERROR(VLOOKUP($C13,'DONNEES-900'!$A$3:$L$300,10,FALSE),'1000'!$J11)</f>
        <v>756.5</v>
      </c>
      <c r="L13" s="198">
        <f>IFERROR(VLOOKUP($C13,'DONNEES-900'!$A$3:$L$300,11,FALSE),'1000'!$K11)</f>
        <v>900.2</v>
      </c>
      <c r="M13" s="206">
        <f t="shared" si="5"/>
        <v>727.34999999999991</v>
      </c>
      <c r="N13" s="76">
        <f t="shared" si="6"/>
        <v>294</v>
      </c>
      <c r="O13" s="76">
        <f t="shared" si="7"/>
        <v>3126.2</v>
      </c>
      <c r="P13" s="76">
        <f t="shared" si="8"/>
        <v>1331</v>
      </c>
      <c r="Q13" s="76">
        <f t="shared" si="9"/>
        <v>1795.2</v>
      </c>
      <c r="R13" s="76">
        <f t="shared" si="10"/>
        <v>2051.6999999999998</v>
      </c>
      <c r="S13" s="76">
        <f t="shared" si="11"/>
        <v>395</v>
      </c>
      <c r="T13" s="207">
        <f t="shared" si="12"/>
        <v>1656.7</v>
      </c>
      <c r="U13" s="289"/>
      <c r="V13" s="290"/>
      <c r="W13" s="93">
        <v>1.0195293961591922</v>
      </c>
      <c r="X13" s="118">
        <v>1.0539146808257818</v>
      </c>
      <c r="Y13" s="86">
        <f t="shared" si="13"/>
        <v>741.55470629638842</v>
      </c>
      <c r="Z13" s="87">
        <f t="shared" si="14"/>
        <v>299.7416424708025</v>
      </c>
      <c r="AA13" s="87">
        <f t="shared" si="15"/>
        <v>1891.9876350184434</v>
      </c>
      <c r="AB13" s="87">
        <f t="shared" si="16"/>
        <v>1402.7604401791154</v>
      </c>
      <c r="AC13" s="87">
        <f t="shared" si="17"/>
        <v>1746.0204517240727</v>
      </c>
      <c r="AD13" s="88">
        <f t="shared" si="18"/>
        <v>416.29629892618379</v>
      </c>
      <c r="AE13" s="84">
        <v>0.87</v>
      </c>
      <c r="AF13" s="86">
        <f t="shared" si="0"/>
        <v>852.36173137515914</v>
      </c>
      <c r="AG13" s="87">
        <f t="shared" si="1"/>
        <v>344.53062352965804</v>
      </c>
      <c r="AH13" s="87">
        <f t="shared" si="2"/>
        <v>2174.6984310556822</v>
      </c>
      <c r="AI13" s="88">
        <f t="shared" si="3"/>
        <v>2006.920059452957</v>
      </c>
      <c r="AJ13" s="87">
        <f t="shared" si="4"/>
        <v>5378.510845413457</v>
      </c>
      <c r="AK13" s="89"/>
      <c r="AL13" s="87">
        <f t="shared" si="19"/>
        <v>6657.3946049672859</v>
      </c>
      <c r="AM13" s="90">
        <v>882.54495582794164</v>
      </c>
      <c r="AN13" s="87">
        <v>391.2861053224475</v>
      </c>
      <c r="AO13" s="91">
        <v>3500.6322613905936</v>
      </c>
      <c r="AP13" s="87">
        <v>1882.9312824263031</v>
      </c>
    </row>
    <row r="14" spans="1:42" ht="15" x14ac:dyDescent="0.25">
      <c r="A14" s="92">
        <v>78</v>
      </c>
      <c r="B14" s="137" t="s">
        <v>34</v>
      </c>
      <c r="C14" s="92">
        <v>76</v>
      </c>
      <c r="D14" s="76">
        <f>IFERROR(VLOOKUP($C14,'DONNEES-900'!$A$3:$L$300,2,FALSE),'1000'!$B12)</f>
        <v>727.34999999999991</v>
      </c>
      <c r="E14" s="76">
        <f>IFERROR(VLOOKUP($C14,'DONNEES-900'!$A$3:$L$300,3,FALSE),'1000'!$C12)</f>
        <v>294</v>
      </c>
      <c r="F14" s="76">
        <f>IFERROR(VLOOKUP($C14,'DONNEES-900'!$A$3:$L$300,4,FALSE),'1000'!$D12)</f>
        <v>1331</v>
      </c>
      <c r="G14" s="76">
        <f>IFERROR(VLOOKUP($C14,'DONNEES-900'!$A$3:$L$300,5,FALSE),'1000'!$E12)</f>
        <v>1064</v>
      </c>
      <c r="H14" s="76">
        <f>IFERROR(VLOOKUP($C14,'DONNEES-900'!$A$3:$L$300,6,FALSE),'1000'!$F12)</f>
        <v>402</v>
      </c>
      <c r="I14" s="76">
        <f>IFERROR(VLOOKUP($C14,'DONNEES-900'!$A$3:$L$300,7,FALSE),'1000'!$G12)</f>
        <v>329.2</v>
      </c>
      <c r="J14" s="76">
        <f>IFERROR(VLOOKUP($C14,'DONNEES-900'!$A$3:$L$300,9,FALSE),'1000'!$I12)</f>
        <v>395</v>
      </c>
      <c r="K14" s="76">
        <f>IFERROR(VLOOKUP($C14,'DONNEES-900'!$A$3:$L$300,10,FALSE),'1000'!$J12)</f>
        <v>756.5</v>
      </c>
      <c r="L14" s="198">
        <f>IFERROR(VLOOKUP($C14,'DONNEES-900'!$A$3:$L$300,11,FALSE),'1000'!$K12)</f>
        <v>900.2</v>
      </c>
      <c r="M14" s="206">
        <f t="shared" si="5"/>
        <v>727.34999999999991</v>
      </c>
      <c r="N14" s="76">
        <f t="shared" si="6"/>
        <v>294</v>
      </c>
      <c r="O14" s="76">
        <f t="shared" si="7"/>
        <v>3126.2</v>
      </c>
      <c r="P14" s="76">
        <f t="shared" si="8"/>
        <v>1331</v>
      </c>
      <c r="Q14" s="76">
        <f t="shared" si="9"/>
        <v>1795.2</v>
      </c>
      <c r="R14" s="76">
        <f t="shared" si="10"/>
        <v>2051.6999999999998</v>
      </c>
      <c r="S14" s="76">
        <f t="shared" si="11"/>
        <v>395</v>
      </c>
      <c r="T14" s="207">
        <f t="shared" si="12"/>
        <v>1656.7</v>
      </c>
      <c r="U14" s="289"/>
      <c r="V14" s="290"/>
      <c r="W14" s="93">
        <v>1.0185563535034752</v>
      </c>
      <c r="X14" s="118">
        <v>1.0511859899993188</v>
      </c>
      <c r="Y14" s="86">
        <f t="shared" si="13"/>
        <v>740.84696372075257</v>
      </c>
      <c r="Z14" s="87">
        <f t="shared" si="14"/>
        <v>299.45556793002169</v>
      </c>
      <c r="AA14" s="87">
        <f t="shared" si="15"/>
        <v>1887.0890892467771</v>
      </c>
      <c r="AB14" s="87">
        <f t="shared" si="16"/>
        <v>1399.1285526890933</v>
      </c>
      <c r="AC14" s="87">
        <f t="shared" si="17"/>
        <v>1741.4998296318715</v>
      </c>
      <c r="AD14" s="88">
        <f t="shared" si="18"/>
        <v>415.21846604973092</v>
      </c>
      <c r="AE14" s="84">
        <v>0.87</v>
      </c>
      <c r="AF14" s="86">
        <f t="shared" si="0"/>
        <v>851.54823416178453</v>
      </c>
      <c r="AG14" s="87">
        <f t="shared" si="1"/>
        <v>344.20180221841571</v>
      </c>
      <c r="AH14" s="87">
        <f t="shared" si="2"/>
        <v>2169.0679186744565</v>
      </c>
      <c r="AI14" s="88">
        <f t="shared" si="3"/>
        <v>2001.7239421055995</v>
      </c>
      <c r="AJ14" s="87">
        <f t="shared" si="4"/>
        <v>5366.5418971602558</v>
      </c>
      <c r="AK14" s="89"/>
      <c r="AL14" s="87">
        <f t="shared" si="19"/>
        <v>6639.9494637705648</v>
      </c>
      <c r="AM14" s="90">
        <v>882.54495582794164</v>
      </c>
      <c r="AN14" s="87">
        <v>391.2861053224475</v>
      </c>
      <c r="AO14" s="91">
        <v>3489.2886553235871</v>
      </c>
      <c r="AP14" s="87">
        <v>1876.8297472965885</v>
      </c>
    </row>
    <row r="15" spans="1:42" ht="15" x14ac:dyDescent="0.25">
      <c r="A15" s="92">
        <v>79</v>
      </c>
      <c r="B15" s="137" t="s">
        <v>34</v>
      </c>
      <c r="C15" s="92">
        <v>77</v>
      </c>
      <c r="D15" s="76">
        <f>IFERROR(VLOOKUP($C15,'DONNEES-900'!$A$3:$L$300,2,FALSE),'1000'!$B13)</f>
        <v>727.34999999999991</v>
      </c>
      <c r="E15" s="76">
        <f>IFERROR(VLOOKUP($C15,'DONNEES-900'!$A$3:$L$300,3,FALSE),'1000'!$C13)</f>
        <v>294</v>
      </c>
      <c r="F15" s="76">
        <f>IFERROR(VLOOKUP($C15,'DONNEES-900'!$A$3:$L$300,4,FALSE),'1000'!$D13)</f>
        <v>1279</v>
      </c>
      <c r="G15" s="76">
        <f>IFERROR(VLOOKUP($C15,'DONNEES-900'!$A$3:$L$300,5,FALSE),'1000'!$E13)</f>
        <v>1064</v>
      </c>
      <c r="H15" s="76">
        <f>IFERROR(VLOOKUP($C15,'DONNEES-900'!$A$3:$L$300,6,FALSE),'1000'!$F13)</f>
        <v>402</v>
      </c>
      <c r="I15" s="76">
        <f>IFERROR(VLOOKUP($C15,'DONNEES-900'!$A$3:$L$300,7,FALSE),'1000'!$G13)</f>
        <v>312.2</v>
      </c>
      <c r="J15" s="76">
        <f>IFERROR(VLOOKUP($C15,'DONNEES-900'!$A$3:$L$300,9,FALSE),'1000'!$I13)</f>
        <v>395</v>
      </c>
      <c r="K15" s="76">
        <f>IFERROR(VLOOKUP($C15,'DONNEES-900'!$A$3:$L$300,10,FALSE),'1000'!$J13)</f>
        <v>756.5</v>
      </c>
      <c r="L15" s="198">
        <f>IFERROR(VLOOKUP($C15,'DONNEES-900'!$A$3:$L$300,11,FALSE),'1000'!$K13)</f>
        <v>900.2</v>
      </c>
      <c r="M15" s="206">
        <f t="shared" si="5"/>
        <v>727.34999999999991</v>
      </c>
      <c r="N15" s="76">
        <f t="shared" si="6"/>
        <v>294</v>
      </c>
      <c r="O15" s="76">
        <f t="shared" si="7"/>
        <v>3057.2</v>
      </c>
      <c r="P15" s="76">
        <f t="shared" si="8"/>
        <v>1279</v>
      </c>
      <c r="Q15" s="76">
        <f t="shared" si="9"/>
        <v>1778.2</v>
      </c>
      <c r="R15" s="76">
        <f t="shared" si="10"/>
        <v>2051.6999999999998</v>
      </c>
      <c r="S15" s="76">
        <f t="shared" si="11"/>
        <v>395</v>
      </c>
      <c r="T15" s="207">
        <f t="shared" si="12"/>
        <v>1656.7</v>
      </c>
      <c r="U15" s="289"/>
      <c r="V15" s="290"/>
      <c r="W15" s="93">
        <v>1.0175966176417395</v>
      </c>
      <c r="X15" s="118">
        <v>1.0484989910146787</v>
      </c>
      <c r="Y15" s="86">
        <f t="shared" si="13"/>
        <v>740.14889984171907</v>
      </c>
      <c r="Z15" s="87">
        <f t="shared" si="14"/>
        <v>299.17340558667138</v>
      </c>
      <c r="AA15" s="87">
        <f t="shared" si="15"/>
        <v>1864.4409058223016</v>
      </c>
      <c r="AB15" s="87">
        <f t="shared" si="16"/>
        <v>1341.0302095077741</v>
      </c>
      <c r="AC15" s="87">
        <f t="shared" si="17"/>
        <v>1737.0482784140183</v>
      </c>
      <c r="AD15" s="88">
        <f t="shared" si="18"/>
        <v>414.15710145079811</v>
      </c>
      <c r="AE15" s="84">
        <v>0.87</v>
      </c>
      <c r="AF15" s="86">
        <f t="shared" si="0"/>
        <v>850.74586188703347</v>
      </c>
      <c r="AG15" s="87">
        <f t="shared" si="1"/>
        <v>343.87747768582915</v>
      </c>
      <c r="AH15" s="87">
        <f t="shared" si="2"/>
        <v>2143.03552393368</v>
      </c>
      <c r="AI15" s="88">
        <f t="shared" si="3"/>
        <v>1996.6072165678372</v>
      </c>
      <c r="AJ15" s="87">
        <f t="shared" si="4"/>
        <v>5334.2660800743797</v>
      </c>
      <c r="AK15" s="89"/>
      <c r="AL15" s="87">
        <f t="shared" si="19"/>
        <v>6622.7820148706815</v>
      </c>
      <c r="AM15" s="90">
        <v>882.54495582794164</v>
      </c>
      <c r="AN15" s="87">
        <v>391.2861053224475</v>
      </c>
      <c r="AO15" s="91">
        <v>3478.1256171286113</v>
      </c>
      <c r="AP15" s="87">
        <v>1870.8253365916805</v>
      </c>
    </row>
    <row r="16" spans="1:42" ht="15" x14ac:dyDescent="0.25">
      <c r="A16" s="94">
        <v>80</v>
      </c>
      <c r="B16" s="135" t="s">
        <v>35</v>
      </c>
      <c r="C16" s="94">
        <v>88</v>
      </c>
      <c r="D16" s="142">
        <f>IFERROR(VLOOKUP($C16,'DONNEES-900'!$A$3:$L$300,2,FALSE),'1000'!$B14)</f>
        <v>748.8</v>
      </c>
      <c r="E16" s="142">
        <f>IFERROR(VLOOKUP($C16,'DONNEES-900'!$A$3:$L$300,3,FALSE),'1000'!$C14)</f>
        <v>294</v>
      </c>
      <c r="F16" s="142">
        <f>IFERROR(VLOOKUP($C16,'DONNEES-900'!$A$3:$L$300,4,FALSE),'1000'!$D14)</f>
        <v>1272</v>
      </c>
      <c r="G16" s="142">
        <f>IFERROR(VLOOKUP($C16,'DONNEES-900'!$A$3:$L$300,5,FALSE),'1000'!$E14)</f>
        <v>1064</v>
      </c>
      <c r="H16" s="142">
        <f>IFERROR(VLOOKUP($C16,'DONNEES-900'!$A$3:$L$300,6,FALSE),'1000'!$F14)</f>
        <v>402</v>
      </c>
      <c r="I16" s="142">
        <f>IFERROR(VLOOKUP($C16,'DONNEES-900'!$A$3:$L$300,7,FALSE),'1000'!$G14)</f>
        <v>312.2</v>
      </c>
      <c r="J16" s="142">
        <f>IFERROR(VLOOKUP($C16,'DONNEES-900'!$A$3:$L$300,9,FALSE),'1000'!$I14)</f>
        <v>395</v>
      </c>
      <c r="K16" s="142">
        <f>IFERROR(VLOOKUP($C16,'DONNEES-900'!$A$3:$L$300,10,FALSE),'1000'!$J14)</f>
        <v>756.5</v>
      </c>
      <c r="L16" s="199">
        <f>IFERROR(VLOOKUP($C16,'DONNEES-900'!$A$3:$L$300,11,FALSE),'1000'!$K14)</f>
        <v>900.2</v>
      </c>
      <c r="M16" s="208">
        <f t="shared" si="5"/>
        <v>748.8</v>
      </c>
      <c r="N16" s="142">
        <f t="shared" si="6"/>
        <v>294</v>
      </c>
      <c r="O16" s="142">
        <f t="shared" si="7"/>
        <v>3050.2</v>
      </c>
      <c r="P16" s="142">
        <f t="shared" si="8"/>
        <v>1272</v>
      </c>
      <c r="Q16" s="142">
        <f t="shared" si="9"/>
        <v>1778.2</v>
      </c>
      <c r="R16" s="142">
        <f t="shared" si="10"/>
        <v>2051.6999999999998</v>
      </c>
      <c r="S16" s="142">
        <f t="shared" si="11"/>
        <v>395</v>
      </c>
      <c r="T16" s="209">
        <f t="shared" si="12"/>
        <v>1656.7</v>
      </c>
      <c r="U16" s="289"/>
      <c r="V16" s="290"/>
      <c r="W16" s="143">
        <v>1.0166498415738845</v>
      </c>
      <c r="X16" s="144">
        <v>1.0458525310740183</v>
      </c>
      <c r="Y16" s="86">
        <f t="shared" si="13"/>
        <v>761.26740137052468</v>
      </c>
      <c r="Z16" s="87">
        <f t="shared" si="14"/>
        <v>298.89505342272201</v>
      </c>
      <c r="AA16" s="87">
        <f t="shared" si="15"/>
        <v>1859.7349707558194</v>
      </c>
      <c r="AB16" s="87">
        <f t="shared" si="16"/>
        <v>1330.3244195261514</v>
      </c>
      <c r="AC16" s="87">
        <f t="shared" si="17"/>
        <v>1732.6638882303262</v>
      </c>
      <c r="AD16" s="88">
        <f t="shared" si="18"/>
        <v>413.11174977423724</v>
      </c>
      <c r="AE16" s="84">
        <v>0.87</v>
      </c>
      <c r="AF16" s="86">
        <f t="shared" si="0"/>
        <v>875.02000157531575</v>
      </c>
      <c r="AG16" s="87">
        <f t="shared" si="1"/>
        <v>343.55753266979542</v>
      </c>
      <c r="AH16" s="87">
        <f t="shared" si="2"/>
        <v>2137.6264031676087</v>
      </c>
      <c r="AI16" s="88">
        <f t="shared" si="3"/>
        <v>1991.5676876210646</v>
      </c>
      <c r="AJ16" s="87">
        <f t="shared" si="4"/>
        <v>5347.7716250337844</v>
      </c>
      <c r="AK16" s="89"/>
      <c r="AL16" s="87">
        <f t="shared" si="19"/>
        <v>6605.8844058441618</v>
      </c>
      <c r="AM16" s="90">
        <v>882.54495582794164</v>
      </c>
      <c r="AN16" s="87">
        <v>391.2861053224475</v>
      </c>
      <c r="AO16" s="91">
        <v>3467.1380408109626</v>
      </c>
      <c r="AP16" s="87">
        <v>1864.9153038828097</v>
      </c>
    </row>
    <row r="17" spans="1:42" ht="15" x14ac:dyDescent="0.25">
      <c r="A17" s="138">
        <v>81</v>
      </c>
      <c r="B17" s="137" t="s">
        <v>34</v>
      </c>
      <c r="C17" s="92">
        <v>78</v>
      </c>
      <c r="D17" s="76">
        <f>IFERROR(VLOOKUP($C17,'DONNEES-900'!$A$3:$L$300,2,FALSE),'1000'!$B15)</f>
        <v>727.34999999999991</v>
      </c>
      <c r="E17" s="76">
        <f>IFERROR(VLOOKUP($C17,'DONNEES-900'!$A$3:$L$300,3,FALSE),'1000'!$C15)</f>
        <v>294</v>
      </c>
      <c r="F17" s="76">
        <f>IFERROR(VLOOKUP($C17,'DONNEES-900'!$A$3:$L$300,4,FALSE),'1000'!$D15)</f>
        <v>1272</v>
      </c>
      <c r="G17" s="76">
        <f>IFERROR(VLOOKUP($C17,'DONNEES-900'!$A$3:$L$300,5,FALSE),'1000'!$E15)</f>
        <v>1064</v>
      </c>
      <c r="H17" s="76">
        <f>IFERROR(VLOOKUP($C17,'DONNEES-900'!$A$3:$L$300,6,FALSE),'1000'!$F15)</f>
        <v>402</v>
      </c>
      <c r="I17" s="76">
        <f>IFERROR(VLOOKUP($C17,'DONNEES-900'!$A$3:$L$300,7,FALSE),'1000'!$G15)</f>
        <v>272.2</v>
      </c>
      <c r="J17" s="76">
        <f>IFERROR(VLOOKUP($C17,'DONNEES-900'!$A$3:$L$300,9,FALSE),'1000'!$I15)</f>
        <v>395</v>
      </c>
      <c r="K17" s="76">
        <f>IFERROR(VLOOKUP($C17,'DONNEES-900'!$A$3:$L$300,10,FALSE),'1000'!$J15)</f>
        <v>756.5</v>
      </c>
      <c r="L17" s="198">
        <f>IFERROR(VLOOKUP($C17,'DONNEES-900'!$A$3:$L$300,11,FALSE),'1000'!$K15)</f>
        <v>900.2</v>
      </c>
      <c r="M17" s="206">
        <f t="shared" si="5"/>
        <v>727.34999999999991</v>
      </c>
      <c r="N17" s="76">
        <f t="shared" si="6"/>
        <v>294</v>
      </c>
      <c r="O17" s="76">
        <f t="shared" si="7"/>
        <v>3010.2</v>
      </c>
      <c r="P17" s="76">
        <f t="shared" si="8"/>
        <v>1272</v>
      </c>
      <c r="Q17" s="76">
        <f t="shared" si="9"/>
        <v>1738.2</v>
      </c>
      <c r="R17" s="76">
        <f t="shared" si="10"/>
        <v>2051.6999999999998</v>
      </c>
      <c r="S17" s="76">
        <f t="shared" si="11"/>
        <v>395</v>
      </c>
      <c r="T17" s="207">
        <f t="shared" si="12"/>
        <v>1656.7</v>
      </c>
      <c r="U17" s="289"/>
      <c r="V17" s="290"/>
      <c r="W17" s="93">
        <v>1.0157156915450409</v>
      </c>
      <c r="X17" s="118">
        <v>1.0432455031629491</v>
      </c>
      <c r="Y17" s="86">
        <f t="shared" si="13"/>
        <v>738.78080824528547</v>
      </c>
      <c r="Z17" s="87">
        <f t="shared" si="14"/>
        <v>298.62041331424206</v>
      </c>
      <c r="AA17" s="87">
        <f t="shared" si="15"/>
        <v>1813.369333597838</v>
      </c>
      <c r="AB17" s="87">
        <f t="shared" si="16"/>
        <v>1327.0082800232713</v>
      </c>
      <c r="AC17" s="87">
        <f t="shared" si="17"/>
        <v>1728.3448250900578</v>
      </c>
      <c r="AD17" s="88">
        <f t="shared" si="18"/>
        <v>412.08197374936486</v>
      </c>
      <c r="AE17" s="84">
        <v>0.87</v>
      </c>
      <c r="AF17" s="86">
        <v>891.71207568271495</v>
      </c>
      <c r="AG17" s="87">
        <v>389.98414409134369</v>
      </c>
      <c r="AH17" s="87">
        <v>4426.4803761782177</v>
      </c>
      <c r="AI17" s="88">
        <v>3152.4003666575377</v>
      </c>
      <c r="AJ17" s="87">
        <f t="shared" si="4"/>
        <v>8860.5769626098136</v>
      </c>
      <c r="AK17" s="89"/>
      <c r="AL17" s="87">
        <f t="shared" si="19"/>
        <v>7879.7664551695343</v>
      </c>
      <c r="AM17" s="90">
        <v>891.71207568271495</v>
      </c>
      <c r="AN17" s="87">
        <v>389.98414409134369</v>
      </c>
      <c r="AO17" s="91">
        <v>3445.669868737938</v>
      </c>
      <c r="AP17" s="87">
        <v>3152.4003666575377</v>
      </c>
    </row>
    <row r="18" spans="1:42" ht="15" x14ac:dyDescent="0.25">
      <c r="A18" s="92">
        <v>82</v>
      </c>
      <c r="B18" s="137" t="s">
        <v>34</v>
      </c>
      <c r="C18" s="92">
        <v>79</v>
      </c>
      <c r="D18" s="76">
        <f>IFERROR(VLOOKUP($C18,'DONNEES-900'!$A$3:$L$300,2,FALSE),'1000'!$B16)</f>
        <v>727.34999999999991</v>
      </c>
      <c r="E18" s="76">
        <f>IFERROR(VLOOKUP($C18,'DONNEES-900'!$A$3:$L$300,3,FALSE),'1000'!$C16)</f>
        <v>294</v>
      </c>
      <c r="F18" s="76">
        <f>IFERROR(VLOOKUP($C18,'DONNEES-900'!$A$3:$L$300,4,FALSE),'1000'!$D16)</f>
        <v>1272</v>
      </c>
      <c r="G18" s="76">
        <f>IFERROR(VLOOKUP($C18,'DONNEES-900'!$A$3:$L$300,5,FALSE),'1000'!$E16)</f>
        <v>1064</v>
      </c>
      <c r="H18" s="76">
        <f>IFERROR(VLOOKUP($C18,'DONNEES-900'!$A$3:$L$300,6,FALSE),'1000'!$F16)</f>
        <v>402</v>
      </c>
      <c r="I18" s="76">
        <f>IFERROR(VLOOKUP($C18,'DONNEES-900'!$A$3:$L$300,7,FALSE),'1000'!$G16)</f>
        <v>272.2</v>
      </c>
      <c r="J18" s="76">
        <f>IFERROR(VLOOKUP($C18,'DONNEES-900'!$A$3:$L$300,9,FALSE),'1000'!$I16)</f>
        <v>395</v>
      </c>
      <c r="K18" s="76">
        <f>IFERROR(VLOOKUP($C18,'DONNEES-900'!$A$3:$L$300,10,FALSE),'1000'!$J16)</f>
        <v>756.5</v>
      </c>
      <c r="L18" s="198">
        <f>IFERROR(VLOOKUP($C18,'DONNEES-900'!$A$3:$L$300,11,FALSE),'1000'!$K16)</f>
        <v>900.2</v>
      </c>
      <c r="M18" s="206">
        <f t="shared" si="5"/>
        <v>727.34999999999991</v>
      </c>
      <c r="N18" s="76">
        <f t="shared" si="6"/>
        <v>294</v>
      </c>
      <c r="O18" s="76">
        <f t="shared" si="7"/>
        <v>3010.2</v>
      </c>
      <c r="P18" s="76">
        <f t="shared" si="8"/>
        <v>1272</v>
      </c>
      <c r="Q18" s="76">
        <f t="shared" si="9"/>
        <v>1738.2</v>
      </c>
      <c r="R18" s="76">
        <f t="shared" si="10"/>
        <v>2051.6999999999998</v>
      </c>
      <c r="S18" s="76">
        <f t="shared" si="11"/>
        <v>395</v>
      </c>
      <c r="T18" s="207">
        <f t="shared" si="12"/>
        <v>1656.7</v>
      </c>
      <c r="U18" s="289"/>
      <c r="V18" s="290"/>
      <c r="W18" s="93">
        <v>1.0147938463837325</v>
      </c>
      <c r="X18" s="118">
        <v>1.040676843693412</v>
      </c>
      <c r="Y18" s="86">
        <f t="shared" si="13"/>
        <v>738.11030416720769</v>
      </c>
      <c r="Z18" s="87">
        <f t="shared" si="14"/>
        <v>298.34939083681735</v>
      </c>
      <c r="AA18" s="87">
        <f t="shared" si="15"/>
        <v>1808.9044897078886</v>
      </c>
      <c r="AB18" s="87">
        <f t="shared" si="16"/>
        <v>1323.74094517802</v>
      </c>
      <c r="AC18" s="87">
        <f t="shared" si="17"/>
        <v>1724.0893269468756</v>
      </c>
      <c r="AD18" s="88">
        <f t="shared" si="18"/>
        <v>411.0673532588977</v>
      </c>
      <c r="AE18" s="84">
        <v>0.87</v>
      </c>
      <c r="AF18" s="86">
        <f t="shared" ref="AF18:AF31" si="20">Y18/$AE18</f>
        <v>848.40264846805485</v>
      </c>
      <c r="AG18" s="87">
        <f t="shared" ref="AG18:AG31" si="21">Z18/$AE18</f>
        <v>342.93033429519238</v>
      </c>
      <c r="AH18" s="87">
        <f t="shared" ref="AH18:AH31" si="22">AA18/$AE18</f>
        <v>2079.2005628826305</v>
      </c>
      <c r="AI18" s="88">
        <f t="shared" ref="AI18:AI31" si="23">AC18/$AE18</f>
        <v>1981.7118700538801</v>
      </c>
      <c r="AJ18" s="87">
        <f t="shared" si="4"/>
        <v>5252.2454156997583</v>
      </c>
      <c r="AK18" s="89"/>
      <c r="AL18" s="87">
        <f t="shared" si="19"/>
        <v>6562.3790443474072</v>
      </c>
      <c r="AM18" s="90">
        <v>882.54495582794164</v>
      </c>
      <c r="AN18" s="87">
        <v>391.2861053224475</v>
      </c>
      <c r="AO18" s="91">
        <v>3435.1800484048285</v>
      </c>
      <c r="AP18" s="87">
        <v>1853.3679347921898</v>
      </c>
    </row>
    <row r="19" spans="1:42" ht="15" x14ac:dyDescent="0.25">
      <c r="A19" s="92">
        <v>83</v>
      </c>
      <c r="B19" s="137" t="s">
        <v>34</v>
      </c>
      <c r="C19" s="92">
        <v>80</v>
      </c>
      <c r="D19" s="76">
        <f>IFERROR(VLOOKUP($C19,'DONNEES-900'!$A$3:$L$300,2,FALSE),'1000'!$B17)</f>
        <v>704.64999999999986</v>
      </c>
      <c r="E19" s="76">
        <f>IFERROR(VLOOKUP($C19,'DONNEES-900'!$A$3:$L$300,3,FALSE),'1000'!$C17)</f>
        <v>294</v>
      </c>
      <c r="F19" s="76">
        <f>IFERROR(VLOOKUP($C19,'DONNEES-900'!$A$3:$L$300,4,FALSE),'1000'!$D17)</f>
        <v>1272</v>
      </c>
      <c r="G19" s="76">
        <f>IFERROR(VLOOKUP($C19,'DONNEES-900'!$A$3:$L$300,5,FALSE),'1000'!$E17)</f>
        <v>1064</v>
      </c>
      <c r="H19" s="76">
        <f>IFERROR(VLOOKUP($C19,'DONNEES-900'!$A$3:$L$300,6,FALSE),'1000'!$F17)</f>
        <v>402</v>
      </c>
      <c r="I19" s="76">
        <f>IFERROR(VLOOKUP($C19,'DONNEES-900'!$A$3:$L$300,7,FALSE),'1000'!$G17)</f>
        <v>272.2</v>
      </c>
      <c r="J19" s="76">
        <f>IFERROR(VLOOKUP($C19,'DONNEES-900'!$A$3:$L$300,9,FALSE),'1000'!$I17)</f>
        <v>395</v>
      </c>
      <c r="K19" s="76">
        <f>IFERROR(VLOOKUP($C19,'DONNEES-900'!$A$3:$L$300,10,FALSE),'1000'!$J17)</f>
        <v>756.5</v>
      </c>
      <c r="L19" s="198">
        <f>IFERROR(VLOOKUP($C19,'DONNEES-900'!$A$3:$L$300,11,FALSE),'1000'!$K17)</f>
        <v>900.2</v>
      </c>
      <c r="M19" s="206">
        <f t="shared" si="5"/>
        <v>704.64999999999986</v>
      </c>
      <c r="N19" s="76">
        <f t="shared" si="6"/>
        <v>294</v>
      </c>
      <c r="O19" s="76">
        <f t="shared" si="7"/>
        <v>3010.2</v>
      </c>
      <c r="P19" s="76">
        <f t="shared" si="8"/>
        <v>1272</v>
      </c>
      <c r="Q19" s="76">
        <f t="shared" si="9"/>
        <v>1738.2</v>
      </c>
      <c r="R19" s="76">
        <f t="shared" si="10"/>
        <v>2051.6999999999998</v>
      </c>
      <c r="S19" s="76">
        <f t="shared" si="11"/>
        <v>395</v>
      </c>
      <c r="T19" s="207">
        <f t="shared" si="12"/>
        <v>1656.7</v>
      </c>
      <c r="U19" s="289"/>
      <c r="V19" s="290"/>
      <c r="W19" s="93">
        <v>1.0138839968807272</v>
      </c>
      <c r="X19" s="118">
        <v>1.0381455302949762</v>
      </c>
      <c r="Y19" s="86">
        <f t="shared" si="13"/>
        <v>714.43335840200427</v>
      </c>
      <c r="Z19" s="87">
        <f t="shared" si="14"/>
        <v>298.08189508293378</v>
      </c>
      <c r="AA19" s="87">
        <f t="shared" si="15"/>
        <v>1804.5045607587278</v>
      </c>
      <c r="AB19" s="87">
        <f t="shared" si="16"/>
        <v>1320.5211145352098</v>
      </c>
      <c r="AC19" s="87">
        <f t="shared" si="17"/>
        <v>1719.8957000396872</v>
      </c>
      <c r="AD19" s="88">
        <f t="shared" si="18"/>
        <v>410.06748446651562</v>
      </c>
      <c r="AE19" s="84">
        <v>0.87</v>
      </c>
      <c r="AF19" s="86">
        <f t="shared" si="20"/>
        <v>821.18776827816589</v>
      </c>
      <c r="AG19" s="87">
        <f t="shared" si="21"/>
        <v>342.62286791141815</v>
      </c>
      <c r="AH19" s="87">
        <f t="shared" si="22"/>
        <v>2074.1431732858941</v>
      </c>
      <c r="AI19" s="88">
        <f t="shared" si="23"/>
        <v>1976.8916092410198</v>
      </c>
      <c r="AJ19" s="87">
        <f t="shared" si="4"/>
        <v>5214.845418716498</v>
      </c>
      <c r="AK19" s="89"/>
      <c r="AL19" s="87">
        <f t="shared" si="19"/>
        <v>6527.5629169846088</v>
      </c>
      <c r="AM19" s="90">
        <v>863.70395366194566</v>
      </c>
      <c r="AN19" s="87">
        <v>391.2861053224475</v>
      </c>
      <c r="AO19" s="91">
        <v>3424.8472213351638</v>
      </c>
      <c r="AP19" s="87">
        <v>1847.7256366650518</v>
      </c>
    </row>
    <row r="20" spans="1:42" ht="15" x14ac:dyDescent="0.25">
      <c r="A20" s="92">
        <v>84</v>
      </c>
      <c r="B20" s="137" t="s">
        <v>34</v>
      </c>
      <c r="C20" s="92">
        <v>81</v>
      </c>
      <c r="D20" s="76">
        <f>IFERROR(VLOOKUP($C20,'DONNEES-900'!$A$3:$L$300,2,FALSE),'1000'!$B18)</f>
        <v>704.64999999999986</v>
      </c>
      <c r="E20" s="76">
        <f>IFERROR(VLOOKUP($C20,'DONNEES-900'!$A$3:$L$300,3,FALSE),'1000'!$C18)</f>
        <v>294</v>
      </c>
      <c r="F20" s="76">
        <f>IFERROR(VLOOKUP($C20,'DONNEES-900'!$A$3:$L$300,4,FALSE),'1000'!$D18)</f>
        <v>1272</v>
      </c>
      <c r="G20" s="76">
        <f>IFERROR(VLOOKUP($C20,'DONNEES-900'!$A$3:$L$300,5,FALSE),'1000'!$E18)</f>
        <v>1064</v>
      </c>
      <c r="H20" s="76">
        <f>IFERROR(VLOOKUP($C20,'DONNEES-900'!$A$3:$L$300,6,FALSE),'1000'!$F18)</f>
        <v>402</v>
      </c>
      <c r="I20" s="76">
        <f>IFERROR(VLOOKUP($C20,'DONNEES-900'!$A$3:$L$300,7,FALSE),'1000'!$G18)</f>
        <v>272.2</v>
      </c>
      <c r="J20" s="76">
        <f>IFERROR(VLOOKUP($C20,'DONNEES-900'!$A$3:$L$300,9,FALSE),'1000'!$I18)</f>
        <v>373</v>
      </c>
      <c r="K20" s="76">
        <f>IFERROR(VLOOKUP($C20,'DONNEES-900'!$A$3:$L$300,10,FALSE),'1000'!$J18)</f>
        <v>756.5</v>
      </c>
      <c r="L20" s="198">
        <f>IFERROR(VLOOKUP($C20,'DONNEES-900'!$A$3:$L$300,11,FALSE),'1000'!$K18)</f>
        <v>900.2</v>
      </c>
      <c r="M20" s="206">
        <f t="shared" si="5"/>
        <v>704.64999999999986</v>
      </c>
      <c r="N20" s="76">
        <f t="shared" si="6"/>
        <v>294</v>
      </c>
      <c r="O20" s="76">
        <f t="shared" si="7"/>
        <v>3010.2</v>
      </c>
      <c r="P20" s="76">
        <f t="shared" si="8"/>
        <v>1272</v>
      </c>
      <c r="Q20" s="76">
        <f t="shared" si="9"/>
        <v>1738.2</v>
      </c>
      <c r="R20" s="76">
        <f t="shared" si="10"/>
        <v>2029.7</v>
      </c>
      <c r="S20" s="76">
        <f t="shared" si="11"/>
        <v>373</v>
      </c>
      <c r="T20" s="207">
        <f t="shared" si="12"/>
        <v>1656.7</v>
      </c>
      <c r="U20" s="289"/>
      <c r="V20" s="290"/>
      <c r="W20" s="93">
        <v>1.0129858452056189</v>
      </c>
      <c r="X20" s="118">
        <v>1.0356505797435529</v>
      </c>
      <c r="Y20" s="86">
        <f t="shared" si="13"/>
        <v>713.8004758241392</v>
      </c>
      <c r="Z20" s="87">
        <f t="shared" si="14"/>
        <v>297.81783849045195</v>
      </c>
      <c r="AA20" s="87">
        <f t="shared" si="15"/>
        <v>1800.1678377102437</v>
      </c>
      <c r="AB20" s="87">
        <f t="shared" si="16"/>
        <v>1317.3475374337993</v>
      </c>
      <c r="AC20" s="87">
        <f t="shared" si="17"/>
        <v>1715.7623154611442</v>
      </c>
      <c r="AD20" s="88">
        <f t="shared" si="18"/>
        <v>386.29766624434524</v>
      </c>
      <c r="AE20" s="84">
        <v>0.87</v>
      </c>
      <c r="AF20" s="86">
        <f t="shared" si="20"/>
        <v>820.46031703924041</v>
      </c>
      <c r="AG20" s="87">
        <f t="shared" si="21"/>
        <v>342.31935458672638</v>
      </c>
      <c r="AH20" s="87">
        <f t="shared" si="22"/>
        <v>2069.1584341497055</v>
      </c>
      <c r="AI20" s="88">
        <f t="shared" si="23"/>
        <v>1972.1405924840737</v>
      </c>
      <c r="AJ20" s="87">
        <f t="shared" si="4"/>
        <v>5204.0786982597456</v>
      </c>
      <c r="AK20" s="89"/>
      <c r="AL20" s="87">
        <f t="shared" si="19"/>
        <v>6511.8250520343054</v>
      </c>
      <c r="AM20" s="90">
        <v>863.70395366194566</v>
      </c>
      <c r="AN20" s="87">
        <v>391.2861053224475</v>
      </c>
      <c r="AO20" s="91">
        <v>3414.6672104730951</v>
      </c>
      <c r="AP20" s="87">
        <v>1842.1677825768177</v>
      </c>
    </row>
    <row r="21" spans="1:42" ht="15" x14ac:dyDescent="0.25">
      <c r="A21" s="92">
        <v>85</v>
      </c>
      <c r="B21" s="137" t="s">
        <v>34</v>
      </c>
      <c r="C21" s="92">
        <v>82</v>
      </c>
      <c r="D21" s="76">
        <f>IFERROR(VLOOKUP($C21,'DONNEES-900'!$A$3:$L$300,2,FALSE),'1000'!$B19)</f>
        <v>690.84999999999991</v>
      </c>
      <c r="E21" s="76">
        <f>IFERROR(VLOOKUP($C21,'DONNEES-900'!$A$3:$L$300,3,FALSE),'1000'!$C19)</f>
        <v>294</v>
      </c>
      <c r="F21" s="76">
        <f>IFERROR(VLOOKUP($C21,'DONNEES-900'!$A$3:$L$300,4,FALSE),'1000'!$D19)</f>
        <v>1272</v>
      </c>
      <c r="G21" s="76">
        <f>IFERROR(VLOOKUP($C21,'DONNEES-900'!$A$3:$L$300,5,FALSE),'1000'!$E19)</f>
        <v>1064</v>
      </c>
      <c r="H21" s="76">
        <f>IFERROR(VLOOKUP($C21,'DONNEES-900'!$A$3:$L$300,6,FALSE),'1000'!$F19)</f>
        <v>402</v>
      </c>
      <c r="I21" s="76">
        <f>IFERROR(VLOOKUP($C21,'DONNEES-900'!$A$3:$L$300,7,FALSE),'1000'!$G19)</f>
        <v>272.2</v>
      </c>
      <c r="J21" s="76">
        <f>IFERROR(VLOOKUP($C21,'DONNEES-900'!$A$3:$L$300,9,FALSE),'1000'!$I19)</f>
        <v>373</v>
      </c>
      <c r="K21" s="76">
        <f>IFERROR(VLOOKUP($C21,'DONNEES-900'!$A$3:$L$300,10,FALSE),'1000'!$J19)</f>
        <v>756.5</v>
      </c>
      <c r="L21" s="198">
        <f>IFERROR(VLOOKUP($C21,'DONNEES-900'!$A$3:$L$300,11,FALSE),'1000'!$K19)</f>
        <v>900.2</v>
      </c>
      <c r="M21" s="206">
        <f t="shared" si="5"/>
        <v>690.84999999999991</v>
      </c>
      <c r="N21" s="76">
        <f t="shared" si="6"/>
        <v>294</v>
      </c>
      <c r="O21" s="76">
        <f t="shared" si="7"/>
        <v>3010.2</v>
      </c>
      <c r="P21" s="76">
        <f t="shared" si="8"/>
        <v>1272</v>
      </c>
      <c r="Q21" s="76">
        <f t="shared" si="9"/>
        <v>1738.2</v>
      </c>
      <c r="R21" s="76">
        <f t="shared" si="10"/>
        <v>2029.7</v>
      </c>
      <c r="S21" s="76">
        <f t="shared" si="11"/>
        <v>373</v>
      </c>
      <c r="T21" s="207">
        <f t="shared" si="12"/>
        <v>1656.7</v>
      </c>
      <c r="U21" s="289"/>
      <c r="V21" s="290"/>
      <c r="W21" s="93">
        <v>1.0120991043584289</v>
      </c>
      <c r="X21" s="118">
        <v>1.0331910460174516</v>
      </c>
      <c r="Y21" s="86">
        <f t="shared" si="13"/>
        <v>699.20866624602047</v>
      </c>
      <c r="Z21" s="87">
        <f t="shared" si="14"/>
        <v>297.5571366813781</v>
      </c>
      <c r="AA21" s="87">
        <f t="shared" si="15"/>
        <v>1795.8926761875343</v>
      </c>
      <c r="AB21" s="87">
        <f t="shared" si="16"/>
        <v>1314.2190105341983</v>
      </c>
      <c r="AC21" s="87">
        <f t="shared" si="17"/>
        <v>1711.687605937112</v>
      </c>
      <c r="AD21" s="88">
        <f t="shared" si="18"/>
        <v>385.38026016450942</v>
      </c>
      <c r="AE21" s="84">
        <v>0.87</v>
      </c>
      <c r="AF21" s="86">
        <f t="shared" si="20"/>
        <v>803.68812212186265</v>
      </c>
      <c r="AG21" s="87">
        <f t="shared" si="21"/>
        <v>342.01969733491734</v>
      </c>
      <c r="AH21" s="87">
        <f t="shared" si="22"/>
        <v>2064.2444553879704</v>
      </c>
      <c r="AI21" s="88">
        <f t="shared" si="23"/>
        <v>1967.4570183185197</v>
      </c>
      <c r="AJ21" s="87">
        <f t="shared" si="4"/>
        <v>5177.4092931632704</v>
      </c>
      <c r="AK21" s="89"/>
      <c r="AL21" s="87">
        <f t="shared" si="19"/>
        <v>6496.3181821311628</v>
      </c>
      <c r="AM21" s="90">
        <v>863.70395366194566</v>
      </c>
      <c r="AN21" s="87">
        <v>391.2861053224475</v>
      </c>
      <c r="AO21" s="91">
        <v>3404.6359973874478</v>
      </c>
      <c r="AP21" s="87">
        <v>1836.6921257593219</v>
      </c>
    </row>
    <row r="22" spans="1:42" ht="15" x14ac:dyDescent="0.25">
      <c r="A22" s="92">
        <v>86</v>
      </c>
      <c r="B22" s="137" t="s">
        <v>34</v>
      </c>
      <c r="C22" s="92">
        <v>83</v>
      </c>
      <c r="D22" s="76">
        <f>IFERROR(VLOOKUP($C22,'DONNEES-900'!$A$3:$L$300,2,FALSE),'1000'!$B20)</f>
        <v>690.84999999999991</v>
      </c>
      <c r="E22" s="76">
        <f>IFERROR(VLOOKUP($C22,'DONNEES-900'!$A$3:$L$300,3,FALSE),'1000'!$C20)</f>
        <v>294</v>
      </c>
      <c r="F22" s="76">
        <f>IFERROR(VLOOKUP($C22,'DONNEES-900'!$A$3:$L$300,4,FALSE),'1000'!$D20)</f>
        <v>1272</v>
      </c>
      <c r="G22" s="76">
        <f>IFERROR(VLOOKUP($C22,'DONNEES-900'!$A$3:$L$300,5,FALSE),'1000'!$E20)</f>
        <v>1064</v>
      </c>
      <c r="H22" s="76">
        <f>IFERROR(VLOOKUP($C22,'DONNEES-900'!$A$3:$L$300,6,FALSE),'1000'!$F20)</f>
        <v>402</v>
      </c>
      <c r="I22" s="76">
        <f>IFERROR(VLOOKUP($C22,'DONNEES-900'!$A$3:$L$300,7,FALSE),'1000'!$G20)</f>
        <v>272.2</v>
      </c>
      <c r="J22" s="76">
        <f>IFERROR(VLOOKUP($C22,'DONNEES-900'!$A$3:$L$300,9,FALSE),'1000'!$I20)</f>
        <v>373</v>
      </c>
      <c r="K22" s="76">
        <f>IFERROR(VLOOKUP($C22,'DONNEES-900'!$A$3:$L$300,10,FALSE),'1000'!$J20)</f>
        <v>756.5</v>
      </c>
      <c r="L22" s="198">
        <f>IFERROR(VLOOKUP($C22,'DONNEES-900'!$A$3:$L$300,11,FALSE),'1000'!$K20)</f>
        <v>900.2</v>
      </c>
      <c r="M22" s="206">
        <f t="shared" si="5"/>
        <v>690.84999999999991</v>
      </c>
      <c r="N22" s="76">
        <f t="shared" si="6"/>
        <v>294</v>
      </c>
      <c r="O22" s="76">
        <f t="shared" si="7"/>
        <v>3010.2</v>
      </c>
      <c r="P22" s="76">
        <f t="shared" si="8"/>
        <v>1272</v>
      </c>
      <c r="Q22" s="76">
        <f t="shared" si="9"/>
        <v>1738.2</v>
      </c>
      <c r="R22" s="76">
        <f t="shared" si="10"/>
        <v>2029.7</v>
      </c>
      <c r="S22" s="76">
        <f t="shared" si="11"/>
        <v>373</v>
      </c>
      <c r="T22" s="207">
        <f t="shared" si="12"/>
        <v>1656.7</v>
      </c>
      <c r="U22" s="289"/>
      <c r="V22" s="290"/>
      <c r="W22" s="93">
        <v>1.0112234976537411</v>
      </c>
      <c r="X22" s="118">
        <v>1.0307660184715537</v>
      </c>
      <c r="Y22" s="86">
        <f t="shared" si="13"/>
        <v>698.60375335408696</v>
      </c>
      <c r="Z22" s="87">
        <f t="shared" si="14"/>
        <v>297.29970831019989</v>
      </c>
      <c r="AA22" s="87">
        <f t="shared" si="15"/>
        <v>1791.6774933072547</v>
      </c>
      <c r="AB22" s="87">
        <f t="shared" si="16"/>
        <v>1311.1343754958164</v>
      </c>
      <c r="AC22" s="87">
        <f t="shared" si="17"/>
        <v>1707.670062801823</v>
      </c>
      <c r="AD22" s="88">
        <f t="shared" si="18"/>
        <v>384.47572488988953</v>
      </c>
      <c r="AE22" s="84">
        <v>0.87</v>
      </c>
      <c r="AF22" s="86">
        <f t="shared" si="20"/>
        <v>802.99281994722639</v>
      </c>
      <c r="AG22" s="87">
        <f t="shared" si="21"/>
        <v>341.72380265540215</v>
      </c>
      <c r="AH22" s="87">
        <f t="shared" si="22"/>
        <v>2059.3994175945459</v>
      </c>
      <c r="AI22" s="88">
        <f t="shared" si="23"/>
        <v>1962.8391526457735</v>
      </c>
      <c r="AJ22" s="87">
        <f t="shared" si="4"/>
        <v>5166.9551928429482</v>
      </c>
      <c r="AK22" s="89"/>
      <c r="AL22" s="87">
        <f t="shared" si="19"/>
        <v>6452.418076138767</v>
      </c>
      <c r="AM22" s="90">
        <v>835.08575156419931</v>
      </c>
      <c r="AN22" s="87">
        <v>391.2861053224475</v>
      </c>
      <c r="AO22" s="91">
        <v>3394.7497144861741</v>
      </c>
      <c r="AP22" s="87">
        <v>1831.2965047659459</v>
      </c>
    </row>
    <row r="23" spans="1:42" ht="15" x14ac:dyDescent="0.25">
      <c r="A23" s="92">
        <v>87</v>
      </c>
      <c r="B23" s="137" t="s">
        <v>34</v>
      </c>
      <c r="C23" s="92">
        <v>84</v>
      </c>
      <c r="D23" s="76">
        <f>IFERROR(VLOOKUP($C23,'DONNEES-900'!$A$3:$L$300,2,FALSE),'1000'!$B21)</f>
        <v>690.84999999999991</v>
      </c>
      <c r="E23" s="76">
        <f>IFERROR(VLOOKUP($C23,'DONNEES-900'!$A$3:$L$300,3,FALSE),'1000'!$C21)</f>
        <v>294</v>
      </c>
      <c r="F23" s="76">
        <f>IFERROR(VLOOKUP($C23,'DONNEES-900'!$A$3:$L$300,4,FALSE),'1000'!$D21)</f>
        <v>1272</v>
      </c>
      <c r="G23" s="76">
        <f>IFERROR(VLOOKUP($C23,'DONNEES-900'!$A$3:$L$300,5,FALSE),'1000'!$E21)</f>
        <v>1064</v>
      </c>
      <c r="H23" s="76">
        <f>IFERROR(VLOOKUP($C23,'DONNEES-900'!$A$3:$L$300,6,FALSE),'1000'!$F21)</f>
        <v>344</v>
      </c>
      <c r="I23" s="76">
        <f>IFERROR(VLOOKUP($C23,'DONNEES-900'!$A$3:$L$300,7,FALSE),'1000'!$G21)</f>
        <v>272.2</v>
      </c>
      <c r="J23" s="76">
        <f>IFERROR(VLOOKUP($C23,'DONNEES-900'!$A$3:$L$300,9,FALSE),'1000'!$I21)</f>
        <v>373</v>
      </c>
      <c r="K23" s="76">
        <f>IFERROR(VLOOKUP($C23,'DONNEES-900'!$A$3:$L$300,10,FALSE),'1000'!$J21)</f>
        <v>756.5</v>
      </c>
      <c r="L23" s="198">
        <f>IFERROR(VLOOKUP($C23,'DONNEES-900'!$A$3:$L$300,11,FALSE),'1000'!$K21)</f>
        <v>900.2</v>
      </c>
      <c r="M23" s="206">
        <f t="shared" si="5"/>
        <v>690.84999999999991</v>
      </c>
      <c r="N23" s="76">
        <f t="shared" si="6"/>
        <v>294</v>
      </c>
      <c r="O23" s="76">
        <f t="shared" si="7"/>
        <v>2952.2</v>
      </c>
      <c r="P23" s="76">
        <f t="shared" si="8"/>
        <v>1272</v>
      </c>
      <c r="Q23" s="76">
        <f t="shared" si="9"/>
        <v>1680.2</v>
      </c>
      <c r="R23" s="76">
        <f t="shared" si="10"/>
        <v>2029.7</v>
      </c>
      <c r="S23" s="76">
        <f t="shared" si="11"/>
        <v>373</v>
      </c>
      <c r="T23" s="207">
        <f t="shared" si="12"/>
        <v>1656.7</v>
      </c>
      <c r="U23" s="289"/>
      <c r="V23" s="290"/>
      <c r="W23" s="93">
        <v>1.0103587582350853</v>
      </c>
      <c r="X23" s="118">
        <v>1.0283746201211437</v>
      </c>
      <c r="Y23" s="86">
        <f t="shared" si="13"/>
        <v>698.00634812670853</v>
      </c>
      <c r="Z23" s="87">
        <f t="shared" si="14"/>
        <v>297.04547492111504</v>
      </c>
      <c r="AA23" s="87">
        <f t="shared" si="15"/>
        <v>1727.8750367275456</v>
      </c>
      <c r="AB23" s="87">
        <f t="shared" si="16"/>
        <v>1308.0925167940948</v>
      </c>
      <c r="AC23" s="87">
        <f t="shared" si="17"/>
        <v>1703.7082331546987</v>
      </c>
      <c r="AD23" s="88">
        <f t="shared" si="18"/>
        <v>383.58373330518657</v>
      </c>
      <c r="AE23" s="84">
        <v>0.87</v>
      </c>
      <c r="AF23" s="86">
        <f t="shared" si="20"/>
        <v>802.30614727207876</v>
      </c>
      <c r="AG23" s="87">
        <f t="shared" si="21"/>
        <v>341.43158036909773</v>
      </c>
      <c r="AH23" s="87">
        <f t="shared" si="22"/>
        <v>1986.0632606063743</v>
      </c>
      <c r="AI23" s="88">
        <f t="shared" si="23"/>
        <v>1958.2853254651709</v>
      </c>
      <c r="AJ23" s="87">
        <f t="shared" si="4"/>
        <v>5088.0863137127217</v>
      </c>
      <c r="AK23" s="89"/>
      <c r="AL23" s="87">
        <f t="shared" si="19"/>
        <v>6426.3077946238573</v>
      </c>
      <c r="AM23" s="90">
        <v>835.08575156419931</v>
      </c>
      <c r="AN23" s="87">
        <v>380.23856607832539</v>
      </c>
      <c r="AO23" s="91">
        <v>3385.0046376974301</v>
      </c>
      <c r="AP23" s="87">
        <v>1825.9788392839023</v>
      </c>
    </row>
    <row r="24" spans="1:42" ht="15" x14ac:dyDescent="0.25">
      <c r="A24" s="92">
        <v>88</v>
      </c>
      <c r="B24" s="137" t="s">
        <v>34</v>
      </c>
      <c r="C24" s="92">
        <v>85</v>
      </c>
      <c r="D24" s="76">
        <f>IFERROR(VLOOKUP($C24,'DONNEES-900'!$A$3:$L$300,2,FALSE),'1000'!$B22)</f>
        <v>690.84999999999991</v>
      </c>
      <c r="E24" s="76">
        <f>IFERROR(VLOOKUP($C24,'DONNEES-900'!$A$3:$L$300,3,FALSE),'1000'!$C22)</f>
        <v>294</v>
      </c>
      <c r="F24" s="76">
        <f>IFERROR(VLOOKUP($C24,'DONNEES-900'!$A$3:$L$300,4,FALSE),'1000'!$D22)</f>
        <v>1272</v>
      </c>
      <c r="G24" s="76">
        <f>IFERROR(VLOOKUP($C24,'DONNEES-900'!$A$3:$L$300,5,FALSE),'1000'!$E22)</f>
        <v>1064</v>
      </c>
      <c r="H24" s="76">
        <f>IFERROR(VLOOKUP($C24,'DONNEES-900'!$A$3:$L$300,6,FALSE),'1000'!$F22)</f>
        <v>344</v>
      </c>
      <c r="I24" s="76">
        <f>IFERROR(VLOOKUP($C24,'DONNEES-900'!$A$3:$L$300,7,FALSE),'1000'!$G22)</f>
        <v>272.2</v>
      </c>
      <c r="J24" s="76">
        <f>IFERROR(VLOOKUP($C24,'DONNEES-900'!$A$3:$L$300,9,FALSE),'1000'!$I22)</f>
        <v>373</v>
      </c>
      <c r="K24" s="76">
        <f>IFERROR(VLOOKUP($C24,'DONNEES-900'!$A$3:$L$300,10,FALSE),'1000'!$J22)</f>
        <v>756.5</v>
      </c>
      <c r="L24" s="198">
        <f>IFERROR(VLOOKUP($C24,'DONNEES-900'!$A$3:$L$300,11,FALSE),'1000'!$K22)</f>
        <v>900.2</v>
      </c>
      <c r="M24" s="206">
        <f t="shared" si="5"/>
        <v>690.84999999999991</v>
      </c>
      <c r="N24" s="76">
        <f t="shared" si="6"/>
        <v>294</v>
      </c>
      <c r="O24" s="76">
        <f t="shared" si="7"/>
        <v>2952.2</v>
      </c>
      <c r="P24" s="76">
        <f t="shared" si="8"/>
        <v>1272</v>
      </c>
      <c r="Q24" s="76">
        <f t="shared" si="9"/>
        <v>1680.2</v>
      </c>
      <c r="R24" s="76">
        <f t="shared" si="10"/>
        <v>2029.7</v>
      </c>
      <c r="S24" s="76">
        <f t="shared" si="11"/>
        <v>373</v>
      </c>
      <c r="T24" s="207">
        <f t="shared" si="12"/>
        <v>1656.7</v>
      </c>
      <c r="U24" s="289"/>
      <c r="V24" s="290"/>
      <c r="W24" s="93">
        <v>1.0095046286174705</v>
      </c>
      <c r="X24" s="118">
        <v>1.026016006027638</v>
      </c>
      <c r="Y24" s="86">
        <f t="shared" si="13"/>
        <v>697.41627268037939</v>
      </c>
      <c r="Z24" s="87">
        <f t="shared" si="14"/>
        <v>296.79436081353634</v>
      </c>
      <c r="AA24" s="87">
        <f t="shared" si="15"/>
        <v>1723.9120933276374</v>
      </c>
      <c r="AB24" s="87">
        <f t="shared" si="16"/>
        <v>1305.0923596671555</v>
      </c>
      <c r="AC24" s="87">
        <f t="shared" si="17"/>
        <v>1699.8007171859879</v>
      </c>
      <c r="AD24" s="88">
        <f t="shared" si="18"/>
        <v>382.70397024830896</v>
      </c>
      <c r="AE24" s="84">
        <v>0.87</v>
      </c>
      <c r="AF24" s="86">
        <f t="shared" si="20"/>
        <v>801.62789963262003</v>
      </c>
      <c r="AG24" s="87">
        <f t="shared" si="21"/>
        <v>341.14294346383485</v>
      </c>
      <c r="AH24" s="87">
        <f t="shared" si="22"/>
        <v>1981.5081532501579</v>
      </c>
      <c r="AI24" s="88">
        <f t="shared" si="23"/>
        <v>1953.793927799986</v>
      </c>
      <c r="AJ24" s="87">
        <f t="shared" si="4"/>
        <v>5078.0729241465988</v>
      </c>
      <c r="AK24" s="89"/>
      <c r="AL24" s="87">
        <f t="shared" si="19"/>
        <v>6411.458623424387</v>
      </c>
      <c r="AM24" s="90">
        <v>835.08575156419931</v>
      </c>
      <c r="AN24" s="87">
        <v>380.23856607832539</v>
      </c>
      <c r="AO24" s="91">
        <v>3375.3971795843509</v>
      </c>
      <c r="AP24" s="87">
        <v>1820.7371261975118</v>
      </c>
    </row>
    <row r="25" spans="1:42" ht="15" x14ac:dyDescent="0.25">
      <c r="A25" s="92">
        <v>89</v>
      </c>
      <c r="B25" s="137" t="s">
        <v>34</v>
      </c>
      <c r="C25" s="92">
        <v>86</v>
      </c>
      <c r="D25" s="76">
        <f>IFERROR(VLOOKUP($C25,'DONNEES-900'!$A$3:$L$300,2,FALSE),'1000'!$B23)</f>
        <v>690.84999999999991</v>
      </c>
      <c r="E25" s="76">
        <f>IFERROR(VLOOKUP($C25,'DONNEES-900'!$A$3:$L$300,3,FALSE),'1000'!$C23)</f>
        <v>294</v>
      </c>
      <c r="F25" s="76">
        <f>IFERROR(VLOOKUP($C25,'DONNEES-900'!$A$3:$L$300,4,FALSE),'1000'!$D23)</f>
        <v>1272</v>
      </c>
      <c r="G25" s="76">
        <f>IFERROR(VLOOKUP($C25,'DONNEES-900'!$A$3:$L$300,5,FALSE),'1000'!$E23)</f>
        <v>1064</v>
      </c>
      <c r="H25" s="76">
        <f>IFERROR(VLOOKUP($C25,'DONNEES-900'!$A$3:$L$300,6,FALSE),'1000'!$F23)</f>
        <v>344</v>
      </c>
      <c r="I25" s="76">
        <f>IFERROR(VLOOKUP($C25,'DONNEES-900'!$A$3:$L$300,7,FALSE),'1000'!$G23)</f>
        <v>272.2</v>
      </c>
      <c r="J25" s="76">
        <f>IFERROR(VLOOKUP($C25,'DONNEES-900'!$A$3:$L$300,9,FALSE),'1000'!$I23)</f>
        <v>373</v>
      </c>
      <c r="K25" s="76">
        <f>IFERROR(VLOOKUP($C25,'DONNEES-900'!$A$3:$L$300,10,FALSE),'1000'!$J23)</f>
        <v>756.5</v>
      </c>
      <c r="L25" s="198">
        <f>IFERROR(VLOOKUP($C25,'DONNEES-900'!$A$3:$L$300,11,FALSE),'1000'!$K23)</f>
        <v>900.2</v>
      </c>
      <c r="M25" s="206">
        <f t="shared" si="5"/>
        <v>690.84999999999991</v>
      </c>
      <c r="N25" s="76">
        <f t="shared" si="6"/>
        <v>294</v>
      </c>
      <c r="O25" s="76">
        <f t="shared" si="7"/>
        <v>2952.2</v>
      </c>
      <c r="P25" s="76">
        <f t="shared" si="8"/>
        <v>1272</v>
      </c>
      <c r="Q25" s="76">
        <f t="shared" si="9"/>
        <v>1680.2</v>
      </c>
      <c r="R25" s="76">
        <f t="shared" si="10"/>
        <v>2029.7</v>
      </c>
      <c r="S25" s="76">
        <f t="shared" si="11"/>
        <v>373</v>
      </c>
      <c r="T25" s="207">
        <f t="shared" si="12"/>
        <v>1656.7</v>
      </c>
      <c r="U25" s="289"/>
      <c r="V25" s="290"/>
      <c r="W25" s="93">
        <v>1.0086608602561378</v>
      </c>
      <c r="X25" s="118">
        <v>1.0236893617790772</v>
      </c>
      <c r="Y25" s="86">
        <f t="shared" si="13"/>
        <v>696.83335530795273</v>
      </c>
      <c r="Z25" s="87">
        <f t="shared" si="14"/>
        <v>296.54629291530449</v>
      </c>
      <c r="AA25" s="87">
        <f t="shared" si="15"/>
        <v>1720.0028656612055</v>
      </c>
      <c r="AB25" s="87">
        <f t="shared" si="16"/>
        <v>1302.1328681829862</v>
      </c>
      <c r="AC25" s="87">
        <f t="shared" si="17"/>
        <v>1695.9461656593974</v>
      </c>
      <c r="AD25" s="88">
        <f t="shared" si="18"/>
        <v>381.83613194359577</v>
      </c>
      <c r="AE25" s="84">
        <v>0.87</v>
      </c>
      <c r="AF25" s="86">
        <f t="shared" si="20"/>
        <v>800.95787966431351</v>
      </c>
      <c r="AG25" s="87">
        <f t="shared" si="21"/>
        <v>340.85780794862586</v>
      </c>
      <c r="AH25" s="87">
        <f t="shared" si="22"/>
        <v>1977.0147881163282</v>
      </c>
      <c r="AI25" s="88">
        <f t="shared" si="23"/>
        <v>1949.363408803905</v>
      </c>
      <c r="AJ25" s="87">
        <f t="shared" si="4"/>
        <v>5068.1938845331724</v>
      </c>
      <c r="AK25" s="89"/>
      <c r="AL25" s="87">
        <f t="shared" si="19"/>
        <v>6396.8176363905695</v>
      </c>
      <c r="AM25" s="90">
        <v>835.08575156419931</v>
      </c>
      <c r="AN25" s="87">
        <v>380.23856607832539</v>
      </c>
      <c r="AO25" s="91">
        <v>3365.923882863292</v>
      </c>
      <c r="AP25" s="87">
        <v>1815.5694358847534</v>
      </c>
    </row>
    <row r="26" spans="1:42" ht="15" x14ac:dyDescent="0.25">
      <c r="A26" s="92">
        <v>90</v>
      </c>
      <c r="B26" s="137" t="s">
        <v>34</v>
      </c>
      <c r="C26" s="92">
        <v>87</v>
      </c>
      <c r="D26" s="76">
        <f>IFERROR(VLOOKUP($C26,'DONNEES-900'!$A$3:$L$300,2,FALSE),'1000'!$B24)</f>
        <v>690.84999999999991</v>
      </c>
      <c r="E26" s="76">
        <f>IFERROR(VLOOKUP($C26,'DONNEES-900'!$A$3:$L$300,3,FALSE),'1000'!$C24)</f>
        <v>294</v>
      </c>
      <c r="F26" s="76">
        <f>IFERROR(VLOOKUP($C26,'DONNEES-900'!$A$3:$L$300,4,FALSE),'1000'!$D24)</f>
        <v>1272</v>
      </c>
      <c r="G26" s="76">
        <f>IFERROR(VLOOKUP($C26,'DONNEES-900'!$A$3:$L$300,5,FALSE),'1000'!$E24)</f>
        <v>1064</v>
      </c>
      <c r="H26" s="76">
        <f>IFERROR(VLOOKUP($C26,'DONNEES-900'!$A$3:$L$300,6,FALSE),'1000'!$F24)</f>
        <v>344</v>
      </c>
      <c r="I26" s="76">
        <f>IFERROR(VLOOKUP($C26,'DONNEES-900'!$A$3:$L$300,7,FALSE),'1000'!$G24)</f>
        <v>272.2</v>
      </c>
      <c r="J26" s="76">
        <f>IFERROR(VLOOKUP($C26,'DONNEES-900'!$A$3:$L$300,9,FALSE),'1000'!$I24)</f>
        <v>373</v>
      </c>
      <c r="K26" s="76">
        <f>IFERROR(VLOOKUP($C26,'DONNEES-900'!$A$3:$L$300,10,FALSE),'1000'!$J24)</f>
        <v>756.5</v>
      </c>
      <c r="L26" s="198">
        <f>IFERROR(VLOOKUP($C26,'DONNEES-900'!$A$3:$L$300,11,FALSE),'1000'!$K24)</f>
        <v>900.2</v>
      </c>
      <c r="M26" s="206">
        <f t="shared" si="5"/>
        <v>690.84999999999991</v>
      </c>
      <c r="N26" s="76">
        <f t="shared" si="6"/>
        <v>294</v>
      </c>
      <c r="O26" s="76">
        <f t="shared" si="7"/>
        <v>2952.2</v>
      </c>
      <c r="P26" s="76">
        <f t="shared" si="8"/>
        <v>1272</v>
      </c>
      <c r="Q26" s="76">
        <f t="shared" si="9"/>
        <v>1680.2</v>
      </c>
      <c r="R26" s="76">
        <f t="shared" si="10"/>
        <v>2029.7</v>
      </c>
      <c r="S26" s="76">
        <f t="shared" si="11"/>
        <v>373</v>
      </c>
      <c r="T26" s="207">
        <f t="shared" si="12"/>
        <v>1656.7</v>
      </c>
      <c r="U26" s="289"/>
      <c r="V26" s="290"/>
      <c r="W26" s="93">
        <v>1.007827213139753</v>
      </c>
      <c r="X26" s="118">
        <v>1.0213939020588232</v>
      </c>
      <c r="Y26" s="86">
        <f t="shared" si="13"/>
        <v>696.2574301975983</v>
      </c>
      <c r="Z26" s="87">
        <f t="shared" si="14"/>
        <v>296.3012006630874</v>
      </c>
      <c r="AA26" s="87">
        <f t="shared" si="15"/>
        <v>1716.1460342392347</v>
      </c>
      <c r="AB26" s="87">
        <f t="shared" si="16"/>
        <v>1299.2130434188232</v>
      </c>
      <c r="AC26" s="87">
        <f t="shared" si="17"/>
        <v>1692.1432775408525</v>
      </c>
      <c r="AD26" s="88">
        <f t="shared" si="18"/>
        <v>380.97992546794103</v>
      </c>
      <c r="AE26" s="84">
        <v>0.87</v>
      </c>
      <c r="AF26" s="86">
        <f t="shared" si="20"/>
        <v>800.2958967788486</v>
      </c>
      <c r="AG26" s="87">
        <f t="shared" si="21"/>
        <v>340.57609271619242</v>
      </c>
      <c r="AH26" s="87">
        <f t="shared" si="22"/>
        <v>1972.5816485508444</v>
      </c>
      <c r="AI26" s="88">
        <f t="shared" si="23"/>
        <v>1944.9922730354626</v>
      </c>
      <c r="AJ26" s="87">
        <f t="shared" si="4"/>
        <v>5058.4459110813477</v>
      </c>
      <c r="AK26" s="89"/>
      <c r="AL26" s="87">
        <f t="shared" si="19"/>
        <v>7452.2786025515807</v>
      </c>
      <c r="AM26" s="90">
        <v>835.08575156419931</v>
      </c>
      <c r="AN26" s="87">
        <v>380.23856607832539</v>
      </c>
      <c r="AO26" s="91">
        <v>4426.4803761782177</v>
      </c>
      <c r="AP26" s="87">
        <v>1810.4739087308378</v>
      </c>
    </row>
    <row r="27" spans="1:42" ht="15" x14ac:dyDescent="0.25">
      <c r="A27" s="92">
        <v>91</v>
      </c>
      <c r="B27" s="137" t="s">
        <v>34</v>
      </c>
      <c r="C27" s="92">
        <v>89</v>
      </c>
      <c r="D27" s="76">
        <f>IFERROR(VLOOKUP($C27,'DONNEES-900'!$A$3:$L$300,2,FALSE),'1000'!$B25)</f>
        <v>690.84999999999991</v>
      </c>
      <c r="E27" s="76">
        <f>IFERROR(VLOOKUP($C27,'DONNEES-900'!$A$3:$L$300,3,FALSE),'1000'!$C25)</f>
        <v>294</v>
      </c>
      <c r="F27" s="76">
        <f>IFERROR(VLOOKUP($C27,'DONNEES-900'!$A$3:$L$300,4,FALSE),'1000'!$D25)</f>
        <v>1272</v>
      </c>
      <c r="G27" s="76">
        <f>IFERROR(VLOOKUP($C27,'DONNEES-900'!$A$3:$L$300,5,FALSE),'1000'!$E25)</f>
        <v>1064</v>
      </c>
      <c r="H27" s="76">
        <f>IFERROR(VLOOKUP($C27,'DONNEES-900'!$A$3:$L$300,6,FALSE),'1000'!$F25)</f>
        <v>344</v>
      </c>
      <c r="I27" s="76">
        <f>IFERROR(VLOOKUP($C27,'DONNEES-900'!$A$3:$L$300,7,FALSE),'1000'!$G25)</f>
        <v>272.2</v>
      </c>
      <c r="J27" s="76">
        <f>IFERROR(VLOOKUP($C27,'DONNEES-900'!$A$3:$L$300,9,FALSE),'1000'!$I25)</f>
        <v>373</v>
      </c>
      <c r="K27" s="76">
        <f>IFERROR(VLOOKUP($C27,'DONNEES-900'!$A$3:$L$300,10,FALSE),'1000'!$J25)</f>
        <v>756.5</v>
      </c>
      <c r="L27" s="198">
        <f>IFERROR(VLOOKUP($C27,'DONNEES-900'!$A$3:$L$300,11,FALSE),'1000'!$K25)</f>
        <v>900.2</v>
      </c>
      <c r="M27" s="206">
        <f t="shared" si="5"/>
        <v>690.84999999999991</v>
      </c>
      <c r="N27" s="76">
        <f t="shared" si="6"/>
        <v>294</v>
      </c>
      <c r="O27" s="76">
        <f t="shared" si="7"/>
        <v>2952.2</v>
      </c>
      <c r="P27" s="76">
        <f t="shared" si="8"/>
        <v>1272</v>
      </c>
      <c r="Q27" s="76">
        <f t="shared" si="9"/>
        <v>1680.2</v>
      </c>
      <c r="R27" s="76">
        <f t="shared" si="10"/>
        <v>2029.7</v>
      </c>
      <c r="S27" s="76">
        <f t="shared" si="11"/>
        <v>373</v>
      </c>
      <c r="T27" s="207">
        <f t="shared" si="12"/>
        <v>1656.7</v>
      </c>
      <c r="U27" s="289"/>
      <c r="V27" s="290"/>
      <c r="W27" s="93">
        <v>1.0070034554063982</v>
      </c>
      <c r="X27" s="118">
        <v>1.0191288692964251</v>
      </c>
      <c r="Y27" s="86">
        <f t="shared" si="13"/>
        <v>695.6883371675101</v>
      </c>
      <c r="Z27" s="87">
        <f t="shared" si="14"/>
        <v>296.05901588948109</v>
      </c>
      <c r="AA27" s="87">
        <f t="shared" si="15"/>
        <v>1712.3403261918536</v>
      </c>
      <c r="AB27" s="87">
        <f t="shared" si="16"/>
        <v>1296.3319217450528</v>
      </c>
      <c r="AC27" s="87">
        <f t="shared" si="17"/>
        <v>1688.3907977633876</v>
      </c>
      <c r="AD27" s="88">
        <f t="shared" si="18"/>
        <v>380.13506824756655</v>
      </c>
      <c r="AE27" s="84">
        <v>0.87</v>
      </c>
      <c r="AF27" s="86">
        <f t="shared" si="20"/>
        <v>799.641766859207</v>
      </c>
      <c r="AG27" s="87">
        <f t="shared" si="21"/>
        <v>340.29771941319666</v>
      </c>
      <c r="AH27" s="87">
        <f t="shared" si="22"/>
        <v>1968.2072714848891</v>
      </c>
      <c r="AI27" s="88">
        <f t="shared" si="23"/>
        <v>1940.6790778889513</v>
      </c>
      <c r="AJ27" s="87">
        <f t="shared" si="4"/>
        <v>5048.8258356462447</v>
      </c>
      <c r="AK27" s="89"/>
      <c r="AL27" s="87">
        <f t="shared" si="19"/>
        <v>6357.523050670563</v>
      </c>
      <c r="AM27" s="90">
        <v>835.08575156419931</v>
      </c>
      <c r="AN27" s="87">
        <v>360.40713296486769</v>
      </c>
      <c r="AO27" s="91">
        <v>3356.5814142976833</v>
      </c>
      <c r="AP27" s="87">
        <v>1805.4487518438127</v>
      </c>
    </row>
    <row r="28" spans="1:42" ht="15" x14ac:dyDescent="0.25">
      <c r="A28" s="92">
        <v>92</v>
      </c>
      <c r="B28" s="137" t="s">
        <v>34</v>
      </c>
      <c r="C28" s="92">
        <v>91</v>
      </c>
      <c r="D28" s="76">
        <f>IFERROR(VLOOKUP($C28,'DONNEES-900'!$A$3:$L$300,2,FALSE),'1000'!$B26)</f>
        <v>690.79</v>
      </c>
      <c r="E28" s="76">
        <f>IFERROR(VLOOKUP($C28,'DONNEES-900'!$A$3:$L$300,3,FALSE),'1000'!$C26)</f>
        <v>294</v>
      </c>
      <c r="F28" s="76">
        <f>IFERROR(VLOOKUP($C28,'DONNEES-900'!$A$3:$L$300,4,FALSE),'1000'!$D26)</f>
        <v>1272</v>
      </c>
      <c r="G28" s="76">
        <f>IFERROR(VLOOKUP($C28,'DONNEES-900'!$A$3:$L$300,5,FALSE),'1000'!$E26)</f>
        <v>1064</v>
      </c>
      <c r="H28" s="76">
        <f>IFERROR(VLOOKUP($C28,'DONNEES-900'!$A$3:$L$300,6,FALSE),'1000'!$F26)</f>
        <v>344</v>
      </c>
      <c r="I28" s="76">
        <f>IFERROR(VLOOKUP($C28,'DONNEES-900'!$A$3:$L$300,7,FALSE),'1000'!$G26)</f>
        <v>272.2</v>
      </c>
      <c r="J28" s="76">
        <f>IFERROR(VLOOKUP($C28,'DONNEES-900'!$A$3:$L$300,9,FALSE),'1000'!$I26)</f>
        <v>373</v>
      </c>
      <c r="K28" s="76">
        <f>IFERROR(VLOOKUP($C28,'DONNEES-900'!$A$3:$L$300,10,FALSE),'1000'!$J26)</f>
        <v>756.5</v>
      </c>
      <c r="L28" s="198">
        <f>IFERROR(VLOOKUP($C28,'DONNEES-900'!$A$3:$L$300,11,FALSE),'1000'!$K26)</f>
        <v>900.2</v>
      </c>
      <c r="M28" s="206">
        <f t="shared" si="5"/>
        <v>690.79</v>
      </c>
      <c r="N28" s="76">
        <f t="shared" si="6"/>
        <v>294</v>
      </c>
      <c r="O28" s="76">
        <f t="shared" si="7"/>
        <v>2952.2</v>
      </c>
      <c r="P28" s="76">
        <f t="shared" si="8"/>
        <v>1272</v>
      </c>
      <c r="Q28" s="76">
        <f t="shared" si="9"/>
        <v>1680.2</v>
      </c>
      <c r="R28" s="76">
        <f t="shared" si="10"/>
        <v>2029.7</v>
      </c>
      <c r="S28" s="76">
        <f t="shared" si="11"/>
        <v>373</v>
      </c>
      <c r="T28" s="207">
        <f t="shared" si="12"/>
        <v>1656.7</v>
      </c>
      <c r="U28" s="289"/>
      <c r="V28" s="290"/>
      <c r="W28" s="93">
        <v>1.0061893629808536</v>
      </c>
      <c r="X28" s="118">
        <v>1.0168935323950903</v>
      </c>
      <c r="Y28" s="86">
        <f t="shared" si="13"/>
        <v>695.0655500535438</v>
      </c>
      <c r="Z28" s="87">
        <f t="shared" si="14"/>
        <v>295.81967271637097</v>
      </c>
      <c r="AA28" s="87">
        <f t="shared" si="15"/>
        <v>1708.5845131302308</v>
      </c>
      <c r="AB28" s="87">
        <f t="shared" si="16"/>
        <v>1293.4885732065547</v>
      </c>
      <c r="AC28" s="87">
        <f t="shared" si="17"/>
        <v>1684.6875151189461</v>
      </c>
      <c r="AD28" s="88">
        <f t="shared" si="18"/>
        <v>379.30128758336866</v>
      </c>
      <c r="AE28" s="84">
        <v>0.87</v>
      </c>
      <c r="AF28" s="86">
        <f t="shared" si="20"/>
        <v>798.92591960177447</v>
      </c>
      <c r="AG28" s="87">
        <f t="shared" si="21"/>
        <v>340.02261231766778</v>
      </c>
      <c r="AH28" s="87">
        <f t="shared" si="22"/>
        <v>1963.8902449772768</v>
      </c>
      <c r="AI28" s="88">
        <f t="shared" si="23"/>
        <v>1936.4224311712023</v>
      </c>
      <c r="AJ28" s="87">
        <f t="shared" si="4"/>
        <v>5039.261208067921</v>
      </c>
      <c r="AK28" s="89"/>
      <c r="AL28" s="87">
        <f t="shared" si="19"/>
        <v>6343.351679429361</v>
      </c>
      <c r="AM28" s="90">
        <v>835.08575156419931</v>
      </c>
      <c r="AN28" s="87">
        <v>360.40713296486769</v>
      </c>
      <c r="AO28" s="91">
        <v>3347.3665589418715</v>
      </c>
      <c r="AP28" s="87">
        <v>1800.4922359584227</v>
      </c>
    </row>
    <row r="29" spans="1:42" ht="15" x14ac:dyDescent="0.25">
      <c r="A29" s="92">
        <v>93</v>
      </c>
      <c r="B29" s="137" t="s">
        <v>34</v>
      </c>
      <c r="C29" s="92">
        <v>90</v>
      </c>
      <c r="D29" s="76">
        <f>IFERROR(VLOOKUP($C29,'DONNEES-900'!$A$3:$L$300,2,FALSE),'1000'!$B27)</f>
        <v>690.79</v>
      </c>
      <c r="E29" s="76">
        <f>IFERROR(VLOOKUP($C29,'DONNEES-900'!$A$3:$L$300,3,FALSE),'1000'!$C27)</f>
        <v>294</v>
      </c>
      <c r="F29" s="76">
        <f>IFERROR(VLOOKUP($C29,'DONNEES-900'!$A$3:$L$300,4,FALSE),'1000'!$D27)</f>
        <v>1272</v>
      </c>
      <c r="G29" s="76">
        <f>IFERROR(VLOOKUP($C29,'DONNEES-900'!$A$3:$L$300,5,FALSE),'1000'!$E27)</f>
        <v>1064</v>
      </c>
      <c r="H29" s="76">
        <f>IFERROR(VLOOKUP($C29,'DONNEES-900'!$A$3:$L$300,6,FALSE),'1000'!$F27)</f>
        <v>344</v>
      </c>
      <c r="I29" s="76">
        <f>IFERROR(VLOOKUP($C29,'DONNEES-900'!$A$3:$L$300,7,FALSE),'1000'!$G27)</f>
        <v>272.2</v>
      </c>
      <c r="J29" s="76">
        <f>IFERROR(VLOOKUP($C29,'DONNEES-900'!$A$3:$L$300,9,FALSE),'1000'!$I27)</f>
        <v>373</v>
      </c>
      <c r="K29" s="76">
        <f>IFERROR(VLOOKUP($C29,'DONNEES-900'!$A$3:$L$300,10,FALSE),'1000'!$J27)</f>
        <v>756.5</v>
      </c>
      <c r="L29" s="198">
        <f>IFERROR(VLOOKUP($C29,'DONNEES-900'!$A$3:$L$300,11,FALSE),'1000'!$K27)</f>
        <v>900.2</v>
      </c>
      <c r="M29" s="206">
        <f t="shared" si="5"/>
        <v>690.79</v>
      </c>
      <c r="N29" s="76">
        <f t="shared" si="6"/>
        <v>294</v>
      </c>
      <c r="O29" s="76">
        <f t="shared" si="7"/>
        <v>2952.2</v>
      </c>
      <c r="P29" s="76">
        <f t="shared" si="8"/>
        <v>1272</v>
      </c>
      <c r="Q29" s="76">
        <f t="shared" si="9"/>
        <v>1680.2</v>
      </c>
      <c r="R29" s="76">
        <f t="shared" si="10"/>
        <v>2029.7</v>
      </c>
      <c r="S29" s="76">
        <f t="shared" si="11"/>
        <v>373</v>
      </c>
      <c r="T29" s="207">
        <f t="shared" si="12"/>
        <v>1656.7</v>
      </c>
      <c r="U29" s="289"/>
      <c r="V29" s="290"/>
      <c r="W29" s="93">
        <v>1.0053847192317646</v>
      </c>
      <c r="X29" s="118">
        <v>1.0146871855306301</v>
      </c>
      <c r="Y29" s="86">
        <f t="shared" si="13"/>
        <v>694.50971019811061</v>
      </c>
      <c r="Z29" s="87">
        <f t="shared" si="14"/>
        <v>295.58310745413883</v>
      </c>
      <c r="AA29" s="87">
        <f t="shared" si="15"/>
        <v>1704.8774091285648</v>
      </c>
      <c r="AB29" s="87">
        <f t="shared" si="16"/>
        <v>1290.6820999949614</v>
      </c>
      <c r="AC29" s="87">
        <f t="shared" si="17"/>
        <v>1681.0322602685949</v>
      </c>
      <c r="AD29" s="88">
        <f t="shared" si="18"/>
        <v>378.47832020292503</v>
      </c>
      <c r="AE29" s="84">
        <v>0.87</v>
      </c>
      <c r="AF29" s="86">
        <f t="shared" si="20"/>
        <v>798.28702321621904</v>
      </c>
      <c r="AG29" s="87">
        <f t="shared" si="21"/>
        <v>339.75069822314811</v>
      </c>
      <c r="AH29" s="87">
        <f t="shared" si="22"/>
        <v>1959.629205894902</v>
      </c>
      <c r="AI29" s="88">
        <f t="shared" si="23"/>
        <v>1932.2209888144769</v>
      </c>
      <c r="AJ29" s="87">
        <f t="shared" si="4"/>
        <v>5029.8879161487457</v>
      </c>
      <c r="AK29" s="89"/>
      <c r="AL29" s="87">
        <f t="shared" si="19"/>
        <v>6329.3717917559261</v>
      </c>
      <c r="AM29" s="90">
        <v>835.08575156419931</v>
      </c>
      <c r="AN29" s="87">
        <v>360.40713296486769</v>
      </c>
      <c r="AO29" s="91">
        <v>3338.2762147113385</v>
      </c>
      <c r="AP29" s="87">
        <v>1795.6026925155206</v>
      </c>
    </row>
    <row r="30" spans="1:42" ht="15" x14ac:dyDescent="0.25">
      <c r="A30" s="94">
        <v>94</v>
      </c>
      <c r="B30" s="135" t="s">
        <v>35</v>
      </c>
      <c r="C30" s="94">
        <v>102</v>
      </c>
      <c r="D30" s="142">
        <f>IFERROR(VLOOKUP($C30,'DONNEES-900'!$A$3:$L$300,2,FALSE),'1000'!$B28)</f>
        <v>741.8</v>
      </c>
      <c r="E30" s="142">
        <f>IFERROR(VLOOKUP($C30,'DONNEES-900'!$A$3:$L$300,3,FALSE),'1000'!$C28)</f>
        <v>294</v>
      </c>
      <c r="F30" s="142">
        <f>IFERROR(VLOOKUP($C30,'DONNEES-900'!$A$3:$L$300,4,FALSE),'1000'!$D28)</f>
        <v>1272</v>
      </c>
      <c r="G30" s="142">
        <f>IFERROR(VLOOKUP($C30,'DONNEES-900'!$A$3:$L$300,5,FALSE),'1000'!$E28)</f>
        <v>1064</v>
      </c>
      <c r="H30" s="142">
        <f>IFERROR(VLOOKUP($C30,'DONNEES-900'!$A$3:$L$300,6,FALSE),'1000'!$F28)</f>
        <v>344</v>
      </c>
      <c r="I30" s="142">
        <f>IFERROR(VLOOKUP($C30,'DONNEES-900'!$A$3:$L$300,7,FALSE),'1000'!$G28)</f>
        <v>272.2</v>
      </c>
      <c r="J30" s="142">
        <f>IFERROR(VLOOKUP($C30,'DONNEES-900'!$A$3:$L$300,9,FALSE),'1000'!$I28)</f>
        <v>373</v>
      </c>
      <c r="K30" s="142">
        <f>IFERROR(VLOOKUP($C30,'DONNEES-900'!$A$3:$L$300,10,FALSE),'1000'!$J28)</f>
        <v>756.5</v>
      </c>
      <c r="L30" s="199">
        <f>IFERROR(VLOOKUP($C30,'DONNEES-900'!$A$3:$L$300,11,FALSE),'1000'!$K28)</f>
        <v>900.2</v>
      </c>
      <c r="M30" s="208">
        <f t="shared" si="5"/>
        <v>741.8</v>
      </c>
      <c r="N30" s="142">
        <f t="shared" si="6"/>
        <v>294</v>
      </c>
      <c r="O30" s="142">
        <f t="shared" si="7"/>
        <v>2952.2</v>
      </c>
      <c r="P30" s="142">
        <f t="shared" si="8"/>
        <v>1272</v>
      </c>
      <c r="Q30" s="142">
        <f t="shared" si="9"/>
        <v>1680.2</v>
      </c>
      <c r="R30" s="142">
        <f t="shared" si="10"/>
        <v>2029.7</v>
      </c>
      <c r="S30" s="142">
        <f t="shared" si="11"/>
        <v>373</v>
      </c>
      <c r="T30" s="209">
        <f t="shared" si="12"/>
        <v>1656.7</v>
      </c>
      <c r="U30" s="289"/>
      <c r="V30" s="290"/>
      <c r="W30" s="143">
        <v>1.0045893146474116</v>
      </c>
      <c r="X30" s="144">
        <v>1.0125091470171472</v>
      </c>
      <c r="Y30" s="86">
        <f t="shared" si="13"/>
        <v>745.20435360544991</v>
      </c>
      <c r="Z30" s="87">
        <f t="shared" si="14"/>
        <v>295.34925850633903</v>
      </c>
      <c r="AA30" s="87">
        <f t="shared" si="15"/>
        <v>1701.2178688182107</v>
      </c>
      <c r="AB30" s="87">
        <f t="shared" si="16"/>
        <v>1287.9116350058114</v>
      </c>
      <c r="AC30" s="87">
        <f t="shared" si="17"/>
        <v>1677.4239038633079</v>
      </c>
      <c r="AD30" s="88">
        <f t="shared" si="18"/>
        <v>377.66591183739592</v>
      </c>
      <c r="AE30" s="84">
        <v>0.87</v>
      </c>
      <c r="AF30" s="86">
        <f t="shared" si="20"/>
        <v>856.5567282821263</v>
      </c>
      <c r="AG30" s="87">
        <f t="shared" si="21"/>
        <v>339.48190632912531</v>
      </c>
      <c r="AH30" s="87">
        <f t="shared" si="22"/>
        <v>1955.4228377220813</v>
      </c>
      <c r="AI30" s="88">
        <f t="shared" si="23"/>
        <v>1928.0734527164459</v>
      </c>
      <c r="AJ30" s="87">
        <f t="shared" si="4"/>
        <v>5079.5349250497784</v>
      </c>
      <c r="AK30" s="89"/>
      <c r="AL30" s="87">
        <f t="shared" si="19"/>
        <v>6285.3365811276599</v>
      </c>
      <c r="AM30" s="90">
        <v>804.84354999999982</v>
      </c>
      <c r="AN30" s="87">
        <v>360.40713296486769</v>
      </c>
      <c r="AO30" s="91">
        <v>3329.3073872574892</v>
      </c>
      <c r="AP30" s="87">
        <v>1790.7785109053025</v>
      </c>
    </row>
    <row r="31" spans="1:42" ht="15" x14ac:dyDescent="0.25">
      <c r="A31" s="92">
        <v>95</v>
      </c>
      <c r="B31" s="137" t="s">
        <v>34</v>
      </c>
      <c r="C31" s="92">
        <v>92</v>
      </c>
      <c r="D31" s="76">
        <f>IFERROR(VLOOKUP($C31,'DONNEES-900'!$A$3:$L$300,2,FALSE),'1000'!$B29)</f>
        <v>690.79</v>
      </c>
      <c r="E31" s="76">
        <f>IFERROR(VLOOKUP($C31,'DONNEES-900'!$A$3:$L$300,3,FALSE),'1000'!$C29)</f>
        <v>294</v>
      </c>
      <c r="F31" s="76">
        <f>IFERROR(VLOOKUP($C31,'DONNEES-900'!$A$3:$L$300,4,FALSE),'1000'!$D29)</f>
        <v>1272</v>
      </c>
      <c r="G31" s="76">
        <f>IFERROR(VLOOKUP($C31,'DONNEES-900'!$A$3:$L$300,5,FALSE),'1000'!$E29)</f>
        <v>1064</v>
      </c>
      <c r="H31" s="76">
        <f>IFERROR(VLOOKUP($C31,'DONNEES-900'!$A$3:$L$300,6,FALSE),'1000'!$F29)</f>
        <v>344</v>
      </c>
      <c r="I31" s="76">
        <f>IFERROR(VLOOKUP($C31,'DONNEES-900'!$A$3:$L$300,7,FALSE),'1000'!$G29)</f>
        <v>272.2</v>
      </c>
      <c r="J31" s="76">
        <f>IFERROR(VLOOKUP($C31,'DONNEES-900'!$A$3:$L$300,9,FALSE),'1000'!$I29)</f>
        <v>373</v>
      </c>
      <c r="K31" s="76">
        <f>IFERROR(VLOOKUP($C31,'DONNEES-900'!$A$3:$L$300,10,FALSE),'1000'!$J29)</f>
        <v>756.5</v>
      </c>
      <c r="L31" s="198">
        <f>IFERROR(VLOOKUP($C31,'DONNEES-900'!$A$3:$L$300,11,FALSE),'1000'!$K29)</f>
        <v>900.2</v>
      </c>
      <c r="M31" s="206">
        <f t="shared" si="5"/>
        <v>690.79</v>
      </c>
      <c r="N31" s="76">
        <f t="shared" si="6"/>
        <v>294</v>
      </c>
      <c r="O31" s="76">
        <f t="shared" si="7"/>
        <v>2952.2</v>
      </c>
      <c r="P31" s="76">
        <f t="shared" si="8"/>
        <v>1272</v>
      </c>
      <c r="Q31" s="76">
        <f t="shared" si="9"/>
        <v>1680.2</v>
      </c>
      <c r="R31" s="76">
        <f t="shared" si="10"/>
        <v>2029.7</v>
      </c>
      <c r="S31" s="76">
        <f t="shared" si="11"/>
        <v>373</v>
      </c>
      <c r="T31" s="207">
        <f t="shared" si="12"/>
        <v>1656.7</v>
      </c>
      <c r="U31" s="289"/>
      <c r="V31" s="290"/>
      <c r="W31" s="93">
        <v>1.0038029465288805</v>
      </c>
      <c r="X31" s="118">
        <v>1.0103587582350853</v>
      </c>
      <c r="Y31" s="86">
        <f t="shared" si="13"/>
        <v>693.41703743268533</v>
      </c>
      <c r="Z31" s="87">
        <f t="shared" si="14"/>
        <v>295.11806627949085</v>
      </c>
      <c r="AA31" s="87">
        <f t="shared" si="15"/>
        <v>1697.6047855865902</v>
      </c>
      <c r="AB31" s="87">
        <f t="shared" si="16"/>
        <v>1285.1763404750284</v>
      </c>
      <c r="AC31" s="87">
        <f t="shared" si="17"/>
        <v>1673.8613547680659</v>
      </c>
      <c r="AD31" s="88">
        <f t="shared" si="18"/>
        <v>376.86381682168678</v>
      </c>
      <c r="AE31" s="84">
        <v>0.87</v>
      </c>
      <c r="AF31" s="86">
        <f t="shared" si="20"/>
        <v>797.03107750883373</v>
      </c>
      <c r="AG31" s="87">
        <f t="shared" si="21"/>
        <v>339.21616813734579</v>
      </c>
      <c r="AH31" s="87">
        <f t="shared" si="22"/>
        <v>1951.2698684903335</v>
      </c>
      <c r="AI31" s="88">
        <f t="shared" si="23"/>
        <v>1923.9785686989264</v>
      </c>
      <c r="AJ31" s="87">
        <f t="shared" si="4"/>
        <v>5011.4956828354398</v>
      </c>
      <c r="AK31" s="89"/>
      <c r="AL31" s="87">
        <f t="shared" si="19"/>
        <v>6271.7260039553021</v>
      </c>
      <c r="AM31" s="90">
        <v>804.84354999999982</v>
      </c>
      <c r="AN31" s="87">
        <v>360.40713296486769</v>
      </c>
      <c r="AO31" s="91">
        <v>3320.4571851268911</v>
      </c>
      <c r="AP31" s="87">
        <v>1786.0181358635436</v>
      </c>
    </row>
    <row r="32" spans="1:42" ht="15" x14ac:dyDescent="0.25">
      <c r="A32" s="138">
        <v>96</v>
      </c>
      <c r="B32" s="137" t="s">
        <v>34</v>
      </c>
      <c r="C32" s="92">
        <v>93</v>
      </c>
      <c r="D32" s="76">
        <f>IFERROR(VLOOKUP($C32,'DONNEES-900'!$A$3:$L$300,2,FALSE),'1000'!$B30)</f>
        <v>690.79</v>
      </c>
      <c r="E32" s="76">
        <f>IFERROR(VLOOKUP($C32,'DONNEES-900'!$A$3:$L$300,3,FALSE),'1000'!$C30)</f>
        <v>294</v>
      </c>
      <c r="F32" s="76">
        <f>IFERROR(VLOOKUP($C32,'DONNEES-900'!$A$3:$L$300,4,FALSE),'1000'!$D30)</f>
        <v>1272</v>
      </c>
      <c r="G32" s="76">
        <f>IFERROR(VLOOKUP($C32,'DONNEES-900'!$A$3:$L$300,5,FALSE),'1000'!$E30)</f>
        <v>1064</v>
      </c>
      <c r="H32" s="76">
        <f>IFERROR(VLOOKUP($C32,'DONNEES-900'!$A$3:$L$300,6,FALSE),'1000'!$F30)</f>
        <v>344</v>
      </c>
      <c r="I32" s="76">
        <f>IFERROR(VLOOKUP($C32,'DONNEES-900'!$A$3:$L$300,7,FALSE),'1000'!$G30)</f>
        <v>272.2</v>
      </c>
      <c r="J32" s="76">
        <f>IFERROR(VLOOKUP($C32,'DONNEES-900'!$A$3:$L$300,9,FALSE),'1000'!$I30)</f>
        <v>303</v>
      </c>
      <c r="K32" s="76">
        <f>IFERROR(VLOOKUP($C32,'DONNEES-900'!$A$3:$L$300,10,FALSE),'1000'!$J30)</f>
        <v>756.5</v>
      </c>
      <c r="L32" s="198">
        <f>IFERROR(VLOOKUP($C32,'DONNEES-900'!$A$3:$L$300,11,FALSE),'1000'!$K30)</f>
        <v>900.2</v>
      </c>
      <c r="M32" s="206">
        <f t="shared" si="5"/>
        <v>690.79</v>
      </c>
      <c r="N32" s="76">
        <f t="shared" si="6"/>
        <v>294</v>
      </c>
      <c r="O32" s="76">
        <f t="shared" si="7"/>
        <v>2952.2</v>
      </c>
      <c r="P32" s="76">
        <f t="shared" si="8"/>
        <v>1272</v>
      </c>
      <c r="Q32" s="76">
        <f t="shared" si="9"/>
        <v>1680.2</v>
      </c>
      <c r="R32" s="76">
        <f t="shared" si="10"/>
        <v>1959.7</v>
      </c>
      <c r="S32" s="76">
        <f t="shared" si="11"/>
        <v>303</v>
      </c>
      <c r="T32" s="207">
        <f t="shared" si="12"/>
        <v>1656.7</v>
      </c>
      <c r="U32" s="289"/>
      <c r="V32" s="290"/>
      <c r="W32" s="93">
        <v>1.0030254186995298</v>
      </c>
      <c r="X32" s="118">
        <v>1.0082353826176</v>
      </c>
      <c r="Y32" s="86">
        <f t="shared" si="13"/>
        <v>692.87992898344817</v>
      </c>
      <c r="Z32" s="87">
        <f t="shared" si="14"/>
        <v>294.88947309766178</v>
      </c>
      <c r="AA32" s="87">
        <f t="shared" si="15"/>
        <v>1694.0370898740916</v>
      </c>
      <c r="AB32" s="87">
        <f t="shared" si="16"/>
        <v>1282.4754066895873</v>
      </c>
      <c r="AC32" s="87">
        <f t="shared" si="17"/>
        <v>1670.3435583825781</v>
      </c>
      <c r="AD32" s="88">
        <f t="shared" si="18"/>
        <v>305.4953209331328</v>
      </c>
      <c r="AE32" s="84">
        <v>0.87</v>
      </c>
      <c r="AF32" s="86">
        <v>867.90383977618058</v>
      </c>
      <c r="AG32" s="87">
        <v>373.668816559459</v>
      </c>
      <c r="AH32" s="87">
        <v>4117.4810345872302</v>
      </c>
      <c r="AI32" s="88">
        <v>2932.340735766461</v>
      </c>
      <c r="AJ32" s="87">
        <f t="shared" si="4"/>
        <v>8291.3944266893304</v>
      </c>
      <c r="AK32" s="89"/>
      <c r="AL32" s="87">
        <f t="shared" si="19"/>
        <v>7477.0149703988582</v>
      </c>
      <c r="AM32" s="90">
        <v>867.90383977618058</v>
      </c>
      <c r="AN32" s="87">
        <v>373.668816559459</v>
      </c>
      <c r="AO32" s="91">
        <v>3303.1015782967575</v>
      </c>
      <c r="AP32" s="87">
        <v>2932.340735766461</v>
      </c>
    </row>
    <row r="33" spans="1:42" ht="15" x14ac:dyDescent="0.25">
      <c r="A33" s="92">
        <v>97</v>
      </c>
      <c r="B33" s="137" t="s">
        <v>34</v>
      </c>
      <c r="C33" s="92">
        <v>94</v>
      </c>
      <c r="D33" s="76">
        <f>IFERROR(VLOOKUP($C33,'DONNEES-900'!$A$3:$L$300,2,FALSE),'1000'!$B31)</f>
        <v>690.79</v>
      </c>
      <c r="E33" s="76">
        <f>IFERROR(VLOOKUP($C33,'DONNEES-900'!$A$3:$L$300,3,FALSE),'1000'!$C31)</f>
        <v>294</v>
      </c>
      <c r="F33" s="76">
        <f>IFERROR(VLOOKUP($C33,'DONNEES-900'!$A$3:$L$300,4,FALSE),'1000'!$D31)</f>
        <v>1272</v>
      </c>
      <c r="G33" s="76">
        <f>IFERROR(VLOOKUP($C33,'DONNEES-900'!$A$3:$L$300,5,FALSE),'1000'!$E31)</f>
        <v>1064</v>
      </c>
      <c r="H33" s="76">
        <f>IFERROR(VLOOKUP($C33,'DONNEES-900'!$A$3:$L$300,6,FALSE),'1000'!$F31)</f>
        <v>344</v>
      </c>
      <c r="I33" s="76">
        <f>IFERROR(VLOOKUP($C33,'DONNEES-900'!$A$3:$L$300,7,FALSE),'1000'!$G31)</f>
        <v>272.2</v>
      </c>
      <c r="J33" s="76">
        <f>IFERROR(VLOOKUP($C33,'DONNEES-900'!$A$3:$L$300,9,FALSE),'1000'!$I31)</f>
        <v>303</v>
      </c>
      <c r="K33" s="76">
        <f>IFERROR(VLOOKUP($C33,'DONNEES-900'!$A$3:$L$300,10,FALSE),'1000'!$J31)</f>
        <v>756.5</v>
      </c>
      <c r="L33" s="198">
        <f>IFERROR(VLOOKUP($C33,'DONNEES-900'!$A$3:$L$300,11,FALSE),'1000'!$K31)</f>
        <v>900.2</v>
      </c>
      <c r="M33" s="206">
        <f t="shared" si="5"/>
        <v>690.79</v>
      </c>
      <c r="N33" s="76">
        <f t="shared" si="6"/>
        <v>294</v>
      </c>
      <c r="O33" s="76">
        <f t="shared" si="7"/>
        <v>2952.2</v>
      </c>
      <c r="P33" s="76">
        <f t="shared" si="8"/>
        <v>1272</v>
      </c>
      <c r="Q33" s="76">
        <f t="shared" si="9"/>
        <v>1680.2</v>
      </c>
      <c r="R33" s="76">
        <f t="shared" si="10"/>
        <v>1959.7</v>
      </c>
      <c r="S33" s="76">
        <f t="shared" si="11"/>
        <v>303</v>
      </c>
      <c r="T33" s="207">
        <f t="shared" si="12"/>
        <v>1656.7</v>
      </c>
      <c r="U33" s="289"/>
      <c r="V33" s="290"/>
      <c r="W33" s="93">
        <v>1.0022565412297297</v>
      </c>
      <c r="X33" s="118">
        <v>1.0061384046915058</v>
      </c>
      <c r="Y33" s="86">
        <f t="shared" si="13"/>
        <v>692.34879611608494</v>
      </c>
      <c r="Z33" s="87">
        <f t="shared" si="14"/>
        <v>294.66342312154052</v>
      </c>
      <c r="AA33" s="87">
        <f t="shared" si="15"/>
        <v>1690.5137475626682</v>
      </c>
      <c r="AB33" s="87">
        <f t="shared" si="16"/>
        <v>1279.8080507675954</v>
      </c>
      <c r="AC33" s="87">
        <f t="shared" si="17"/>
        <v>1666.8694950524177</v>
      </c>
      <c r="AD33" s="88">
        <f t="shared" si="18"/>
        <v>304.85993662152629</v>
      </c>
      <c r="AE33" s="84">
        <v>0.87</v>
      </c>
      <c r="AF33" s="86">
        <f t="shared" ref="AF33:AF42" si="24">Y33/$AE33</f>
        <v>795.80321392653445</v>
      </c>
      <c r="AG33" s="87">
        <f t="shared" ref="AG33:AG42" si="25">Z33/$AE33</f>
        <v>338.69358979487419</v>
      </c>
      <c r="AH33" s="87">
        <f t="shared" ref="AH33:AH42" si="26">AA33/$AE33</f>
        <v>1943.1192500720324</v>
      </c>
      <c r="AI33" s="88">
        <f t="shared" ref="AI33:AI42" si="27">AC33/$AE33</f>
        <v>1915.9419483361123</v>
      </c>
      <c r="AJ33" s="87">
        <f t="shared" si="4"/>
        <v>4993.5580021295536</v>
      </c>
      <c r="AK33" s="89"/>
      <c r="AL33" s="87">
        <f t="shared" si="19"/>
        <v>6236.5243947098015</v>
      </c>
      <c r="AM33" s="90">
        <v>804.84354999999982</v>
      </c>
      <c r="AN33" s="87">
        <v>360.40713296486769</v>
      </c>
      <c r="AO33" s="91">
        <v>3294.5908652193707</v>
      </c>
      <c r="AP33" s="87">
        <v>1776.6828465255633</v>
      </c>
    </row>
    <row r="34" spans="1:42" ht="15" x14ac:dyDescent="0.25">
      <c r="A34" s="92">
        <v>98</v>
      </c>
      <c r="B34" s="137" t="s">
        <v>34</v>
      </c>
      <c r="C34" s="92">
        <v>95</v>
      </c>
      <c r="D34" s="76">
        <f>IFERROR(VLOOKUP($C34,'DONNEES-900'!$A$3:$L$300,2,FALSE),'1000'!$B32)</f>
        <v>683.79</v>
      </c>
      <c r="E34" s="76">
        <f>IFERROR(VLOOKUP($C34,'DONNEES-900'!$A$3:$L$300,3,FALSE),'1000'!$C32)</f>
        <v>294</v>
      </c>
      <c r="F34" s="76">
        <f>IFERROR(VLOOKUP($C34,'DONNEES-900'!$A$3:$L$300,4,FALSE),'1000'!$D32)</f>
        <v>1272</v>
      </c>
      <c r="G34" s="76">
        <f>IFERROR(VLOOKUP($C34,'DONNEES-900'!$A$3:$L$300,5,FALSE),'1000'!$E32)</f>
        <v>1064</v>
      </c>
      <c r="H34" s="76">
        <f>IFERROR(VLOOKUP($C34,'DONNEES-900'!$A$3:$L$300,6,FALSE),'1000'!$F32)</f>
        <v>344</v>
      </c>
      <c r="I34" s="76">
        <f>IFERROR(VLOOKUP($C34,'DONNEES-900'!$A$3:$L$300,7,FALSE),'1000'!$G32)</f>
        <v>272.2</v>
      </c>
      <c r="J34" s="76">
        <f>IFERROR(VLOOKUP($C34,'DONNEES-900'!$A$3:$L$300,9,FALSE),'1000'!$I32)</f>
        <v>303</v>
      </c>
      <c r="K34" s="76">
        <f>IFERROR(VLOOKUP($C34,'DONNEES-900'!$A$3:$L$300,10,FALSE),'1000'!$J32)</f>
        <v>756.5</v>
      </c>
      <c r="L34" s="198">
        <f>IFERROR(VLOOKUP($C34,'DONNEES-900'!$A$3:$L$300,11,FALSE),'1000'!$K32)</f>
        <v>900.2</v>
      </c>
      <c r="M34" s="206">
        <f t="shared" si="5"/>
        <v>683.79</v>
      </c>
      <c r="N34" s="76">
        <f t="shared" si="6"/>
        <v>294</v>
      </c>
      <c r="O34" s="76">
        <f t="shared" si="7"/>
        <v>2952.2</v>
      </c>
      <c r="P34" s="76">
        <f t="shared" si="8"/>
        <v>1272</v>
      </c>
      <c r="Q34" s="76">
        <f t="shared" si="9"/>
        <v>1680.2</v>
      </c>
      <c r="R34" s="76">
        <f t="shared" si="10"/>
        <v>1959.7</v>
      </c>
      <c r="S34" s="76">
        <f t="shared" si="11"/>
        <v>303</v>
      </c>
      <c r="T34" s="207">
        <f t="shared" si="12"/>
        <v>1656.7</v>
      </c>
      <c r="U34" s="289"/>
      <c r="V34" s="290"/>
      <c r="W34" s="93">
        <v>1.0014961301759224</v>
      </c>
      <c r="X34" s="118">
        <v>1.0040672291693293</v>
      </c>
      <c r="Y34" s="86">
        <f t="shared" si="13"/>
        <v>684.81303885299394</v>
      </c>
      <c r="Z34" s="87">
        <f t="shared" si="14"/>
        <v>294.43986227172121</v>
      </c>
      <c r="AA34" s="87">
        <f t="shared" si="15"/>
        <v>1687.0337584503072</v>
      </c>
      <c r="AB34" s="87">
        <f t="shared" si="16"/>
        <v>1277.1735155033869</v>
      </c>
      <c r="AC34" s="87">
        <f t="shared" si="17"/>
        <v>1663.4381785648279</v>
      </c>
      <c r="AD34" s="88">
        <f t="shared" si="18"/>
        <v>304.23237043830682</v>
      </c>
      <c r="AE34" s="84">
        <v>0.87</v>
      </c>
      <c r="AF34" s="86">
        <f t="shared" si="24"/>
        <v>787.14142396895852</v>
      </c>
      <c r="AG34" s="87">
        <f t="shared" si="25"/>
        <v>338.43662330082896</v>
      </c>
      <c r="AH34" s="87">
        <f t="shared" si="26"/>
        <v>1939.1192625865601</v>
      </c>
      <c r="AI34" s="88">
        <f t="shared" si="27"/>
        <v>1911.997906396354</v>
      </c>
      <c r="AJ34" s="87">
        <f t="shared" si="4"/>
        <v>4976.6952162527014</v>
      </c>
      <c r="AK34" s="89"/>
      <c r="AL34" s="87">
        <f t="shared" si="19"/>
        <v>6223.5439126474121</v>
      </c>
      <c r="AM34" s="90">
        <v>804.84354999999982</v>
      </c>
      <c r="AN34" s="87">
        <v>360.40713296486769</v>
      </c>
      <c r="AO34" s="91">
        <v>3286.188152740468</v>
      </c>
      <c r="AP34" s="87">
        <v>1772.1050769420767</v>
      </c>
    </row>
    <row r="35" spans="1:42" ht="15" x14ac:dyDescent="0.25">
      <c r="A35" s="92">
        <v>99</v>
      </c>
      <c r="B35" s="137" t="s">
        <v>34</v>
      </c>
      <c r="C35" s="92">
        <v>96</v>
      </c>
      <c r="D35" s="76">
        <f>IFERROR(VLOOKUP($C35,'DONNEES-900'!$A$3:$L$300,2,FALSE),'1000'!$B33)</f>
        <v>679.79</v>
      </c>
      <c r="E35" s="76">
        <f>IFERROR(VLOOKUP($C35,'DONNEES-900'!$A$3:$L$300,3,FALSE),'1000'!$C33)</f>
        <v>294</v>
      </c>
      <c r="F35" s="76">
        <f>IFERROR(VLOOKUP($C35,'DONNEES-900'!$A$3:$L$300,4,FALSE),'1000'!$D33)</f>
        <v>1269</v>
      </c>
      <c r="G35" s="76">
        <f>IFERROR(VLOOKUP($C35,'DONNEES-900'!$A$3:$L$300,5,FALSE),'1000'!$E33)</f>
        <v>1064</v>
      </c>
      <c r="H35" s="76">
        <f>IFERROR(VLOOKUP($C35,'DONNEES-900'!$A$3:$L$300,6,FALSE),'1000'!$F33)</f>
        <v>344</v>
      </c>
      <c r="I35" s="76">
        <f>IFERROR(VLOOKUP($C35,'DONNEES-900'!$A$3:$L$300,7,FALSE),'1000'!$G33)</f>
        <v>248.2</v>
      </c>
      <c r="J35" s="76">
        <f>IFERROR(VLOOKUP($C35,'DONNEES-900'!$A$3:$L$300,9,FALSE),'1000'!$I33)</f>
        <v>303</v>
      </c>
      <c r="K35" s="76">
        <f>IFERROR(VLOOKUP($C35,'DONNEES-900'!$A$3:$L$300,10,FALSE),'1000'!$J33)</f>
        <v>756.5</v>
      </c>
      <c r="L35" s="198">
        <f>IFERROR(VLOOKUP($C35,'DONNEES-900'!$A$3:$L$300,11,FALSE),'1000'!$K33)</f>
        <v>900.2</v>
      </c>
      <c r="M35" s="206">
        <f t="shared" si="5"/>
        <v>679.79</v>
      </c>
      <c r="N35" s="76">
        <f t="shared" si="6"/>
        <v>294</v>
      </c>
      <c r="O35" s="76">
        <f t="shared" si="7"/>
        <v>2925.2</v>
      </c>
      <c r="P35" s="76">
        <f t="shared" si="8"/>
        <v>1269</v>
      </c>
      <c r="Q35" s="76">
        <f t="shared" si="9"/>
        <v>1656.2</v>
      </c>
      <c r="R35" s="76">
        <f t="shared" si="10"/>
        <v>1959.7</v>
      </c>
      <c r="S35" s="76">
        <f t="shared" si="11"/>
        <v>303</v>
      </c>
      <c r="T35" s="207">
        <f t="shared" si="12"/>
        <v>1656.7</v>
      </c>
      <c r="U35" s="289"/>
      <c r="V35" s="290"/>
      <c r="W35" s="93">
        <v>1.0007440073331157</v>
      </c>
      <c r="X35" s="118">
        <v>1.0020212800892581</v>
      </c>
      <c r="Y35" s="86">
        <f t="shared" si="13"/>
        <v>680.29576874497877</v>
      </c>
      <c r="Z35" s="87">
        <f t="shared" si="14"/>
        <v>294.21873815593602</v>
      </c>
      <c r="AA35" s="87">
        <f t="shared" si="15"/>
        <v>1659.5476440838293</v>
      </c>
      <c r="AB35" s="87">
        <f t="shared" si="16"/>
        <v>1271.5650044332685</v>
      </c>
      <c r="AC35" s="87">
        <f t="shared" si="17"/>
        <v>1660.0486547238738</v>
      </c>
      <c r="AD35" s="88">
        <f t="shared" si="18"/>
        <v>303.6124478670452</v>
      </c>
      <c r="AE35" s="84">
        <v>0.87</v>
      </c>
      <c r="AF35" s="86">
        <f t="shared" si="24"/>
        <v>781.94915947698712</v>
      </c>
      <c r="AG35" s="87">
        <f t="shared" si="25"/>
        <v>338.18245765050119</v>
      </c>
      <c r="AH35" s="87">
        <f t="shared" si="26"/>
        <v>1907.5260276825625</v>
      </c>
      <c r="AI35" s="88">
        <f t="shared" si="27"/>
        <v>1908.1019019814642</v>
      </c>
      <c r="AJ35" s="87">
        <f t="shared" si="4"/>
        <v>4935.7595467915153</v>
      </c>
      <c r="AK35" s="89"/>
      <c r="AL35" s="87">
        <f t="shared" si="19"/>
        <v>6210.7270820309614</v>
      </c>
      <c r="AM35" s="90">
        <v>804.84354999999982</v>
      </c>
      <c r="AN35" s="87">
        <v>360.40713296486769</v>
      </c>
      <c r="AO35" s="91">
        <v>3277.8910000000001</v>
      </c>
      <c r="AP35" s="87">
        <v>1767.5853990660933</v>
      </c>
    </row>
    <row r="36" spans="1:42" ht="15" x14ac:dyDescent="0.25">
      <c r="A36" s="92">
        <v>100</v>
      </c>
      <c r="B36" s="137" t="s">
        <v>34</v>
      </c>
      <c r="C36" s="92">
        <v>97</v>
      </c>
      <c r="D36" s="76">
        <f>IFERROR(VLOOKUP($C36,'DONNEES-900'!$A$3:$L$300,2,FALSE),'1000'!$B34)</f>
        <v>673.49</v>
      </c>
      <c r="E36" s="76">
        <f>IFERROR(VLOOKUP($C36,'DONNEES-900'!$A$3:$L$300,3,FALSE),'1000'!$C34)</f>
        <v>294</v>
      </c>
      <c r="F36" s="76">
        <f>IFERROR(VLOOKUP($C36,'DONNEES-900'!$A$3:$L$300,4,FALSE),'1000'!$D34)</f>
        <v>1269</v>
      </c>
      <c r="G36" s="76">
        <f>IFERROR(VLOOKUP($C36,'DONNEES-900'!$A$3:$L$300,5,FALSE),'1000'!$E34)</f>
        <v>1064</v>
      </c>
      <c r="H36" s="76">
        <f>IFERROR(VLOOKUP($C36,'DONNEES-900'!$A$3:$L$300,6,FALSE),'1000'!$F34)</f>
        <v>344</v>
      </c>
      <c r="I36" s="76">
        <f>IFERROR(VLOOKUP($C36,'DONNEES-900'!$A$3:$L$300,7,FALSE),'1000'!$G34)</f>
        <v>248.2</v>
      </c>
      <c r="J36" s="76">
        <f>IFERROR(VLOOKUP($C36,'DONNEES-900'!$A$3:$L$300,9,FALSE),'1000'!$I34)</f>
        <v>303</v>
      </c>
      <c r="K36" s="76">
        <f>IFERROR(VLOOKUP($C36,'DONNEES-900'!$A$3:$L$300,10,FALSE),'1000'!$J34)</f>
        <v>756.5</v>
      </c>
      <c r="L36" s="198">
        <f>IFERROR(VLOOKUP($C36,'DONNEES-900'!$A$3:$L$300,11,FALSE),'1000'!$K34)</f>
        <v>900.2</v>
      </c>
      <c r="M36" s="206">
        <f t="shared" si="5"/>
        <v>673.49</v>
      </c>
      <c r="N36" s="76">
        <f t="shared" si="6"/>
        <v>294</v>
      </c>
      <c r="O36" s="76">
        <f t="shared" si="7"/>
        <v>2925.2</v>
      </c>
      <c r="P36" s="76">
        <f t="shared" si="8"/>
        <v>1269</v>
      </c>
      <c r="Q36" s="76">
        <f t="shared" si="9"/>
        <v>1656.2</v>
      </c>
      <c r="R36" s="76">
        <f t="shared" si="10"/>
        <v>1959.7</v>
      </c>
      <c r="S36" s="76">
        <f t="shared" si="11"/>
        <v>303</v>
      </c>
      <c r="T36" s="207">
        <f t="shared" si="12"/>
        <v>1656.7</v>
      </c>
      <c r="U36" s="289"/>
      <c r="V36" s="290"/>
      <c r="W36" s="93">
        <v>1</v>
      </c>
      <c r="X36" s="118">
        <v>1</v>
      </c>
      <c r="Y36" s="86">
        <f t="shared" si="13"/>
        <v>673.49</v>
      </c>
      <c r="Z36" s="87">
        <f t="shared" si="14"/>
        <v>294</v>
      </c>
      <c r="AA36" s="87">
        <f t="shared" si="15"/>
        <v>1656.2</v>
      </c>
      <c r="AB36" s="87">
        <f t="shared" si="16"/>
        <v>1269</v>
      </c>
      <c r="AC36" s="87">
        <f t="shared" si="17"/>
        <v>1656.7</v>
      </c>
      <c r="AD36" s="88">
        <f t="shared" si="18"/>
        <v>303</v>
      </c>
      <c r="AE36" s="84">
        <v>0.87</v>
      </c>
      <c r="AF36" s="86">
        <f t="shared" si="24"/>
        <v>774.12643678160919</v>
      </c>
      <c r="AG36" s="87">
        <f t="shared" si="25"/>
        <v>337.93103448275861</v>
      </c>
      <c r="AH36" s="87">
        <f t="shared" si="26"/>
        <v>1903.6781609195402</v>
      </c>
      <c r="AI36" s="88">
        <f t="shared" si="27"/>
        <v>1904.2528735632184</v>
      </c>
      <c r="AJ36" s="87">
        <f t="shared" si="4"/>
        <v>4919.9885057471265</v>
      </c>
      <c r="AK36" s="89"/>
      <c r="AL36" s="87">
        <f t="shared" si="19"/>
        <v>6206.2641829648674</v>
      </c>
      <c r="AM36" s="90">
        <v>804.84354999999982</v>
      </c>
      <c r="AN36" s="87">
        <v>360.40713296486769</v>
      </c>
      <c r="AO36" s="91">
        <v>3277.8910000000001</v>
      </c>
      <c r="AP36" s="87">
        <v>1763.1224999999999</v>
      </c>
    </row>
    <row r="37" spans="1:42" s="158" customFormat="1" ht="15" x14ac:dyDescent="0.25">
      <c r="A37" s="134">
        <v>101</v>
      </c>
      <c r="B37" s="147" t="s">
        <v>34</v>
      </c>
      <c r="C37" s="134">
        <v>98</v>
      </c>
      <c r="D37" s="148">
        <f>IFERROR(VLOOKUP($C37,'DONNEES-900'!$A$3:$L$300,2,FALSE),'1000'!$B35)</f>
        <v>681.99</v>
      </c>
      <c r="E37" s="148">
        <f>IFERROR(VLOOKUP($C37,'DONNEES-900'!$A$3:$L$300,3,FALSE),'1000'!$C35)</f>
        <v>294</v>
      </c>
      <c r="F37" s="148">
        <f>IFERROR(VLOOKUP($C37,'DONNEES-900'!$A$3:$L$300,4,FALSE),'1000'!$D35)</f>
        <v>1269</v>
      </c>
      <c r="G37" s="148">
        <f>IFERROR(VLOOKUP($C37,'DONNEES-900'!$A$3:$L$300,5,FALSE),'1000'!$E35)</f>
        <v>1064</v>
      </c>
      <c r="H37" s="148">
        <f>IFERROR(VLOOKUP($C37,'DONNEES-900'!$A$3:$L$300,6,FALSE),'1000'!$F35)</f>
        <v>344</v>
      </c>
      <c r="I37" s="148">
        <f>IFERROR(VLOOKUP($C37,'DONNEES-900'!$A$3:$L$300,7,FALSE),'1000'!$G35)</f>
        <v>248.2</v>
      </c>
      <c r="J37" s="148">
        <f>IFERROR(VLOOKUP($C37,'DONNEES-900'!$A$3:$L$300,9,FALSE),'1000'!$I35)</f>
        <v>303</v>
      </c>
      <c r="K37" s="148">
        <f>IFERROR(VLOOKUP($C37,'DONNEES-900'!$A$3:$L$300,10,FALSE),'1000'!$J35)</f>
        <v>756.25</v>
      </c>
      <c r="L37" s="200">
        <f>IFERROR(VLOOKUP($C37,'DONNEES-900'!$A$3:$L$300,11,FALSE),'1000'!$K35)</f>
        <v>900.2</v>
      </c>
      <c r="M37" s="210">
        <f t="shared" si="5"/>
        <v>681.99</v>
      </c>
      <c r="N37" s="148">
        <f t="shared" si="6"/>
        <v>294</v>
      </c>
      <c r="O37" s="148">
        <f t="shared" si="7"/>
        <v>2925.2</v>
      </c>
      <c r="P37" s="148">
        <f t="shared" si="8"/>
        <v>1269</v>
      </c>
      <c r="Q37" s="148">
        <f t="shared" si="9"/>
        <v>1656.2</v>
      </c>
      <c r="R37" s="148">
        <f t="shared" si="10"/>
        <v>1959.45</v>
      </c>
      <c r="S37" s="148">
        <f t="shared" si="11"/>
        <v>303</v>
      </c>
      <c r="T37" s="211">
        <f t="shared" si="12"/>
        <v>1656.45</v>
      </c>
      <c r="U37" s="289"/>
      <c r="V37" s="290"/>
      <c r="W37" s="149">
        <v>1</v>
      </c>
      <c r="X37" s="150">
        <v>1</v>
      </c>
      <c r="Y37" s="151">
        <f t="shared" si="13"/>
        <v>681.99</v>
      </c>
      <c r="Z37" s="152">
        <f t="shared" si="14"/>
        <v>294</v>
      </c>
      <c r="AA37" s="152">
        <f t="shared" si="15"/>
        <v>1656.2</v>
      </c>
      <c r="AB37" s="152">
        <f t="shared" si="16"/>
        <v>1269</v>
      </c>
      <c r="AC37" s="152">
        <f t="shared" si="17"/>
        <v>1656.45</v>
      </c>
      <c r="AD37" s="153">
        <f t="shared" si="18"/>
        <v>303</v>
      </c>
      <c r="AE37" s="154">
        <v>0.87</v>
      </c>
      <c r="AF37" s="151">
        <f t="shared" si="24"/>
        <v>783.89655172413791</v>
      </c>
      <c r="AG37" s="152">
        <f t="shared" si="25"/>
        <v>337.93103448275861</v>
      </c>
      <c r="AH37" s="152">
        <f t="shared" si="26"/>
        <v>1903.6781609195402</v>
      </c>
      <c r="AI37" s="153">
        <f t="shared" si="27"/>
        <v>1903.9655172413793</v>
      </c>
      <c r="AJ37" s="152">
        <f t="shared" si="4"/>
        <v>4929.4712643678158</v>
      </c>
      <c r="AK37" s="155"/>
      <c r="AL37" s="152">
        <f t="shared" si="19"/>
        <v>6207.7350442528732</v>
      </c>
      <c r="AM37" s="156">
        <v>804.84354999999982</v>
      </c>
      <c r="AN37" s="152">
        <v>342.75749999999999</v>
      </c>
      <c r="AO37" s="157">
        <v>3297.0114942528735</v>
      </c>
      <c r="AP37" s="152">
        <v>1763.1224999999999</v>
      </c>
    </row>
    <row r="38" spans="1:42" ht="15" x14ac:dyDescent="0.25">
      <c r="A38" s="92">
        <v>102</v>
      </c>
      <c r="B38" s="137" t="s">
        <v>34</v>
      </c>
      <c r="C38" s="92">
        <v>99</v>
      </c>
      <c r="D38" s="76">
        <f>IFERROR(VLOOKUP($C38,'DONNEES-900'!$A$3:$L$300,2,FALSE),'1000'!$B36)</f>
        <v>681.99</v>
      </c>
      <c r="E38" s="76">
        <f>IFERROR(VLOOKUP($C38,'DONNEES-900'!$A$3:$L$300,3,FALSE),'1000'!$C36)</f>
        <v>294</v>
      </c>
      <c r="F38" s="76">
        <f>IFERROR(VLOOKUP($C38,'DONNEES-900'!$A$3:$L$300,4,FALSE),'1000'!$D36)</f>
        <v>1268</v>
      </c>
      <c r="G38" s="76">
        <f>IFERROR(VLOOKUP($C38,'DONNEES-900'!$A$3:$L$300,5,FALSE),'1000'!$E36)</f>
        <v>1064</v>
      </c>
      <c r="H38" s="76">
        <f>IFERROR(VLOOKUP($C38,'DONNEES-900'!$A$3:$L$300,6,FALSE),'1000'!$F36)</f>
        <v>354</v>
      </c>
      <c r="I38" s="76">
        <f>IFERROR(VLOOKUP($C38,'DONNEES-900'!$A$3:$L$300,7,FALSE),'1000'!$G36)</f>
        <v>248.2</v>
      </c>
      <c r="J38" s="76">
        <f>IFERROR(VLOOKUP($C38,'DONNEES-900'!$A$3:$L$300,9,FALSE),'1000'!$I36)</f>
        <v>292.5</v>
      </c>
      <c r="K38" s="76">
        <f>IFERROR(VLOOKUP($C38,'DONNEES-900'!$A$3:$L$300,10,FALSE),'1000'!$J36)</f>
        <v>756.25</v>
      </c>
      <c r="L38" s="198">
        <f>IFERROR(VLOOKUP($C38,'DONNEES-900'!$A$3:$L$300,11,FALSE),'1000'!$K36)</f>
        <v>873.50600000000009</v>
      </c>
      <c r="M38" s="206">
        <f t="shared" si="5"/>
        <v>681.99</v>
      </c>
      <c r="N38" s="76">
        <f t="shared" si="6"/>
        <v>294</v>
      </c>
      <c r="O38" s="76">
        <f t="shared" si="7"/>
        <v>2934.2</v>
      </c>
      <c r="P38" s="76">
        <f t="shared" si="8"/>
        <v>1268</v>
      </c>
      <c r="Q38" s="76">
        <f t="shared" si="9"/>
        <v>1666.2</v>
      </c>
      <c r="R38" s="76">
        <f t="shared" si="10"/>
        <v>1922.2560000000001</v>
      </c>
      <c r="S38" s="76">
        <f t="shared" si="11"/>
        <v>292.5</v>
      </c>
      <c r="T38" s="207">
        <f t="shared" si="12"/>
        <v>1629.7560000000001</v>
      </c>
      <c r="U38" s="289"/>
      <c r="V38" s="290"/>
      <c r="W38" s="93">
        <v>1</v>
      </c>
      <c r="X38" s="118">
        <v>1</v>
      </c>
      <c r="Y38" s="86">
        <f t="shared" si="13"/>
        <v>681.99</v>
      </c>
      <c r="Z38" s="87">
        <f t="shared" si="14"/>
        <v>294</v>
      </c>
      <c r="AA38" s="87">
        <f t="shared" si="15"/>
        <v>1666.2</v>
      </c>
      <c r="AB38" s="87">
        <f t="shared" si="16"/>
        <v>1268</v>
      </c>
      <c r="AC38" s="87">
        <f t="shared" si="17"/>
        <v>1629.7560000000001</v>
      </c>
      <c r="AD38" s="88">
        <f t="shared" si="18"/>
        <v>292.5</v>
      </c>
      <c r="AE38" s="84">
        <v>0.87</v>
      </c>
      <c r="AF38" s="86">
        <f t="shared" si="24"/>
        <v>783.89655172413791</v>
      </c>
      <c r="AG38" s="87">
        <f t="shared" si="25"/>
        <v>337.93103448275861</v>
      </c>
      <c r="AH38" s="87">
        <f t="shared" si="26"/>
        <v>1915.1724137931035</v>
      </c>
      <c r="AI38" s="88">
        <f t="shared" si="27"/>
        <v>1873.2827586206897</v>
      </c>
      <c r="AJ38" s="87">
        <f t="shared" si="4"/>
        <v>4910.2827586206895</v>
      </c>
      <c r="AK38" s="89"/>
      <c r="AL38" s="87">
        <f t="shared" si="19"/>
        <v>6207.7350442528732</v>
      </c>
      <c r="AM38" s="90">
        <v>804.84354999999982</v>
      </c>
      <c r="AN38" s="87">
        <v>342.75749999999999</v>
      </c>
      <c r="AO38" s="91">
        <v>3297.0114942528735</v>
      </c>
      <c r="AP38" s="87">
        <v>1763.1224999999999</v>
      </c>
    </row>
    <row r="39" spans="1:42" ht="15" x14ac:dyDescent="0.25">
      <c r="A39" s="94">
        <v>103</v>
      </c>
      <c r="B39" s="135" t="s">
        <v>35</v>
      </c>
      <c r="C39" s="94">
        <v>110</v>
      </c>
      <c r="D39" s="142">
        <f>IFERROR(VLOOKUP($C39,'DONNEES-900'!$A$3:$L$300,2,FALSE),'1000'!$B37)</f>
        <v>741.8</v>
      </c>
      <c r="E39" s="142">
        <f>IFERROR(VLOOKUP($C39,'DONNEES-900'!$A$3:$L$300,3,FALSE),'1000'!$C37)</f>
        <v>294</v>
      </c>
      <c r="F39" s="142">
        <f>IFERROR(VLOOKUP($C39,'DONNEES-900'!$A$3:$L$300,4,FALSE),'1000'!$D37)</f>
        <v>1268</v>
      </c>
      <c r="G39" s="142">
        <f>IFERROR(VLOOKUP($C39,'DONNEES-900'!$A$3:$L$300,5,FALSE),'1000'!$E37)</f>
        <v>1064</v>
      </c>
      <c r="H39" s="142">
        <f>IFERROR(VLOOKUP($C39,'DONNEES-900'!$A$3:$L$300,6,FALSE),'1000'!$F37)</f>
        <v>354</v>
      </c>
      <c r="I39" s="142">
        <f>IFERROR(VLOOKUP($C39,'DONNEES-900'!$A$3:$L$300,7,FALSE),'1000'!$G37)</f>
        <v>248.2</v>
      </c>
      <c r="J39" s="142">
        <f>IFERROR(VLOOKUP($C39,'DONNEES-900'!$A$3:$L$300,9,FALSE),'1000'!$I37)</f>
        <v>292.5</v>
      </c>
      <c r="K39" s="142">
        <f>IFERROR(VLOOKUP($C39,'DONNEES-900'!$A$3:$L$300,10,FALSE),'1000'!$J37)</f>
        <v>756.25</v>
      </c>
      <c r="L39" s="199">
        <f>IFERROR(VLOOKUP($C39,'DONNEES-900'!$A$3:$L$300,11,FALSE),'1000'!$K37)</f>
        <v>873.50600000000009</v>
      </c>
      <c r="M39" s="208">
        <f t="shared" si="5"/>
        <v>741.8</v>
      </c>
      <c r="N39" s="142">
        <f t="shared" si="6"/>
        <v>294</v>
      </c>
      <c r="O39" s="142">
        <f t="shared" si="7"/>
        <v>2934.2</v>
      </c>
      <c r="P39" s="142">
        <f t="shared" si="8"/>
        <v>1268</v>
      </c>
      <c r="Q39" s="142">
        <f t="shared" si="9"/>
        <v>1666.2</v>
      </c>
      <c r="R39" s="142">
        <f t="shared" si="10"/>
        <v>1922.2560000000001</v>
      </c>
      <c r="S39" s="142">
        <f t="shared" si="11"/>
        <v>292.5</v>
      </c>
      <c r="T39" s="209">
        <f t="shared" si="12"/>
        <v>1629.7560000000001</v>
      </c>
      <c r="U39" s="289"/>
      <c r="V39" s="290"/>
      <c r="W39" s="143">
        <v>1</v>
      </c>
      <c r="X39" s="144">
        <v>1</v>
      </c>
      <c r="Y39" s="86">
        <f t="shared" si="13"/>
        <v>741.8</v>
      </c>
      <c r="Z39" s="87">
        <f t="shared" si="14"/>
        <v>294</v>
      </c>
      <c r="AA39" s="87">
        <f t="shared" si="15"/>
        <v>1666.2</v>
      </c>
      <c r="AB39" s="87">
        <f t="shared" si="16"/>
        <v>1268</v>
      </c>
      <c r="AC39" s="87">
        <f t="shared" si="17"/>
        <v>1629.7560000000001</v>
      </c>
      <c r="AD39" s="88">
        <f t="shared" si="18"/>
        <v>292.5</v>
      </c>
      <c r="AE39" s="84">
        <v>0.87</v>
      </c>
      <c r="AF39" s="86">
        <f t="shared" si="24"/>
        <v>852.64367816091954</v>
      </c>
      <c r="AG39" s="87">
        <f t="shared" si="25"/>
        <v>337.93103448275861</v>
      </c>
      <c r="AH39" s="87">
        <f t="shared" si="26"/>
        <v>1915.1724137931035</v>
      </c>
      <c r="AI39" s="88">
        <f t="shared" si="27"/>
        <v>1873.2827586206897</v>
      </c>
      <c r="AJ39" s="87">
        <f t="shared" si="4"/>
        <v>4979.0298850574709</v>
      </c>
      <c r="AK39" s="89"/>
      <c r="AL39" s="87">
        <f t="shared" si="19"/>
        <v>6207.7350442528732</v>
      </c>
      <c r="AM39" s="90">
        <v>804.84354999999982</v>
      </c>
      <c r="AN39" s="87">
        <v>342.75749999999999</v>
      </c>
      <c r="AO39" s="91">
        <v>3297.0114942528735</v>
      </c>
      <c r="AP39" s="87">
        <v>1763.1224999999999</v>
      </c>
    </row>
    <row r="40" spans="1:42" ht="15" x14ac:dyDescent="0.25">
      <c r="A40" s="92">
        <v>104</v>
      </c>
      <c r="B40" s="137" t="s">
        <v>34</v>
      </c>
      <c r="C40" s="92">
        <v>100</v>
      </c>
      <c r="D40" s="76">
        <f>IFERROR(VLOOKUP($C40,'DONNEES-900'!$A$3:$L$300,2,FALSE),'1000'!$B38)</f>
        <v>681.99</v>
      </c>
      <c r="E40" s="76">
        <f>IFERROR(VLOOKUP($C40,'DONNEES-900'!$A$3:$L$300,3,FALSE),'1000'!$C38)</f>
        <v>294</v>
      </c>
      <c r="F40" s="76">
        <f>IFERROR(VLOOKUP($C40,'DONNEES-900'!$A$3:$L$300,4,FALSE),'1000'!$D38)</f>
        <v>1268</v>
      </c>
      <c r="G40" s="76">
        <f>IFERROR(VLOOKUP($C40,'DONNEES-900'!$A$3:$L$300,5,FALSE),'1000'!$E38)</f>
        <v>1064</v>
      </c>
      <c r="H40" s="76">
        <f>IFERROR(VLOOKUP($C40,'DONNEES-900'!$A$3:$L$300,6,FALSE),'1000'!$F38)</f>
        <v>354</v>
      </c>
      <c r="I40" s="76">
        <f>IFERROR(VLOOKUP($C40,'DONNEES-900'!$A$3:$L$300,7,FALSE),'1000'!$G38)</f>
        <v>248.2</v>
      </c>
      <c r="J40" s="76">
        <f>IFERROR(VLOOKUP($C40,'DONNEES-900'!$A$3:$L$300,9,FALSE),'1000'!$I38)</f>
        <v>292.5</v>
      </c>
      <c r="K40" s="76">
        <f>IFERROR(VLOOKUP($C40,'DONNEES-900'!$A$3:$L$300,10,FALSE),'1000'!$J38)</f>
        <v>756.25</v>
      </c>
      <c r="L40" s="198">
        <f>IFERROR(VLOOKUP($C40,'DONNEES-900'!$A$3:$L$300,11,FALSE),'1000'!$K38)</f>
        <v>873.50600000000009</v>
      </c>
      <c r="M40" s="206">
        <f t="shared" si="5"/>
        <v>681.99</v>
      </c>
      <c r="N40" s="76">
        <f t="shared" si="6"/>
        <v>294</v>
      </c>
      <c r="O40" s="76">
        <f t="shared" si="7"/>
        <v>2934.2</v>
      </c>
      <c r="P40" s="76">
        <f t="shared" si="8"/>
        <v>1268</v>
      </c>
      <c r="Q40" s="76">
        <f t="shared" si="9"/>
        <v>1666.2</v>
      </c>
      <c r="R40" s="76">
        <f t="shared" si="10"/>
        <v>1922.2560000000001</v>
      </c>
      <c r="S40" s="76">
        <f t="shared" si="11"/>
        <v>292.5</v>
      </c>
      <c r="T40" s="207">
        <f t="shared" si="12"/>
        <v>1629.7560000000001</v>
      </c>
      <c r="U40" s="289"/>
      <c r="V40" s="290"/>
      <c r="W40" s="93">
        <v>1</v>
      </c>
      <c r="X40" s="118">
        <v>1</v>
      </c>
      <c r="Y40" s="86">
        <f t="shared" si="13"/>
        <v>681.99</v>
      </c>
      <c r="Z40" s="87">
        <f t="shared" si="14"/>
        <v>294</v>
      </c>
      <c r="AA40" s="87">
        <f t="shared" si="15"/>
        <v>1666.2</v>
      </c>
      <c r="AB40" s="87">
        <f t="shared" si="16"/>
        <v>1268</v>
      </c>
      <c r="AC40" s="87">
        <f t="shared" si="17"/>
        <v>1629.7560000000001</v>
      </c>
      <c r="AD40" s="88">
        <f t="shared" si="18"/>
        <v>292.5</v>
      </c>
      <c r="AE40" s="84">
        <v>0.87</v>
      </c>
      <c r="AF40" s="86">
        <f t="shared" si="24"/>
        <v>783.89655172413791</v>
      </c>
      <c r="AG40" s="87">
        <f t="shared" si="25"/>
        <v>337.93103448275861</v>
      </c>
      <c r="AH40" s="87">
        <f t="shared" si="26"/>
        <v>1915.1724137931035</v>
      </c>
      <c r="AI40" s="88">
        <f t="shared" si="27"/>
        <v>1873.2827586206897</v>
      </c>
      <c r="AJ40" s="87">
        <f t="shared" si="4"/>
        <v>4910.2827586206895</v>
      </c>
      <c r="AK40" s="89"/>
      <c r="AL40" s="87">
        <f t="shared" si="19"/>
        <v>7028.204584587229</v>
      </c>
      <c r="AM40" s="90">
        <v>804.84354999999982</v>
      </c>
      <c r="AN40" s="87">
        <v>342.75749999999999</v>
      </c>
      <c r="AO40" s="91">
        <v>4117.4810345872302</v>
      </c>
      <c r="AP40" s="87">
        <v>1763.1224999999999</v>
      </c>
    </row>
    <row r="41" spans="1:42" ht="15" x14ac:dyDescent="0.25">
      <c r="A41" s="92">
        <v>105</v>
      </c>
      <c r="B41" s="137" t="s">
        <v>34</v>
      </c>
      <c r="C41" s="92">
        <v>101</v>
      </c>
      <c r="D41" s="76">
        <f>IFERROR(VLOOKUP($C41,'DONNEES-900'!$A$3:$L$300,2,FALSE),'1000'!$B39)</f>
        <v>681.99</v>
      </c>
      <c r="E41" s="76">
        <f>IFERROR(VLOOKUP($C41,'DONNEES-900'!$A$3:$L$300,3,FALSE),'1000'!$C39)</f>
        <v>294</v>
      </c>
      <c r="F41" s="76">
        <f>IFERROR(VLOOKUP($C41,'DONNEES-900'!$A$3:$L$300,4,FALSE),'1000'!$D39)</f>
        <v>1268</v>
      </c>
      <c r="G41" s="76">
        <f>IFERROR(VLOOKUP($C41,'DONNEES-900'!$A$3:$L$300,5,FALSE),'1000'!$E39)</f>
        <v>1064</v>
      </c>
      <c r="H41" s="76">
        <f>IFERROR(VLOOKUP($C41,'DONNEES-900'!$A$3:$L$300,6,FALSE),'1000'!$F39)</f>
        <v>354</v>
      </c>
      <c r="I41" s="76">
        <f>IFERROR(VLOOKUP($C41,'DONNEES-900'!$A$3:$L$300,7,FALSE),'1000'!$G39)</f>
        <v>248.2</v>
      </c>
      <c r="J41" s="76">
        <f>IFERROR(VLOOKUP($C41,'DONNEES-900'!$A$3:$L$300,9,FALSE),'1000'!$I39)</f>
        <v>292.5</v>
      </c>
      <c r="K41" s="76">
        <f>IFERROR(VLOOKUP($C41,'DONNEES-900'!$A$3:$L$300,10,FALSE),'1000'!$J39)</f>
        <v>756.25</v>
      </c>
      <c r="L41" s="198">
        <f>IFERROR(VLOOKUP($C41,'DONNEES-900'!$A$3:$L$300,11,FALSE),'1000'!$K39)</f>
        <v>873.50600000000009</v>
      </c>
      <c r="M41" s="206">
        <f t="shared" si="5"/>
        <v>681.99</v>
      </c>
      <c r="N41" s="76">
        <f t="shared" si="6"/>
        <v>294</v>
      </c>
      <c r="O41" s="76">
        <f t="shared" si="7"/>
        <v>2934.2</v>
      </c>
      <c r="P41" s="76">
        <f t="shared" si="8"/>
        <v>1268</v>
      </c>
      <c r="Q41" s="76">
        <f t="shared" si="9"/>
        <v>1666.2</v>
      </c>
      <c r="R41" s="76">
        <f t="shared" si="10"/>
        <v>1922.2560000000001</v>
      </c>
      <c r="S41" s="76">
        <f t="shared" si="11"/>
        <v>292.5</v>
      </c>
      <c r="T41" s="207">
        <f t="shared" si="12"/>
        <v>1629.7560000000001</v>
      </c>
      <c r="U41" s="289"/>
      <c r="V41" s="290"/>
      <c r="W41" s="93">
        <v>1</v>
      </c>
      <c r="X41" s="118">
        <v>1</v>
      </c>
      <c r="Y41" s="86">
        <f t="shared" si="13"/>
        <v>681.99</v>
      </c>
      <c r="Z41" s="87">
        <f t="shared" si="14"/>
        <v>294</v>
      </c>
      <c r="AA41" s="87">
        <f t="shared" si="15"/>
        <v>1666.2</v>
      </c>
      <c r="AB41" s="87">
        <f t="shared" si="16"/>
        <v>1268</v>
      </c>
      <c r="AC41" s="87">
        <f t="shared" si="17"/>
        <v>1629.7560000000001</v>
      </c>
      <c r="AD41" s="88">
        <f t="shared" si="18"/>
        <v>292.5</v>
      </c>
      <c r="AE41" s="84">
        <v>0.87</v>
      </c>
      <c r="AF41" s="86">
        <f t="shared" si="24"/>
        <v>783.89655172413791</v>
      </c>
      <c r="AG41" s="87">
        <f t="shared" si="25"/>
        <v>337.93103448275861</v>
      </c>
      <c r="AH41" s="87">
        <f t="shared" si="26"/>
        <v>1915.1724137931035</v>
      </c>
      <c r="AI41" s="88">
        <f t="shared" si="27"/>
        <v>1873.2827586206897</v>
      </c>
      <c r="AJ41" s="87">
        <f t="shared" si="4"/>
        <v>4910.2827586206895</v>
      </c>
      <c r="AK41" s="89"/>
      <c r="AL41" s="87">
        <f t="shared" si="19"/>
        <v>6207.7350442528732</v>
      </c>
      <c r="AM41" s="90">
        <v>804.84354999999982</v>
      </c>
      <c r="AN41" s="87">
        <v>342.75749999999999</v>
      </c>
      <c r="AO41" s="91">
        <v>3297.0114942528735</v>
      </c>
      <c r="AP41" s="87">
        <v>1763.1224999999999</v>
      </c>
    </row>
    <row r="42" spans="1:42" ht="15" x14ac:dyDescent="0.25">
      <c r="A42" s="92">
        <v>106</v>
      </c>
      <c r="B42" s="137" t="s">
        <v>34</v>
      </c>
      <c r="C42" s="92">
        <v>103</v>
      </c>
      <c r="D42" s="76">
        <f>IFERROR(VLOOKUP($C42,'DONNEES-900'!$A$3:$L$300,2,FALSE),'1000'!$B40)</f>
        <v>681.99</v>
      </c>
      <c r="E42" s="76">
        <f>IFERROR(VLOOKUP($C42,'DONNEES-900'!$A$3:$L$300,3,FALSE),'1000'!$C40)</f>
        <v>294</v>
      </c>
      <c r="F42" s="76">
        <f>IFERROR(VLOOKUP($C42,'DONNEES-900'!$A$3:$L$300,4,FALSE),'1000'!$D40)</f>
        <v>1268</v>
      </c>
      <c r="G42" s="76">
        <f>IFERROR(VLOOKUP($C42,'DONNEES-900'!$A$3:$L$300,5,FALSE),'1000'!$E40)</f>
        <v>1064</v>
      </c>
      <c r="H42" s="76">
        <f>IFERROR(VLOOKUP($C42,'DONNEES-900'!$A$3:$L$300,6,FALSE),'1000'!$F40)</f>
        <v>354</v>
      </c>
      <c r="I42" s="76">
        <f>IFERROR(VLOOKUP($C42,'DONNEES-900'!$A$3:$L$300,7,FALSE),'1000'!$G40)</f>
        <v>248.2</v>
      </c>
      <c r="J42" s="76">
        <f>IFERROR(VLOOKUP($C42,'DONNEES-900'!$A$3:$L$300,9,FALSE),'1000'!$I40)</f>
        <v>292.5</v>
      </c>
      <c r="K42" s="76">
        <f>IFERROR(VLOOKUP($C42,'DONNEES-900'!$A$3:$L$300,10,FALSE),'1000'!$J40)</f>
        <v>756.25</v>
      </c>
      <c r="L42" s="198">
        <f>IFERROR(VLOOKUP($C42,'DONNEES-900'!$A$3:$L$300,11,FALSE),'1000'!$K40)</f>
        <v>873.50600000000009</v>
      </c>
      <c r="M42" s="206">
        <f t="shared" si="5"/>
        <v>681.99</v>
      </c>
      <c r="N42" s="76">
        <f t="shared" si="6"/>
        <v>294</v>
      </c>
      <c r="O42" s="76">
        <f t="shared" si="7"/>
        <v>2934.2</v>
      </c>
      <c r="P42" s="76">
        <f t="shared" si="8"/>
        <v>1268</v>
      </c>
      <c r="Q42" s="76">
        <f t="shared" si="9"/>
        <v>1666.2</v>
      </c>
      <c r="R42" s="76">
        <f t="shared" si="10"/>
        <v>1922.2560000000001</v>
      </c>
      <c r="S42" s="76">
        <f t="shared" si="11"/>
        <v>292.5</v>
      </c>
      <c r="T42" s="207">
        <f t="shared" si="12"/>
        <v>1629.7560000000001</v>
      </c>
      <c r="U42" s="289"/>
      <c r="V42" s="290"/>
      <c r="W42" s="93">
        <v>1</v>
      </c>
      <c r="X42" s="118">
        <v>1</v>
      </c>
      <c r="Y42" s="86">
        <f t="shared" si="13"/>
        <v>681.99</v>
      </c>
      <c r="Z42" s="87">
        <f t="shared" si="14"/>
        <v>294</v>
      </c>
      <c r="AA42" s="87">
        <f t="shared" si="15"/>
        <v>1666.2</v>
      </c>
      <c r="AB42" s="87">
        <f t="shared" si="16"/>
        <v>1268</v>
      </c>
      <c r="AC42" s="87">
        <f t="shared" si="17"/>
        <v>1629.7560000000001</v>
      </c>
      <c r="AD42" s="88">
        <f t="shared" si="18"/>
        <v>292.5</v>
      </c>
      <c r="AE42" s="84">
        <v>0.87</v>
      </c>
      <c r="AF42" s="86">
        <f t="shared" si="24"/>
        <v>783.89655172413791</v>
      </c>
      <c r="AG42" s="87">
        <f t="shared" si="25"/>
        <v>337.93103448275861</v>
      </c>
      <c r="AH42" s="87">
        <f t="shared" si="26"/>
        <v>1915.1724137931035</v>
      </c>
      <c r="AI42" s="88">
        <f t="shared" si="27"/>
        <v>1873.2827586206897</v>
      </c>
      <c r="AJ42" s="87">
        <f t="shared" si="4"/>
        <v>4910.2827586206895</v>
      </c>
      <c r="AK42" s="89"/>
      <c r="AL42" s="87">
        <f t="shared" si="19"/>
        <v>6207.7350442528732</v>
      </c>
      <c r="AM42" s="90">
        <v>804.84354999999982</v>
      </c>
      <c r="AN42" s="87">
        <v>342.75749999999999</v>
      </c>
      <c r="AO42" s="91">
        <v>3297.0114942528735</v>
      </c>
      <c r="AP42" s="87">
        <v>1763.1224999999999</v>
      </c>
    </row>
    <row r="43" spans="1:42" ht="15" x14ac:dyDescent="0.25">
      <c r="A43" s="138">
        <v>107</v>
      </c>
      <c r="B43" s="137" t="s">
        <v>34</v>
      </c>
      <c r="C43" s="92">
        <v>104</v>
      </c>
      <c r="D43" s="76">
        <f>IFERROR(VLOOKUP($C43,'DONNEES-900'!$A$3:$L$300,2,FALSE),'1000'!$B41)</f>
        <v>681.99</v>
      </c>
      <c r="E43" s="76">
        <f>IFERROR(VLOOKUP($C43,'DONNEES-900'!$A$3:$L$300,3,FALSE),'1000'!$C41)</f>
        <v>294</v>
      </c>
      <c r="F43" s="76">
        <f>IFERROR(VLOOKUP($C43,'DONNEES-900'!$A$3:$L$300,4,FALSE),'1000'!$D41)</f>
        <v>1268</v>
      </c>
      <c r="G43" s="76">
        <f>IFERROR(VLOOKUP($C43,'DONNEES-900'!$A$3:$L$300,5,FALSE),'1000'!$E41)</f>
        <v>1064</v>
      </c>
      <c r="H43" s="76">
        <f>IFERROR(VLOOKUP($C43,'DONNEES-900'!$A$3:$L$300,6,FALSE),'1000'!$F41)</f>
        <v>354</v>
      </c>
      <c r="I43" s="76">
        <f>IFERROR(VLOOKUP($C43,'DONNEES-900'!$A$3:$L$300,7,FALSE),'1000'!$G41)</f>
        <v>248.2</v>
      </c>
      <c r="J43" s="76">
        <f>IFERROR(VLOOKUP($C43,'DONNEES-900'!$A$3:$L$300,9,FALSE),'1000'!$I41)</f>
        <v>292.5</v>
      </c>
      <c r="K43" s="76">
        <f>IFERROR(VLOOKUP($C43,'DONNEES-900'!$A$3:$L$300,10,FALSE),'1000'!$J41)</f>
        <v>756.25</v>
      </c>
      <c r="L43" s="198">
        <f>IFERROR(VLOOKUP($C43,'DONNEES-900'!$A$3:$L$300,11,FALSE),'1000'!$K41)</f>
        <v>873.50600000000009</v>
      </c>
      <c r="M43" s="206">
        <f t="shared" si="5"/>
        <v>681.99</v>
      </c>
      <c r="N43" s="76">
        <f t="shared" si="6"/>
        <v>294</v>
      </c>
      <c r="O43" s="76">
        <f t="shared" si="7"/>
        <v>2934.2</v>
      </c>
      <c r="P43" s="76">
        <f t="shared" si="8"/>
        <v>1268</v>
      </c>
      <c r="Q43" s="76">
        <f t="shared" si="9"/>
        <v>1666.2</v>
      </c>
      <c r="R43" s="76">
        <f t="shared" si="10"/>
        <v>1922.2560000000001</v>
      </c>
      <c r="S43" s="76">
        <f t="shared" si="11"/>
        <v>292.5</v>
      </c>
      <c r="T43" s="207">
        <f t="shared" si="12"/>
        <v>1629.7560000000001</v>
      </c>
      <c r="U43" s="289"/>
      <c r="V43" s="290"/>
      <c r="W43" s="93">
        <v>1</v>
      </c>
      <c r="X43" s="118">
        <v>1</v>
      </c>
      <c r="Y43" s="86">
        <f t="shared" si="13"/>
        <v>681.99</v>
      </c>
      <c r="Z43" s="87">
        <f t="shared" si="14"/>
        <v>294</v>
      </c>
      <c r="AA43" s="87">
        <f t="shared" si="15"/>
        <v>1666.2</v>
      </c>
      <c r="AB43" s="87">
        <f t="shared" si="16"/>
        <v>1268</v>
      </c>
      <c r="AC43" s="87">
        <f t="shared" si="17"/>
        <v>1629.7560000000001</v>
      </c>
      <c r="AD43" s="88">
        <f t="shared" si="18"/>
        <v>292.5</v>
      </c>
      <c r="AE43" s="84">
        <v>0.87</v>
      </c>
      <c r="AF43" s="86">
        <v>862.2924999999999</v>
      </c>
      <c r="AG43" s="87">
        <v>369.85149999999999</v>
      </c>
      <c r="AH43" s="87">
        <v>3878.8717980418105</v>
      </c>
      <c r="AI43" s="88">
        <v>2762.4107279838245</v>
      </c>
      <c r="AJ43" s="87">
        <f t="shared" si="4"/>
        <v>7873.4265260256343</v>
      </c>
      <c r="AK43" s="89"/>
      <c r="AL43" s="87">
        <f t="shared" si="19"/>
        <v>7291.5662222366973</v>
      </c>
      <c r="AM43" s="90">
        <v>862.2924999999999</v>
      </c>
      <c r="AN43" s="87">
        <v>369.85149999999999</v>
      </c>
      <c r="AO43" s="91">
        <v>3297.0114942528735</v>
      </c>
      <c r="AP43" s="87">
        <v>2762.4107279838245</v>
      </c>
    </row>
    <row r="44" spans="1:42" ht="15" x14ac:dyDescent="0.25">
      <c r="A44" s="92">
        <v>108</v>
      </c>
      <c r="B44" s="137" t="s">
        <v>34</v>
      </c>
      <c r="C44" s="92">
        <v>106</v>
      </c>
      <c r="D44" s="76">
        <f>IFERROR(VLOOKUP($C44,'DONNEES-900'!$A$3:$L$300,2,FALSE),'1000'!$B42)</f>
        <v>675.19</v>
      </c>
      <c r="E44" s="76">
        <f>IFERROR(VLOOKUP($C44,'DONNEES-900'!$A$3:$L$300,3,FALSE),'1000'!$C42)</f>
        <v>294</v>
      </c>
      <c r="F44" s="76">
        <f>IFERROR(VLOOKUP($C44,'DONNEES-900'!$A$3:$L$300,4,FALSE),'1000'!$D42)</f>
        <v>1268</v>
      </c>
      <c r="G44" s="76">
        <f>IFERROR(VLOOKUP($C44,'DONNEES-900'!$A$3:$L$300,5,FALSE),'1000'!$E42)</f>
        <v>1064</v>
      </c>
      <c r="H44" s="76">
        <f>IFERROR(VLOOKUP($C44,'DONNEES-900'!$A$3:$L$300,6,FALSE),'1000'!$F42)</f>
        <v>354</v>
      </c>
      <c r="I44" s="76">
        <f>IFERROR(VLOOKUP($C44,'DONNEES-900'!$A$3:$L$300,7,FALSE),'1000'!$G42)</f>
        <v>248.2</v>
      </c>
      <c r="J44" s="76">
        <f>IFERROR(VLOOKUP($C44,'DONNEES-900'!$A$3:$L$300,9,FALSE),'1000'!$I42)</f>
        <v>292.5</v>
      </c>
      <c r="K44" s="76">
        <f>IFERROR(VLOOKUP($C44,'DONNEES-900'!$A$3:$L$300,10,FALSE),'1000'!$J42)</f>
        <v>756.25</v>
      </c>
      <c r="L44" s="198">
        <f>IFERROR(VLOOKUP($C44,'DONNEES-900'!$A$3:$L$300,11,FALSE),'1000'!$K42)</f>
        <v>873.50600000000009</v>
      </c>
      <c r="M44" s="206">
        <f t="shared" si="5"/>
        <v>675.19</v>
      </c>
      <c r="N44" s="76">
        <f t="shared" si="6"/>
        <v>294</v>
      </c>
      <c r="O44" s="76">
        <f t="shared" si="7"/>
        <v>2934.2</v>
      </c>
      <c r="P44" s="76">
        <f t="shared" si="8"/>
        <v>1268</v>
      </c>
      <c r="Q44" s="76">
        <f t="shared" si="9"/>
        <v>1666.2</v>
      </c>
      <c r="R44" s="76">
        <f t="shared" si="10"/>
        <v>1922.2560000000001</v>
      </c>
      <c r="S44" s="76">
        <f t="shared" si="11"/>
        <v>292.5</v>
      </c>
      <c r="T44" s="207">
        <f t="shared" si="12"/>
        <v>1629.7560000000001</v>
      </c>
      <c r="U44" s="289"/>
      <c r="V44" s="290"/>
      <c r="W44" s="93">
        <v>1</v>
      </c>
      <c r="X44" s="118">
        <v>1</v>
      </c>
      <c r="Y44" s="86">
        <f t="shared" si="13"/>
        <v>675.19</v>
      </c>
      <c r="Z44" s="87">
        <f t="shared" si="14"/>
        <v>294</v>
      </c>
      <c r="AA44" s="87">
        <f t="shared" si="15"/>
        <v>1666.2</v>
      </c>
      <c r="AB44" s="87">
        <f t="shared" si="16"/>
        <v>1268</v>
      </c>
      <c r="AC44" s="87">
        <f t="shared" si="17"/>
        <v>1629.7560000000001</v>
      </c>
      <c r="AD44" s="88">
        <f t="shared" si="18"/>
        <v>292.5</v>
      </c>
      <c r="AE44" s="84">
        <v>0.87</v>
      </c>
      <c r="AF44" s="86">
        <f t="shared" ref="AF44:AH50" si="28">Y44/$AE44</f>
        <v>776.080459770115</v>
      </c>
      <c r="AG44" s="87">
        <f t="shared" si="28"/>
        <v>337.93103448275861</v>
      </c>
      <c r="AH44" s="87">
        <f t="shared" si="28"/>
        <v>1915.1724137931035</v>
      </c>
      <c r="AI44" s="88">
        <f t="shared" ref="AI44:AI50" si="29">AC44/$AE44</f>
        <v>1873.2827586206897</v>
      </c>
      <c r="AJ44" s="87">
        <f t="shared" si="4"/>
        <v>4902.4666666666662</v>
      </c>
      <c r="AK44" s="89"/>
      <c r="AL44" s="87">
        <f t="shared" si="19"/>
        <v>6207.7350442528732</v>
      </c>
      <c r="AM44" s="90">
        <v>804.84354999999982</v>
      </c>
      <c r="AN44" s="87">
        <v>342.75749999999999</v>
      </c>
      <c r="AO44" s="91">
        <v>3297.0114942528735</v>
      </c>
      <c r="AP44" s="87">
        <v>1763.1224999999999</v>
      </c>
    </row>
    <row r="45" spans="1:42" ht="15" x14ac:dyDescent="0.25">
      <c r="A45" s="92">
        <v>109</v>
      </c>
      <c r="B45" s="137" t="s">
        <v>34</v>
      </c>
      <c r="C45" s="92">
        <v>105</v>
      </c>
      <c r="D45" s="76">
        <f>IFERROR(VLOOKUP($C45,'DONNEES-900'!$A$3:$L$300,2,FALSE),'1000'!$B43)</f>
        <v>681.99</v>
      </c>
      <c r="E45" s="76">
        <f>IFERROR(VLOOKUP($C45,'DONNEES-900'!$A$3:$L$300,3,FALSE),'1000'!$C43)</f>
        <v>294</v>
      </c>
      <c r="F45" s="76">
        <f>IFERROR(VLOOKUP($C45,'DONNEES-900'!$A$3:$L$300,4,FALSE),'1000'!$D43)</f>
        <v>1268</v>
      </c>
      <c r="G45" s="76">
        <f>IFERROR(VLOOKUP($C45,'DONNEES-900'!$A$3:$L$300,5,FALSE),'1000'!$E43)</f>
        <v>1064</v>
      </c>
      <c r="H45" s="76">
        <f>IFERROR(VLOOKUP($C45,'DONNEES-900'!$A$3:$L$300,6,FALSE),'1000'!$F43)</f>
        <v>354</v>
      </c>
      <c r="I45" s="76">
        <f>IFERROR(VLOOKUP($C45,'DONNEES-900'!$A$3:$L$300,7,FALSE),'1000'!$G43)</f>
        <v>248.2</v>
      </c>
      <c r="J45" s="76">
        <f>IFERROR(VLOOKUP($C45,'DONNEES-900'!$A$3:$L$300,9,FALSE),'1000'!$I43)</f>
        <v>226.5</v>
      </c>
      <c r="K45" s="76">
        <f>IFERROR(VLOOKUP($C45,'DONNEES-900'!$A$3:$L$300,10,FALSE),'1000'!$J43)</f>
        <v>756.25</v>
      </c>
      <c r="L45" s="198">
        <f>IFERROR(VLOOKUP($C45,'DONNEES-900'!$A$3:$L$300,11,FALSE),'1000'!$K43)</f>
        <v>873.50600000000009</v>
      </c>
      <c r="M45" s="206">
        <f t="shared" si="5"/>
        <v>681.99</v>
      </c>
      <c r="N45" s="76">
        <f t="shared" si="6"/>
        <v>294</v>
      </c>
      <c r="O45" s="76">
        <f t="shared" si="7"/>
        <v>2934.2</v>
      </c>
      <c r="P45" s="76">
        <f t="shared" si="8"/>
        <v>1268</v>
      </c>
      <c r="Q45" s="76">
        <f t="shared" si="9"/>
        <v>1666.2</v>
      </c>
      <c r="R45" s="76">
        <f t="shared" si="10"/>
        <v>1856.2560000000001</v>
      </c>
      <c r="S45" s="76">
        <f t="shared" si="11"/>
        <v>226.5</v>
      </c>
      <c r="T45" s="207">
        <f t="shared" si="12"/>
        <v>1629.7560000000001</v>
      </c>
      <c r="U45" s="289"/>
      <c r="V45" s="290"/>
      <c r="W45" s="93">
        <v>1</v>
      </c>
      <c r="X45" s="118">
        <v>1</v>
      </c>
      <c r="Y45" s="86">
        <f t="shared" si="13"/>
        <v>681.99</v>
      </c>
      <c r="Z45" s="87">
        <f t="shared" si="14"/>
        <v>294</v>
      </c>
      <c r="AA45" s="87">
        <f t="shared" si="15"/>
        <v>1666.2</v>
      </c>
      <c r="AB45" s="87">
        <f t="shared" si="16"/>
        <v>1268</v>
      </c>
      <c r="AC45" s="87">
        <f t="shared" si="17"/>
        <v>1629.7560000000001</v>
      </c>
      <c r="AD45" s="88">
        <f t="shared" si="18"/>
        <v>226.5</v>
      </c>
      <c r="AE45" s="84">
        <v>0.87</v>
      </c>
      <c r="AF45" s="86">
        <f t="shared" si="28"/>
        <v>783.89655172413791</v>
      </c>
      <c r="AG45" s="87">
        <f t="shared" si="28"/>
        <v>337.93103448275861</v>
      </c>
      <c r="AH45" s="87">
        <f t="shared" si="28"/>
        <v>1915.1724137931035</v>
      </c>
      <c r="AI45" s="88">
        <f t="shared" si="29"/>
        <v>1873.2827586206897</v>
      </c>
      <c r="AJ45" s="87">
        <f t="shared" si="4"/>
        <v>4910.2827586206895</v>
      </c>
      <c r="AK45" s="89"/>
      <c r="AL45" s="87">
        <f t="shared" si="19"/>
        <v>6207.7350442528732</v>
      </c>
      <c r="AM45" s="90">
        <v>804.84354999999982</v>
      </c>
      <c r="AN45" s="87">
        <v>342.75749999999999</v>
      </c>
      <c r="AO45" s="91">
        <v>3297.0114942528735</v>
      </c>
      <c r="AP45" s="87">
        <v>1763.1224999999999</v>
      </c>
    </row>
    <row r="46" spans="1:42" ht="15" x14ac:dyDescent="0.25">
      <c r="A46" s="92">
        <v>110</v>
      </c>
      <c r="B46" s="137" t="s">
        <v>34</v>
      </c>
      <c r="C46" s="92">
        <v>107</v>
      </c>
      <c r="D46" s="76">
        <f>IFERROR(VLOOKUP($C46,'DONNEES-900'!$A$3:$L$300,2,FALSE),'1000'!$B44)</f>
        <v>675.19</v>
      </c>
      <c r="E46" s="76">
        <f>IFERROR(VLOOKUP($C46,'DONNEES-900'!$A$3:$L$300,3,FALSE),'1000'!$C44)</f>
        <v>294</v>
      </c>
      <c r="F46" s="76">
        <f>IFERROR(VLOOKUP($C46,'DONNEES-900'!$A$3:$L$300,4,FALSE),'1000'!$D44)</f>
        <v>1268</v>
      </c>
      <c r="G46" s="76">
        <f>IFERROR(VLOOKUP($C46,'DONNEES-900'!$A$3:$L$300,5,FALSE),'1000'!$E44)</f>
        <v>1064</v>
      </c>
      <c r="H46" s="76">
        <f>IFERROR(VLOOKUP($C46,'DONNEES-900'!$A$3:$L$300,6,FALSE),'1000'!$F44)</f>
        <v>354</v>
      </c>
      <c r="I46" s="76">
        <f>IFERROR(VLOOKUP($C46,'DONNEES-900'!$A$3:$L$300,7,FALSE),'1000'!$G44)</f>
        <v>248.2</v>
      </c>
      <c r="J46" s="76">
        <f>IFERROR(VLOOKUP($C46,'DONNEES-900'!$A$3:$L$300,9,FALSE),'1000'!$I44)</f>
        <v>226.5</v>
      </c>
      <c r="K46" s="76">
        <f>IFERROR(VLOOKUP($C46,'DONNEES-900'!$A$3:$L$300,10,FALSE),'1000'!$J44)</f>
        <v>756.25</v>
      </c>
      <c r="L46" s="198">
        <f>IFERROR(VLOOKUP($C46,'DONNEES-900'!$A$3:$L$300,11,FALSE),'1000'!$K44)</f>
        <v>873.50600000000009</v>
      </c>
      <c r="M46" s="206">
        <f t="shared" si="5"/>
        <v>675.19</v>
      </c>
      <c r="N46" s="76">
        <f t="shared" si="6"/>
        <v>294</v>
      </c>
      <c r="O46" s="76">
        <f t="shared" si="7"/>
        <v>2934.2</v>
      </c>
      <c r="P46" s="76">
        <f t="shared" si="8"/>
        <v>1268</v>
      </c>
      <c r="Q46" s="76">
        <f t="shared" si="9"/>
        <v>1666.2</v>
      </c>
      <c r="R46" s="76">
        <f t="shared" si="10"/>
        <v>1856.2560000000001</v>
      </c>
      <c r="S46" s="76">
        <f t="shared" si="11"/>
        <v>226.5</v>
      </c>
      <c r="T46" s="207">
        <f t="shared" si="12"/>
        <v>1629.7560000000001</v>
      </c>
      <c r="U46" s="289"/>
      <c r="V46" s="290"/>
      <c r="W46" s="93">
        <v>1</v>
      </c>
      <c r="X46" s="118">
        <v>1</v>
      </c>
      <c r="Y46" s="86">
        <f t="shared" si="13"/>
        <v>675.19</v>
      </c>
      <c r="Z46" s="87">
        <f t="shared" si="14"/>
        <v>294</v>
      </c>
      <c r="AA46" s="87">
        <f t="shared" si="15"/>
        <v>1666.2</v>
      </c>
      <c r="AB46" s="87">
        <f t="shared" si="16"/>
        <v>1268</v>
      </c>
      <c r="AC46" s="87">
        <f t="shared" si="17"/>
        <v>1629.7560000000001</v>
      </c>
      <c r="AD46" s="88">
        <f t="shared" si="18"/>
        <v>226.5</v>
      </c>
      <c r="AE46" s="84">
        <v>0.87</v>
      </c>
      <c r="AF46" s="86">
        <f t="shared" si="28"/>
        <v>776.080459770115</v>
      </c>
      <c r="AG46" s="87">
        <f t="shared" si="28"/>
        <v>337.93103448275861</v>
      </c>
      <c r="AH46" s="87">
        <f t="shared" si="28"/>
        <v>1915.1724137931035</v>
      </c>
      <c r="AI46" s="88">
        <f t="shared" si="29"/>
        <v>1873.2827586206897</v>
      </c>
      <c r="AJ46" s="87">
        <f t="shared" si="4"/>
        <v>4902.4666666666662</v>
      </c>
      <c r="AK46" s="89"/>
      <c r="AL46" s="87">
        <f t="shared" si="19"/>
        <v>6207.7350442528732</v>
      </c>
      <c r="AM46" s="90">
        <v>804.84354999999982</v>
      </c>
      <c r="AN46" s="87">
        <v>342.75749999999999</v>
      </c>
      <c r="AO46" s="91">
        <v>3297.0114942528735</v>
      </c>
      <c r="AP46" s="87">
        <v>1763.1224999999999</v>
      </c>
    </row>
    <row r="47" spans="1:42" ht="15" x14ac:dyDescent="0.25">
      <c r="A47" s="94">
        <v>111</v>
      </c>
      <c r="B47" s="135" t="s">
        <v>35</v>
      </c>
      <c r="C47" s="94">
        <v>118</v>
      </c>
      <c r="D47" s="142">
        <f>IFERROR(VLOOKUP($C47,'DONNEES-900'!$A$3:$L$300,2,FALSE),'1000'!$B45)</f>
        <v>741.8</v>
      </c>
      <c r="E47" s="142">
        <f>IFERROR(VLOOKUP($C47,'DONNEES-900'!$A$3:$L$300,3,FALSE),'1000'!$C45)</f>
        <v>294</v>
      </c>
      <c r="F47" s="142">
        <f>IFERROR(VLOOKUP($C47,'DONNEES-900'!$A$3:$L$300,4,FALSE),'1000'!$D45)</f>
        <v>1212</v>
      </c>
      <c r="G47" s="142">
        <f>IFERROR(VLOOKUP($C47,'DONNEES-900'!$A$3:$L$300,5,FALSE),'1000'!$E45)</f>
        <v>1064</v>
      </c>
      <c r="H47" s="142">
        <f>IFERROR(VLOOKUP($C47,'DONNEES-900'!$A$3:$L$300,6,FALSE),'1000'!$F45)</f>
        <v>354</v>
      </c>
      <c r="I47" s="142">
        <f>IFERROR(VLOOKUP($C47,'DONNEES-900'!$A$3:$L$300,7,FALSE),'1000'!$G45)</f>
        <v>248.2</v>
      </c>
      <c r="J47" s="142">
        <f>IFERROR(VLOOKUP($C47,'DONNEES-900'!$A$3:$L$300,9,FALSE),'1000'!$I45)</f>
        <v>226.5</v>
      </c>
      <c r="K47" s="142">
        <f>IFERROR(VLOOKUP($C47,'DONNEES-900'!$A$3:$L$300,10,FALSE),'1000'!$J45)</f>
        <v>756.25</v>
      </c>
      <c r="L47" s="199">
        <f>IFERROR(VLOOKUP($C47,'DONNEES-900'!$A$3:$L$300,11,FALSE),'1000'!$K45)</f>
        <v>873.50600000000009</v>
      </c>
      <c r="M47" s="208">
        <f t="shared" si="5"/>
        <v>741.8</v>
      </c>
      <c r="N47" s="142">
        <f t="shared" si="6"/>
        <v>294</v>
      </c>
      <c r="O47" s="142">
        <f t="shared" si="7"/>
        <v>2878.2</v>
      </c>
      <c r="P47" s="142">
        <f t="shared" si="8"/>
        <v>1212</v>
      </c>
      <c r="Q47" s="142">
        <f t="shared" si="9"/>
        <v>1666.2</v>
      </c>
      <c r="R47" s="142">
        <f t="shared" si="10"/>
        <v>1856.2560000000001</v>
      </c>
      <c r="S47" s="142">
        <f t="shared" si="11"/>
        <v>226.5</v>
      </c>
      <c r="T47" s="209">
        <f t="shared" si="12"/>
        <v>1629.7560000000001</v>
      </c>
      <c r="U47" s="289"/>
      <c r="V47" s="290"/>
      <c r="W47" s="143">
        <v>1</v>
      </c>
      <c r="X47" s="144">
        <v>1</v>
      </c>
      <c r="Y47" s="86">
        <f t="shared" si="13"/>
        <v>741.8</v>
      </c>
      <c r="Z47" s="87">
        <f t="shared" si="14"/>
        <v>294</v>
      </c>
      <c r="AA47" s="87">
        <f t="shared" si="15"/>
        <v>1666.2</v>
      </c>
      <c r="AB47" s="87">
        <f t="shared" si="16"/>
        <v>1212</v>
      </c>
      <c r="AC47" s="87">
        <f t="shared" si="17"/>
        <v>1629.7560000000001</v>
      </c>
      <c r="AD47" s="88">
        <f t="shared" si="18"/>
        <v>226.5</v>
      </c>
      <c r="AE47" s="84">
        <v>0.87</v>
      </c>
      <c r="AF47" s="86">
        <f t="shared" si="28"/>
        <v>852.64367816091954</v>
      </c>
      <c r="AG47" s="87">
        <f t="shared" si="28"/>
        <v>337.93103448275861</v>
      </c>
      <c r="AH47" s="87">
        <f t="shared" si="28"/>
        <v>1915.1724137931035</v>
      </c>
      <c r="AI47" s="88">
        <f t="shared" si="29"/>
        <v>1873.2827586206897</v>
      </c>
      <c r="AJ47" s="87">
        <f t="shared" si="4"/>
        <v>4979.0298850574709</v>
      </c>
      <c r="AK47" s="89"/>
      <c r="AL47" s="87">
        <f t="shared" si="19"/>
        <v>6207.7350442528732</v>
      </c>
      <c r="AM47" s="90">
        <v>804.84354999999982</v>
      </c>
      <c r="AN47" s="87">
        <v>342.75749999999999</v>
      </c>
      <c r="AO47" s="91">
        <v>3297.0114942528735</v>
      </c>
      <c r="AP47" s="87">
        <v>1763.1224999999999</v>
      </c>
    </row>
    <row r="48" spans="1:42" ht="15" x14ac:dyDescent="0.25">
      <c r="A48" s="92">
        <v>112</v>
      </c>
      <c r="B48" s="137" t="s">
        <v>34</v>
      </c>
      <c r="C48" s="92">
        <v>108</v>
      </c>
      <c r="D48" s="76">
        <f>IFERROR(VLOOKUP($C48,'DONNEES-900'!$A$3:$L$300,2,FALSE),'1000'!$B46)</f>
        <v>675.19</v>
      </c>
      <c r="E48" s="76">
        <f>IFERROR(VLOOKUP($C48,'DONNEES-900'!$A$3:$L$300,3,FALSE),'1000'!$C46)</f>
        <v>294</v>
      </c>
      <c r="F48" s="76">
        <f>IFERROR(VLOOKUP($C48,'DONNEES-900'!$A$3:$L$300,4,FALSE),'1000'!$D46)</f>
        <v>1212</v>
      </c>
      <c r="G48" s="76">
        <f>IFERROR(VLOOKUP($C48,'DONNEES-900'!$A$3:$L$300,5,FALSE),'1000'!$E46)</f>
        <v>1064</v>
      </c>
      <c r="H48" s="76">
        <f>IFERROR(VLOOKUP($C48,'DONNEES-900'!$A$3:$L$300,6,FALSE),'1000'!$F46)</f>
        <v>354</v>
      </c>
      <c r="I48" s="76">
        <f>IFERROR(VLOOKUP($C48,'DONNEES-900'!$A$3:$L$300,7,FALSE),'1000'!$G46)</f>
        <v>248.2</v>
      </c>
      <c r="J48" s="76">
        <f>IFERROR(VLOOKUP($C48,'DONNEES-900'!$A$3:$L$300,9,FALSE),'1000'!$I46)</f>
        <v>226.5</v>
      </c>
      <c r="K48" s="76">
        <f>IFERROR(VLOOKUP($C48,'DONNEES-900'!$A$3:$L$300,10,FALSE),'1000'!$J46)</f>
        <v>756.25</v>
      </c>
      <c r="L48" s="198">
        <f>IFERROR(VLOOKUP($C48,'DONNEES-900'!$A$3:$L$300,11,FALSE),'1000'!$K46)</f>
        <v>873.50600000000009</v>
      </c>
      <c r="M48" s="206">
        <f t="shared" si="5"/>
        <v>675.19</v>
      </c>
      <c r="N48" s="76">
        <f t="shared" si="6"/>
        <v>294</v>
      </c>
      <c r="O48" s="76">
        <f t="shared" si="7"/>
        <v>2878.2</v>
      </c>
      <c r="P48" s="76">
        <f t="shared" si="8"/>
        <v>1212</v>
      </c>
      <c r="Q48" s="76">
        <f t="shared" si="9"/>
        <v>1666.2</v>
      </c>
      <c r="R48" s="76">
        <f t="shared" si="10"/>
        <v>1856.2560000000001</v>
      </c>
      <c r="S48" s="76">
        <f t="shared" si="11"/>
        <v>226.5</v>
      </c>
      <c r="T48" s="207">
        <f t="shared" si="12"/>
        <v>1629.7560000000001</v>
      </c>
      <c r="U48" s="289"/>
      <c r="V48" s="290"/>
      <c r="W48" s="93">
        <v>1</v>
      </c>
      <c r="X48" s="118">
        <v>1</v>
      </c>
      <c r="Y48" s="86">
        <f t="shared" si="13"/>
        <v>675.19</v>
      </c>
      <c r="Z48" s="87">
        <f t="shared" si="14"/>
        <v>294</v>
      </c>
      <c r="AA48" s="87">
        <f t="shared" si="15"/>
        <v>1666.2</v>
      </c>
      <c r="AB48" s="87">
        <f t="shared" si="16"/>
        <v>1212</v>
      </c>
      <c r="AC48" s="87">
        <f t="shared" si="17"/>
        <v>1629.7560000000001</v>
      </c>
      <c r="AD48" s="88">
        <f t="shared" si="18"/>
        <v>226.5</v>
      </c>
      <c r="AE48" s="84">
        <v>0.87</v>
      </c>
      <c r="AF48" s="86">
        <f t="shared" si="28"/>
        <v>776.080459770115</v>
      </c>
      <c r="AG48" s="87">
        <f t="shared" si="28"/>
        <v>337.93103448275861</v>
      </c>
      <c r="AH48" s="87">
        <f t="shared" si="28"/>
        <v>1915.1724137931035</v>
      </c>
      <c r="AI48" s="88">
        <f t="shared" si="29"/>
        <v>1873.2827586206897</v>
      </c>
      <c r="AJ48" s="87">
        <f t="shared" si="4"/>
        <v>4902.4666666666662</v>
      </c>
      <c r="AK48" s="89"/>
      <c r="AL48" s="87">
        <f t="shared" si="19"/>
        <v>6789.5953480418102</v>
      </c>
      <c r="AM48" s="90">
        <v>804.84354999999982</v>
      </c>
      <c r="AN48" s="87">
        <v>342.75749999999999</v>
      </c>
      <c r="AO48" s="91">
        <v>3878.8717980418105</v>
      </c>
      <c r="AP48" s="87">
        <v>1763.1224999999999</v>
      </c>
    </row>
    <row r="49" spans="1:42" ht="15" x14ac:dyDescent="0.25">
      <c r="A49" s="92">
        <v>113</v>
      </c>
      <c r="B49" s="137" t="s">
        <v>34</v>
      </c>
      <c r="C49" s="92">
        <v>109</v>
      </c>
      <c r="D49" s="76">
        <f>IFERROR(VLOOKUP($C49,'DONNEES-900'!$A$3:$L$300,2,FALSE),'1000'!$B47)</f>
        <v>675.19</v>
      </c>
      <c r="E49" s="76">
        <f>IFERROR(VLOOKUP($C49,'DONNEES-900'!$A$3:$L$300,3,FALSE),'1000'!$C47)</f>
        <v>294</v>
      </c>
      <c r="F49" s="76">
        <f>IFERROR(VLOOKUP($C49,'DONNEES-900'!$A$3:$L$300,4,FALSE),'1000'!$D47)</f>
        <v>1212</v>
      </c>
      <c r="G49" s="76">
        <f>IFERROR(VLOOKUP($C49,'DONNEES-900'!$A$3:$L$300,5,FALSE),'1000'!$E47)</f>
        <v>1064</v>
      </c>
      <c r="H49" s="76">
        <f>IFERROR(VLOOKUP($C49,'DONNEES-900'!$A$3:$L$300,6,FALSE),'1000'!$F47)</f>
        <v>354</v>
      </c>
      <c r="I49" s="76">
        <f>IFERROR(VLOOKUP($C49,'DONNEES-900'!$A$3:$L$300,7,FALSE),'1000'!$G47)</f>
        <v>248.2</v>
      </c>
      <c r="J49" s="76">
        <f>IFERROR(VLOOKUP($C49,'DONNEES-900'!$A$3:$L$300,9,FALSE),'1000'!$I47)</f>
        <v>226.5</v>
      </c>
      <c r="K49" s="76">
        <f>IFERROR(VLOOKUP($C49,'DONNEES-900'!$A$3:$L$300,10,FALSE),'1000'!$J47)</f>
        <v>756.25</v>
      </c>
      <c r="L49" s="198">
        <f>IFERROR(VLOOKUP($C49,'DONNEES-900'!$A$3:$L$300,11,FALSE),'1000'!$K47)</f>
        <v>873.50600000000009</v>
      </c>
      <c r="M49" s="206">
        <f t="shared" si="5"/>
        <v>675.19</v>
      </c>
      <c r="N49" s="76">
        <f t="shared" si="6"/>
        <v>294</v>
      </c>
      <c r="O49" s="76">
        <f t="shared" si="7"/>
        <v>2878.2</v>
      </c>
      <c r="P49" s="76">
        <f t="shared" si="8"/>
        <v>1212</v>
      </c>
      <c r="Q49" s="76">
        <f t="shared" si="9"/>
        <v>1666.2</v>
      </c>
      <c r="R49" s="76">
        <f t="shared" si="10"/>
        <v>1856.2560000000001</v>
      </c>
      <c r="S49" s="76">
        <f t="shared" si="11"/>
        <v>226.5</v>
      </c>
      <c r="T49" s="207">
        <f t="shared" si="12"/>
        <v>1629.7560000000001</v>
      </c>
      <c r="U49" s="289"/>
      <c r="V49" s="290"/>
      <c r="W49" s="93">
        <v>1</v>
      </c>
      <c r="X49" s="118">
        <v>1</v>
      </c>
      <c r="Y49" s="86">
        <f t="shared" si="13"/>
        <v>675.19</v>
      </c>
      <c r="Z49" s="87">
        <f t="shared" si="14"/>
        <v>294</v>
      </c>
      <c r="AA49" s="87">
        <f t="shared" si="15"/>
        <v>1666.2</v>
      </c>
      <c r="AB49" s="87">
        <f t="shared" si="16"/>
        <v>1212</v>
      </c>
      <c r="AC49" s="87">
        <f t="shared" si="17"/>
        <v>1629.7560000000001</v>
      </c>
      <c r="AD49" s="88">
        <f t="shared" si="18"/>
        <v>226.5</v>
      </c>
      <c r="AE49" s="84">
        <v>0.87</v>
      </c>
      <c r="AF49" s="86">
        <f t="shared" si="28"/>
        <v>776.080459770115</v>
      </c>
      <c r="AG49" s="87">
        <f t="shared" si="28"/>
        <v>337.93103448275861</v>
      </c>
      <c r="AH49" s="87">
        <f t="shared" si="28"/>
        <v>1915.1724137931035</v>
      </c>
      <c r="AI49" s="88">
        <f t="shared" si="29"/>
        <v>1873.2827586206897</v>
      </c>
      <c r="AJ49" s="87">
        <f t="shared" si="4"/>
        <v>4902.4666666666662</v>
      </c>
      <c r="AK49" s="89"/>
      <c r="AL49" s="87">
        <f t="shared" si="19"/>
        <v>6207.7350442528732</v>
      </c>
      <c r="AM49" s="90">
        <v>804.84354999999982</v>
      </c>
      <c r="AN49" s="87">
        <v>342.75749999999999</v>
      </c>
      <c r="AO49" s="91">
        <v>3297.0114942528735</v>
      </c>
      <c r="AP49" s="87">
        <v>1763.1224999999999</v>
      </c>
    </row>
    <row r="50" spans="1:42" ht="15" x14ac:dyDescent="0.25">
      <c r="A50" s="92">
        <v>114</v>
      </c>
      <c r="B50" s="137" t="s">
        <v>34</v>
      </c>
      <c r="C50" s="92">
        <v>111</v>
      </c>
      <c r="D50" s="76">
        <f>IFERROR(VLOOKUP($C50,'DONNEES-900'!$A$3:$L$300,2,FALSE),'1000'!$B48)</f>
        <v>675.19</v>
      </c>
      <c r="E50" s="76">
        <f>IFERROR(VLOOKUP($C50,'DONNEES-900'!$A$3:$L$300,3,FALSE),'1000'!$C48)</f>
        <v>294</v>
      </c>
      <c r="F50" s="76">
        <f>IFERROR(VLOOKUP($C50,'DONNEES-900'!$A$3:$L$300,4,FALSE),'1000'!$D48)</f>
        <v>1212</v>
      </c>
      <c r="G50" s="76">
        <f>IFERROR(VLOOKUP($C50,'DONNEES-900'!$A$3:$L$300,5,FALSE),'1000'!$E48)</f>
        <v>1064</v>
      </c>
      <c r="H50" s="76">
        <f>IFERROR(VLOOKUP($C50,'DONNEES-900'!$A$3:$L$300,6,FALSE),'1000'!$F48)</f>
        <v>354</v>
      </c>
      <c r="I50" s="76">
        <f>IFERROR(VLOOKUP($C50,'DONNEES-900'!$A$3:$L$300,7,FALSE),'1000'!$G48)</f>
        <v>248.2</v>
      </c>
      <c r="J50" s="76">
        <f>IFERROR(VLOOKUP($C50,'DONNEES-900'!$A$3:$L$300,9,FALSE),'1000'!$I48)</f>
        <v>226.5</v>
      </c>
      <c r="K50" s="76">
        <f>IFERROR(VLOOKUP($C50,'DONNEES-900'!$A$3:$L$300,10,FALSE),'1000'!$J48)</f>
        <v>756.25</v>
      </c>
      <c r="L50" s="198">
        <f>IFERROR(VLOOKUP($C50,'DONNEES-900'!$A$3:$L$300,11,FALSE),'1000'!$K48)</f>
        <v>873.50600000000009</v>
      </c>
      <c r="M50" s="206">
        <f t="shared" si="5"/>
        <v>675.19</v>
      </c>
      <c r="N50" s="76">
        <f t="shared" si="6"/>
        <v>294</v>
      </c>
      <c r="O50" s="76">
        <f t="shared" si="7"/>
        <v>2878.2</v>
      </c>
      <c r="P50" s="76">
        <f t="shared" si="8"/>
        <v>1212</v>
      </c>
      <c r="Q50" s="76">
        <f t="shared" si="9"/>
        <v>1666.2</v>
      </c>
      <c r="R50" s="76">
        <f t="shared" si="10"/>
        <v>1856.2560000000001</v>
      </c>
      <c r="S50" s="76">
        <f t="shared" si="11"/>
        <v>226.5</v>
      </c>
      <c r="T50" s="207">
        <f t="shared" si="12"/>
        <v>1629.7560000000001</v>
      </c>
      <c r="U50" s="289"/>
      <c r="V50" s="290"/>
      <c r="W50" s="93">
        <v>1</v>
      </c>
      <c r="X50" s="118">
        <v>1</v>
      </c>
      <c r="Y50" s="86">
        <f t="shared" si="13"/>
        <v>675.19</v>
      </c>
      <c r="Z50" s="87">
        <f t="shared" si="14"/>
        <v>294</v>
      </c>
      <c r="AA50" s="87">
        <f t="shared" si="15"/>
        <v>1666.2</v>
      </c>
      <c r="AB50" s="87">
        <f t="shared" si="16"/>
        <v>1212</v>
      </c>
      <c r="AC50" s="87">
        <f t="shared" si="17"/>
        <v>1629.7560000000001</v>
      </c>
      <c r="AD50" s="88">
        <f t="shared" si="18"/>
        <v>226.5</v>
      </c>
      <c r="AE50" s="84">
        <v>0.87</v>
      </c>
      <c r="AF50" s="86">
        <f t="shared" si="28"/>
        <v>776.080459770115</v>
      </c>
      <c r="AG50" s="87">
        <f t="shared" si="28"/>
        <v>337.93103448275861</v>
      </c>
      <c r="AH50" s="87">
        <f t="shared" si="28"/>
        <v>1915.1724137931035</v>
      </c>
      <c r="AI50" s="88">
        <f t="shared" si="29"/>
        <v>1873.2827586206897</v>
      </c>
      <c r="AJ50" s="87">
        <f t="shared" si="4"/>
        <v>4902.4666666666662</v>
      </c>
      <c r="AK50" s="89"/>
      <c r="AL50" s="87">
        <f t="shared" si="19"/>
        <v>6207.7350442528732</v>
      </c>
      <c r="AM50" s="90">
        <v>804.84354999999982</v>
      </c>
      <c r="AN50" s="87">
        <v>342.75749999999999</v>
      </c>
      <c r="AO50" s="91">
        <v>3297.0114942528735</v>
      </c>
      <c r="AP50" s="87">
        <v>1763.1224999999999</v>
      </c>
    </row>
    <row r="51" spans="1:42" ht="15" x14ac:dyDescent="0.25">
      <c r="A51" s="138">
        <v>115</v>
      </c>
      <c r="B51" s="137" t="s">
        <v>34</v>
      </c>
      <c r="C51" s="92">
        <v>112</v>
      </c>
      <c r="D51" s="76">
        <f>IFERROR(VLOOKUP($C51,'DONNEES-900'!$A$3:$L$300,2,FALSE),'1000'!$B49)</f>
        <v>675.19</v>
      </c>
      <c r="E51" s="76">
        <f>IFERROR(VLOOKUP($C51,'DONNEES-900'!$A$3:$L$300,3,FALSE),'1000'!$C49)</f>
        <v>294</v>
      </c>
      <c r="F51" s="76">
        <f>IFERROR(VLOOKUP($C51,'DONNEES-900'!$A$3:$L$300,4,FALSE),'1000'!$D49)</f>
        <v>1212</v>
      </c>
      <c r="G51" s="76">
        <f>IFERROR(VLOOKUP($C51,'DONNEES-900'!$A$3:$L$300,5,FALSE),'1000'!$E49)</f>
        <v>1064</v>
      </c>
      <c r="H51" s="76">
        <f>IFERROR(VLOOKUP($C51,'DONNEES-900'!$A$3:$L$300,6,FALSE),'1000'!$F49)</f>
        <v>354</v>
      </c>
      <c r="I51" s="76">
        <f>IFERROR(VLOOKUP($C51,'DONNEES-900'!$A$3:$L$300,7,FALSE),'1000'!$G49)</f>
        <v>248.2</v>
      </c>
      <c r="J51" s="76">
        <f>IFERROR(VLOOKUP($C51,'DONNEES-900'!$A$3:$L$300,9,FALSE),'1000'!$I49)</f>
        <v>226.5</v>
      </c>
      <c r="K51" s="76">
        <f>IFERROR(VLOOKUP($C51,'DONNEES-900'!$A$3:$L$300,10,FALSE),'1000'!$J49)</f>
        <v>756.25</v>
      </c>
      <c r="L51" s="198">
        <f>IFERROR(VLOOKUP($C51,'DONNEES-900'!$A$3:$L$300,11,FALSE),'1000'!$K49)</f>
        <v>873.50600000000009</v>
      </c>
      <c r="M51" s="206">
        <f t="shared" si="5"/>
        <v>675.19</v>
      </c>
      <c r="N51" s="76">
        <f t="shared" si="6"/>
        <v>294</v>
      </c>
      <c r="O51" s="76">
        <f t="shared" si="7"/>
        <v>2878.2</v>
      </c>
      <c r="P51" s="76">
        <f t="shared" si="8"/>
        <v>1212</v>
      </c>
      <c r="Q51" s="76">
        <f t="shared" si="9"/>
        <v>1666.2</v>
      </c>
      <c r="R51" s="76">
        <f t="shared" si="10"/>
        <v>1856.2560000000001</v>
      </c>
      <c r="S51" s="76">
        <f t="shared" si="11"/>
        <v>226.5</v>
      </c>
      <c r="T51" s="207">
        <f t="shared" si="12"/>
        <v>1629.7560000000001</v>
      </c>
      <c r="U51" s="289"/>
      <c r="V51" s="290"/>
      <c r="W51" s="93">
        <v>1</v>
      </c>
      <c r="X51" s="118">
        <v>1</v>
      </c>
      <c r="Y51" s="86">
        <f t="shared" si="13"/>
        <v>675.19</v>
      </c>
      <c r="Z51" s="87">
        <f t="shared" si="14"/>
        <v>294</v>
      </c>
      <c r="AA51" s="87">
        <f t="shared" si="15"/>
        <v>1666.2</v>
      </c>
      <c r="AB51" s="87">
        <f t="shared" si="16"/>
        <v>1212</v>
      </c>
      <c r="AC51" s="87">
        <f t="shared" si="17"/>
        <v>1629.7560000000001</v>
      </c>
      <c r="AD51" s="88">
        <f t="shared" si="18"/>
        <v>226.5</v>
      </c>
      <c r="AE51" s="84">
        <v>0.87</v>
      </c>
      <c r="AF51" s="86">
        <v>862.2924999999999</v>
      </c>
      <c r="AG51" s="87">
        <v>369.85149999999999</v>
      </c>
      <c r="AH51" s="87">
        <v>3707.191414411333</v>
      </c>
      <c r="AI51" s="88">
        <v>2640.1453481987464</v>
      </c>
      <c r="AJ51" s="87">
        <f t="shared" si="4"/>
        <v>7579.4807626100792</v>
      </c>
      <c r="AK51" s="89"/>
      <c r="AL51" s="87">
        <f t="shared" si="19"/>
        <v>7169.3008424516192</v>
      </c>
      <c r="AM51" s="90">
        <v>862.2924999999999</v>
      </c>
      <c r="AN51" s="87">
        <v>369.85149999999999</v>
      </c>
      <c r="AO51" s="91">
        <v>3297.0114942528735</v>
      </c>
      <c r="AP51" s="87">
        <v>2640.1453481987464</v>
      </c>
    </row>
    <row r="52" spans="1:42" ht="15" x14ac:dyDescent="0.25">
      <c r="A52" s="92">
        <v>116</v>
      </c>
      <c r="B52" s="137" t="s">
        <v>34</v>
      </c>
      <c r="C52" s="92">
        <v>114</v>
      </c>
      <c r="D52" s="76">
        <f>IFERROR(VLOOKUP($C52,'DONNEES-900'!$A$3:$L$300,2,FALSE),'1000'!$B50)</f>
        <v>675.19</v>
      </c>
      <c r="E52" s="76">
        <f>IFERROR(VLOOKUP($C52,'DONNEES-900'!$A$3:$L$300,3,FALSE),'1000'!$C50)</f>
        <v>294</v>
      </c>
      <c r="F52" s="76">
        <f>IFERROR(VLOOKUP($C52,'DONNEES-900'!$A$3:$L$300,4,FALSE),'1000'!$D50)</f>
        <v>1212</v>
      </c>
      <c r="G52" s="76">
        <f>IFERROR(VLOOKUP($C52,'DONNEES-900'!$A$3:$L$300,5,FALSE),'1000'!$E50)</f>
        <v>1064</v>
      </c>
      <c r="H52" s="76">
        <f>IFERROR(VLOOKUP($C52,'DONNEES-900'!$A$3:$L$300,6,FALSE),'1000'!$F50)</f>
        <v>354</v>
      </c>
      <c r="I52" s="76">
        <f>IFERROR(VLOOKUP($C52,'DONNEES-900'!$A$3:$L$300,7,FALSE),'1000'!$G50)</f>
        <v>248.2</v>
      </c>
      <c r="J52" s="76">
        <f>IFERROR(VLOOKUP($C52,'DONNEES-900'!$A$3:$L$300,9,FALSE),'1000'!$I50)</f>
        <v>226.5</v>
      </c>
      <c r="K52" s="76">
        <f>IFERROR(VLOOKUP($C52,'DONNEES-900'!$A$3:$L$300,10,FALSE),'1000'!$J50)</f>
        <v>756.25</v>
      </c>
      <c r="L52" s="198">
        <f>IFERROR(VLOOKUP($C52,'DONNEES-900'!$A$3:$L$300,11,FALSE),'1000'!$K50)</f>
        <v>873.50600000000009</v>
      </c>
      <c r="M52" s="206">
        <f t="shared" si="5"/>
        <v>675.19</v>
      </c>
      <c r="N52" s="76">
        <f t="shared" si="6"/>
        <v>294</v>
      </c>
      <c r="O52" s="76">
        <f t="shared" si="7"/>
        <v>2878.2</v>
      </c>
      <c r="P52" s="76">
        <f t="shared" si="8"/>
        <v>1212</v>
      </c>
      <c r="Q52" s="76">
        <f t="shared" si="9"/>
        <v>1666.2</v>
      </c>
      <c r="R52" s="76">
        <f t="shared" si="10"/>
        <v>1856.2560000000001</v>
      </c>
      <c r="S52" s="76">
        <f t="shared" si="11"/>
        <v>226.5</v>
      </c>
      <c r="T52" s="207">
        <f t="shared" si="12"/>
        <v>1629.7560000000001</v>
      </c>
      <c r="U52" s="289"/>
      <c r="V52" s="290"/>
      <c r="W52" s="93">
        <v>1</v>
      </c>
      <c r="X52" s="118">
        <v>1</v>
      </c>
      <c r="Y52" s="86">
        <f t="shared" si="13"/>
        <v>675.19</v>
      </c>
      <c r="Z52" s="87">
        <f t="shared" si="14"/>
        <v>294</v>
      </c>
      <c r="AA52" s="87">
        <f t="shared" si="15"/>
        <v>1666.2</v>
      </c>
      <c r="AB52" s="87">
        <f t="shared" si="16"/>
        <v>1212</v>
      </c>
      <c r="AC52" s="87">
        <f t="shared" si="17"/>
        <v>1629.7560000000001</v>
      </c>
      <c r="AD52" s="88">
        <f t="shared" si="18"/>
        <v>226.5</v>
      </c>
      <c r="AE52" s="84">
        <v>0.87</v>
      </c>
      <c r="AF52" s="86">
        <f t="shared" ref="AF52:AF60" si="30">Y52/$AE52</f>
        <v>776.080459770115</v>
      </c>
      <c r="AG52" s="87">
        <f t="shared" ref="AG52:AG60" si="31">Z52/$AE52</f>
        <v>337.93103448275861</v>
      </c>
      <c r="AH52" s="87">
        <f t="shared" ref="AH52:AH60" si="32">AA52/$AE52</f>
        <v>1915.1724137931035</v>
      </c>
      <c r="AI52" s="88">
        <f t="shared" ref="AI52:AI60" si="33">AC52/$AE52</f>
        <v>1873.2827586206897</v>
      </c>
      <c r="AJ52" s="87">
        <f t="shared" si="4"/>
        <v>4902.4666666666662</v>
      </c>
      <c r="AK52" s="89"/>
      <c r="AL52" s="87">
        <f t="shared" si="19"/>
        <v>6207.7350442528732</v>
      </c>
      <c r="AM52" s="90">
        <v>804.84354999999982</v>
      </c>
      <c r="AN52" s="87">
        <v>342.75749999999999</v>
      </c>
      <c r="AO52" s="91">
        <v>3297.0114942528735</v>
      </c>
      <c r="AP52" s="87">
        <v>1763.1224999999999</v>
      </c>
    </row>
    <row r="53" spans="1:42" ht="15" x14ac:dyDescent="0.25">
      <c r="A53" s="92">
        <v>117</v>
      </c>
      <c r="B53" s="137" t="s">
        <v>34</v>
      </c>
      <c r="C53" s="92">
        <v>113</v>
      </c>
      <c r="D53" s="76">
        <f>IFERROR(VLOOKUP($C53,'DONNEES-900'!$A$3:$L$300,2,FALSE),'1000'!$B51)</f>
        <v>675.19</v>
      </c>
      <c r="E53" s="76">
        <f>IFERROR(VLOOKUP($C53,'DONNEES-900'!$A$3:$L$300,3,FALSE),'1000'!$C51)</f>
        <v>294</v>
      </c>
      <c r="F53" s="76">
        <f>IFERROR(VLOOKUP($C53,'DONNEES-900'!$A$3:$L$300,4,FALSE),'1000'!$D51)</f>
        <v>1212</v>
      </c>
      <c r="G53" s="76">
        <f>IFERROR(VLOOKUP($C53,'DONNEES-900'!$A$3:$L$300,5,FALSE),'1000'!$E51)</f>
        <v>1064</v>
      </c>
      <c r="H53" s="76">
        <f>IFERROR(VLOOKUP($C53,'DONNEES-900'!$A$3:$L$300,6,FALSE),'1000'!$F51)</f>
        <v>354</v>
      </c>
      <c r="I53" s="76">
        <f>IFERROR(VLOOKUP($C53,'DONNEES-900'!$A$3:$L$300,7,FALSE),'1000'!$G51)</f>
        <v>248.2</v>
      </c>
      <c r="J53" s="76">
        <f>IFERROR(VLOOKUP($C53,'DONNEES-900'!$A$3:$L$300,9,FALSE),'1000'!$I51)</f>
        <v>226.5</v>
      </c>
      <c r="K53" s="76">
        <f>IFERROR(VLOOKUP($C53,'DONNEES-900'!$A$3:$L$300,10,FALSE),'1000'!$J51)</f>
        <v>756.25</v>
      </c>
      <c r="L53" s="198">
        <f>IFERROR(VLOOKUP($C53,'DONNEES-900'!$A$3:$L$300,11,FALSE),'1000'!$K51)</f>
        <v>873.50600000000009</v>
      </c>
      <c r="M53" s="206">
        <f t="shared" si="5"/>
        <v>675.19</v>
      </c>
      <c r="N53" s="76">
        <f t="shared" si="6"/>
        <v>294</v>
      </c>
      <c r="O53" s="76">
        <f t="shared" si="7"/>
        <v>2878.2</v>
      </c>
      <c r="P53" s="76">
        <f t="shared" si="8"/>
        <v>1212</v>
      </c>
      <c r="Q53" s="76">
        <f t="shared" si="9"/>
        <v>1666.2</v>
      </c>
      <c r="R53" s="76">
        <f t="shared" si="10"/>
        <v>1856.2560000000001</v>
      </c>
      <c r="S53" s="76">
        <f t="shared" si="11"/>
        <v>226.5</v>
      </c>
      <c r="T53" s="207">
        <f t="shared" si="12"/>
        <v>1629.7560000000001</v>
      </c>
      <c r="U53" s="289"/>
      <c r="V53" s="290"/>
      <c r="W53" s="93">
        <v>1</v>
      </c>
      <c r="X53" s="118">
        <v>1</v>
      </c>
      <c r="Y53" s="86">
        <f t="shared" si="13"/>
        <v>675.19</v>
      </c>
      <c r="Z53" s="87">
        <f t="shared" si="14"/>
        <v>294</v>
      </c>
      <c r="AA53" s="87">
        <f t="shared" si="15"/>
        <v>1666.2</v>
      </c>
      <c r="AB53" s="87">
        <f t="shared" si="16"/>
        <v>1212</v>
      </c>
      <c r="AC53" s="87">
        <f t="shared" si="17"/>
        <v>1629.7560000000001</v>
      </c>
      <c r="AD53" s="88">
        <f t="shared" si="18"/>
        <v>226.5</v>
      </c>
      <c r="AE53" s="84">
        <v>0.87</v>
      </c>
      <c r="AF53" s="86">
        <f t="shared" si="30"/>
        <v>776.080459770115</v>
      </c>
      <c r="AG53" s="87">
        <f t="shared" si="31"/>
        <v>337.93103448275861</v>
      </c>
      <c r="AH53" s="87">
        <f t="shared" si="32"/>
        <v>1915.1724137931035</v>
      </c>
      <c r="AI53" s="88">
        <f t="shared" si="33"/>
        <v>1873.2827586206897</v>
      </c>
      <c r="AJ53" s="87">
        <f t="shared" si="4"/>
        <v>4902.4666666666662</v>
      </c>
      <c r="AK53" s="89"/>
      <c r="AL53" s="87">
        <f t="shared" si="19"/>
        <v>6207.7350442528732</v>
      </c>
      <c r="AM53" s="90">
        <v>804.84354999999982</v>
      </c>
      <c r="AN53" s="87">
        <v>342.75749999999999</v>
      </c>
      <c r="AO53" s="91">
        <v>3297.0114942528735</v>
      </c>
      <c r="AP53" s="87">
        <v>1763.1224999999999</v>
      </c>
    </row>
    <row r="54" spans="1:42" ht="15" x14ac:dyDescent="0.25">
      <c r="A54" s="92">
        <v>118</v>
      </c>
      <c r="B54" s="137" t="s">
        <v>34</v>
      </c>
      <c r="C54" s="92">
        <v>116</v>
      </c>
      <c r="D54" s="76">
        <f>IFERROR(VLOOKUP($C54,'DONNEES-900'!$A$3:$L$300,2,FALSE),'1000'!$B52)</f>
        <v>675.19</v>
      </c>
      <c r="E54" s="76">
        <f>IFERROR(VLOOKUP($C54,'DONNEES-900'!$A$3:$L$300,3,FALSE),'1000'!$C52)</f>
        <v>294</v>
      </c>
      <c r="F54" s="76">
        <f>IFERROR(VLOOKUP($C54,'DONNEES-900'!$A$3:$L$300,4,FALSE),'1000'!$D52)</f>
        <v>1212</v>
      </c>
      <c r="G54" s="76">
        <f>IFERROR(VLOOKUP($C54,'DONNEES-900'!$A$3:$L$300,5,FALSE),'1000'!$E52)</f>
        <v>1064</v>
      </c>
      <c r="H54" s="76">
        <f>IFERROR(VLOOKUP($C54,'DONNEES-900'!$A$3:$L$300,6,FALSE),'1000'!$F52)</f>
        <v>354</v>
      </c>
      <c r="I54" s="76">
        <f>IFERROR(VLOOKUP($C54,'DONNEES-900'!$A$3:$L$300,7,FALSE),'1000'!$G52)</f>
        <v>248.2</v>
      </c>
      <c r="J54" s="76">
        <f>IFERROR(VLOOKUP($C54,'DONNEES-900'!$A$3:$L$300,9,FALSE),'1000'!$I52)</f>
        <v>226.5</v>
      </c>
      <c r="K54" s="76">
        <f>IFERROR(VLOOKUP($C54,'DONNEES-900'!$A$3:$L$300,10,FALSE),'1000'!$J52)</f>
        <v>756.25</v>
      </c>
      <c r="L54" s="198">
        <f>IFERROR(VLOOKUP($C54,'DONNEES-900'!$A$3:$L$300,11,FALSE),'1000'!$K52)</f>
        <v>873.50600000000009</v>
      </c>
      <c r="M54" s="206">
        <f t="shared" si="5"/>
        <v>675.19</v>
      </c>
      <c r="N54" s="76">
        <f t="shared" si="6"/>
        <v>294</v>
      </c>
      <c r="O54" s="76">
        <f t="shared" si="7"/>
        <v>2878.2</v>
      </c>
      <c r="P54" s="76">
        <f t="shared" si="8"/>
        <v>1212</v>
      </c>
      <c r="Q54" s="76">
        <f t="shared" si="9"/>
        <v>1666.2</v>
      </c>
      <c r="R54" s="76">
        <f t="shared" si="10"/>
        <v>1856.2560000000001</v>
      </c>
      <c r="S54" s="76">
        <f t="shared" si="11"/>
        <v>226.5</v>
      </c>
      <c r="T54" s="207">
        <f t="shared" si="12"/>
        <v>1629.7560000000001</v>
      </c>
      <c r="U54" s="289"/>
      <c r="V54" s="290"/>
      <c r="W54" s="93">
        <v>1</v>
      </c>
      <c r="X54" s="118">
        <v>1</v>
      </c>
      <c r="Y54" s="86">
        <f t="shared" si="13"/>
        <v>675.19</v>
      </c>
      <c r="Z54" s="87">
        <f t="shared" si="14"/>
        <v>294</v>
      </c>
      <c r="AA54" s="87">
        <f t="shared" si="15"/>
        <v>1666.2</v>
      </c>
      <c r="AB54" s="87">
        <f t="shared" si="16"/>
        <v>1212</v>
      </c>
      <c r="AC54" s="87">
        <f t="shared" si="17"/>
        <v>1629.7560000000001</v>
      </c>
      <c r="AD54" s="88">
        <f t="shared" si="18"/>
        <v>226.5</v>
      </c>
      <c r="AE54" s="84">
        <v>0.87</v>
      </c>
      <c r="AF54" s="86">
        <f t="shared" si="30"/>
        <v>776.080459770115</v>
      </c>
      <c r="AG54" s="87">
        <f t="shared" si="31"/>
        <v>337.93103448275861</v>
      </c>
      <c r="AH54" s="87">
        <f t="shared" si="32"/>
        <v>1915.1724137931035</v>
      </c>
      <c r="AI54" s="88">
        <f t="shared" si="33"/>
        <v>1873.2827586206897</v>
      </c>
      <c r="AJ54" s="87">
        <f t="shared" si="4"/>
        <v>4902.4666666666662</v>
      </c>
      <c r="AK54" s="89"/>
      <c r="AL54" s="87">
        <f t="shared" si="19"/>
        <v>6207.7350442528732</v>
      </c>
      <c r="AM54" s="90">
        <v>804.84354999999982</v>
      </c>
      <c r="AN54" s="87">
        <v>342.75749999999999</v>
      </c>
      <c r="AO54" s="91">
        <v>3297.0114942528735</v>
      </c>
      <c r="AP54" s="87">
        <v>1763.1224999999999</v>
      </c>
    </row>
    <row r="55" spans="1:42" ht="15" x14ac:dyDescent="0.25">
      <c r="A55" s="92">
        <v>119</v>
      </c>
      <c r="B55" s="137" t="s">
        <v>34</v>
      </c>
      <c r="C55" s="92">
        <v>115</v>
      </c>
      <c r="D55" s="76">
        <f>IFERROR(VLOOKUP($C55,'DONNEES-900'!$A$3:$L$300,2,FALSE),'1000'!$B53)</f>
        <v>675.19</v>
      </c>
      <c r="E55" s="76">
        <f>IFERROR(VLOOKUP($C55,'DONNEES-900'!$A$3:$L$300,3,FALSE),'1000'!$C53)</f>
        <v>294</v>
      </c>
      <c r="F55" s="76">
        <f>IFERROR(VLOOKUP($C55,'DONNEES-900'!$A$3:$L$300,4,FALSE),'1000'!$D53)</f>
        <v>1212</v>
      </c>
      <c r="G55" s="76">
        <f>IFERROR(VLOOKUP($C55,'DONNEES-900'!$A$3:$L$300,5,FALSE),'1000'!$E53)</f>
        <v>1064</v>
      </c>
      <c r="H55" s="76">
        <f>IFERROR(VLOOKUP($C55,'DONNEES-900'!$A$3:$L$300,6,FALSE),'1000'!$F53)</f>
        <v>354</v>
      </c>
      <c r="I55" s="76">
        <f>IFERROR(VLOOKUP($C55,'DONNEES-900'!$A$3:$L$300,7,FALSE),'1000'!$G53)</f>
        <v>248.2</v>
      </c>
      <c r="J55" s="76">
        <f>IFERROR(VLOOKUP($C55,'DONNEES-900'!$A$3:$L$300,9,FALSE),'1000'!$I53)</f>
        <v>227.3</v>
      </c>
      <c r="K55" s="76">
        <f>IFERROR(VLOOKUP($C55,'DONNEES-900'!$A$3:$L$300,10,FALSE),'1000'!$J53)</f>
        <v>756.25</v>
      </c>
      <c r="L55" s="198">
        <f>IFERROR(VLOOKUP($C55,'DONNEES-900'!$A$3:$L$300,11,FALSE),'1000'!$K53)</f>
        <v>873.50600000000009</v>
      </c>
      <c r="M55" s="206">
        <f t="shared" si="5"/>
        <v>675.19</v>
      </c>
      <c r="N55" s="76">
        <f t="shared" si="6"/>
        <v>294</v>
      </c>
      <c r="O55" s="76">
        <f t="shared" si="7"/>
        <v>2878.2</v>
      </c>
      <c r="P55" s="76">
        <f t="shared" si="8"/>
        <v>1212</v>
      </c>
      <c r="Q55" s="76">
        <f t="shared" si="9"/>
        <v>1666.2</v>
      </c>
      <c r="R55" s="76">
        <f t="shared" si="10"/>
        <v>1857.056</v>
      </c>
      <c r="S55" s="76">
        <f t="shared" si="11"/>
        <v>227.3</v>
      </c>
      <c r="T55" s="207">
        <f t="shared" si="12"/>
        <v>1629.7560000000001</v>
      </c>
      <c r="U55" s="289"/>
      <c r="V55" s="290"/>
      <c r="W55" s="93">
        <v>1</v>
      </c>
      <c r="X55" s="118">
        <v>1</v>
      </c>
      <c r="Y55" s="86">
        <f t="shared" si="13"/>
        <v>675.19</v>
      </c>
      <c r="Z55" s="87">
        <f t="shared" si="14"/>
        <v>294</v>
      </c>
      <c r="AA55" s="87">
        <f t="shared" si="15"/>
        <v>1666.2</v>
      </c>
      <c r="AB55" s="87">
        <f t="shared" si="16"/>
        <v>1212</v>
      </c>
      <c r="AC55" s="87">
        <f t="shared" si="17"/>
        <v>1629.7560000000001</v>
      </c>
      <c r="AD55" s="88">
        <f t="shared" si="18"/>
        <v>227.3</v>
      </c>
      <c r="AE55" s="84">
        <v>0.87</v>
      </c>
      <c r="AF55" s="86">
        <f t="shared" si="30"/>
        <v>776.080459770115</v>
      </c>
      <c r="AG55" s="87">
        <f t="shared" si="31"/>
        <v>337.93103448275861</v>
      </c>
      <c r="AH55" s="87">
        <f t="shared" si="32"/>
        <v>1915.1724137931035</v>
      </c>
      <c r="AI55" s="88">
        <f t="shared" si="33"/>
        <v>1873.2827586206897</v>
      </c>
      <c r="AJ55" s="87">
        <f t="shared" si="4"/>
        <v>4902.4666666666662</v>
      </c>
      <c r="AK55" s="89"/>
      <c r="AL55" s="87">
        <f t="shared" si="19"/>
        <v>6207.7350442528732</v>
      </c>
      <c r="AM55" s="90">
        <v>804.84354999999982</v>
      </c>
      <c r="AN55" s="87">
        <v>342.75749999999999</v>
      </c>
      <c r="AO55" s="91">
        <v>3297.0114942528735</v>
      </c>
      <c r="AP55" s="87">
        <v>1763.1224999999999</v>
      </c>
    </row>
    <row r="56" spans="1:42" ht="15" x14ac:dyDescent="0.25">
      <c r="A56" s="92">
        <v>120</v>
      </c>
      <c r="B56" s="137" t="s">
        <v>34</v>
      </c>
      <c r="C56" s="92">
        <v>117</v>
      </c>
      <c r="D56" s="76">
        <f>IFERROR(VLOOKUP($C56,'DONNEES-900'!$A$3:$L$300,2,FALSE),'1000'!$B54)</f>
        <v>666.3900000000001</v>
      </c>
      <c r="E56" s="76">
        <f>IFERROR(VLOOKUP($C56,'DONNEES-900'!$A$3:$L$300,3,FALSE),'1000'!$C54)</f>
        <v>294</v>
      </c>
      <c r="F56" s="76">
        <f>IFERROR(VLOOKUP($C56,'DONNEES-900'!$A$3:$L$300,4,FALSE),'1000'!$D54)</f>
        <v>1212</v>
      </c>
      <c r="G56" s="76">
        <f>IFERROR(VLOOKUP($C56,'DONNEES-900'!$A$3:$L$300,5,FALSE),'1000'!$E54)</f>
        <v>1064</v>
      </c>
      <c r="H56" s="76">
        <f>IFERROR(VLOOKUP($C56,'DONNEES-900'!$A$3:$L$300,6,FALSE),'1000'!$F54)</f>
        <v>354</v>
      </c>
      <c r="I56" s="76">
        <f>IFERROR(VLOOKUP($C56,'DONNEES-900'!$A$3:$L$300,7,FALSE),'1000'!$G54)</f>
        <v>248.2</v>
      </c>
      <c r="J56" s="76">
        <f>IFERROR(VLOOKUP($C56,'DONNEES-900'!$A$3:$L$300,9,FALSE),'1000'!$I54)</f>
        <v>227.3</v>
      </c>
      <c r="K56" s="76">
        <f>IFERROR(VLOOKUP($C56,'DONNEES-900'!$A$3:$L$300,10,FALSE),'1000'!$J54)</f>
        <v>756.25</v>
      </c>
      <c r="L56" s="198">
        <f>IFERROR(VLOOKUP($C56,'DONNEES-900'!$A$3:$L$300,11,FALSE),'1000'!$K54)</f>
        <v>873.50600000000009</v>
      </c>
      <c r="M56" s="206">
        <f t="shared" si="5"/>
        <v>666.3900000000001</v>
      </c>
      <c r="N56" s="76">
        <f t="shared" si="6"/>
        <v>294</v>
      </c>
      <c r="O56" s="76">
        <f t="shared" si="7"/>
        <v>2878.2</v>
      </c>
      <c r="P56" s="76">
        <f t="shared" si="8"/>
        <v>1212</v>
      </c>
      <c r="Q56" s="76">
        <f t="shared" si="9"/>
        <v>1666.2</v>
      </c>
      <c r="R56" s="76">
        <f t="shared" si="10"/>
        <v>1857.056</v>
      </c>
      <c r="S56" s="76">
        <f t="shared" si="11"/>
        <v>227.3</v>
      </c>
      <c r="T56" s="207">
        <f t="shared" si="12"/>
        <v>1629.7560000000001</v>
      </c>
      <c r="U56" s="289"/>
      <c r="V56" s="290"/>
      <c r="W56" s="93">
        <v>1</v>
      </c>
      <c r="X56" s="118">
        <v>1</v>
      </c>
      <c r="Y56" s="86">
        <f t="shared" si="13"/>
        <v>666.3900000000001</v>
      </c>
      <c r="Z56" s="87">
        <f t="shared" si="14"/>
        <v>294</v>
      </c>
      <c r="AA56" s="87">
        <f t="shared" si="15"/>
        <v>1666.2</v>
      </c>
      <c r="AB56" s="87">
        <f t="shared" si="16"/>
        <v>1212</v>
      </c>
      <c r="AC56" s="87">
        <f t="shared" si="17"/>
        <v>1629.7560000000001</v>
      </c>
      <c r="AD56" s="88">
        <f t="shared" si="18"/>
        <v>227.3</v>
      </c>
      <c r="AE56" s="84">
        <v>0.87</v>
      </c>
      <c r="AF56" s="86">
        <f t="shared" si="30"/>
        <v>765.96551724137942</v>
      </c>
      <c r="AG56" s="87">
        <f t="shared" si="31"/>
        <v>337.93103448275861</v>
      </c>
      <c r="AH56" s="87">
        <f t="shared" si="32"/>
        <v>1915.1724137931035</v>
      </c>
      <c r="AI56" s="88">
        <f t="shared" si="33"/>
        <v>1873.2827586206897</v>
      </c>
      <c r="AJ56" s="87">
        <f t="shared" si="4"/>
        <v>4892.3517241379313</v>
      </c>
      <c r="AK56" s="89"/>
      <c r="AL56" s="87">
        <f t="shared" si="19"/>
        <v>6617.9149644113331</v>
      </c>
      <c r="AM56" s="90">
        <v>804.84354999999982</v>
      </c>
      <c r="AN56" s="87">
        <v>342.75749999999999</v>
      </c>
      <c r="AO56" s="91">
        <v>3707.191414411333</v>
      </c>
      <c r="AP56" s="87">
        <v>1763.1224999999999</v>
      </c>
    </row>
    <row r="57" spans="1:42" ht="15" x14ac:dyDescent="0.25">
      <c r="A57" s="92">
        <v>121</v>
      </c>
      <c r="B57" s="137" t="s">
        <v>34</v>
      </c>
      <c r="C57" s="92">
        <v>119</v>
      </c>
      <c r="D57" s="76">
        <f>IFERROR(VLOOKUP($C57,'DONNEES-900'!$A$3:$L$300,2,FALSE),'1000'!$B55)</f>
        <v>666.3900000000001</v>
      </c>
      <c r="E57" s="76">
        <f>IFERROR(VLOOKUP($C57,'DONNEES-900'!$A$3:$L$300,3,FALSE),'1000'!$C55)</f>
        <v>294</v>
      </c>
      <c r="F57" s="76">
        <f>IFERROR(VLOOKUP($C57,'DONNEES-900'!$A$3:$L$300,4,FALSE),'1000'!$D55)</f>
        <v>1179</v>
      </c>
      <c r="G57" s="76">
        <f>IFERROR(VLOOKUP($C57,'DONNEES-900'!$A$3:$L$300,5,FALSE),'1000'!$E55)</f>
        <v>1064</v>
      </c>
      <c r="H57" s="76">
        <f>IFERROR(VLOOKUP($C57,'DONNEES-900'!$A$3:$L$300,6,FALSE),'1000'!$F55)</f>
        <v>354</v>
      </c>
      <c r="I57" s="76">
        <f>IFERROR(VLOOKUP($C57,'DONNEES-900'!$A$3:$L$300,7,FALSE),'1000'!$G55)</f>
        <v>248.2</v>
      </c>
      <c r="J57" s="76">
        <f>IFERROR(VLOOKUP($C57,'DONNEES-900'!$A$3:$L$300,9,FALSE),'1000'!$I55)</f>
        <v>227.3</v>
      </c>
      <c r="K57" s="76">
        <f>IFERROR(VLOOKUP($C57,'DONNEES-900'!$A$3:$L$300,10,FALSE),'1000'!$J55)</f>
        <v>756.25</v>
      </c>
      <c r="L57" s="198">
        <f>IFERROR(VLOOKUP($C57,'DONNEES-900'!$A$3:$L$300,11,FALSE),'1000'!$K55)</f>
        <v>873.50600000000009</v>
      </c>
      <c r="M57" s="206">
        <f t="shared" si="5"/>
        <v>666.3900000000001</v>
      </c>
      <c r="N57" s="76">
        <f t="shared" si="6"/>
        <v>294</v>
      </c>
      <c r="O57" s="76">
        <f t="shared" si="7"/>
        <v>2845.2</v>
      </c>
      <c r="P57" s="76">
        <f t="shared" si="8"/>
        <v>1179</v>
      </c>
      <c r="Q57" s="76">
        <f t="shared" si="9"/>
        <v>1666.2</v>
      </c>
      <c r="R57" s="76">
        <f t="shared" si="10"/>
        <v>1857.056</v>
      </c>
      <c r="S57" s="76">
        <f t="shared" si="11"/>
        <v>227.3</v>
      </c>
      <c r="T57" s="207">
        <f t="shared" si="12"/>
        <v>1629.7560000000001</v>
      </c>
      <c r="U57" s="289"/>
      <c r="V57" s="290"/>
      <c r="W57" s="93">
        <v>1</v>
      </c>
      <c r="X57" s="118">
        <v>1</v>
      </c>
      <c r="Y57" s="86">
        <f t="shared" si="13"/>
        <v>666.3900000000001</v>
      </c>
      <c r="Z57" s="87">
        <f t="shared" si="14"/>
        <v>294</v>
      </c>
      <c r="AA57" s="87">
        <f t="shared" si="15"/>
        <v>1666.2</v>
      </c>
      <c r="AB57" s="87">
        <f t="shared" si="16"/>
        <v>1179</v>
      </c>
      <c r="AC57" s="87">
        <f t="shared" si="17"/>
        <v>1629.7560000000001</v>
      </c>
      <c r="AD57" s="88">
        <f t="shared" si="18"/>
        <v>227.3</v>
      </c>
      <c r="AE57" s="84">
        <v>0.87</v>
      </c>
      <c r="AF57" s="86">
        <f t="shared" si="30"/>
        <v>765.96551724137942</v>
      </c>
      <c r="AG57" s="87">
        <f t="shared" si="31"/>
        <v>337.93103448275861</v>
      </c>
      <c r="AH57" s="87">
        <f t="shared" si="32"/>
        <v>1915.1724137931035</v>
      </c>
      <c r="AI57" s="88">
        <f t="shared" si="33"/>
        <v>1873.2827586206897</v>
      </c>
      <c r="AJ57" s="87">
        <f t="shared" si="4"/>
        <v>4892.3517241379313</v>
      </c>
      <c r="AK57" s="89"/>
      <c r="AL57" s="87">
        <f t="shared" si="19"/>
        <v>6207.7350442528732</v>
      </c>
      <c r="AM57" s="90">
        <v>804.84354999999982</v>
      </c>
      <c r="AN57" s="87">
        <v>342.75749999999999</v>
      </c>
      <c r="AO57" s="91">
        <v>3297.0114942528735</v>
      </c>
      <c r="AP57" s="87">
        <v>1763.1224999999999</v>
      </c>
    </row>
    <row r="58" spans="1:42" ht="15" x14ac:dyDescent="0.25">
      <c r="A58" s="92">
        <v>122</v>
      </c>
      <c r="B58" s="137" t="s">
        <v>34</v>
      </c>
      <c r="C58" s="92">
        <v>120</v>
      </c>
      <c r="D58" s="76">
        <f>IFERROR(VLOOKUP($C58,'DONNEES-900'!$A$3:$L$300,2,FALSE),'1000'!$B56)</f>
        <v>666.3900000000001</v>
      </c>
      <c r="E58" s="76">
        <f>IFERROR(VLOOKUP($C58,'DONNEES-900'!$A$3:$L$300,3,FALSE),'1000'!$C56)</f>
        <v>294</v>
      </c>
      <c r="F58" s="76">
        <f>IFERROR(VLOOKUP($C58,'DONNEES-900'!$A$3:$L$300,4,FALSE),'1000'!$D56)</f>
        <v>1179</v>
      </c>
      <c r="G58" s="76">
        <f>IFERROR(VLOOKUP($C58,'DONNEES-900'!$A$3:$L$300,5,FALSE),'1000'!$E56)</f>
        <v>1064</v>
      </c>
      <c r="H58" s="76">
        <f>IFERROR(VLOOKUP($C58,'DONNEES-900'!$A$3:$L$300,6,FALSE),'1000'!$F56)</f>
        <v>354</v>
      </c>
      <c r="I58" s="76">
        <f>IFERROR(VLOOKUP($C58,'DONNEES-900'!$A$3:$L$300,7,FALSE),'1000'!$G56)</f>
        <v>248.2</v>
      </c>
      <c r="J58" s="76">
        <f>IFERROR(VLOOKUP($C58,'DONNEES-900'!$A$3:$L$300,9,FALSE),'1000'!$I56)</f>
        <v>227.3</v>
      </c>
      <c r="K58" s="76">
        <f>IFERROR(VLOOKUP($C58,'DONNEES-900'!$A$3:$L$300,10,FALSE),'1000'!$J56)</f>
        <v>756.25</v>
      </c>
      <c r="L58" s="198">
        <f>IFERROR(VLOOKUP($C58,'DONNEES-900'!$A$3:$L$300,11,FALSE),'1000'!$K56)</f>
        <v>873.50600000000009</v>
      </c>
      <c r="M58" s="206">
        <f t="shared" si="5"/>
        <v>666.3900000000001</v>
      </c>
      <c r="N58" s="76">
        <f t="shared" si="6"/>
        <v>294</v>
      </c>
      <c r="O58" s="76">
        <f t="shared" si="7"/>
        <v>2845.2</v>
      </c>
      <c r="P58" s="76">
        <f t="shared" si="8"/>
        <v>1179</v>
      </c>
      <c r="Q58" s="76">
        <f t="shared" si="9"/>
        <v>1666.2</v>
      </c>
      <c r="R58" s="76">
        <f t="shared" si="10"/>
        <v>1857.056</v>
      </c>
      <c r="S58" s="76">
        <f t="shared" si="11"/>
        <v>227.3</v>
      </c>
      <c r="T58" s="207">
        <f t="shared" si="12"/>
        <v>1629.7560000000001</v>
      </c>
      <c r="U58" s="289"/>
      <c r="V58" s="290"/>
      <c r="W58" s="93">
        <v>1</v>
      </c>
      <c r="X58" s="118">
        <v>1</v>
      </c>
      <c r="Y58" s="86">
        <f t="shared" si="13"/>
        <v>666.3900000000001</v>
      </c>
      <c r="Z58" s="87">
        <f t="shared" si="14"/>
        <v>294</v>
      </c>
      <c r="AA58" s="87">
        <f t="shared" si="15"/>
        <v>1666.2</v>
      </c>
      <c r="AB58" s="87">
        <f t="shared" si="16"/>
        <v>1179</v>
      </c>
      <c r="AC58" s="87">
        <f t="shared" si="17"/>
        <v>1629.7560000000001</v>
      </c>
      <c r="AD58" s="88">
        <f t="shared" si="18"/>
        <v>227.3</v>
      </c>
      <c r="AE58" s="84">
        <v>0.87</v>
      </c>
      <c r="AF58" s="86">
        <f t="shared" si="30"/>
        <v>765.96551724137942</v>
      </c>
      <c r="AG58" s="87">
        <f t="shared" si="31"/>
        <v>337.93103448275861</v>
      </c>
      <c r="AH58" s="87">
        <f t="shared" si="32"/>
        <v>1915.1724137931035</v>
      </c>
      <c r="AI58" s="88">
        <f t="shared" si="33"/>
        <v>1873.2827586206897</v>
      </c>
      <c r="AJ58" s="87">
        <f t="shared" si="4"/>
        <v>4892.3517241379313</v>
      </c>
      <c r="AK58" s="89"/>
      <c r="AL58" s="87">
        <f t="shared" si="19"/>
        <v>6035.3212511494257</v>
      </c>
      <c r="AM58" s="90">
        <v>804.84354999999982</v>
      </c>
      <c r="AN58" s="87">
        <v>342.75749999999999</v>
      </c>
      <c r="AO58" s="91">
        <v>3124.5977011494256</v>
      </c>
      <c r="AP58" s="87">
        <v>1763.1224999999999</v>
      </c>
    </row>
    <row r="59" spans="1:42" ht="15" x14ac:dyDescent="0.25">
      <c r="A59" s="92">
        <v>123</v>
      </c>
      <c r="B59" s="137" t="s">
        <v>34</v>
      </c>
      <c r="C59" s="92">
        <v>123</v>
      </c>
      <c r="D59" s="76">
        <f>IFERROR(VLOOKUP($C59,'DONNEES-900'!$A$3:$L$300,2,FALSE),'1000'!$B57)</f>
        <v>658.49000000000012</v>
      </c>
      <c r="E59" s="76">
        <f>IFERROR(VLOOKUP($C59,'DONNEES-900'!$A$3:$L$300,3,FALSE),'1000'!$C57)</f>
        <v>294</v>
      </c>
      <c r="F59" s="76">
        <f>IFERROR(VLOOKUP($C59,'DONNEES-900'!$A$3:$L$300,4,FALSE),'1000'!$D57)</f>
        <v>1179</v>
      </c>
      <c r="G59" s="76">
        <f>IFERROR(VLOOKUP($C59,'DONNEES-900'!$A$3:$L$300,5,FALSE),'1000'!$E57)</f>
        <v>1064</v>
      </c>
      <c r="H59" s="76">
        <f>IFERROR(VLOOKUP($C59,'DONNEES-900'!$A$3:$L$300,6,FALSE),'1000'!$F57)</f>
        <v>354</v>
      </c>
      <c r="I59" s="76">
        <f>IFERROR(VLOOKUP($C59,'DONNEES-900'!$A$3:$L$300,7,FALSE),'1000'!$G57)</f>
        <v>248.2</v>
      </c>
      <c r="J59" s="76">
        <f>IFERROR(VLOOKUP($C59,'DONNEES-900'!$A$3:$L$300,9,FALSE),'1000'!$I57)</f>
        <v>227.3</v>
      </c>
      <c r="K59" s="76">
        <f>IFERROR(VLOOKUP($C59,'DONNEES-900'!$A$3:$L$300,10,FALSE),'1000'!$J57)</f>
        <v>756.25</v>
      </c>
      <c r="L59" s="198">
        <f>IFERROR(VLOOKUP($C59,'DONNEES-900'!$A$3:$L$300,11,FALSE),'1000'!$K57)</f>
        <v>873.50600000000009</v>
      </c>
      <c r="M59" s="206">
        <f t="shared" si="5"/>
        <v>658.49000000000012</v>
      </c>
      <c r="N59" s="76">
        <f t="shared" si="6"/>
        <v>294</v>
      </c>
      <c r="O59" s="76">
        <f t="shared" si="7"/>
        <v>2845.2</v>
      </c>
      <c r="P59" s="76">
        <f t="shared" si="8"/>
        <v>1179</v>
      </c>
      <c r="Q59" s="76">
        <f t="shared" si="9"/>
        <v>1666.2</v>
      </c>
      <c r="R59" s="76">
        <f t="shared" si="10"/>
        <v>1857.056</v>
      </c>
      <c r="S59" s="76">
        <f t="shared" si="11"/>
        <v>227.3</v>
      </c>
      <c r="T59" s="207">
        <f t="shared" si="12"/>
        <v>1629.7560000000001</v>
      </c>
      <c r="U59" s="289"/>
      <c r="V59" s="290"/>
      <c r="W59" s="93">
        <v>1</v>
      </c>
      <c r="X59" s="118">
        <v>1</v>
      </c>
      <c r="Y59" s="86">
        <f t="shared" si="13"/>
        <v>658.49000000000012</v>
      </c>
      <c r="Z59" s="87">
        <f t="shared" si="14"/>
        <v>294</v>
      </c>
      <c r="AA59" s="87">
        <f t="shared" si="15"/>
        <v>1666.2</v>
      </c>
      <c r="AB59" s="87">
        <f t="shared" si="16"/>
        <v>1179</v>
      </c>
      <c r="AC59" s="87">
        <f t="shared" si="17"/>
        <v>1629.7560000000001</v>
      </c>
      <c r="AD59" s="88">
        <f t="shared" si="18"/>
        <v>227.3</v>
      </c>
      <c r="AE59" s="84">
        <v>0.87</v>
      </c>
      <c r="AF59" s="86">
        <f t="shared" si="30"/>
        <v>756.88505747126453</v>
      </c>
      <c r="AG59" s="87">
        <f t="shared" si="31"/>
        <v>337.93103448275861</v>
      </c>
      <c r="AH59" s="87">
        <f t="shared" si="32"/>
        <v>1915.1724137931035</v>
      </c>
      <c r="AI59" s="88">
        <f t="shared" si="33"/>
        <v>1873.2827586206897</v>
      </c>
      <c r="AJ59" s="87">
        <f t="shared" si="4"/>
        <v>4883.271264367816</v>
      </c>
      <c r="AK59" s="89"/>
      <c r="AL59" s="87">
        <f t="shared" si="19"/>
        <v>6005.4361936781606</v>
      </c>
      <c r="AM59" s="90">
        <v>804.84354999999982</v>
      </c>
      <c r="AN59" s="87">
        <v>342.75749999999999</v>
      </c>
      <c r="AO59" s="91">
        <v>3094.7126436781609</v>
      </c>
      <c r="AP59" s="87">
        <v>1763.1224999999999</v>
      </c>
    </row>
    <row r="60" spans="1:42" ht="15" x14ac:dyDescent="0.25">
      <c r="A60" s="92">
        <v>124</v>
      </c>
      <c r="B60" s="137" t="s">
        <v>34</v>
      </c>
      <c r="C60" s="92">
        <v>121</v>
      </c>
      <c r="D60" s="76">
        <f>IFERROR(VLOOKUP($C60,'DONNEES-900'!$A$3:$L$300,2,FALSE),'1000'!$B58)</f>
        <v>658.49000000000012</v>
      </c>
      <c r="E60" s="76">
        <f>IFERROR(VLOOKUP($C60,'DONNEES-900'!$A$3:$L$300,3,FALSE),'1000'!$C58)</f>
        <v>294</v>
      </c>
      <c r="F60" s="76">
        <f>IFERROR(VLOOKUP($C60,'DONNEES-900'!$A$3:$L$300,4,FALSE),'1000'!$D58)</f>
        <v>1179</v>
      </c>
      <c r="G60" s="76">
        <f>IFERROR(VLOOKUP($C60,'DONNEES-900'!$A$3:$L$300,5,FALSE),'1000'!$E58)</f>
        <v>1064</v>
      </c>
      <c r="H60" s="76">
        <f>IFERROR(VLOOKUP($C60,'DONNEES-900'!$A$3:$L$300,6,FALSE),'1000'!$F58)</f>
        <v>354</v>
      </c>
      <c r="I60" s="76">
        <f>IFERROR(VLOOKUP($C60,'DONNEES-900'!$A$3:$L$300,7,FALSE),'1000'!$G58)</f>
        <v>244.7</v>
      </c>
      <c r="J60" s="76">
        <f>IFERROR(VLOOKUP($C60,'DONNEES-900'!$A$3:$L$300,9,FALSE),'1000'!$I58)</f>
        <v>227.3</v>
      </c>
      <c r="K60" s="76">
        <f>IFERROR(VLOOKUP($C60,'DONNEES-900'!$A$3:$L$300,10,FALSE),'1000'!$J58)</f>
        <v>756.25</v>
      </c>
      <c r="L60" s="198">
        <f>IFERROR(VLOOKUP($C60,'DONNEES-900'!$A$3:$L$300,11,FALSE),'1000'!$K58)</f>
        <v>873.50600000000009</v>
      </c>
      <c r="M60" s="206">
        <f t="shared" si="5"/>
        <v>658.49000000000012</v>
      </c>
      <c r="N60" s="76">
        <f t="shared" si="6"/>
        <v>294</v>
      </c>
      <c r="O60" s="76">
        <f t="shared" si="7"/>
        <v>2841.7</v>
      </c>
      <c r="P60" s="76">
        <f t="shared" si="8"/>
        <v>1179</v>
      </c>
      <c r="Q60" s="76">
        <f t="shared" si="9"/>
        <v>1662.7</v>
      </c>
      <c r="R60" s="76">
        <f t="shared" si="10"/>
        <v>1857.056</v>
      </c>
      <c r="S60" s="76">
        <f t="shared" si="11"/>
        <v>227.3</v>
      </c>
      <c r="T60" s="207">
        <f t="shared" si="12"/>
        <v>1629.7560000000001</v>
      </c>
      <c r="U60" s="289"/>
      <c r="V60" s="290"/>
      <c r="W60" s="93">
        <v>1</v>
      </c>
      <c r="X60" s="118">
        <v>1</v>
      </c>
      <c r="Y60" s="86">
        <f t="shared" si="13"/>
        <v>658.49000000000012</v>
      </c>
      <c r="Z60" s="87">
        <f t="shared" si="14"/>
        <v>294</v>
      </c>
      <c r="AA60" s="87">
        <f t="shared" si="15"/>
        <v>1662.7</v>
      </c>
      <c r="AB60" s="87">
        <f t="shared" si="16"/>
        <v>1179</v>
      </c>
      <c r="AC60" s="87">
        <f t="shared" si="17"/>
        <v>1629.7560000000001</v>
      </c>
      <c r="AD60" s="88">
        <f t="shared" si="18"/>
        <v>227.3</v>
      </c>
      <c r="AE60" s="84">
        <v>0.87</v>
      </c>
      <c r="AF60" s="86">
        <f t="shared" si="30"/>
        <v>756.88505747126453</v>
      </c>
      <c r="AG60" s="87">
        <f t="shared" si="31"/>
        <v>337.93103448275861</v>
      </c>
      <c r="AH60" s="87">
        <f t="shared" si="32"/>
        <v>1911.1494252873563</v>
      </c>
      <c r="AI60" s="88">
        <f t="shared" si="33"/>
        <v>1873.2827586206897</v>
      </c>
      <c r="AJ60" s="87">
        <f t="shared" si="4"/>
        <v>4879.248275862069</v>
      </c>
      <c r="AK60" s="89"/>
      <c r="AL60" s="87">
        <f t="shared" si="19"/>
        <v>6005.4361936781606</v>
      </c>
      <c r="AM60" s="90">
        <v>804.84354999999982</v>
      </c>
      <c r="AN60" s="87">
        <v>342.75749999999999</v>
      </c>
      <c r="AO60" s="91">
        <v>3094.7126436781609</v>
      </c>
      <c r="AP60" s="87">
        <v>1763.1224999999999</v>
      </c>
    </row>
    <row r="61" spans="1:42" ht="15" x14ac:dyDescent="0.25">
      <c r="A61" s="136">
        <v>125</v>
      </c>
      <c r="B61" s="135" t="s">
        <v>35</v>
      </c>
      <c r="C61" s="94">
        <v>125</v>
      </c>
      <c r="D61" s="142">
        <f>IFERROR(VLOOKUP($C61,'DONNEES-900'!$A$3:$L$300,2,FALSE),'1000'!$B59)</f>
        <v>677.19999999999993</v>
      </c>
      <c r="E61" s="142">
        <f>IFERROR(VLOOKUP($C61,'DONNEES-900'!$A$3:$L$300,3,FALSE),'1000'!$C59)</f>
        <v>294</v>
      </c>
      <c r="F61" s="142">
        <f>IFERROR(VLOOKUP($C61,'DONNEES-900'!$A$3:$L$300,4,FALSE),'1000'!$D59)</f>
        <v>1179</v>
      </c>
      <c r="G61" s="142">
        <f>IFERROR(VLOOKUP($C61,'DONNEES-900'!$A$3:$L$300,5,FALSE),'1000'!$E59)</f>
        <v>1064</v>
      </c>
      <c r="H61" s="142">
        <f>IFERROR(VLOOKUP($C61,'DONNEES-900'!$A$3:$L$300,6,FALSE),'1000'!$F59)</f>
        <v>354</v>
      </c>
      <c r="I61" s="142">
        <f>IFERROR(VLOOKUP($C61,'DONNEES-900'!$A$3:$L$300,7,FALSE),'1000'!$G59)</f>
        <v>218.7</v>
      </c>
      <c r="J61" s="142">
        <f>IFERROR(VLOOKUP($C61,'DONNEES-900'!$A$3:$L$300,9,FALSE),'1000'!$I59)</f>
        <v>227.3</v>
      </c>
      <c r="K61" s="142">
        <f>IFERROR(VLOOKUP($C61,'DONNEES-900'!$A$3:$L$300,10,FALSE),'1000'!$J59)</f>
        <v>756.25</v>
      </c>
      <c r="L61" s="199">
        <f>IFERROR(VLOOKUP($C61,'DONNEES-900'!$A$3:$L$300,11,FALSE),'1000'!$K59)</f>
        <v>873.50600000000009</v>
      </c>
      <c r="M61" s="208">
        <f t="shared" si="5"/>
        <v>677.19999999999993</v>
      </c>
      <c r="N61" s="142">
        <f t="shared" si="6"/>
        <v>294</v>
      </c>
      <c r="O61" s="142">
        <f t="shared" si="7"/>
        <v>2815.7</v>
      </c>
      <c r="P61" s="142">
        <f t="shared" si="8"/>
        <v>1179</v>
      </c>
      <c r="Q61" s="142">
        <f t="shared" si="9"/>
        <v>1636.7</v>
      </c>
      <c r="R61" s="142">
        <f t="shared" si="10"/>
        <v>1857.056</v>
      </c>
      <c r="S61" s="142">
        <f t="shared" si="11"/>
        <v>227.3</v>
      </c>
      <c r="T61" s="209">
        <f t="shared" si="12"/>
        <v>1629.7560000000001</v>
      </c>
      <c r="U61" s="289"/>
      <c r="V61" s="290"/>
      <c r="W61" s="143">
        <v>1</v>
      </c>
      <c r="X61" s="144">
        <v>1</v>
      </c>
      <c r="Y61" s="86">
        <f t="shared" si="13"/>
        <v>677.19999999999993</v>
      </c>
      <c r="Z61" s="87">
        <f t="shared" si="14"/>
        <v>294</v>
      </c>
      <c r="AA61" s="87">
        <f t="shared" si="15"/>
        <v>1636.7</v>
      </c>
      <c r="AB61" s="87">
        <f t="shared" si="16"/>
        <v>1179</v>
      </c>
      <c r="AC61" s="87">
        <f t="shared" si="17"/>
        <v>1629.7560000000001</v>
      </c>
      <c r="AD61" s="88">
        <f t="shared" si="18"/>
        <v>227.3</v>
      </c>
      <c r="AE61" s="84">
        <v>0.87</v>
      </c>
      <c r="AF61" s="86">
        <v>862.2924999999999</v>
      </c>
      <c r="AG61" s="87">
        <v>369.85149999999999</v>
      </c>
      <c r="AH61" s="87">
        <v>3567.7059447007837</v>
      </c>
      <c r="AI61" s="88">
        <v>2540.8081754360874</v>
      </c>
      <c r="AJ61" s="87">
        <f t="shared" si="4"/>
        <v>7340.6581201368708</v>
      </c>
      <c r="AK61" s="89"/>
      <c r="AL61" s="87">
        <f t="shared" si="19"/>
        <v>6867.6648191142476</v>
      </c>
      <c r="AM61" s="90">
        <v>862.2924999999999</v>
      </c>
      <c r="AN61" s="87">
        <v>369.85149999999999</v>
      </c>
      <c r="AO61" s="91">
        <v>3094.7126436781609</v>
      </c>
      <c r="AP61" s="87">
        <v>2540.8081754360874</v>
      </c>
    </row>
    <row r="62" spans="1:42" ht="15" x14ac:dyDescent="0.25">
      <c r="A62" s="92">
        <v>126</v>
      </c>
      <c r="B62" s="137" t="s">
        <v>34</v>
      </c>
      <c r="C62" s="92">
        <v>122</v>
      </c>
      <c r="D62" s="76">
        <f>IFERROR(VLOOKUP($C62,'DONNEES-900'!$A$3:$L$300,2,FALSE),'1000'!$B60)</f>
        <v>658.49000000000012</v>
      </c>
      <c r="E62" s="76">
        <f>IFERROR(VLOOKUP($C62,'DONNEES-900'!$A$3:$L$300,3,FALSE),'1000'!$C60)</f>
        <v>294</v>
      </c>
      <c r="F62" s="76">
        <f>IFERROR(VLOOKUP($C62,'DONNEES-900'!$A$3:$L$300,4,FALSE),'1000'!$D60)</f>
        <v>1179</v>
      </c>
      <c r="G62" s="76">
        <f>IFERROR(VLOOKUP($C62,'DONNEES-900'!$A$3:$L$300,5,FALSE),'1000'!$E60)</f>
        <v>1064</v>
      </c>
      <c r="H62" s="76">
        <f>IFERROR(VLOOKUP($C62,'DONNEES-900'!$A$3:$L$300,6,FALSE),'1000'!$F60)</f>
        <v>354</v>
      </c>
      <c r="I62" s="76">
        <f>IFERROR(VLOOKUP($C62,'DONNEES-900'!$A$3:$L$300,7,FALSE),'1000'!$G60)</f>
        <v>218.7</v>
      </c>
      <c r="J62" s="76">
        <f>IFERROR(VLOOKUP($C62,'DONNEES-900'!$A$3:$L$300,9,FALSE),'1000'!$I60)</f>
        <v>227.3</v>
      </c>
      <c r="K62" s="76">
        <f>IFERROR(VLOOKUP($C62,'DONNEES-900'!$A$3:$L$300,10,FALSE),'1000'!$J60)</f>
        <v>756.25</v>
      </c>
      <c r="L62" s="198">
        <f>IFERROR(VLOOKUP($C62,'DONNEES-900'!$A$3:$L$300,11,FALSE),'1000'!$K60)</f>
        <v>873.50600000000009</v>
      </c>
      <c r="M62" s="206">
        <f t="shared" si="5"/>
        <v>658.49000000000012</v>
      </c>
      <c r="N62" s="76">
        <f t="shared" si="6"/>
        <v>294</v>
      </c>
      <c r="O62" s="76">
        <f t="shared" si="7"/>
        <v>2815.7</v>
      </c>
      <c r="P62" s="76">
        <f t="shared" si="8"/>
        <v>1179</v>
      </c>
      <c r="Q62" s="76">
        <f t="shared" si="9"/>
        <v>1636.7</v>
      </c>
      <c r="R62" s="76">
        <f t="shared" si="10"/>
        <v>1857.056</v>
      </c>
      <c r="S62" s="76">
        <f t="shared" si="11"/>
        <v>227.3</v>
      </c>
      <c r="T62" s="207">
        <f t="shared" si="12"/>
        <v>1629.7560000000001</v>
      </c>
      <c r="U62" s="289"/>
      <c r="V62" s="290"/>
      <c r="W62" s="93">
        <v>1</v>
      </c>
      <c r="X62" s="118">
        <v>1</v>
      </c>
      <c r="Y62" s="86">
        <f t="shared" si="13"/>
        <v>658.49000000000012</v>
      </c>
      <c r="Z62" s="87">
        <f t="shared" si="14"/>
        <v>294</v>
      </c>
      <c r="AA62" s="87">
        <f t="shared" si="15"/>
        <v>1636.7</v>
      </c>
      <c r="AB62" s="87">
        <f t="shared" si="16"/>
        <v>1179</v>
      </c>
      <c r="AC62" s="87">
        <f t="shared" si="17"/>
        <v>1629.7560000000001</v>
      </c>
      <c r="AD62" s="88">
        <f t="shared" si="18"/>
        <v>227.3</v>
      </c>
      <c r="AE62" s="84">
        <v>0.87</v>
      </c>
      <c r="AF62" s="86">
        <f t="shared" ref="AF62:AF73" si="34">Y62/$AE62</f>
        <v>756.88505747126453</v>
      </c>
      <c r="AG62" s="87">
        <f t="shared" ref="AG62:AG73" si="35">Z62/$AE62</f>
        <v>337.93103448275861</v>
      </c>
      <c r="AH62" s="87">
        <f t="shared" ref="AH62:AH73" si="36">AA62/$AE62</f>
        <v>1881.2643678160921</v>
      </c>
      <c r="AI62" s="88">
        <f t="shared" ref="AI62:AI73" si="37">AC62/$AE62</f>
        <v>1873.2827586206897</v>
      </c>
      <c r="AJ62" s="87">
        <f t="shared" si="4"/>
        <v>4849.3632183908048</v>
      </c>
      <c r="AK62" s="89"/>
      <c r="AL62" s="87">
        <f t="shared" si="19"/>
        <v>6005.4361936781606</v>
      </c>
      <c r="AM62" s="90">
        <v>804.84354999999982</v>
      </c>
      <c r="AN62" s="87">
        <v>342.75749999999999</v>
      </c>
      <c r="AO62" s="91">
        <v>3094.7126436781609</v>
      </c>
      <c r="AP62" s="87">
        <v>1763.1224999999999</v>
      </c>
    </row>
    <row r="63" spans="1:42" ht="15" x14ac:dyDescent="0.25">
      <c r="A63" s="92">
        <v>127</v>
      </c>
      <c r="B63" s="137" t="s">
        <v>34</v>
      </c>
      <c r="C63" s="92">
        <v>124</v>
      </c>
      <c r="D63" s="76">
        <f>IFERROR(VLOOKUP($C63,'DONNEES-900'!$A$3:$L$300,2,FALSE),'1000'!$B61)</f>
        <v>658.49000000000012</v>
      </c>
      <c r="E63" s="76">
        <f>IFERROR(VLOOKUP($C63,'DONNEES-900'!$A$3:$L$300,3,FALSE),'1000'!$C61)</f>
        <v>294</v>
      </c>
      <c r="F63" s="76">
        <f>IFERROR(VLOOKUP($C63,'DONNEES-900'!$A$3:$L$300,4,FALSE),'1000'!$D61)</f>
        <v>1179</v>
      </c>
      <c r="G63" s="76">
        <f>IFERROR(VLOOKUP($C63,'DONNEES-900'!$A$3:$L$300,5,FALSE),'1000'!$E61)</f>
        <v>1064</v>
      </c>
      <c r="H63" s="76">
        <f>IFERROR(VLOOKUP($C63,'DONNEES-900'!$A$3:$L$300,6,FALSE),'1000'!$F61)</f>
        <v>354</v>
      </c>
      <c r="I63" s="76">
        <f>IFERROR(VLOOKUP($C63,'DONNEES-900'!$A$3:$L$300,7,FALSE),'1000'!$G61)</f>
        <v>218.7</v>
      </c>
      <c r="J63" s="76">
        <f>IFERROR(VLOOKUP($C63,'DONNEES-900'!$A$3:$L$300,9,FALSE),'1000'!$I61)</f>
        <v>227.3</v>
      </c>
      <c r="K63" s="76">
        <f>IFERROR(VLOOKUP($C63,'DONNEES-900'!$A$3:$L$300,10,FALSE),'1000'!$J61)</f>
        <v>756.25</v>
      </c>
      <c r="L63" s="198">
        <f>IFERROR(VLOOKUP($C63,'DONNEES-900'!$A$3:$L$300,11,FALSE),'1000'!$K61)</f>
        <v>873.50600000000009</v>
      </c>
      <c r="M63" s="206">
        <f t="shared" si="5"/>
        <v>658.49000000000012</v>
      </c>
      <c r="N63" s="76">
        <f t="shared" si="6"/>
        <v>294</v>
      </c>
      <c r="O63" s="76">
        <f t="shared" si="7"/>
        <v>2815.7</v>
      </c>
      <c r="P63" s="76">
        <f t="shared" si="8"/>
        <v>1179</v>
      </c>
      <c r="Q63" s="76">
        <f t="shared" si="9"/>
        <v>1636.7</v>
      </c>
      <c r="R63" s="76">
        <f t="shared" si="10"/>
        <v>1857.056</v>
      </c>
      <c r="S63" s="76">
        <f t="shared" si="11"/>
        <v>227.3</v>
      </c>
      <c r="T63" s="207">
        <f t="shared" si="12"/>
        <v>1629.7560000000001</v>
      </c>
      <c r="U63" s="289"/>
      <c r="V63" s="290"/>
      <c r="W63" s="93">
        <v>1</v>
      </c>
      <c r="X63" s="118">
        <v>1</v>
      </c>
      <c r="Y63" s="86">
        <f t="shared" si="13"/>
        <v>658.49000000000012</v>
      </c>
      <c r="Z63" s="87">
        <f t="shared" si="14"/>
        <v>294</v>
      </c>
      <c r="AA63" s="87">
        <f t="shared" si="15"/>
        <v>1636.7</v>
      </c>
      <c r="AB63" s="87">
        <f t="shared" si="16"/>
        <v>1179</v>
      </c>
      <c r="AC63" s="87">
        <f t="shared" si="17"/>
        <v>1629.7560000000001</v>
      </c>
      <c r="AD63" s="88">
        <f t="shared" si="18"/>
        <v>227.3</v>
      </c>
      <c r="AE63" s="84">
        <v>0.87</v>
      </c>
      <c r="AF63" s="86">
        <f t="shared" si="34"/>
        <v>756.88505747126453</v>
      </c>
      <c r="AG63" s="87">
        <f t="shared" si="35"/>
        <v>337.93103448275861</v>
      </c>
      <c r="AH63" s="87">
        <f t="shared" si="36"/>
        <v>1881.2643678160921</v>
      </c>
      <c r="AI63" s="88">
        <f t="shared" si="37"/>
        <v>1873.2827586206897</v>
      </c>
      <c r="AJ63" s="87">
        <f t="shared" si="4"/>
        <v>4849.3632183908048</v>
      </c>
      <c r="AK63" s="89"/>
      <c r="AL63" s="87">
        <f t="shared" si="19"/>
        <v>6005.4361936781606</v>
      </c>
      <c r="AM63" s="90">
        <v>804.84354999999982</v>
      </c>
      <c r="AN63" s="87">
        <v>342.75749999999999</v>
      </c>
      <c r="AO63" s="91">
        <v>3094.7126436781609</v>
      </c>
      <c r="AP63" s="87">
        <v>1763.1224999999999</v>
      </c>
    </row>
    <row r="64" spans="1:42" ht="15" x14ac:dyDescent="0.25">
      <c r="A64" s="92">
        <v>128</v>
      </c>
      <c r="B64" s="137" t="s">
        <v>34</v>
      </c>
      <c r="C64" s="92">
        <v>126</v>
      </c>
      <c r="D64" s="76">
        <f>IFERROR(VLOOKUP($C64,'DONNEES-900'!$A$3:$L$300,2,FALSE),'1000'!$B62)</f>
        <v>658.49000000000012</v>
      </c>
      <c r="E64" s="76">
        <f>IFERROR(VLOOKUP($C64,'DONNEES-900'!$A$3:$L$300,3,FALSE),'1000'!$C62)</f>
        <v>294</v>
      </c>
      <c r="F64" s="76">
        <f>IFERROR(VLOOKUP($C64,'DONNEES-900'!$A$3:$L$300,4,FALSE),'1000'!$D62)</f>
        <v>1179</v>
      </c>
      <c r="G64" s="76">
        <f>IFERROR(VLOOKUP($C64,'DONNEES-900'!$A$3:$L$300,5,FALSE),'1000'!$E62)</f>
        <v>1064</v>
      </c>
      <c r="H64" s="76">
        <f>IFERROR(VLOOKUP($C64,'DONNEES-900'!$A$3:$L$300,6,FALSE),'1000'!$F62)</f>
        <v>354</v>
      </c>
      <c r="I64" s="76">
        <f>IFERROR(VLOOKUP($C64,'DONNEES-900'!$A$3:$L$300,7,FALSE),'1000'!$G62)</f>
        <v>218.7</v>
      </c>
      <c r="J64" s="76">
        <f>IFERROR(VLOOKUP($C64,'DONNEES-900'!$A$3:$L$300,9,FALSE),'1000'!$I62)</f>
        <v>227.3</v>
      </c>
      <c r="K64" s="76">
        <f>IFERROR(VLOOKUP($C64,'DONNEES-900'!$A$3:$L$300,10,FALSE),'1000'!$J62)</f>
        <v>756.25</v>
      </c>
      <c r="L64" s="198">
        <f>IFERROR(VLOOKUP($C64,'DONNEES-900'!$A$3:$L$300,11,FALSE),'1000'!$K62)</f>
        <v>873.50600000000009</v>
      </c>
      <c r="M64" s="206">
        <f t="shared" si="5"/>
        <v>658.49000000000012</v>
      </c>
      <c r="N64" s="76">
        <f t="shared" si="6"/>
        <v>294</v>
      </c>
      <c r="O64" s="76">
        <f t="shared" si="7"/>
        <v>2815.7</v>
      </c>
      <c r="P64" s="76">
        <f t="shared" si="8"/>
        <v>1179</v>
      </c>
      <c r="Q64" s="76">
        <f t="shared" si="9"/>
        <v>1636.7</v>
      </c>
      <c r="R64" s="76">
        <f t="shared" si="10"/>
        <v>1857.056</v>
      </c>
      <c r="S64" s="76">
        <f t="shared" si="11"/>
        <v>227.3</v>
      </c>
      <c r="T64" s="207">
        <f t="shared" si="12"/>
        <v>1629.7560000000001</v>
      </c>
      <c r="U64" s="289"/>
      <c r="V64" s="290"/>
      <c r="W64" s="93">
        <v>1</v>
      </c>
      <c r="X64" s="118">
        <v>1</v>
      </c>
      <c r="Y64" s="86">
        <f t="shared" si="13"/>
        <v>658.49000000000012</v>
      </c>
      <c r="Z64" s="87">
        <f t="shared" si="14"/>
        <v>294</v>
      </c>
      <c r="AA64" s="87">
        <f t="shared" si="15"/>
        <v>1636.7</v>
      </c>
      <c r="AB64" s="87">
        <f t="shared" si="16"/>
        <v>1179</v>
      </c>
      <c r="AC64" s="87">
        <f t="shared" si="17"/>
        <v>1629.7560000000001</v>
      </c>
      <c r="AD64" s="88">
        <f t="shared" si="18"/>
        <v>227.3</v>
      </c>
      <c r="AE64" s="84">
        <v>0.87</v>
      </c>
      <c r="AF64" s="86">
        <f t="shared" si="34"/>
        <v>756.88505747126453</v>
      </c>
      <c r="AG64" s="87">
        <f t="shared" si="35"/>
        <v>337.93103448275861</v>
      </c>
      <c r="AH64" s="87">
        <f t="shared" si="36"/>
        <v>1881.2643678160921</v>
      </c>
      <c r="AI64" s="88">
        <f t="shared" si="37"/>
        <v>1873.2827586206897</v>
      </c>
      <c r="AJ64" s="87">
        <f t="shared" si="4"/>
        <v>4849.3632183908048</v>
      </c>
      <c r="AK64" s="89"/>
      <c r="AL64" s="87">
        <f t="shared" si="19"/>
        <v>6005.4361936781606</v>
      </c>
      <c r="AM64" s="90">
        <v>804.84354999999982</v>
      </c>
      <c r="AN64" s="87">
        <v>342.75749999999999</v>
      </c>
      <c r="AO64" s="91">
        <v>3094.7126436781609</v>
      </c>
      <c r="AP64" s="87">
        <v>1763.1224999999999</v>
      </c>
    </row>
    <row r="65" spans="1:42" ht="15" x14ac:dyDescent="0.25">
      <c r="A65" s="92">
        <v>129</v>
      </c>
      <c r="B65" s="137" t="s">
        <v>34</v>
      </c>
      <c r="C65" s="92">
        <v>127</v>
      </c>
      <c r="D65" s="76">
        <f>IFERROR(VLOOKUP($C65,'DONNEES-900'!$A$3:$L$300,2,FALSE),'1000'!$B63)</f>
        <v>658.49000000000012</v>
      </c>
      <c r="E65" s="76">
        <f>IFERROR(VLOOKUP($C65,'DONNEES-900'!$A$3:$L$300,3,FALSE),'1000'!$C63)</f>
        <v>294</v>
      </c>
      <c r="F65" s="76">
        <f>IFERROR(VLOOKUP($C65,'DONNEES-900'!$A$3:$L$300,4,FALSE),'1000'!$D63)</f>
        <v>1179</v>
      </c>
      <c r="G65" s="76">
        <f>IFERROR(VLOOKUP($C65,'DONNEES-900'!$A$3:$L$300,5,FALSE),'1000'!$E63)</f>
        <v>1064</v>
      </c>
      <c r="H65" s="76">
        <f>IFERROR(VLOOKUP($C65,'DONNEES-900'!$A$3:$L$300,6,FALSE),'1000'!$F63)</f>
        <v>354</v>
      </c>
      <c r="I65" s="76">
        <f>IFERROR(VLOOKUP($C65,'DONNEES-900'!$A$3:$L$300,7,FALSE),'1000'!$G63)</f>
        <v>218.7</v>
      </c>
      <c r="J65" s="76">
        <f>IFERROR(VLOOKUP($C65,'DONNEES-900'!$A$3:$L$300,9,FALSE),'1000'!$I63)</f>
        <v>227.3</v>
      </c>
      <c r="K65" s="76">
        <f>IFERROR(VLOOKUP($C65,'DONNEES-900'!$A$3:$L$300,10,FALSE),'1000'!$J63)</f>
        <v>756.25</v>
      </c>
      <c r="L65" s="198">
        <f>IFERROR(VLOOKUP($C65,'DONNEES-900'!$A$3:$L$300,11,FALSE),'1000'!$K63)</f>
        <v>873.50600000000009</v>
      </c>
      <c r="M65" s="206">
        <f t="shared" si="5"/>
        <v>658.49000000000012</v>
      </c>
      <c r="N65" s="76">
        <f t="shared" si="6"/>
        <v>294</v>
      </c>
      <c r="O65" s="76">
        <f t="shared" si="7"/>
        <v>2815.7</v>
      </c>
      <c r="P65" s="76">
        <f t="shared" si="8"/>
        <v>1179</v>
      </c>
      <c r="Q65" s="76">
        <f t="shared" si="9"/>
        <v>1636.7</v>
      </c>
      <c r="R65" s="76">
        <f t="shared" si="10"/>
        <v>1857.056</v>
      </c>
      <c r="S65" s="76">
        <f t="shared" si="11"/>
        <v>227.3</v>
      </c>
      <c r="T65" s="207">
        <f t="shared" si="12"/>
        <v>1629.7560000000001</v>
      </c>
      <c r="U65" s="289"/>
      <c r="V65" s="290"/>
      <c r="W65" s="93">
        <v>1</v>
      </c>
      <c r="X65" s="118">
        <v>1</v>
      </c>
      <c r="Y65" s="86">
        <f t="shared" si="13"/>
        <v>658.49000000000012</v>
      </c>
      <c r="Z65" s="87">
        <f t="shared" si="14"/>
        <v>294</v>
      </c>
      <c r="AA65" s="87">
        <f t="shared" si="15"/>
        <v>1636.7</v>
      </c>
      <c r="AB65" s="87">
        <f t="shared" si="16"/>
        <v>1179</v>
      </c>
      <c r="AC65" s="87">
        <f t="shared" si="17"/>
        <v>1629.7560000000001</v>
      </c>
      <c r="AD65" s="88">
        <f t="shared" si="18"/>
        <v>227.3</v>
      </c>
      <c r="AE65" s="84">
        <v>0.87</v>
      </c>
      <c r="AF65" s="86">
        <f t="shared" si="34"/>
        <v>756.88505747126453</v>
      </c>
      <c r="AG65" s="87">
        <f t="shared" si="35"/>
        <v>337.93103448275861</v>
      </c>
      <c r="AH65" s="87">
        <f t="shared" si="36"/>
        <v>1881.2643678160921</v>
      </c>
      <c r="AI65" s="88">
        <f t="shared" si="37"/>
        <v>1873.2827586206897</v>
      </c>
      <c r="AJ65" s="87">
        <f t="shared" si="4"/>
        <v>4849.3632183908048</v>
      </c>
      <c r="AK65" s="89"/>
      <c r="AL65" s="87">
        <f t="shared" si="19"/>
        <v>6478.4294947007838</v>
      </c>
      <c r="AM65" s="90">
        <v>804.84354999999982</v>
      </c>
      <c r="AN65" s="87">
        <v>342.75749999999999</v>
      </c>
      <c r="AO65" s="91">
        <v>3567.7059447007837</v>
      </c>
      <c r="AP65" s="87">
        <v>1763.1224999999999</v>
      </c>
    </row>
    <row r="66" spans="1:42" ht="15" x14ac:dyDescent="0.25">
      <c r="A66" s="92">
        <v>130</v>
      </c>
      <c r="B66" s="137" t="s">
        <v>34</v>
      </c>
      <c r="C66" s="92">
        <v>128</v>
      </c>
      <c r="D66" s="76">
        <f>IFERROR(VLOOKUP($C66,'DONNEES-900'!$A$3:$L$300,2,FALSE),'1000'!$B64)</f>
        <v>658.49000000000012</v>
      </c>
      <c r="E66" s="76">
        <f>IFERROR(VLOOKUP($C66,'DONNEES-900'!$A$3:$L$300,3,FALSE),'1000'!$C64)</f>
        <v>294</v>
      </c>
      <c r="F66" s="76">
        <f>IFERROR(VLOOKUP($C66,'DONNEES-900'!$A$3:$L$300,4,FALSE),'1000'!$D64)</f>
        <v>1179</v>
      </c>
      <c r="G66" s="76">
        <f>IFERROR(VLOOKUP($C66,'DONNEES-900'!$A$3:$L$300,5,FALSE),'1000'!$E64)</f>
        <v>1064</v>
      </c>
      <c r="H66" s="76">
        <f>IFERROR(VLOOKUP($C66,'DONNEES-900'!$A$3:$L$300,6,FALSE),'1000'!$F64)</f>
        <v>354</v>
      </c>
      <c r="I66" s="76">
        <f>IFERROR(VLOOKUP($C66,'DONNEES-900'!$A$3:$L$300,7,FALSE),'1000'!$G64)</f>
        <v>218.7</v>
      </c>
      <c r="J66" s="76">
        <f>IFERROR(VLOOKUP($C66,'DONNEES-900'!$A$3:$L$300,9,FALSE),'1000'!$I64)</f>
        <v>227.3</v>
      </c>
      <c r="K66" s="76">
        <f>IFERROR(VLOOKUP($C66,'DONNEES-900'!$A$3:$L$300,10,FALSE),'1000'!$J64)</f>
        <v>741.25</v>
      </c>
      <c r="L66" s="198">
        <f>IFERROR(VLOOKUP($C66,'DONNEES-900'!$A$3:$L$300,11,FALSE),'1000'!$K64)</f>
        <v>873.50600000000009</v>
      </c>
      <c r="M66" s="206">
        <f t="shared" si="5"/>
        <v>658.49000000000012</v>
      </c>
      <c r="N66" s="76">
        <f t="shared" si="6"/>
        <v>294</v>
      </c>
      <c r="O66" s="76">
        <f t="shared" si="7"/>
        <v>2815.7</v>
      </c>
      <c r="P66" s="76">
        <f t="shared" si="8"/>
        <v>1179</v>
      </c>
      <c r="Q66" s="76">
        <f t="shared" si="9"/>
        <v>1636.7</v>
      </c>
      <c r="R66" s="76">
        <f t="shared" si="10"/>
        <v>1842.056</v>
      </c>
      <c r="S66" s="76">
        <f t="shared" si="11"/>
        <v>227.3</v>
      </c>
      <c r="T66" s="207">
        <f t="shared" si="12"/>
        <v>1614.7560000000001</v>
      </c>
      <c r="U66" s="289"/>
      <c r="V66" s="290"/>
      <c r="W66" s="93">
        <v>1</v>
      </c>
      <c r="X66" s="118">
        <v>1</v>
      </c>
      <c r="Y66" s="86">
        <f t="shared" si="13"/>
        <v>658.49000000000012</v>
      </c>
      <c r="Z66" s="87">
        <f t="shared" si="14"/>
        <v>294</v>
      </c>
      <c r="AA66" s="87">
        <f t="shared" si="15"/>
        <v>1636.7</v>
      </c>
      <c r="AB66" s="87">
        <f t="shared" si="16"/>
        <v>1179</v>
      </c>
      <c r="AC66" s="87">
        <f t="shared" si="17"/>
        <v>1614.7560000000001</v>
      </c>
      <c r="AD66" s="88">
        <f t="shared" si="18"/>
        <v>227.3</v>
      </c>
      <c r="AE66" s="84">
        <v>0.87</v>
      </c>
      <c r="AF66" s="86">
        <f t="shared" si="34"/>
        <v>756.88505747126453</v>
      </c>
      <c r="AG66" s="87">
        <f t="shared" si="35"/>
        <v>337.93103448275861</v>
      </c>
      <c r="AH66" s="87">
        <f t="shared" si="36"/>
        <v>1881.2643678160921</v>
      </c>
      <c r="AI66" s="88">
        <f t="shared" si="37"/>
        <v>1856.0413793103448</v>
      </c>
      <c r="AJ66" s="87">
        <f t="shared" si="4"/>
        <v>4832.1218390804606</v>
      </c>
      <c r="AK66" s="89"/>
      <c r="AL66" s="87">
        <f t="shared" si="19"/>
        <v>6005.4361936781606</v>
      </c>
      <c r="AM66" s="90">
        <v>804.84354999999982</v>
      </c>
      <c r="AN66" s="87">
        <v>342.75749999999999</v>
      </c>
      <c r="AO66" s="91">
        <v>3094.7126436781609</v>
      </c>
      <c r="AP66" s="87">
        <v>1763.1224999999999</v>
      </c>
    </row>
    <row r="67" spans="1:42" ht="15" x14ac:dyDescent="0.25">
      <c r="A67" s="92">
        <v>131</v>
      </c>
      <c r="B67" s="137" t="s">
        <v>34</v>
      </c>
      <c r="C67" s="92">
        <v>129</v>
      </c>
      <c r="D67" s="76">
        <f>IFERROR(VLOOKUP($C67,'DONNEES-900'!$A$3:$L$300,2,FALSE),'1000'!$B65)</f>
        <v>658.49000000000012</v>
      </c>
      <c r="E67" s="76">
        <f>IFERROR(VLOOKUP($C67,'DONNEES-900'!$A$3:$L$300,3,FALSE),'1000'!$C65)</f>
        <v>294</v>
      </c>
      <c r="F67" s="76">
        <f>IFERROR(VLOOKUP($C67,'DONNEES-900'!$A$3:$L$300,4,FALSE),'1000'!$D65)</f>
        <v>1179</v>
      </c>
      <c r="G67" s="76">
        <f>IFERROR(VLOOKUP($C67,'DONNEES-900'!$A$3:$L$300,5,FALSE),'1000'!$E65)</f>
        <v>1064</v>
      </c>
      <c r="H67" s="76">
        <f>IFERROR(VLOOKUP($C67,'DONNEES-900'!$A$3:$L$300,6,FALSE),'1000'!$F65)</f>
        <v>354</v>
      </c>
      <c r="I67" s="76">
        <f>IFERROR(VLOOKUP($C67,'DONNEES-900'!$A$3:$L$300,7,FALSE),'1000'!$G65)</f>
        <v>218.7</v>
      </c>
      <c r="J67" s="76">
        <f>IFERROR(VLOOKUP($C67,'DONNEES-900'!$A$3:$L$300,9,FALSE),'1000'!$I65)</f>
        <v>227.3</v>
      </c>
      <c r="K67" s="76">
        <f>IFERROR(VLOOKUP($C67,'DONNEES-900'!$A$3:$L$300,10,FALSE),'1000'!$J65)</f>
        <v>741.25</v>
      </c>
      <c r="L67" s="198">
        <f>IFERROR(VLOOKUP($C67,'DONNEES-900'!$A$3:$L$300,11,FALSE),'1000'!$K65)</f>
        <v>873.50600000000009</v>
      </c>
      <c r="M67" s="206">
        <f t="shared" si="5"/>
        <v>658.49000000000012</v>
      </c>
      <c r="N67" s="76">
        <f t="shared" si="6"/>
        <v>294</v>
      </c>
      <c r="O67" s="76">
        <f t="shared" si="7"/>
        <v>2815.7</v>
      </c>
      <c r="P67" s="76">
        <f t="shared" si="8"/>
        <v>1179</v>
      </c>
      <c r="Q67" s="76">
        <f t="shared" si="9"/>
        <v>1636.7</v>
      </c>
      <c r="R67" s="76">
        <f t="shared" si="10"/>
        <v>1842.056</v>
      </c>
      <c r="S67" s="76">
        <f t="shared" si="11"/>
        <v>227.3</v>
      </c>
      <c r="T67" s="207">
        <f t="shared" si="12"/>
        <v>1614.7560000000001</v>
      </c>
      <c r="U67" s="289"/>
      <c r="V67" s="290"/>
      <c r="W67" s="93">
        <v>1</v>
      </c>
      <c r="X67" s="118">
        <v>1</v>
      </c>
      <c r="Y67" s="86">
        <f t="shared" si="13"/>
        <v>658.49000000000012</v>
      </c>
      <c r="Z67" s="87">
        <f t="shared" si="14"/>
        <v>294</v>
      </c>
      <c r="AA67" s="87">
        <f t="shared" si="15"/>
        <v>1636.7</v>
      </c>
      <c r="AB67" s="87">
        <f t="shared" si="16"/>
        <v>1179</v>
      </c>
      <c r="AC67" s="87">
        <f t="shared" si="17"/>
        <v>1614.7560000000001</v>
      </c>
      <c r="AD67" s="88">
        <f t="shared" si="18"/>
        <v>227.3</v>
      </c>
      <c r="AE67" s="84">
        <v>0.87</v>
      </c>
      <c r="AF67" s="86">
        <f t="shared" si="34"/>
        <v>756.88505747126453</v>
      </c>
      <c r="AG67" s="87">
        <f t="shared" si="35"/>
        <v>337.93103448275861</v>
      </c>
      <c r="AH67" s="87">
        <f t="shared" si="36"/>
        <v>1881.2643678160921</v>
      </c>
      <c r="AI67" s="88">
        <f t="shared" si="37"/>
        <v>1856.0413793103448</v>
      </c>
      <c r="AJ67" s="87">
        <f t="shared" si="4"/>
        <v>4832.1218390804606</v>
      </c>
      <c r="AK67" s="89"/>
      <c r="AL67" s="87">
        <f t="shared" ref="AL67:AL130" si="38">SUM(AM67:AP67)</f>
        <v>6005.4361936781606</v>
      </c>
      <c r="AM67" s="90">
        <v>804.84354999999982</v>
      </c>
      <c r="AN67" s="87">
        <v>342.75749999999999</v>
      </c>
      <c r="AO67" s="91">
        <v>3094.7126436781609</v>
      </c>
      <c r="AP67" s="87">
        <v>1763.1224999999999</v>
      </c>
    </row>
    <row r="68" spans="1:42" ht="15" x14ac:dyDescent="0.25">
      <c r="A68" s="92">
        <v>132</v>
      </c>
      <c r="B68" s="137" t="s">
        <v>34</v>
      </c>
      <c r="C68" s="92">
        <v>130</v>
      </c>
      <c r="D68" s="76">
        <f>IFERROR(VLOOKUP($C68,'DONNEES-900'!$A$3:$L$300,2,FALSE),'1000'!$B66)</f>
        <v>678.49000000000012</v>
      </c>
      <c r="E68" s="76">
        <f>IFERROR(VLOOKUP($C68,'DONNEES-900'!$A$3:$L$300,3,FALSE),'1000'!$C66)</f>
        <v>294</v>
      </c>
      <c r="F68" s="76">
        <f>IFERROR(VLOOKUP($C68,'DONNEES-900'!$A$3:$L$300,4,FALSE),'1000'!$D66)</f>
        <v>1179</v>
      </c>
      <c r="G68" s="76">
        <f>IFERROR(VLOOKUP($C68,'DONNEES-900'!$A$3:$L$300,5,FALSE),'1000'!$E66)</f>
        <v>1064</v>
      </c>
      <c r="H68" s="76">
        <f>IFERROR(VLOOKUP($C68,'DONNEES-900'!$A$3:$L$300,6,FALSE),'1000'!$F66)</f>
        <v>354</v>
      </c>
      <c r="I68" s="76">
        <f>IFERROR(VLOOKUP($C68,'DONNEES-900'!$A$3:$L$300,7,FALSE),'1000'!$G66)</f>
        <v>218.7</v>
      </c>
      <c r="J68" s="76">
        <f>IFERROR(VLOOKUP($C68,'DONNEES-900'!$A$3:$L$300,9,FALSE),'1000'!$I66)</f>
        <v>227.3</v>
      </c>
      <c r="K68" s="76">
        <f>IFERROR(VLOOKUP($C68,'DONNEES-900'!$A$3:$L$300,10,FALSE),'1000'!$J66)</f>
        <v>741.25</v>
      </c>
      <c r="L68" s="198">
        <f>IFERROR(VLOOKUP($C68,'DONNEES-900'!$A$3:$L$300,11,FALSE),'1000'!$K66)</f>
        <v>873.50600000000009</v>
      </c>
      <c r="M68" s="206">
        <f t="shared" si="5"/>
        <v>678.49000000000012</v>
      </c>
      <c r="N68" s="76">
        <f t="shared" si="6"/>
        <v>294</v>
      </c>
      <c r="O68" s="76">
        <f t="shared" si="7"/>
        <v>2815.7</v>
      </c>
      <c r="P68" s="76">
        <f t="shared" si="8"/>
        <v>1179</v>
      </c>
      <c r="Q68" s="76">
        <f t="shared" si="9"/>
        <v>1636.7</v>
      </c>
      <c r="R68" s="76">
        <f t="shared" si="10"/>
        <v>1842.056</v>
      </c>
      <c r="S68" s="76">
        <f t="shared" si="11"/>
        <v>227.3</v>
      </c>
      <c r="T68" s="207">
        <f t="shared" si="12"/>
        <v>1614.7560000000001</v>
      </c>
      <c r="U68" s="289"/>
      <c r="V68" s="290"/>
      <c r="W68" s="93">
        <v>1</v>
      </c>
      <c r="X68" s="118">
        <v>1</v>
      </c>
      <c r="Y68" s="86">
        <f t="shared" si="13"/>
        <v>678.49000000000012</v>
      </c>
      <c r="Z68" s="87">
        <f t="shared" si="14"/>
        <v>294</v>
      </c>
      <c r="AA68" s="87">
        <f t="shared" si="15"/>
        <v>1636.7</v>
      </c>
      <c r="AB68" s="87">
        <f t="shared" si="16"/>
        <v>1179</v>
      </c>
      <c r="AC68" s="87">
        <f t="shared" si="17"/>
        <v>1614.7560000000001</v>
      </c>
      <c r="AD68" s="88">
        <f t="shared" si="18"/>
        <v>227.3</v>
      </c>
      <c r="AE68" s="84">
        <v>0.87</v>
      </c>
      <c r="AF68" s="86">
        <f t="shared" si="34"/>
        <v>779.87356321839093</v>
      </c>
      <c r="AG68" s="87">
        <f t="shared" si="35"/>
        <v>337.93103448275861</v>
      </c>
      <c r="AH68" s="87">
        <f t="shared" si="36"/>
        <v>1881.2643678160921</v>
      </c>
      <c r="AI68" s="88">
        <f t="shared" si="37"/>
        <v>1856.0413793103448</v>
      </c>
      <c r="AJ68" s="87">
        <f t="shared" ref="AJ68:AJ131" si="39">+AF68+AG68+AH68+AI68</f>
        <v>4855.1103448275862</v>
      </c>
      <c r="AK68" s="89"/>
      <c r="AL68" s="87">
        <f t="shared" si="38"/>
        <v>5961.7580327586202</v>
      </c>
      <c r="AM68" s="90">
        <v>804.84354999999982</v>
      </c>
      <c r="AN68" s="87">
        <v>342.75749999999999</v>
      </c>
      <c r="AO68" s="91">
        <v>3051.0344827586209</v>
      </c>
      <c r="AP68" s="87">
        <v>1763.1224999999999</v>
      </c>
    </row>
    <row r="69" spans="1:42" ht="15" x14ac:dyDescent="0.25">
      <c r="A69" s="92">
        <v>133</v>
      </c>
      <c r="B69" s="137" t="s">
        <v>34</v>
      </c>
      <c r="C69" s="92">
        <v>131</v>
      </c>
      <c r="D69" s="76">
        <f>IFERROR(VLOOKUP($C69,'DONNEES-900'!$A$3:$L$300,2,FALSE),'1000'!$B67)</f>
        <v>678.49000000000012</v>
      </c>
      <c r="E69" s="76">
        <f>IFERROR(VLOOKUP($C69,'DONNEES-900'!$A$3:$L$300,3,FALSE),'1000'!$C67)</f>
        <v>294</v>
      </c>
      <c r="F69" s="76">
        <f>IFERROR(VLOOKUP($C69,'DONNEES-900'!$A$3:$L$300,4,FALSE),'1000'!$D67)</f>
        <v>1179</v>
      </c>
      <c r="G69" s="76">
        <f>IFERROR(VLOOKUP($C69,'DONNEES-900'!$A$3:$L$300,5,FALSE),'1000'!$E67)</f>
        <v>1064</v>
      </c>
      <c r="H69" s="76">
        <f>IFERROR(VLOOKUP($C69,'DONNEES-900'!$A$3:$L$300,6,FALSE),'1000'!$F67)</f>
        <v>354</v>
      </c>
      <c r="I69" s="76">
        <f>IFERROR(VLOOKUP($C69,'DONNEES-900'!$A$3:$L$300,7,FALSE),'1000'!$G67)</f>
        <v>218.7</v>
      </c>
      <c r="J69" s="76">
        <f>IFERROR(VLOOKUP($C69,'DONNEES-900'!$A$3:$L$300,9,FALSE),'1000'!$I67)</f>
        <v>227.3</v>
      </c>
      <c r="K69" s="76">
        <f>IFERROR(VLOOKUP($C69,'DONNEES-900'!$A$3:$L$300,10,FALSE),'1000'!$J67)</f>
        <v>741.25</v>
      </c>
      <c r="L69" s="198">
        <f>IFERROR(VLOOKUP($C69,'DONNEES-900'!$A$3:$L$300,11,FALSE),'1000'!$K67)</f>
        <v>873.50600000000009</v>
      </c>
      <c r="M69" s="206">
        <f t="shared" ref="M69:M132" si="40">D69</f>
        <v>678.49000000000012</v>
      </c>
      <c r="N69" s="76">
        <f t="shared" ref="N69:N132" si="41">E69</f>
        <v>294</v>
      </c>
      <c r="O69" s="76">
        <f t="shared" ref="O69:O132" si="42">$P69+$Q69</f>
        <v>2815.7</v>
      </c>
      <c r="P69" s="76">
        <f t="shared" ref="P69:P132" si="43">$F69</f>
        <v>1179</v>
      </c>
      <c r="Q69" s="76">
        <f t="shared" ref="Q69:Q132" si="44">$G69+$H69+$I69</f>
        <v>1636.7</v>
      </c>
      <c r="R69" s="76">
        <f t="shared" ref="R69:R132" si="45">$S69+$T69</f>
        <v>1842.056</v>
      </c>
      <c r="S69" s="76">
        <f t="shared" ref="S69:S132" si="46">$J69</f>
        <v>227.3</v>
      </c>
      <c r="T69" s="207">
        <f t="shared" ref="T69:T132" si="47">$K69+$L69</f>
        <v>1614.7560000000001</v>
      </c>
      <c r="U69" s="289"/>
      <c r="V69" s="290"/>
      <c r="W69" s="93">
        <v>1</v>
      </c>
      <c r="X69" s="118">
        <v>1</v>
      </c>
      <c r="Y69" s="86">
        <f t="shared" ref="Y69:Y132" si="48">IFERROR($D69*$W69," ")</f>
        <v>678.49000000000012</v>
      </c>
      <c r="Z69" s="87">
        <f t="shared" ref="Z69:Z132" si="49">IFERROR($E69*$W69," ")</f>
        <v>294</v>
      </c>
      <c r="AA69" s="87">
        <f t="shared" ref="AA69:AA132" si="50">($G69+$H69+$I69)*$X69</f>
        <v>1636.7</v>
      </c>
      <c r="AB69" s="87">
        <f t="shared" ref="AB69:AB132" si="51">$F69*$X69</f>
        <v>1179</v>
      </c>
      <c r="AC69" s="87">
        <f t="shared" ref="AC69:AC132" si="52">($K69+$L69)*$X69</f>
        <v>1614.7560000000001</v>
      </c>
      <c r="AD69" s="88">
        <f t="shared" ref="AD69:AD132" si="53">$J69*$X69</f>
        <v>227.3</v>
      </c>
      <c r="AE69" s="84">
        <v>0.87</v>
      </c>
      <c r="AF69" s="86">
        <f t="shared" si="34"/>
        <v>779.87356321839093</v>
      </c>
      <c r="AG69" s="87">
        <f t="shared" si="35"/>
        <v>337.93103448275861</v>
      </c>
      <c r="AH69" s="87">
        <f t="shared" si="36"/>
        <v>1881.2643678160921</v>
      </c>
      <c r="AI69" s="88">
        <f t="shared" si="37"/>
        <v>1856.0413793103448</v>
      </c>
      <c r="AJ69" s="87">
        <f t="shared" si="39"/>
        <v>4855.1103448275862</v>
      </c>
      <c r="AK69" s="89"/>
      <c r="AL69" s="87">
        <f t="shared" si="38"/>
        <v>5961.7580327586202</v>
      </c>
      <c r="AM69" s="90">
        <v>804.84354999999982</v>
      </c>
      <c r="AN69" s="87">
        <v>342.75749999999999</v>
      </c>
      <c r="AO69" s="91">
        <v>3051.0344827586209</v>
      </c>
      <c r="AP69" s="87">
        <v>1763.1224999999999</v>
      </c>
    </row>
    <row r="70" spans="1:42" ht="15" x14ac:dyDescent="0.25">
      <c r="A70" s="92">
        <v>134</v>
      </c>
      <c r="B70" s="137" t="s">
        <v>34</v>
      </c>
      <c r="C70" s="92">
        <v>133</v>
      </c>
      <c r="D70" s="76">
        <f>IFERROR(VLOOKUP($C70,'DONNEES-900'!$A$3:$L$300,2,FALSE),'1000'!$B68)</f>
        <v>678.49000000000012</v>
      </c>
      <c r="E70" s="76">
        <f>IFERROR(VLOOKUP($C70,'DONNEES-900'!$A$3:$L$300,3,FALSE),'1000'!$C68)</f>
        <v>294</v>
      </c>
      <c r="F70" s="76">
        <f>IFERROR(VLOOKUP($C70,'DONNEES-900'!$A$3:$L$300,4,FALSE),'1000'!$D68)</f>
        <v>1179</v>
      </c>
      <c r="G70" s="76">
        <f>IFERROR(VLOOKUP($C70,'DONNEES-900'!$A$3:$L$300,5,FALSE),'1000'!$E68)</f>
        <v>1064</v>
      </c>
      <c r="H70" s="76">
        <f>IFERROR(VLOOKUP($C70,'DONNEES-900'!$A$3:$L$300,6,FALSE),'1000'!$F68)</f>
        <v>354</v>
      </c>
      <c r="I70" s="76">
        <f>IFERROR(VLOOKUP($C70,'DONNEES-900'!$A$3:$L$300,7,FALSE),'1000'!$G68)</f>
        <v>218.7</v>
      </c>
      <c r="J70" s="76">
        <f>IFERROR(VLOOKUP($C70,'DONNEES-900'!$A$3:$L$300,9,FALSE),'1000'!$I68)</f>
        <v>227.3</v>
      </c>
      <c r="K70" s="76">
        <f>IFERROR(VLOOKUP($C70,'DONNEES-900'!$A$3:$L$300,10,FALSE),'1000'!$J68)</f>
        <v>741.25</v>
      </c>
      <c r="L70" s="198">
        <f>IFERROR(VLOOKUP($C70,'DONNEES-900'!$A$3:$L$300,11,FALSE),'1000'!$K68)</f>
        <v>873.50600000000009</v>
      </c>
      <c r="M70" s="206">
        <f t="shared" si="40"/>
        <v>678.49000000000012</v>
      </c>
      <c r="N70" s="76">
        <f t="shared" si="41"/>
        <v>294</v>
      </c>
      <c r="O70" s="76">
        <f t="shared" si="42"/>
        <v>2815.7</v>
      </c>
      <c r="P70" s="76">
        <f t="shared" si="43"/>
        <v>1179</v>
      </c>
      <c r="Q70" s="76">
        <f t="shared" si="44"/>
        <v>1636.7</v>
      </c>
      <c r="R70" s="76">
        <f t="shared" si="45"/>
        <v>1842.056</v>
      </c>
      <c r="S70" s="76">
        <f t="shared" si="46"/>
        <v>227.3</v>
      </c>
      <c r="T70" s="207">
        <f t="shared" si="47"/>
        <v>1614.7560000000001</v>
      </c>
      <c r="U70" s="289"/>
      <c r="V70" s="290"/>
      <c r="W70" s="93">
        <v>1</v>
      </c>
      <c r="X70" s="118">
        <v>1</v>
      </c>
      <c r="Y70" s="86">
        <f t="shared" si="48"/>
        <v>678.49000000000012</v>
      </c>
      <c r="Z70" s="87">
        <f t="shared" si="49"/>
        <v>294</v>
      </c>
      <c r="AA70" s="87">
        <f t="shared" si="50"/>
        <v>1636.7</v>
      </c>
      <c r="AB70" s="87">
        <f t="shared" si="51"/>
        <v>1179</v>
      </c>
      <c r="AC70" s="87">
        <f t="shared" si="52"/>
        <v>1614.7560000000001</v>
      </c>
      <c r="AD70" s="88">
        <f t="shared" si="53"/>
        <v>227.3</v>
      </c>
      <c r="AE70" s="84">
        <v>0.87</v>
      </c>
      <c r="AF70" s="86">
        <f t="shared" si="34"/>
        <v>779.87356321839093</v>
      </c>
      <c r="AG70" s="87">
        <f t="shared" si="35"/>
        <v>337.93103448275861</v>
      </c>
      <c r="AH70" s="87">
        <f t="shared" si="36"/>
        <v>1881.2643678160921</v>
      </c>
      <c r="AI70" s="88">
        <f t="shared" si="37"/>
        <v>1856.0413793103448</v>
      </c>
      <c r="AJ70" s="87">
        <f t="shared" si="39"/>
        <v>4855.1103448275862</v>
      </c>
      <c r="AK70" s="89"/>
      <c r="AL70" s="87">
        <f t="shared" si="38"/>
        <v>5961.7580327586202</v>
      </c>
      <c r="AM70" s="90">
        <v>804.84354999999982</v>
      </c>
      <c r="AN70" s="87">
        <v>342.75749999999999</v>
      </c>
      <c r="AO70" s="91">
        <v>3051.0344827586209</v>
      </c>
      <c r="AP70" s="87">
        <v>1763.1224999999999</v>
      </c>
    </row>
    <row r="71" spans="1:42" ht="15" x14ac:dyDescent="0.25">
      <c r="A71" s="92">
        <v>135</v>
      </c>
      <c r="B71" s="137" t="s">
        <v>34</v>
      </c>
      <c r="C71" s="92">
        <v>134</v>
      </c>
      <c r="D71" s="76">
        <f>IFERROR(VLOOKUP($C71,'DONNEES-900'!$A$3:$L$300,2,FALSE),'1000'!$B69)</f>
        <v>678.49000000000012</v>
      </c>
      <c r="E71" s="76">
        <f>IFERROR(VLOOKUP($C71,'DONNEES-900'!$A$3:$L$300,3,FALSE),'1000'!$C69)</f>
        <v>294</v>
      </c>
      <c r="F71" s="76">
        <f>IFERROR(VLOOKUP($C71,'DONNEES-900'!$A$3:$L$300,4,FALSE),'1000'!$D69)</f>
        <v>1179</v>
      </c>
      <c r="G71" s="76">
        <f>IFERROR(VLOOKUP($C71,'DONNEES-900'!$A$3:$L$300,5,FALSE),'1000'!$E69)</f>
        <v>1064</v>
      </c>
      <c r="H71" s="76">
        <f>IFERROR(VLOOKUP($C71,'DONNEES-900'!$A$3:$L$300,6,FALSE),'1000'!$F69)</f>
        <v>354</v>
      </c>
      <c r="I71" s="76">
        <f>IFERROR(VLOOKUP($C71,'DONNEES-900'!$A$3:$L$300,7,FALSE),'1000'!$G69)</f>
        <v>218.7</v>
      </c>
      <c r="J71" s="76">
        <f>IFERROR(VLOOKUP($C71,'DONNEES-900'!$A$3:$L$300,9,FALSE),'1000'!$I69)</f>
        <v>227.3</v>
      </c>
      <c r="K71" s="76">
        <f>IFERROR(VLOOKUP($C71,'DONNEES-900'!$A$3:$L$300,10,FALSE),'1000'!$J69)</f>
        <v>741.25</v>
      </c>
      <c r="L71" s="198">
        <f>IFERROR(VLOOKUP($C71,'DONNEES-900'!$A$3:$L$300,11,FALSE),'1000'!$K69)</f>
        <v>873.50600000000009</v>
      </c>
      <c r="M71" s="206">
        <f t="shared" si="40"/>
        <v>678.49000000000012</v>
      </c>
      <c r="N71" s="76">
        <f t="shared" si="41"/>
        <v>294</v>
      </c>
      <c r="O71" s="76">
        <f t="shared" si="42"/>
        <v>2815.7</v>
      </c>
      <c r="P71" s="76">
        <f t="shared" si="43"/>
        <v>1179</v>
      </c>
      <c r="Q71" s="76">
        <f t="shared" si="44"/>
        <v>1636.7</v>
      </c>
      <c r="R71" s="76">
        <f t="shared" si="45"/>
        <v>1842.056</v>
      </c>
      <c r="S71" s="76">
        <f t="shared" si="46"/>
        <v>227.3</v>
      </c>
      <c r="T71" s="207">
        <f t="shared" si="47"/>
        <v>1614.7560000000001</v>
      </c>
      <c r="U71" s="289"/>
      <c r="V71" s="290"/>
      <c r="W71" s="93">
        <v>1</v>
      </c>
      <c r="X71" s="118">
        <v>1</v>
      </c>
      <c r="Y71" s="86">
        <f t="shared" si="48"/>
        <v>678.49000000000012</v>
      </c>
      <c r="Z71" s="87">
        <f t="shared" si="49"/>
        <v>294</v>
      </c>
      <c r="AA71" s="87">
        <f t="shared" si="50"/>
        <v>1636.7</v>
      </c>
      <c r="AB71" s="87">
        <f t="shared" si="51"/>
        <v>1179</v>
      </c>
      <c r="AC71" s="87">
        <f t="shared" si="52"/>
        <v>1614.7560000000001</v>
      </c>
      <c r="AD71" s="88">
        <f t="shared" si="53"/>
        <v>227.3</v>
      </c>
      <c r="AE71" s="84">
        <v>0.87</v>
      </c>
      <c r="AF71" s="86">
        <f t="shared" si="34"/>
        <v>779.87356321839093</v>
      </c>
      <c r="AG71" s="87">
        <f t="shared" si="35"/>
        <v>337.93103448275861</v>
      </c>
      <c r="AH71" s="87">
        <f t="shared" si="36"/>
        <v>1881.2643678160921</v>
      </c>
      <c r="AI71" s="88">
        <f t="shared" si="37"/>
        <v>1856.0413793103448</v>
      </c>
      <c r="AJ71" s="87">
        <f t="shared" si="39"/>
        <v>4855.1103448275862</v>
      </c>
      <c r="AK71" s="89"/>
      <c r="AL71" s="87">
        <f t="shared" si="38"/>
        <v>5961.7580327586202</v>
      </c>
      <c r="AM71" s="90">
        <v>804.84354999999982</v>
      </c>
      <c r="AN71" s="87">
        <v>342.75749999999999</v>
      </c>
      <c r="AO71" s="91">
        <v>3051.0344827586209</v>
      </c>
      <c r="AP71" s="87">
        <v>1763.1224999999999</v>
      </c>
    </row>
    <row r="72" spans="1:42" ht="15" x14ac:dyDescent="0.25">
      <c r="A72" s="92">
        <v>136</v>
      </c>
      <c r="B72" s="137" t="s">
        <v>34</v>
      </c>
      <c r="C72" s="92">
        <v>132</v>
      </c>
      <c r="D72" s="76">
        <f>IFERROR(VLOOKUP($C72,'DONNEES-900'!$A$3:$L$300,2,FALSE),'1000'!$B70)</f>
        <v>678.49000000000012</v>
      </c>
      <c r="E72" s="76">
        <f>IFERROR(VLOOKUP($C72,'DONNEES-900'!$A$3:$L$300,3,FALSE),'1000'!$C70)</f>
        <v>294</v>
      </c>
      <c r="F72" s="76">
        <f>IFERROR(VLOOKUP($C72,'DONNEES-900'!$A$3:$L$300,4,FALSE),'1000'!$D70)</f>
        <v>1179</v>
      </c>
      <c r="G72" s="76">
        <f>IFERROR(VLOOKUP($C72,'DONNEES-900'!$A$3:$L$300,5,FALSE),'1000'!$E70)</f>
        <v>1064</v>
      </c>
      <c r="H72" s="76">
        <f>IFERROR(VLOOKUP($C72,'DONNEES-900'!$A$3:$L$300,6,FALSE),'1000'!$F70)</f>
        <v>354</v>
      </c>
      <c r="I72" s="76">
        <f>IFERROR(VLOOKUP($C72,'DONNEES-900'!$A$3:$L$300,7,FALSE),'1000'!$G70)</f>
        <v>218.7</v>
      </c>
      <c r="J72" s="76">
        <f>IFERROR(VLOOKUP($C72,'DONNEES-900'!$A$3:$L$300,9,FALSE),'1000'!$I70)</f>
        <v>227.3</v>
      </c>
      <c r="K72" s="76">
        <f>IFERROR(VLOOKUP($C72,'DONNEES-900'!$A$3:$L$300,10,FALSE),'1000'!$J70)</f>
        <v>741.25</v>
      </c>
      <c r="L72" s="198">
        <f>IFERROR(VLOOKUP($C72,'DONNEES-900'!$A$3:$L$300,11,FALSE),'1000'!$K70)</f>
        <v>873.50600000000009</v>
      </c>
      <c r="M72" s="206">
        <f t="shared" si="40"/>
        <v>678.49000000000012</v>
      </c>
      <c r="N72" s="76">
        <f t="shared" si="41"/>
        <v>294</v>
      </c>
      <c r="O72" s="76">
        <f t="shared" si="42"/>
        <v>2815.7</v>
      </c>
      <c r="P72" s="76">
        <f t="shared" si="43"/>
        <v>1179</v>
      </c>
      <c r="Q72" s="76">
        <f t="shared" si="44"/>
        <v>1636.7</v>
      </c>
      <c r="R72" s="76">
        <f t="shared" si="45"/>
        <v>1842.056</v>
      </c>
      <c r="S72" s="76">
        <f t="shared" si="46"/>
        <v>227.3</v>
      </c>
      <c r="T72" s="207">
        <f t="shared" si="47"/>
        <v>1614.7560000000001</v>
      </c>
      <c r="U72" s="289"/>
      <c r="V72" s="290"/>
      <c r="W72" s="93">
        <v>1</v>
      </c>
      <c r="X72" s="118">
        <v>1</v>
      </c>
      <c r="Y72" s="86">
        <f t="shared" si="48"/>
        <v>678.49000000000012</v>
      </c>
      <c r="Z72" s="87">
        <f t="shared" si="49"/>
        <v>294</v>
      </c>
      <c r="AA72" s="87">
        <f t="shared" si="50"/>
        <v>1636.7</v>
      </c>
      <c r="AB72" s="87">
        <f t="shared" si="51"/>
        <v>1179</v>
      </c>
      <c r="AC72" s="87">
        <f t="shared" si="52"/>
        <v>1614.7560000000001</v>
      </c>
      <c r="AD72" s="88">
        <f t="shared" si="53"/>
        <v>227.3</v>
      </c>
      <c r="AE72" s="84">
        <v>0.87</v>
      </c>
      <c r="AF72" s="86">
        <f t="shared" si="34"/>
        <v>779.87356321839093</v>
      </c>
      <c r="AG72" s="87">
        <f t="shared" si="35"/>
        <v>337.93103448275861</v>
      </c>
      <c r="AH72" s="87">
        <f t="shared" si="36"/>
        <v>1881.2643678160921</v>
      </c>
      <c r="AI72" s="88">
        <f t="shared" si="37"/>
        <v>1856.0413793103448</v>
      </c>
      <c r="AJ72" s="87">
        <f t="shared" si="39"/>
        <v>4855.1103448275862</v>
      </c>
      <c r="AK72" s="89"/>
      <c r="AL72" s="87">
        <f t="shared" si="38"/>
        <v>5961.7580327586202</v>
      </c>
      <c r="AM72" s="90">
        <v>804.84354999999982</v>
      </c>
      <c r="AN72" s="87">
        <v>342.75749999999999</v>
      </c>
      <c r="AO72" s="91">
        <v>3051.0344827586209</v>
      </c>
      <c r="AP72" s="87">
        <v>1763.1224999999999</v>
      </c>
    </row>
    <row r="73" spans="1:42" ht="15" x14ac:dyDescent="0.25">
      <c r="A73" s="92">
        <v>137</v>
      </c>
      <c r="B73" s="137" t="s">
        <v>34</v>
      </c>
      <c r="C73" s="92">
        <v>135</v>
      </c>
      <c r="D73" s="76">
        <f>IFERROR(VLOOKUP($C73,'DONNEES-900'!$A$3:$L$300,2,FALSE),'1000'!$B71)</f>
        <v>678.49000000000012</v>
      </c>
      <c r="E73" s="76">
        <f>IFERROR(VLOOKUP($C73,'DONNEES-900'!$A$3:$L$300,3,FALSE),'1000'!$C71)</f>
        <v>294</v>
      </c>
      <c r="F73" s="76">
        <f>IFERROR(VLOOKUP($C73,'DONNEES-900'!$A$3:$L$300,4,FALSE),'1000'!$D71)</f>
        <v>1179</v>
      </c>
      <c r="G73" s="76">
        <f>IFERROR(VLOOKUP($C73,'DONNEES-900'!$A$3:$L$300,5,FALSE),'1000'!$E71)</f>
        <v>1064</v>
      </c>
      <c r="H73" s="76">
        <f>IFERROR(VLOOKUP($C73,'DONNEES-900'!$A$3:$L$300,6,FALSE),'1000'!$F71)</f>
        <v>354</v>
      </c>
      <c r="I73" s="76">
        <f>IFERROR(VLOOKUP($C73,'DONNEES-900'!$A$3:$L$300,7,FALSE),'1000'!$G71)</f>
        <v>218.7</v>
      </c>
      <c r="J73" s="76">
        <f>IFERROR(VLOOKUP($C73,'DONNEES-900'!$A$3:$L$300,9,FALSE),'1000'!$I71)</f>
        <v>227.3</v>
      </c>
      <c r="K73" s="76">
        <f>IFERROR(VLOOKUP($C73,'DONNEES-900'!$A$3:$L$300,10,FALSE),'1000'!$J71)</f>
        <v>741.25</v>
      </c>
      <c r="L73" s="198">
        <f>IFERROR(VLOOKUP($C73,'DONNEES-900'!$A$3:$L$300,11,FALSE),'1000'!$K71)</f>
        <v>873.50600000000009</v>
      </c>
      <c r="M73" s="206">
        <f t="shared" si="40"/>
        <v>678.49000000000012</v>
      </c>
      <c r="N73" s="76">
        <f t="shared" si="41"/>
        <v>294</v>
      </c>
      <c r="O73" s="76">
        <f t="shared" si="42"/>
        <v>2815.7</v>
      </c>
      <c r="P73" s="76">
        <f t="shared" si="43"/>
        <v>1179</v>
      </c>
      <c r="Q73" s="76">
        <f t="shared" si="44"/>
        <v>1636.7</v>
      </c>
      <c r="R73" s="76">
        <f t="shared" si="45"/>
        <v>1842.056</v>
      </c>
      <c r="S73" s="76">
        <f t="shared" si="46"/>
        <v>227.3</v>
      </c>
      <c r="T73" s="207">
        <f t="shared" si="47"/>
        <v>1614.7560000000001</v>
      </c>
      <c r="U73" s="289"/>
      <c r="V73" s="290"/>
      <c r="W73" s="93">
        <v>1</v>
      </c>
      <c r="X73" s="118">
        <v>1</v>
      </c>
      <c r="Y73" s="86">
        <f t="shared" si="48"/>
        <v>678.49000000000012</v>
      </c>
      <c r="Z73" s="87">
        <f t="shared" si="49"/>
        <v>294</v>
      </c>
      <c r="AA73" s="87">
        <f t="shared" si="50"/>
        <v>1636.7</v>
      </c>
      <c r="AB73" s="87">
        <f t="shared" si="51"/>
        <v>1179</v>
      </c>
      <c r="AC73" s="87">
        <f t="shared" si="52"/>
        <v>1614.7560000000001</v>
      </c>
      <c r="AD73" s="88">
        <f t="shared" si="53"/>
        <v>227.3</v>
      </c>
      <c r="AE73" s="84">
        <v>0.87</v>
      </c>
      <c r="AF73" s="86">
        <f t="shared" si="34"/>
        <v>779.87356321839093</v>
      </c>
      <c r="AG73" s="87">
        <f t="shared" si="35"/>
        <v>337.93103448275861</v>
      </c>
      <c r="AH73" s="87">
        <f t="shared" si="36"/>
        <v>1881.2643678160921</v>
      </c>
      <c r="AI73" s="88">
        <f t="shared" si="37"/>
        <v>1856.0413793103448</v>
      </c>
      <c r="AJ73" s="87">
        <f t="shared" si="39"/>
        <v>4855.1103448275862</v>
      </c>
      <c r="AK73" s="89"/>
      <c r="AL73" s="87">
        <f t="shared" si="38"/>
        <v>5961.7580327586202</v>
      </c>
      <c r="AM73" s="90">
        <v>804.84354999999982</v>
      </c>
      <c r="AN73" s="87">
        <v>342.75749999999999</v>
      </c>
      <c r="AO73" s="91">
        <v>3051.0344827586209</v>
      </c>
      <c r="AP73" s="87">
        <v>1763.1224999999999</v>
      </c>
    </row>
    <row r="74" spans="1:42" ht="15" x14ac:dyDescent="0.25">
      <c r="A74" s="138">
        <v>138</v>
      </c>
      <c r="B74" s="137" t="s">
        <v>34</v>
      </c>
      <c r="C74" s="92">
        <v>136</v>
      </c>
      <c r="D74" s="76">
        <f>IFERROR(VLOOKUP($C74,'DONNEES-900'!$A$3:$L$300,2,FALSE),'1000'!$B72)</f>
        <v>678.49000000000012</v>
      </c>
      <c r="E74" s="76">
        <f>IFERROR(VLOOKUP($C74,'DONNEES-900'!$A$3:$L$300,3,FALSE),'1000'!$C72)</f>
        <v>294</v>
      </c>
      <c r="F74" s="76">
        <f>IFERROR(VLOOKUP($C74,'DONNEES-900'!$A$3:$L$300,4,FALSE),'1000'!$D72)</f>
        <v>1179</v>
      </c>
      <c r="G74" s="76">
        <f>IFERROR(VLOOKUP($C74,'DONNEES-900'!$A$3:$L$300,5,FALSE),'1000'!$E72)</f>
        <v>1064</v>
      </c>
      <c r="H74" s="76">
        <f>IFERROR(VLOOKUP($C74,'DONNEES-900'!$A$3:$L$300,6,FALSE),'1000'!$F72)</f>
        <v>354</v>
      </c>
      <c r="I74" s="76">
        <f>IFERROR(VLOOKUP($C74,'DONNEES-900'!$A$3:$L$300,7,FALSE),'1000'!$G72)</f>
        <v>218.7</v>
      </c>
      <c r="J74" s="76">
        <f>IFERROR(VLOOKUP($C74,'DONNEES-900'!$A$3:$L$300,9,FALSE),'1000'!$I72)</f>
        <v>227.3</v>
      </c>
      <c r="K74" s="76">
        <f>IFERROR(VLOOKUP($C74,'DONNEES-900'!$A$3:$L$300,10,FALSE),'1000'!$J72)</f>
        <v>741.25</v>
      </c>
      <c r="L74" s="198">
        <f>IFERROR(VLOOKUP($C74,'DONNEES-900'!$A$3:$L$300,11,FALSE),'1000'!$K72)</f>
        <v>873.50600000000009</v>
      </c>
      <c r="M74" s="206">
        <f t="shared" si="40"/>
        <v>678.49000000000012</v>
      </c>
      <c r="N74" s="76">
        <f t="shared" si="41"/>
        <v>294</v>
      </c>
      <c r="O74" s="76">
        <f t="shared" si="42"/>
        <v>2815.7</v>
      </c>
      <c r="P74" s="76">
        <f t="shared" si="43"/>
        <v>1179</v>
      </c>
      <c r="Q74" s="76">
        <f t="shared" si="44"/>
        <v>1636.7</v>
      </c>
      <c r="R74" s="76">
        <f t="shared" si="45"/>
        <v>1842.056</v>
      </c>
      <c r="S74" s="76">
        <f t="shared" si="46"/>
        <v>227.3</v>
      </c>
      <c r="T74" s="207">
        <f t="shared" si="47"/>
        <v>1614.7560000000001</v>
      </c>
      <c r="U74" s="289"/>
      <c r="V74" s="290"/>
      <c r="W74" s="93">
        <v>1</v>
      </c>
      <c r="X74" s="118">
        <v>1</v>
      </c>
      <c r="Y74" s="86">
        <f t="shared" si="48"/>
        <v>678.49000000000012</v>
      </c>
      <c r="Z74" s="87">
        <f t="shared" si="49"/>
        <v>294</v>
      </c>
      <c r="AA74" s="87">
        <f t="shared" si="50"/>
        <v>1636.7</v>
      </c>
      <c r="AB74" s="87">
        <f t="shared" si="51"/>
        <v>1179</v>
      </c>
      <c r="AC74" s="87">
        <f t="shared" si="52"/>
        <v>1614.7560000000001</v>
      </c>
      <c r="AD74" s="88">
        <f t="shared" si="53"/>
        <v>227.3</v>
      </c>
      <c r="AE74" s="84">
        <v>0.87</v>
      </c>
      <c r="AF74" s="86">
        <v>862.2924999999999</v>
      </c>
      <c r="AG74" s="87">
        <v>369.85149999999999</v>
      </c>
      <c r="AH74" s="87">
        <v>3558.6979999999999</v>
      </c>
      <c r="AI74" s="88">
        <v>2534.393</v>
      </c>
      <c r="AJ74" s="87">
        <f t="shared" si="39"/>
        <v>7325.2349999999997</v>
      </c>
      <c r="AK74" s="89"/>
      <c r="AL74" s="87">
        <f t="shared" si="38"/>
        <v>6817.5714827586207</v>
      </c>
      <c r="AM74" s="90">
        <v>862.2924999999999</v>
      </c>
      <c r="AN74" s="87">
        <v>369.85149999999999</v>
      </c>
      <c r="AO74" s="91">
        <v>3051.0344827586209</v>
      </c>
      <c r="AP74" s="87">
        <v>2534.393</v>
      </c>
    </row>
    <row r="75" spans="1:42" ht="15" x14ac:dyDescent="0.25">
      <c r="A75" s="92">
        <v>139</v>
      </c>
      <c r="B75" s="137" t="s">
        <v>34</v>
      </c>
      <c r="C75" s="92">
        <v>137</v>
      </c>
      <c r="D75" s="76">
        <f>IFERROR(VLOOKUP($C75,'DONNEES-900'!$A$3:$L$300,2,FALSE),'1000'!$B73)</f>
        <v>678.49000000000012</v>
      </c>
      <c r="E75" s="76">
        <f>IFERROR(VLOOKUP($C75,'DONNEES-900'!$A$3:$L$300,3,FALSE),'1000'!$C73)</f>
        <v>294</v>
      </c>
      <c r="F75" s="76">
        <f>IFERROR(VLOOKUP($C75,'DONNEES-900'!$A$3:$L$300,4,FALSE),'1000'!$D73)</f>
        <v>1179</v>
      </c>
      <c r="G75" s="76">
        <f>IFERROR(VLOOKUP($C75,'DONNEES-900'!$A$3:$L$300,5,FALSE),'1000'!$E73)</f>
        <v>1064</v>
      </c>
      <c r="H75" s="76">
        <f>IFERROR(VLOOKUP($C75,'DONNEES-900'!$A$3:$L$300,6,FALSE),'1000'!$F73)</f>
        <v>354</v>
      </c>
      <c r="I75" s="76">
        <f>IFERROR(VLOOKUP($C75,'DONNEES-900'!$A$3:$L$300,7,FALSE),'1000'!$G73)</f>
        <v>218.7</v>
      </c>
      <c r="J75" s="76">
        <f>IFERROR(VLOOKUP($C75,'DONNEES-900'!$A$3:$L$300,9,FALSE),'1000'!$I73)</f>
        <v>227.3</v>
      </c>
      <c r="K75" s="76">
        <f>IFERROR(VLOOKUP($C75,'DONNEES-900'!$A$3:$L$300,10,FALSE),'1000'!$J73)</f>
        <v>741.25</v>
      </c>
      <c r="L75" s="198">
        <f>IFERROR(VLOOKUP($C75,'DONNEES-900'!$A$3:$L$300,11,FALSE),'1000'!$K73)</f>
        <v>873.50600000000009</v>
      </c>
      <c r="M75" s="206">
        <f t="shared" si="40"/>
        <v>678.49000000000012</v>
      </c>
      <c r="N75" s="76">
        <f t="shared" si="41"/>
        <v>294</v>
      </c>
      <c r="O75" s="76">
        <f t="shared" si="42"/>
        <v>2815.7</v>
      </c>
      <c r="P75" s="76">
        <f t="shared" si="43"/>
        <v>1179</v>
      </c>
      <c r="Q75" s="76">
        <f t="shared" si="44"/>
        <v>1636.7</v>
      </c>
      <c r="R75" s="76">
        <f t="shared" si="45"/>
        <v>1842.056</v>
      </c>
      <c r="S75" s="76">
        <f t="shared" si="46"/>
        <v>227.3</v>
      </c>
      <c r="T75" s="207">
        <f t="shared" si="47"/>
        <v>1614.7560000000001</v>
      </c>
      <c r="U75" s="289"/>
      <c r="V75" s="290"/>
      <c r="W75" s="93">
        <v>1</v>
      </c>
      <c r="X75" s="118">
        <v>1</v>
      </c>
      <c r="Y75" s="86">
        <f t="shared" si="48"/>
        <v>678.49000000000012</v>
      </c>
      <c r="Z75" s="87">
        <f t="shared" si="49"/>
        <v>294</v>
      </c>
      <c r="AA75" s="87">
        <f t="shared" si="50"/>
        <v>1636.7</v>
      </c>
      <c r="AB75" s="87">
        <f t="shared" si="51"/>
        <v>1179</v>
      </c>
      <c r="AC75" s="87">
        <f t="shared" si="52"/>
        <v>1614.7560000000001</v>
      </c>
      <c r="AD75" s="88">
        <f t="shared" si="53"/>
        <v>227.3</v>
      </c>
      <c r="AE75" s="84">
        <v>0.87</v>
      </c>
      <c r="AF75" s="86">
        <f t="shared" ref="AF75:AH80" si="54">Y75/$AE75</f>
        <v>779.87356321839093</v>
      </c>
      <c r="AG75" s="87">
        <f t="shared" si="54"/>
        <v>337.93103448275861</v>
      </c>
      <c r="AH75" s="87">
        <f t="shared" si="54"/>
        <v>1881.2643678160921</v>
      </c>
      <c r="AI75" s="88">
        <f t="shared" ref="AI75:AI80" si="55">AC75/$AE75</f>
        <v>1856.0413793103448</v>
      </c>
      <c r="AJ75" s="87">
        <f t="shared" si="39"/>
        <v>4855.1103448275862</v>
      </c>
      <c r="AK75" s="89"/>
      <c r="AL75" s="87">
        <f t="shared" si="38"/>
        <v>5961.7580327586202</v>
      </c>
      <c r="AM75" s="90">
        <v>804.84354999999982</v>
      </c>
      <c r="AN75" s="87">
        <v>342.75749999999999</v>
      </c>
      <c r="AO75" s="91">
        <v>3051.0344827586209</v>
      </c>
      <c r="AP75" s="87">
        <v>1763.1224999999999</v>
      </c>
    </row>
    <row r="76" spans="1:42" ht="15" x14ac:dyDescent="0.25">
      <c r="A76" s="92">
        <v>140</v>
      </c>
      <c r="B76" s="137" t="s">
        <v>34</v>
      </c>
      <c r="C76" s="92">
        <v>138</v>
      </c>
      <c r="D76" s="76">
        <f>IFERROR(VLOOKUP($C76,'DONNEES-900'!$A$3:$L$300,2,FALSE),'1000'!$B74)</f>
        <v>678.49000000000012</v>
      </c>
      <c r="E76" s="76">
        <f>IFERROR(VLOOKUP($C76,'DONNEES-900'!$A$3:$L$300,3,FALSE),'1000'!$C74)</f>
        <v>294</v>
      </c>
      <c r="F76" s="76">
        <f>IFERROR(VLOOKUP($C76,'DONNEES-900'!$A$3:$L$300,4,FALSE),'1000'!$D74)</f>
        <v>1179</v>
      </c>
      <c r="G76" s="76">
        <f>IFERROR(VLOOKUP($C76,'DONNEES-900'!$A$3:$L$300,5,FALSE),'1000'!$E74)</f>
        <v>1064</v>
      </c>
      <c r="H76" s="76">
        <f>IFERROR(VLOOKUP($C76,'DONNEES-900'!$A$3:$L$300,6,FALSE),'1000'!$F74)</f>
        <v>354</v>
      </c>
      <c r="I76" s="76">
        <f>IFERROR(VLOOKUP($C76,'DONNEES-900'!$A$3:$L$300,7,FALSE),'1000'!$G74)</f>
        <v>218.7</v>
      </c>
      <c r="J76" s="76">
        <f>IFERROR(VLOOKUP($C76,'DONNEES-900'!$A$3:$L$300,9,FALSE),'1000'!$I74)</f>
        <v>227.3</v>
      </c>
      <c r="K76" s="76">
        <f>IFERROR(VLOOKUP($C76,'DONNEES-900'!$A$3:$L$300,10,FALSE),'1000'!$J74)</f>
        <v>741.25</v>
      </c>
      <c r="L76" s="198">
        <f>IFERROR(VLOOKUP($C76,'DONNEES-900'!$A$3:$L$300,11,FALSE),'1000'!$K74)</f>
        <v>873.50600000000009</v>
      </c>
      <c r="M76" s="206">
        <f t="shared" si="40"/>
        <v>678.49000000000012</v>
      </c>
      <c r="N76" s="76">
        <f t="shared" si="41"/>
        <v>294</v>
      </c>
      <c r="O76" s="76">
        <f t="shared" si="42"/>
        <v>2815.7</v>
      </c>
      <c r="P76" s="76">
        <f t="shared" si="43"/>
        <v>1179</v>
      </c>
      <c r="Q76" s="76">
        <f t="shared" si="44"/>
        <v>1636.7</v>
      </c>
      <c r="R76" s="76">
        <f t="shared" si="45"/>
        <v>1842.056</v>
      </c>
      <c r="S76" s="76">
        <f t="shared" si="46"/>
        <v>227.3</v>
      </c>
      <c r="T76" s="207">
        <f t="shared" si="47"/>
        <v>1614.7560000000001</v>
      </c>
      <c r="U76" s="289"/>
      <c r="V76" s="290"/>
      <c r="W76" s="93">
        <v>1</v>
      </c>
      <c r="X76" s="118">
        <v>1</v>
      </c>
      <c r="Y76" s="86">
        <f t="shared" si="48"/>
        <v>678.49000000000012</v>
      </c>
      <c r="Z76" s="87">
        <f t="shared" si="49"/>
        <v>294</v>
      </c>
      <c r="AA76" s="87">
        <f t="shared" si="50"/>
        <v>1636.7</v>
      </c>
      <c r="AB76" s="87">
        <f t="shared" si="51"/>
        <v>1179</v>
      </c>
      <c r="AC76" s="87">
        <f t="shared" si="52"/>
        <v>1614.7560000000001</v>
      </c>
      <c r="AD76" s="88">
        <f t="shared" si="53"/>
        <v>227.3</v>
      </c>
      <c r="AE76" s="84">
        <v>0.87</v>
      </c>
      <c r="AF76" s="86">
        <f t="shared" si="54"/>
        <v>779.87356321839093</v>
      </c>
      <c r="AG76" s="87">
        <f t="shared" si="54"/>
        <v>337.93103448275861</v>
      </c>
      <c r="AH76" s="87">
        <f t="shared" si="54"/>
        <v>1881.2643678160921</v>
      </c>
      <c r="AI76" s="88">
        <f t="shared" si="55"/>
        <v>1856.0413793103448</v>
      </c>
      <c r="AJ76" s="87">
        <f t="shared" si="39"/>
        <v>4855.1103448275862</v>
      </c>
      <c r="AK76" s="89"/>
      <c r="AL76" s="87">
        <f t="shared" si="38"/>
        <v>5961.7580327586202</v>
      </c>
      <c r="AM76" s="90">
        <v>804.84354999999982</v>
      </c>
      <c r="AN76" s="87">
        <v>342.75749999999999</v>
      </c>
      <c r="AO76" s="91">
        <v>3051.0344827586209</v>
      </c>
      <c r="AP76" s="87">
        <v>1763.1224999999999</v>
      </c>
    </row>
    <row r="77" spans="1:42" ht="15" x14ac:dyDescent="0.25">
      <c r="A77" s="92">
        <v>141</v>
      </c>
      <c r="B77" s="137" t="s">
        <v>34</v>
      </c>
      <c r="C77" s="92">
        <v>139</v>
      </c>
      <c r="D77" s="76">
        <f>IFERROR(VLOOKUP($C77,'DONNEES-900'!$A$3:$L$300,2,FALSE),'1000'!$B75)</f>
        <v>678.49000000000012</v>
      </c>
      <c r="E77" s="76">
        <f>IFERROR(VLOOKUP($C77,'DONNEES-900'!$A$3:$L$300,3,FALSE),'1000'!$C75)</f>
        <v>294</v>
      </c>
      <c r="F77" s="76">
        <f>IFERROR(VLOOKUP($C77,'DONNEES-900'!$A$3:$L$300,4,FALSE),'1000'!$D75)</f>
        <v>1179</v>
      </c>
      <c r="G77" s="76">
        <f>IFERROR(VLOOKUP($C77,'DONNEES-900'!$A$3:$L$300,5,FALSE),'1000'!$E75)</f>
        <v>1064</v>
      </c>
      <c r="H77" s="76">
        <f>IFERROR(VLOOKUP($C77,'DONNEES-900'!$A$3:$L$300,6,FALSE),'1000'!$F75)</f>
        <v>354</v>
      </c>
      <c r="I77" s="76">
        <f>IFERROR(VLOOKUP($C77,'DONNEES-900'!$A$3:$L$300,7,FALSE),'1000'!$G75)</f>
        <v>218.7</v>
      </c>
      <c r="J77" s="76">
        <f>IFERROR(VLOOKUP($C77,'DONNEES-900'!$A$3:$L$300,9,FALSE),'1000'!$I75)</f>
        <v>227.3</v>
      </c>
      <c r="K77" s="76">
        <f>IFERROR(VLOOKUP($C77,'DONNEES-900'!$A$3:$L$300,10,FALSE),'1000'!$J75)</f>
        <v>741.25</v>
      </c>
      <c r="L77" s="198">
        <f>IFERROR(VLOOKUP($C77,'DONNEES-900'!$A$3:$L$300,11,FALSE),'1000'!$K75)</f>
        <v>873.50600000000009</v>
      </c>
      <c r="M77" s="206">
        <f t="shared" si="40"/>
        <v>678.49000000000012</v>
      </c>
      <c r="N77" s="76">
        <f t="shared" si="41"/>
        <v>294</v>
      </c>
      <c r="O77" s="76">
        <f t="shared" si="42"/>
        <v>2815.7</v>
      </c>
      <c r="P77" s="76">
        <f t="shared" si="43"/>
        <v>1179</v>
      </c>
      <c r="Q77" s="76">
        <f t="shared" si="44"/>
        <v>1636.7</v>
      </c>
      <c r="R77" s="76">
        <f t="shared" si="45"/>
        <v>1842.056</v>
      </c>
      <c r="S77" s="76">
        <f t="shared" si="46"/>
        <v>227.3</v>
      </c>
      <c r="T77" s="207">
        <f t="shared" si="47"/>
        <v>1614.7560000000001</v>
      </c>
      <c r="U77" s="289"/>
      <c r="V77" s="290"/>
      <c r="W77" s="93">
        <v>1</v>
      </c>
      <c r="X77" s="118">
        <v>1</v>
      </c>
      <c r="Y77" s="86">
        <f t="shared" si="48"/>
        <v>678.49000000000012</v>
      </c>
      <c r="Z77" s="87">
        <f t="shared" si="49"/>
        <v>294</v>
      </c>
      <c r="AA77" s="87">
        <f t="shared" si="50"/>
        <v>1636.7</v>
      </c>
      <c r="AB77" s="87">
        <f t="shared" si="51"/>
        <v>1179</v>
      </c>
      <c r="AC77" s="87">
        <f t="shared" si="52"/>
        <v>1614.7560000000001</v>
      </c>
      <c r="AD77" s="88">
        <f t="shared" si="53"/>
        <v>227.3</v>
      </c>
      <c r="AE77" s="84">
        <v>0.87</v>
      </c>
      <c r="AF77" s="86">
        <f t="shared" si="54"/>
        <v>779.87356321839093</v>
      </c>
      <c r="AG77" s="87">
        <f t="shared" si="54"/>
        <v>337.93103448275861</v>
      </c>
      <c r="AH77" s="87">
        <f t="shared" si="54"/>
        <v>1881.2643678160921</v>
      </c>
      <c r="AI77" s="88">
        <f t="shared" si="55"/>
        <v>1856.0413793103448</v>
      </c>
      <c r="AJ77" s="87">
        <f t="shared" si="39"/>
        <v>4855.1103448275862</v>
      </c>
      <c r="AK77" s="89"/>
      <c r="AL77" s="87">
        <f t="shared" si="38"/>
        <v>6469.4215499999991</v>
      </c>
      <c r="AM77" s="90">
        <v>804.84354999999982</v>
      </c>
      <c r="AN77" s="87">
        <v>342.75749999999999</v>
      </c>
      <c r="AO77" s="91">
        <v>3558.6979999999999</v>
      </c>
      <c r="AP77" s="87">
        <v>1763.1224999999999</v>
      </c>
    </row>
    <row r="78" spans="1:42" ht="15" x14ac:dyDescent="0.25">
      <c r="A78" s="92">
        <v>142</v>
      </c>
      <c r="B78" s="137" t="s">
        <v>34</v>
      </c>
      <c r="C78" s="92">
        <v>140</v>
      </c>
      <c r="D78" s="76">
        <f>IFERROR(VLOOKUP($C78,'DONNEES-900'!$A$3:$L$300,2,FALSE),'1000'!$B76)</f>
        <v>678.49000000000012</v>
      </c>
      <c r="E78" s="76">
        <f>IFERROR(VLOOKUP($C78,'DONNEES-900'!$A$3:$L$300,3,FALSE),'1000'!$C76)</f>
        <v>294</v>
      </c>
      <c r="F78" s="76">
        <f>IFERROR(VLOOKUP($C78,'DONNEES-900'!$A$3:$L$300,4,FALSE),'1000'!$D76)</f>
        <v>1179</v>
      </c>
      <c r="G78" s="76">
        <f>IFERROR(VLOOKUP($C78,'DONNEES-900'!$A$3:$L$300,5,FALSE),'1000'!$E76)</f>
        <v>1064</v>
      </c>
      <c r="H78" s="76">
        <f>IFERROR(VLOOKUP($C78,'DONNEES-900'!$A$3:$L$300,6,FALSE),'1000'!$F76)</f>
        <v>354</v>
      </c>
      <c r="I78" s="76">
        <f>IFERROR(VLOOKUP($C78,'DONNEES-900'!$A$3:$L$300,7,FALSE),'1000'!$G76)</f>
        <v>218.7</v>
      </c>
      <c r="J78" s="76">
        <f>IFERROR(VLOOKUP($C78,'DONNEES-900'!$A$3:$L$300,9,FALSE),'1000'!$I76)</f>
        <v>227.3</v>
      </c>
      <c r="K78" s="76">
        <f>IFERROR(VLOOKUP($C78,'DONNEES-900'!$A$3:$L$300,10,FALSE),'1000'!$J76)</f>
        <v>741.25</v>
      </c>
      <c r="L78" s="198">
        <f>IFERROR(VLOOKUP($C78,'DONNEES-900'!$A$3:$L$300,11,FALSE),'1000'!$K76)</f>
        <v>873.50600000000009</v>
      </c>
      <c r="M78" s="206">
        <f t="shared" si="40"/>
        <v>678.49000000000012</v>
      </c>
      <c r="N78" s="76">
        <f t="shared" si="41"/>
        <v>294</v>
      </c>
      <c r="O78" s="76">
        <f t="shared" si="42"/>
        <v>2815.7</v>
      </c>
      <c r="P78" s="76">
        <f t="shared" si="43"/>
        <v>1179</v>
      </c>
      <c r="Q78" s="76">
        <f t="shared" si="44"/>
        <v>1636.7</v>
      </c>
      <c r="R78" s="76">
        <f t="shared" si="45"/>
        <v>1842.056</v>
      </c>
      <c r="S78" s="76">
        <f t="shared" si="46"/>
        <v>227.3</v>
      </c>
      <c r="T78" s="207">
        <f t="shared" si="47"/>
        <v>1614.7560000000001</v>
      </c>
      <c r="U78" s="289"/>
      <c r="V78" s="290"/>
      <c r="W78" s="93">
        <v>1</v>
      </c>
      <c r="X78" s="118">
        <v>1</v>
      </c>
      <c r="Y78" s="86">
        <f t="shared" si="48"/>
        <v>678.49000000000012</v>
      </c>
      <c r="Z78" s="87">
        <f t="shared" si="49"/>
        <v>294</v>
      </c>
      <c r="AA78" s="87">
        <f t="shared" si="50"/>
        <v>1636.7</v>
      </c>
      <c r="AB78" s="87">
        <f t="shared" si="51"/>
        <v>1179</v>
      </c>
      <c r="AC78" s="87">
        <f t="shared" si="52"/>
        <v>1614.7560000000001</v>
      </c>
      <c r="AD78" s="88">
        <f t="shared" si="53"/>
        <v>227.3</v>
      </c>
      <c r="AE78" s="84">
        <v>0.87</v>
      </c>
      <c r="AF78" s="86">
        <f t="shared" si="54"/>
        <v>779.87356321839093</v>
      </c>
      <c r="AG78" s="87">
        <f t="shared" si="54"/>
        <v>337.93103448275861</v>
      </c>
      <c r="AH78" s="87">
        <f t="shared" si="54"/>
        <v>1881.2643678160921</v>
      </c>
      <c r="AI78" s="88">
        <f t="shared" si="55"/>
        <v>1856.0413793103448</v>
      </c>
      <c r="AJ78" s="87">
        <f t="shared" si="39"/>
        <v>4855.1103448275862</v>
      </c>
      <c r="AK78" s="89"/>
      <c r="AL78" s="87">
        <f t="shared" si="38"/>
        <v>5961.7580327586202</v>
      </c>
      <c r="AM78" s="90">
        <v>804.84354999999982</v>
      </c>
      <c r="AN78" s="87">
        <v>342.75749999999999</v>
      </c>
      <c r="AO78" s="91">
        <v>3051.0344827586209</v>
      </c>
      <c r="AP78" s="87">
        <v>1763.1224999999999</v>
      </c>
    </row>
    <row r="79" spans="1:42" ht="15" x14ac:dyDescent="0.25">
      <c r="A79" s="94">
        <v>143</v>
      </c>
      <c r="B79" s="135" t="s">
        <v>35</v>
      </c>
      <c r="C79" s="94">
        <v>141</v>
      </c>
      <c r="D79" s="142">
        <f>IFERROR(VLOOKUP($C79,'DONNEES-900'!$A$3:$L$300,2,FALSE),'1000'!$B77)</f>
        <v>677.19999999999993</v>
      </c>
      <c r="E79" s="142">
        <f>IFERROR(VLOOKUP($C79,'DONNEES-900'!$A$3:$L$300,3,FALSE),'1000'!$C77)</f>
        <v>294</v>
      </c>
      <c r="F79" s="142">
        <f>IFERROR(VLOOKUP($C79,'DONNEES-900'!$A$3:$L$300,4,FALSE),'1000'!$D77)</f>
        <v>1179</v>
      </c>
      <c r="G79" s="142">
        <f>IFERROR(VLOOKUP($C79,'DONNEES-900'!$A$3:$L$300,5,FALSE),'1000'!$E77)</f>
        <v>1064</v>
      </c>
      <c r="H79" s="142">
        <f>IFERROR(VLOOKUP($C79,'DONNEES-900'!$A$3:$L$300,6,FALSE),'1000'!$F77)</f>
        <v>354</v>
      </c>
      <c r="I79" s="142">
        <f>IFERROR(VLOOKUP($C79,'DONNEES-900'!$A$3:$L$300,7,FALSE),'1000'!$G77)</f>
        <v>218.7</v>
      </c>
      <c r="J79" s="142">
        <f>IFERROR(VLOOKUP($C79,'DONNEES-900'!$A$3:$L$300,9,FALSE),'1000'!$I77)</f>
        <v>227.3</v>
      </c>
      <c r="K79" s="142">
        <f>IFERROR(VLOOKUP($C79,'DONNEES-900'!$A$3:$L$300,10,FALSE),'1000'!$J77)</f>
        <v>741.25</v>
      </c>
      <c r="L79" s="199">
        <f>IFERROR(VLOOKUP($C79,'DONNEES-900'!$A$3:$L$300,11,FALSE),'1000'!$K77)</f>
        <v>873.50600000000009</v>
      </c>
      <c r="M79" s="208">
        <f t="shared" si="40"/>
        <v>677.19999999999993</v>
      </c>
      <c r="N79" s="142">
        <f t="shared" si="41"/>
        <v>294</v>
      </c>
      <c r="O79" s="142">
        <f t="shared" si="42"/>
        <v>2815.7</v>
      </c>
      <c r="P79" s="142">
        <f t="shared" si="43"/>
        <v>1179</v>
      </c>
      <c r="Q79" s="142">
        <f t="shared" si="44"/>
        <v>1636.7</v>
      </c>
      <c r="R79" s="142">
        <f t="shared" si="45"/>
        <v>1842.056</v>
      </c>
      <c r="S79" s="142">
        <f t="shared" si="46"/>
        <v>227.3</v>
      </c>
      <c r="T79" s="209">
        <f t="shared" si="47"/>
        <v>1614.7560000000001</v>
      </c>
      <c r="U79" s="289"/>
      <c r="V79" s="290"/>
      <c r="W79" s="143">
        <v>1</v>
      </c>
      <c r="X79" s="144">
        <v>1</v>
      </c>
      <c r="Y79" s="86">
        <f t="shared" si="48"/>
        <v>677.19999999999993</v>
      </c>
      <c r="Z79" s="87">
        <f t="shared" si="49"/>
        <v>294</v>
      </c>
      <c r="AA79" s="87">
        <f t="shared" si="50"/>
        <v>1636.7</v>
      </c>
      <c r="AB79" s="87">
        <f t="shared" si="51"/>
        <v>1179</v>
      </c>
      <c r="AC79" s="87">
        <f t="shared" si="52"/>
        <v>1614.7560000000001</v>
      </c>
      <c r="AD79" s="88">
        <f t="shared" si="53"/>
        <v>227.3</v>
      </c>
      <c r="AE79" s="84">
        <v>0.87</v>
      </c>
      <c r="AF79" s="86">
        <f t="shared" si="54"/>
        <v>778.39080459770105</v>
      </c>
      <c r="AG79" s="87">
        <f t="shared" si="54"/>
        <v>337.93103448275861</v>
      </c>
      <c r="AH79" s="87">
        <f t="shared" si="54"/>
        <v>1881.2643678160921</v>
      </c>
      <c r="AI79" s="88">
        <f t="shared" si="55"/>
        <v>1856.0413793103448</v>
      </c>
      <c r="AJ79" s="87">
        <f t="shared" si="39"/>
        <v>4853.627586206896</v>
      </c>
      <c r="AK79" s="89"/>
      <c r="AL79" s="87">
        <f t="shared" si="38"/>
        <v>5961.7580327586202</v>
      </c>
      <c r="AM79" s="90">
        <v>804.84354999999982</v>
      </c>
      <c r="AN79" s="87">
        <v>342.75749999999999</v>
      </c>
      <c r="AO79" s="91">
        <v>3051.0344827586209</v>
      </c>
      <c r="AP79" s="87">
        <v>1763.1224999999999</v>
      </c>
    </row>
    <row r="80" spans="1:42" ht="15" x14ac:dyDescent="0.25">
      <c r="A80" s="92">
        <v>144</v>
      </c>
      <c r="B80" s="137" t="s">
        <v>34</v>
      </c>
      <c r="C80" s="92">
        <v>142</v>
      </c>
      <c r="D80" s="76">
        <f>IFERROR(VLOOKUP($C80,'DONNEES-900'!$A$3:$L$300,2,FALSE),'1000'!$B78)</f>
        <v>678.49000000000012</v>
      </c>
      <c r="E80" s="76">
        <f>IFERROR(VLOOKUP($C80,'DONNEES-900'!$A$3:$L$300,3,FALSE),'1000'!$C78)</f>
        <v>294</v>
      </c>
      <c r="F80" s="76">
        <f>IFERROR(VLOOKUP($C80,'DONNEES-900'!$A$3:$L$300,4,FALSE),'1000'!$D78)</f>
        <v>1112</v>
      </c>
      <c r="G80" s="76">
        <f>IFERROR(VLOOKUP($C80,'DONNEES-900'!$A$3:$L$300,5,FALSE),'1000'!$E78)</f>
        <v>1064</v>
      </c>
      <c r="H80" s="76">
        <f>IFERROR(VLOOKUP($C80,'DONNEES-900'!$A$3:$L$300,6,FALSE),'1000'!$F78)</f>
        <v>354</v>
      </c>
      <c r="I80" s="76">
        <f>IFERROR(VLOOKUP($C80,'DONNEES-900'!$A$3:$L$300,7,FALSE),'1000'!$G78)</f>
        <v>218.7</v>
      </c>
      <c r="J80" s="76">
        <f>IFERROR(VLOOKUP($C80,'DONNEES-900'!$A$3:$L$300,9,FALSE),'1000'!$I78)</f>
        <v>227.3</v>
      </c>
      <c r="K80" s="76">
        <f>IFERROR(VLOOKUP($C80,'DONNEES-900'!$A$3:$L$300,10,FALSE),'1000'!$J78)</f>
        <v>741.25</v>
      </c>
      <c r="L80" s="198">
        <f>IFERROR(VLOOKUP($C80,'DONNEES-900'!$A$3:$L$300,11,FALSE),'1000'!$K78)</f>
        <v>873.50600000000009</v>
      </c>
      <c r="M80" s="206">
        <f t="shared" si="40"/>
        <v>678.49000000000012</v>
      </c>
      <c r="N80" s="76">
        <f t="shared" si="41"/>
        <v>294</v>
      </c>
      <c r="O80" s="76">
        <f t="shared" si="42"/>
        <v>2748.7</v>
      </c>
      <c r="P80" s="76">
        <f t="shared" si="43"/>
        <v>1112</v>
      </c>
      <c r="Q80" s="76">
        <f t="shared" si="44"/>
        <v>1636.7</v>
      </c>
      <c r="R80" s="76">
        <f t="shared" si="45"/>
        <v>1842.056</v>
      </c>
      <c r="S80" s="76">
        <f t="shared" si="46"/>
        <v>227.3</v>
      </c>
      <c r="T80" s="207">
        <f t="shared" si="47"/>
        <v>1614.7560000000001</v>
      </c>
      <c r="U80" s="289"/>
      <c r="V80" s="290"/>
      <c r="W80" s="93">
        <v>1</v>
      </c>
      <c r="X80" s="118">
        <v>1</v>
      </c>
      <c r="Y80" s="86">
        <f t="shared" si="48"/>
        <v>678.49000000000012</v>
      </c>
      <c r="Z80" s="87">
        <f t="shared" si="49"/>
        <v>294</v>
      </c>
      <c r="AA80" s="87">
        <f t="shared" si="50"/>
        <v>1636.7</v>
      </c>
      <c r="AB80" s="87">
        <f t="shared" si="51"/>
        <v>1112</v>
      </c>
      <c r="AC80" s="87">
        <f t="shared" si="52"/>
        <v>1614.7560000000001</v>
      </c>
      <c r="AD80" s="88">
        <f t="shared" si="53"/>
        <v>227.3</v>
      </c>
      <c r="AE80" s="84">
        <v>0.87</v>
      </c>
      <c r="AF80" s="86">
        <f t="shared" si="54"/>
        <v>779.87356321839093</v>
      </c>
      <c r="AG80" s="87">
        <f t="shared" si="54"/>
        <v>337.93103448275861</v>
      </c>
      <c r="AH80" s="87">
        <f t="shared" si="54"/>
        <v>1881.2643678160921</v>
      </c>
      <c r="AI80" s="88">
        <f t="shared" si="55"/>
        <v>1856.0413793103448</v>
      </c>
      <c r="AJ80" s="87">
        <f t="shared" si="39"/>
        <v>4855.1103448275862</v>
      </c>
      <c r="AK80" s="89"/>
      <c r="AL80" s="87">
        <f t="shared" si="38"/>
        <v>5961.7580327586202</v>
      </c>
      <c r="AM80" s="90">
        <v>804.84354999999982</v>
      </c>
      <c r="AN80" s="87">
        <v>342.75749999999999</v>
      </c>
      <c r="AO80" s="91">
        <v>3051.0344827586209</v>
      </c>
      <c r="AP80" s="87">
        <v>1763.1224999999999</v>
      </c>
    </row>
    <row r="81" spans="1:42" ht="15" x14ac:dyDescent="0.25">
      <c r="A81" s="138">
        <v>145</v>
      </c>
      <c r="B81" s="137" t="s">
        <v>34</v>
      </c>
      <c r="C81" s="92">
        <v>143</v>
      </c>
      <c r="D81" s="76">
        <f>IFERROR(VLOOKUP($C81,'DONNEES-900'!$A$3:$L$300,2,FALSE),'1000'!$B79)</f>
        <v>678.49000000000012</v>
      </c>
      <c r="E81" s="76">
        <f>IFERROR(VLOOKUP($C81,'DONNEES-900'!$A$3:$L$300,3,FALSE),'1000'!$C79)</f>
        <v>294</v>
      </c>
      <c r="F81" s="76">
        <f>IFERROR(VLOOKUP($C81,'DONNEES-900'!$A$3:$L$300,4,FALSE),'1000'!$D79)</f>
        <v>1112</v>
      </c>
      <c r="G81" s="76">
        <f>IFERROR(VLOOKUP($C81,'DONNEES-900'!$A$3:$L$300,5,FALSE),'1000'!$E79)</f>
        <v>1064</v>
      </c>
      <c r="H81" s="76">
        <f>IFERROR(VLOOKUP($C81,'DONNEES-900'!$A$3:$L$300,6,FALSE),'1000'!$F79)</f>
        <v>354</v>
      </c>
      <c r="I81" s="76">
        <f>IFERROR(VLOOKUP($C81,'DONNEES-900'!$A$3:$L$300,7,FALSE),'1000'!$G79)</f>
        <v>218.7</v>
      </c>
      <c r="J81" s="76">
        <f>IFERROR(VLOOKUP($C81,'DONNEES-900'!$A$3:$L$300,9,FALSE),'1000'!$I79)</f>
        <v>227.3</v>
      </c>
      <c r="K81" s="76">
        <f>IFERROR(VLOOKUP($C81,'DONNEES-900'!$A$3:$L$300,10,FALSE),'1000'!$J79)</f>
        <v>741.25</v>
      </c>
      <c r="L81" s="198">
        <f>IFERROR(VLOOKUP($C81,'DONNEES-900'!$A$3:$L$300,11,FALSE),'1000'!$K79)</f>
        <v>873.50600000000009</v>
      </c>
      <c r="M81" s="206">
        <f t="shared" si="40"/>
        <v>678.49000000000012</v>
      </c>
      <c r="N81" s="76">
        <f t="shared" si="41"/>
        <v>294</v>
      </c>
      <c r="O81" s="76">
        <f t="shared" si="42"/>
        <v>2748.7</v>
      </c>
      <c r="P81" s="76">
        <f t="shared" si="43"/>
        <v>1112</v>
      </c>
      <c r="Q81" s="76">
        <f t="shared" si="44"/>
        <v>1636.7</v>
      </c>
      <c r="R81" s="76">
        <f t="shared" si="45"/>
        <v>1842.056</v>
      </c>
      <c r="S81" s="76">
        <f t="shared" si="46"/>
        <v>227.3</v>
      </c>
      <c r="T81" s="207">
        <f t="shared" si="47"/>
        <v>1614.7560000000001</v>
      </c>
      <c r="U81" s="289"/>
      <c r="V81" s="290"/>
      <c r="W81" s="93">
        <v>1</v>
      </c>
      <c r="X81" s="118">
        <v>1</v>
      </c>
      <c r="Y81" s="86">
        <f t="shared" si="48"/>
        <v>678.49000000000012</v>
      </c>
      <c r="Z81" s="87">
        <f t="shared" si="49"/>
        <v>294</v>
      </c>
      <c r="AA81" s="87">
        <f t="shared" si="50"/>
        <v>1636.7</v>
      </c>
      <c r="AB81" s="87">
        <f t="shared" si="51"/>
        <v>1112</v>
      </c>
      <c r="AC81" s="87">
        <f t="shared" si="52"/>
        <v>1614.7560000000001</v>
      </c>
      <c r="AD81" s="88">
        <f t="shared" si="53"/>
        <v>227.3</v>
      </c>
      <c r="AE81" s="84">
        <v>0.87</v>
      </c>
      <c r="AF81" s="86">
        <v>862.2924999999999</v>
      </c>
      <c r="AG81" s="87">
        <v>369.85149999999999</v>
      </c>
      <c r="AH81" s="87">
        <v>3558.6979999999999</v>
      </c>
      <c r="AI81" s="88">
        <v>2534.393</v>
      </c>
      <c r="AJ81" s="87">
        <f t="shared" si="39"/>
        <v>7325.2349999999997</v>
      </c>
      <c r="AK81" s="89"/>
      <c r="AL81" s="87">
        <f t="shared" si="38"/>
        <v>6817.5714827586207</v>
      </c>
      <c r="AM81" s="90">
        <v>862.2924999999999</v>
      </c>
      <c r="AN81" s="87">
        <v>369.85149999999999</v>
      </c>
      <c r="AO81" s="91">
        <v>3051.0344827586209</v>
      </c>
      <c r="AP81" s="87">
        <v>2534.393</v>
      </c>
    </row>
    <row r="82" spans="1:42" ht="15" x14ac:dyDescent="0.25">
      <c r="A82" s="92">
        <v>146</v>
      </c>
      <c r="B82" s="137" t="s">
        <v>34</v>
      </c>
      <c r="C82" s="92">
        <v>144</v>
      </c>
      <c r="D82" s="76">
        <f>IFERROR(VLOOKUP($C82,'DONNEES-900'!$A$3:$L$300,2,FALSE),'1000'!$B80)</f>
        <v>678.49000000000012</v>
      </c>
      <c r="E82" s="76">
        <f>IFERROR(VLOOKUP($C82,'DONNEES-900'!$A$3:$L$300,3,FALSE),'1000'!$C80)</f>
        <v>294</v>
      </c>
      <c r="F82" s="76">
        <f>IFERROR(VLOOKUP($C82,'DONNEES-900'!$A$3:$L$300,4,FALSE),'1000'!$D80)</f>
        <v>1112</v>
      </c>
      <c r="G82" s="76">
        <f>IFERROR(VLOOKUP($C82,'DONNEES-900'!$A$3:$L$300,5,FALSE),'1000'!$E80)</f>
        <v>1064</v>
      </c>
      <c r="H82" s="76">
        <f>IFERROR(VLOOKUP($C82,'DONNEES-900'!$A$3:$L$300,6,FALSE),'1000'!$F80)</f>
        <v>354</v>
      </c>
      <c r="I82" s="76">
        <f>IFERROR(VLOOKUP($C82,'DONNEES-900'!$A$3:$L$300,7,FALSE),'1000'!$G80)</f>
        <v>218.7</v>
      </c>
      <c r="J82" s="76">
        <f>IFERROR(VLOOKUP($C82,'DONNEES-900'!$A$3:$L$300,9,FALSE),'1000'!$I80)</f>
        <v>227.3</v>
      </c>
      <c r="K82" s="76">
        <f>IFERROR(VLOOKUP($C82,'DONNEES-900'!$A$3:$L$300,10,FALSE),'1000'!$J80)</f>
        <v>741.25</v>
      </c>
      <c r="L82" s="198">
        <f>IFERROR(VLOOKUP($C82,'DONNEES-900'!$A$3:$L$300,11,FALSE),'1000'!$K80)</f>
        <v>873.50600000000009</v>
      </c>
      <c r="M82" s="206">
        <f t="shared" si="40"/>
        <v>678.49000000000012</v>
      </c>
      <c r="N82" s="76">
        <f t="shared" si="41"/>
        <v>294</v>
      </c>
      <c r="O82" s="76">
        <f t="shared" si="42"/>
        <v>2748.7</v>
      </c>
      <c r="P82" s="76">
        <f t="shared" si="43"/>
        <v>1112</v>
      </c>
      <c r="Q82" s="76">
        <f t="shared" si="44"/>
        <v>1636.7</v>
      </c>
      <c r="R82" s="76">
        <f t="shared" si="45"/>
        <v>1842.056</v>
      </c>
      <c r="S82" s="76">
        <f t="shared" si="46"/>
        <v>227.3</v>
      </c>
      <c r="T82" s="207">
        <f t="shared" si="47"/>
        <v>1614.7560000000001</v>
      </c>
      <c r="U82" s="289"/>
      <c r="V82" s="290"/>
      <c r="W82" s="93">
        <v>1</v>
      </c>
      <c r="X82" s="118">
        <v>1</v>
      </c>
      <c r="Y82" s="86">
        <f t="shared" si="48"/>
        <v>678.49000000000012</v>
      </c>
      <c r="Z82" s="87">
        <f t="shared" si="49"/>
        <v>294</v>
      </c>
      <c r="AA82" s="87">
        <f t="shared" si="50"/>
        <v>1636.7</v>
      </c>
      <c r="AB82" s="87">
        <f t="shared" si="51"/>
        <v>1112</v>
      </c>
      <c r="AC82" s="87">
        <f t="shared" si="52"/>
        <v>1614.7560000000001</v>
      </c>
      <c r="AD82" s="88">
        <f t="shared" si="53"/>
        <v>227.3</v>
      </c>
      <c r="AE82" s="84">
        <v>0.87</v>
      </c>
      <c r="AF82" s="86">
        <f t="shared" ref="AF82:AF101" si="56">Y82/$AE82</f>
        <v>779.87356321839093</v>
      </c>
      <c r="AG82" s="87">
        <f t="shared" ref="AG82:AG101" si="57">Z82/$AE82</f>
        <v>337.93103448275861</v>
      </c>
      <c r="AH82" s="87">
        <f t="shared" ref="AH82:AH101" si="58">AA82/$AE82</f>
        <v>1881.2643678160921</v>
      </c>
      <c r="AI82" s="88">
        <f t="shared" ref="AI82:AI101" si="59">AC82/$AE82</f>
        <v>1856.0413793103448</v>
      </c>
      <c r="AJ82" s="87">
        <f t="shared" si="39"/>
        <v>4855.1103448275862</v>
      </c>
      <c r="AK82" s="89"/>
      <c r="AL82" s="87">
        <f t="shared" si="38"/>
        <v>5961.7580327586202</v>
      </c>
      <c r="AM82" s="90">
        <v>804.84354999999982</v>
      </c>
      <c r="AN82" s="87">
        <v>342.75749999999999</v>
      </c>
      <c r="AO82" s="91">
        <v>3051.0344827586209</v>
      </c>
      <c r="AP82" s="87">
        <v>1763.1224999999999</v>
      </c>
    </row>
    <row r="83" spans="1:42" ht="15" x14ac:dyDescent="0.25">
      <c r="A83" s="92">
        <v>147</v>
      </c>
      <c r="B83" s="137" t="s">
        <v>34</v>
      </c>
      <c r="C83" s="92">
        <v>145</v>
      </c>
      <c r="D83" s="76">
        <f>IFERROR(VLOOKUP($C83,'DONNEES-900'!$A$3:$L$300,2,FALSE),'1000'!$B81)</f>
        <v>678.49000000000012</v>
      </c>
      <c r="E83" s="76">
        <f>IFERROR(VLOOKUP($C83,'DONNEES-900'!$A$3:$L$300,3,FALSE),'1000'!$C81)</f>
        <v>294</v>
      </c>
      <c r="F83" s="76">
        <f>IFERROR(VLOOKUP($C83,'DONNEES-900'!$A$3:$L$300,4,FALSE),'1000'!$D81)</f>
        <v>1112</v>
      </c>
      <c r="G83" s="76">
        <f>IFERROR(VLOOKUP($C83,'DONNEES-900'!$A$3:$L$300,5,FALSE),'1000'!$E81)</f>
        <v>1064</v>
      </c>
      <c r="H83" s="76">
        <f>IFERROR(VLOOKUP($C83,'DONNEES-900'!$A$3:$L$300,6,FALSE),'1000'!$F81)</f>
        <v>354</v>
      </c>
      <c r="I83" s="76">
        <f>IFERROR(VLOOKUP($C83,'DONNEES-900'!$A$3:$L$300,7,FALSE),'1000'!$G81)</f>
        <v>218.7</v>
      </c>
      <c r="J83" s="76">
        <f>IFERROR(VLOOKUP($C83,'DONNEES-900'!$A$3:$L$300,9,FALSE),'1000'!$I81)</f>
        <v>227.3</v>
      </c>
      <c r="K83" s="76">
        <f>IFERROR(VLOOKUP($C83,'DONNEES-900'!$A$3:$L$300,10,FALSE),'1000'!$J81)</f>
        <v>741.25</v>
      </c>
      <c r="L83" s="198">
        <f>IFERROR(VLOOKUP($C83,'DONNEES-900'!$A$3:$L$300,11,FALSE),'1000'!$K81)</f>
        <v>873.50600000000009</v>
      </c>
      <c r="M83" s="206">
        <f t="shared" si="40"/>
        <v>678.49000000000012</v>
      </c>
      <c r="N83" s="76">
        <f t="shared" si="41"/>
        <v>294</v>
      </c>
      <c r="O83" s="76">
        <f t="shared" si="42"/>
        <v>2748.7</v>
      </c>
      <c r="P83" s="76">
        <f t="shared" si="43"/>
        <v>1112</v>
      </c>
      <c r="Q83" s="76">
        <f t="shared" si="44"/>
        <v>1636.7</v>
      </c>
      <c r="R83" s="76">
        <f t="shared" si="45"/>
        <v>1842.056</v>
      </c>
      <c r="S83" s="76">
        <f t="shared" si="46"/>
        <v>227.3</v>
      </c>
      <c r="T83" s="207">
        <f t="shared" si="47"/>
        <v>1614.7560000000001</v>
      </c>
      <c r="U83" s="289"/>
      <c r="V83" s="290"/>
      <c r="W83" s="93">
        <v>1</v>
      </c>
      <c r="X83" s="118">
        <v>1</v>
      </c>
      <c r="Y83" s="86">
        <f t="shared" si="48"/>
        <v>678.49000000000012</v>
      </c>
      <c r="Z83" s="87">
        <f t="shared" si="49"/>
        <v>294</v>
      </c>
      <c r="AA83" s="87">
        <f t="shared" si="50"/>
        <v>1636.7</v>
      </c>
      <c r="AB83" s="87">
        <f t="shared" si="51"/>
        <v>1112</v>
      </c>
      <c r="AC83" s="87">
        <f t="shared" si="52"/>
        <v>1614.7560000000001</v>
      </c>
      <c r="AD83" s="88">
        <f t="shared" si="53"/>
        <v>227.3</v>
      </c>
      <c r="AE83" s="84">
        <v>0.87</v>
      </c>
      <c r="AF83" s="86">
        <f t="shared" si="56"/>
        <v>779.87356321839093</v>
      </c>
      <c r="AG83" s="87">
        <f t="shared" si="57"/>
        <v>337.93103448275861</v>
      </c>
      <c r="AH83" s="87">
        <f t="shared" si="58"/>
        <v>1881.2643678160921</v>
      </c>
      <c r="AI83" s="88">
        <f t="shared" si="59"/>
        <v>1856.0413793103448</v>
      </c>
      <c r="AJ83" s="87">
        <f t="shared" si="39"/>
        <v>4855.1103448275862</v>
      </c>
      <c r="AK83" s="89"/>
      <c r="AL83" s="87">
        <f t="shared" si="38"/>
        <v>5961.7580327586202</v>
      </c>
      <c r="AM83" s="90">
        <v>804.84354999999982</v>
      </c>
      <c r="AN83" s="87">
        <v>342.75749999999999</v>
      </c>
      <c r="AO83" s="91">
        <v>3051.0344827586209</v>
      </c>
      <c r="AP83" s="87">
        <v>1763.1224999999999</v>
      </c>
    </row>
    <row r="84" spans="1:42" ht="15" x14ac:dyDescent="0.25">
      <c r="A84" s="92">
        <v>148</v>
      </c>
      <c r="B84" s="137" t="s">
        <v>34</v>
      </c>
      <c r="C84" s="92">
        <v>146</v>
      </c>
      <c r="D84" s="76">
        <f>IFERROR(VLOOKUP($C84,'DONNEES-900'!$A$3:$L$300,2,FALSE),'1000'!$B82)</f>
        <v>679.24000000000012</v>
      </c>
      <c r="E84" s="76">
        <f>IFERROR(VLOOKUP($C84,'DONNEES-900'!$A$3:$L$300,3,FALSE),'1000'!$C82)</f>
        <v>294</v>
      </c>
      <c r="F84" s="76">
        <f>IFERROR(VLOOKUP($C84,'DONNEES-900'!$A$3:$L$300,4,FALSE),'1000'!$D82)</f>
        <v>1112</v>
      </c>
      <c r="G84" s="76">
        <f>IFERROR(VLOOKUP($C84,'DONNEES-900'!$A$3:$L$300,5,FALSE),'1000'!$E82)</f>
        <v>1064</v>
      </c>
      <c r="H84" s="76">
        <f>IFERROR(VLOOKUP($C84,'DONNEES-900'!$A$3:$L$300,6,FALSE),'1000'!$F82)</f>
        <v>354</v>
      </c>
      <c r="I84" s="76">
        <f>IFERROR(VLOOKUP($C84,'DONNEES-900'!$A$3:$L$300,7,FALSE),'1000'!$G82)</f>
        <v>218.7</v>
      </c>
      <c r="J84" s="76">
        <f>IFERROR(VLOOKUP($C84,'DONNEES-900'!$A$3:$L$300,9,FALSE),'1000'!$I82)</f>
        <v>227.3</v>
      </c>
      <c r="K84" s="76">
        <f>IFERROR(VLOOKUP($C84,'DONNEES-900'!$A$3:$L$300,10,FALSE),'1000'!$J82)</f>
        <v>741.25</v>
      </c>
      <c r="L84" s="198">
        <f>IFERROR(VLOOKUP($C84,'DONNEES-900'!$A$3:$L$300,11,FALSE),'1000'!$K82)</f>
        <v>873.50600000000009</v>
      </c>
      <c r="M84" s="206">
        <f t="shared" si="40"/>
        <v>679.24000000000012</v>
      </c>
      <c r="N84" s="76">
        <f t="shared" si="41"/>
        <v>294</v>
      </c>
      <c r="O84" s="76">
        <f t="shared" si="42"/>
        <v>2748.7</v>
      </c>
      <c r="P84" s="76">
        <f t="shared" si="43"/>
        <v>1112</v>
      </c>
      <c r="Q84" s="76">
        <f t="shared" si="44"/>
        <v>1636.7</v>
      </c>
      <c r="R84" s="76">
        <f t="shared" si="45"/>
        <v>1842.056</v>
      </c>
      <c r="S84" s="76">
        <f t="shared" si="46"/>
        <v>227.3</v>
      </c>
      <c r="T84" s="207">
        <f t="shared" si="47"/>
        <v>1614.7560000000001</v>
      </c>
      <c r="U84" s="289"/>
      <c r="V84" s="290"/>
      <c r="W84" s="93">
        <v>1</v>
      </c>
      <c r="X84" s="118">
        <v>1</v>
      </c>
      <c r="Y84" s="86">
        <f t="shared" si="48"/>
        <v>679.24000000000012</v>
      </c>
      <c r="Z84" s="87">
        <f t="shared" si="49"/>
        <v>294</v>
      </c>
      <c r="AA84" s="87">
        <f t="shared" si="50"/>
        <v>1636.7</v>
      </c>
      <c r="AB84" s="87">
        <f t="shared" si="51"/>
        <v>1112</v>
      </c>
      <c r="AC84" s="87">
        <f t="shared" si="52"/>
        <v>1614.7560000000001</v>
      </c>
      <c r="AD84" s="88">
        <f t="shared" si="53"/>
        <v>227.3</v>
      </c>
      <c r="AE84" s="84">
        <v>0.87</v>
      </c>
      <c r="AF84" s="86">
        <f t="shared" si="56"/>
        <v>780.73563218390814</v>
      </c>
      <c r="AG84" s="87">
        <f t="shared" si="57"/>
        <v>337.93103448275861</v>
      </c>
      <c r="AH84" s="87">
        <f t="shared" si="58"/>
        <v>1881.2643678160921</v>
      </c>
      <c r="AI84" s="88">
        <f t="shared" si="59"/>
        <v>1856.0413793103448</v>
      </c>
      <c r="AJ84" s="87">
        <f t="shared" si="39"/>
        <v>4855.9724137931044</v>
      </c>
      <c r="AK84" s="89"/>
      <c r="AL84" s="87">
        <f t="shared" si="38"/>
        <v>5926.6086074712639</v>
      </c>
      <c r="AM84" s="90">
        <v>804.84354999999982</v>
      </c>
      <c r="AN84" s="87">
        <v>342.75749999999999</v>
      </c>
      <c r="AO84" s="91">
        <v>3015.8850574712646</v>
      </c>
      <c r="AP84" s="87">
        <v>1763.1224999999999</v>
      </c>
    </row>
    <row r="85" spans="1:42" ht="15" x14ac:dyDescent="0.25">
      <c r="A85" s="92">
        <v>149</v>
      </c>
      <c r="B85" s="137" t="s">
        <v>34</v>
      </c>
      <c r="C85" s="92">
        <v>147</v>
      </c>
      <c r="D85" s="76">
        <f>IFERROR(VLOOKUP($C85,'DONNEES-900'!$A$3:$L$300,2,FALSE),'1000'!$B83)</f>
        <v>679.24000000000012</v>
      </c>
      <c r="E85" s="76">
        <f>IFERROR(VLOOKUP($C85,'DONNEES-900'!$A$3:$L$300,3,FALSE),'1000'!$C83)</f>
        <v>294</v>
      </c>
      <c r="F85" s="76">
        <f>IFERROR(VLOOKUP($C85,'DONNEES-900'!$A$3:$L$300,4,FALSE),'1000'!$D83)</f>
        <v>1112</v>
      </c>
      <c r="G85" s="76">
        <f>IFERROR(VLOOKUP($C85,'DONNEES-900'!$A$3:$L$300,5,FALSE),'1000'!$E83)</f>
        <v>1064</v>
      </c>
      <c r="H85" s="76">
        <f>IFERROR(VLOOKUP($C85,'DONNEES-900'!$A$3:$L$300,6,FALSE),'1000'!$F83)</f>
        <v>354</v>
      </c>
      <c r="I85" s="76">
        <f>IFERROR(VLOOKUP($C85,'DONNEES-900'!$A$3:$L$300,7,FALSE),'1000'!$G83)</f>
        <v>218.7</v>
      </c>
      <c r="J85" s="76">
        <f>IFERROR(VLOOKUP($C85,'DONNEES-900'!$A$3:$L$300,9,FALSE),'1000'!$I83)</f>
        <v>227.3</v>
      </c>
      <c r="K85" s="76">
        <f>IFERROR(VLOOKUP($C85,'DONNEES-900'!$A$3:$L$300,10,FALSE),'1000'!$J83)</f>
        <v>741.25</v>
      </c>
      <c r="L85" s="198">
        <f>IFERROR(VLOOKUP($C85,'DONNEES-900'!$A$3:$L$300,11,FALSE),'1000'!$K83)</f>
        <v>873.50600000000009</v>
      </c>
      <c r="M85" s="206">
        <f t="shared" si="40"/>
        <v>679.24000000000012</v>
      </c>
      <c r="N85" s="76">
        <f t="shared" si="41"/>
        <v>294</v>
      </c>
      <c r="O85" s="76">
        <f t="shared" si="42"/>
        <v>2748.7</v>
      </c>
      <c r="P85" s="76">
        <f t="shared" si="43"/>
        <v>1112</v>
      </c>
      <c r="Q85" s="76">
        <f t="shared" si="44"/>
        <v>1636.7</v>
      </c>
      <c r="R85" s="76">
        <f t="shared" si="45"/>
        <v>1842.056</v>
      </c>
      <c r="S85" s="76">
        <f t="shared" si="46"/>
        <v>227.3</v>
      </c>
      <c r="T85" s="207">
        <f t="shared" si="47"/>
        <v>1614.7560000000001</v>
      </c>
      <c r="U85" s="289"/>
      <c r="V85" s="290"/>
      <c r="W85" s="93">
        <v>1</v>
      </c>
      <c r="X85" s="118">
        <v>1</v>
      </c>
      <c r="Y85" s="86">
        <f t="shared" si="48"/>
        <v>679.24000000000012</v>
      </c>
      <c r="Z85" s="87">
        <f t="shared" si="49"/>
        <v>294</v>
      </c>
      <c r="AA85" s="87">
        <f t="shared" si="50"/>
        <v>1636.7</v>
      </c>
      <c r="AB85" s="87">
        <f t="shared" si="51"/>
        <v>1112</v>
      </c>
      <c r="AC85" s="87">
        <f t="shared" si="52"/>
        <v>1614.7560000000001</v>
      </c>
      <c r="AD85" s="88">
        <f t="shared" si="53"/>
        <v>227.3</v>
      </c>
      <c r="AE85" s="84">
        <v>0.87</v>
      </c>
      <c r="AF85" s="86">
        <f t="shared" si="56"/>
        <v>780.73563218390814</v>
      </c>
      <c r="AG85" s="87">
        <f t="shared" si="57"/>
        <v>337.93103448275861</v>
      </c>
      <c r="AH85" s="87">
        <f t="shared" si="58"/>
        <v>1881.2643678160921</v>
      </c>
      <c r="AI85" s="88">
        <f t="shared" si="59"/>
        <v>1856.0413793103448</v>
      </c>
      <c r="AJ85" s="87">
        <f t="shared" si="39"/>
        <v>4855.9724137931044</v>
      </c>
      <c r="AK85" s="89"/>
      <c r="AL85" s="87">
        <f t="shared" si="38"/>
        <v>6469.4215499999991</v>
      </c>
      <c r="AM85" s="90">
        <v>804.84354999999982</v>
      </c>
      <c r="AN85" s="87">
        <v>342.75749999999999</v>
      </c>
      <c r="AO85" s="91">
        <v>3558.6979999999999</v>
      </c>
      <c r="AP85" s="87">
        <v>1763.1224999999999</v>
      </c>
    </row>
    <row r="86" spans="1:42" ht="15" x14ac:dyDescent="0.25">
      <c r="A86" s="92">
        <v>150</v>
      </c>
      <c r="B86" s="137" t="s">
        <v>34</v>
      </c>
      <c r="C86" s="92">
        <v>148</v>
      </c>
      <c r="D86" s="76">
        <f>IFERROR(VLOOKUP($C86,'DONNEES-900'!$A$3:$L$300,2,FALSE),'1000'!$B84)</f>
        <v>670.6400000000001</v>
      </c>
      <c r="E86" s="76">
        <f>IFERROR(VLOOKUP($C86,'DONNEES-900'!$A$3:$L$300,3,FALSE),'1000'!$C84)</f>
        <v>294</v>
      </c>
      <c r="F86" s="76">
        <f>IFERROR(VLOOKUP($C86,'DONNEES-900'!$A$3:$L$300,4,FALSE),'1000'!$D84)</f>
        <v>1099.9000000000001</v>
      </c>
      <c r="G86" s="76">
        <f>IFERROR(VLOOKUP($C86,'DONNEES-900'!$A$3:$L$300,5,FALSE),'1000'!$E84)</f>
        <v>1064</v>
      </c>
      <c r="H86" s="76">
        <f>IFERROR(VLOOKUP($C86,'DONNEES-900'!$A$3:$L$300,6,FALSE),'1000'!$F84)</f>
        <v>354</v>
      </c>
      <c r="I86" s="76">
        <f>IFERROR(VLOOKUP($C86,'DONNEES-900'!$A$3:$L$300,7,FALSE),'1000'!$G84)</f>
        <v>216.72</v>
      </c>
      <c r="J86" s="76">
        <f>IFERROR(VLOOKUP($C86,'DONNEES-900'!$A$3:$L$300,9,FALSE),'1000'!$I84)</f>
        <v>224.83</v>
      </c>
      <c r="K86" s="76">
        <f>IFERROR(VLOOKUP($C86,'DONNEES-900'!$A$3:$L$300,10,FALSE),'1000'!$J84)</f>
        <v>740.75</v>
      </c>
      <c r="L86" s="198">
        <f>IFERROR(VLOOKUP($C86,'DONNEES-900'!$A$3:$L$300,11,FALSE),'1000'!$K84)</f>
        <v>873.27600000000007</v>
      </c>
      <c r="M86" s="206">
        <f t="shared" si="40"/>
        <v>670.6400000000001</v>
      </c>
      <c r="N86" s="76">
        <f t="shared" si="41"/>
        <v>294</v>
      </c>
      <c r="O86" s="76">
        <f t="shared" si="42"/>
        <v>2734.62</v>
      </c>
      <c r="P86" s="76">
        <f t="shared" si="43"/>
        <v>1099.9000000000001</v>
      </c>
      <c r="Q86" s="76">
        <f t="shared" si="44"/>
        <v>1634.72</v>
      </c>
      <c r="R86" s="76">
        <f t="shared" si="45"/>
        <v>1838.856</v>
      </c>
      <c r="S86" s="76">
        <f t="shared" si="46"/>
        <v>224.83</v>
      </c>
      <c r="T86" s="207">
        <f t="shared" si="47"/>
        <v>1614.0260000000001</v>
      </c>
      <c r="U86" s="289"/>
      <c r="V86" s="290"/>
      <c r="W86" s="93">
        <v>1</v>
      </c>
      <c r="X86" s="118">
        <v>1</v>
      </c>
      <c r="Y86" s="86">
        <f t="shared" si="48"/>
        <v>670.6400000000001</v>
      </c>
      <c r="Z86" s="87">
        <f t="shared" si="49"/>
        <v>294</v>
      </c>
      <c r="AA86" s="87">
        <f t="shared" si="50"/>
        <v>1634.72</v>
      </c>
      <c r="AB86" s="87">
        <f t="shared" si="51"/>
        <v>1099.9000000000001</v>
      </c>
      <c r="AC86" s="87">
        <f t="shared" si="52"/>
        <v>1614.0260000000001</v>
      </c>
      <c r="AD86" s="88">
        <f t="shared" si="53"/>
        <v>224.83</v>
      </c>
      <c r="AE86" s="84">
        <v>0.87</v>
      </c>
      <c r="AF86" s="86">
        <f t="shared" si="56"/>
        <v>770.85057471264383</v>
      </c>
      <c r="AG86" s="87">
        <f t="shared" si="57"/>
        <v>337.93103448275861</v>
      </c>
      <c r="AH86" s="87">
        <f t="shared" si="58"/>
        <v>1878.9885057471265</v>
      </c>
      <c r="AI86" s="88">
        <f t="shared" si="59"/>
        <v>1855.2022988505748</v>
      </c>
      <c r="AJ86" s="87">
        <f t="shared" si="39"/>
        <v>4842.9724137931034</v>
      </c>
      <c r="AK86" s="89"/>
      <c r="AL86" s="87">
        <f t="shared" si="38"/>
        <v>5926.6086074712639</v>
      </c>
      <c r="AM86" s="90">
        <v>804.84354999999982</v>
      </c>
      <c r="AN86" s="87">
        <v>342.75749999999999</v>
      </c>
      <c r="AO86" s="91">
        <v>3015.8850574712646</v>
      </c>
      <c r="AP86" s="87">
        <v>1763.1224999999999</v>
      </c>
    </row>
    <row r="87" spans="1:42" ht="15" x14ac:dyDescent="0.25">
      <c r="A87" s="92">
        <v>151</v>
      </c>
      <c r="B87" s="137" t="s">
        <v>34</v>
      </c>
      <c r="C87" s="92">
        <v>149</v>
      </c>
      <c r="D87" s="76">
        <f>IFERROR(VLOOKUP($C87,'DONNEES-900'!$A$3:$L$300,2,FALSE),'1000'!$B85)</f>
        <v>670.6400000000001</v>
      </c>
      <c r="E87" s="76">
        <f>IFERROR(VLOOKUP($C87,'DONNEES-900'!$A$3:$L$300,3,FALSE),'1000'!$C85)</f>
        <v>294</v>
      </c>
      <c r="F87" s="76">
        <f>IFERROR(VLOOKUP($C87,'DONNEES-900'!$A$3:$L$300,4,FALSE),'1000'!$D85)</f>
        <v>1099.9000000000001</v>
      </c>
      <c r="G87" s="76">
        <f>IFERROR(VLOOKUP($C87,'DONNEES-900'!$A$3:$L$300,5,FALSE),'1000'!$E85)</f>
        <v>1064</v>
      </c>
      <c r="H87" s="76">
        <f>IFERROR(VLOOKUP($C87,'DONNEES-900'!$A$3:$L$300,6,FALSE),'1000'!$F85)</f>
        <v>354</v>
      </c>
      <c r="I87" s="76">
        <f>IFERROR(VLOOKUP($C87,'DONNEES-900'!$A$3:$L$300,7,FALSE),'1000'!$G85)</f>
        <v>216.72</v>
      </c>
      <c r="J87" s="76">
        <f>IFERROR(VLOOKUP($C87,'DONNEES-900'!$A$3:$L$300,9,FALSE),'1000'!$I85)</f>
        <v>224.83</v>
      </c>
      <c r="K87" s="76">
        <f>IFERROR(VLOOKUP($C87,'DONNEES-900'!$A$3:$L$300,10,FALSE),'1000'!$J85)</f>
        <v>740.75</v>
      </c>
      <c r="L87" s="198">
        <f>IFERROR(VLOOKUP($C87,'DONNEES-900'!$A$3:$L$300,11,FALSE),'1000'!$K85)</f>
        <v>873.27600000000007</v>
      </c>
      <c r="M87" s="206">
        <f t="shared" si="40"/>
        <v>670.6400000000001</v>
      </c>
      <c r="N87" s="76">
        <f t="shared" si="41"/>
        <v>294</v>
      </c>
      <c r="O87" s="76">
        <f t="shared" si="42"/>
        <v>2734.62</v>
      </c>
      <c r="P87" s="76">
        <f t="shared" si="43"/>
        <v>1099.9000000000001</v>
      </c>
      <c r="Q87" s="76">
        <f t="shared" si="44"/>
        <v>1634.72</v>
      </c>
      <c r="R87" s="76">
        <f t="shared" si="45"/>
        <v>1838.856</v>
      </c>
      <c r="S87" s="76">
        <f t="shared" si="46"/>
        <v>224.83</v>
      </c>
      <c r="T87" s="207">
        <f t="shared" si="47"/>
        <v>1614.0260000000001</v>
      </c>
      <c r="U87" s="289"/>
      <c r="V87" s="290"/>
      <c r="W87" s="93">
        <v>1</v>
      </c>
      <c r="X87" s="118">
        <v>1</v>
      </c>
      <c r="Y87" s="86">
        <f t="shared" si="48"/>
        <v>670.6400000000001</v>
      </c>
      <c r="Z87" s="87">
        <f t="shared" si="49"/>
        <v>294</v>
      </c>
      <c r="AA87" s="87">
        <f t="shared" si="50"/>
        <v>1634.72</v>
      </c>
      <c r="AB87" s="87">
        <f t="shared" si="51"/>
        <v>1099.9000000000001</v>
      </c>
      <c r="AC87" s="87">
        <f t="shared" si="52"/>
        <v>1614.0260000000001</v>
      </c>
      <c r="AD87" s="88">
        <f t="shared" si="53"/>
        <v>224.83</v>
      </c>
      <c r="AE87" s="84">
        <v>0.87</v>
      </c>
      <c r="AF87" s="86">
        <f t="shared" si="56"/>
        <v>770.85057471264383</v>
      </c>
      <c r="AG87" s="87">
        <f t="shared" si="57"/>
        <v>337.93103448275861</v>
      </c>
      <c r="AH87" s="87">
        <f t="shared" si="58"/>
        <v>1878.9885057471265</v>
      </c>
      <c r="AI87" s="88">
        <f t="shared" si="59"/>
        <v>1855.2022988505748</v>
      </c>
      <c r="AJ87" s="87">
        <f t="shared" si="39"/>
        <v>4842.9724137931034</v>
      </c>
      <c r="AK87" s="89"/>
      <c r="AL87" s="87">
        <f t="shared" si="38"/>
        <v>5926.6086074712639</v>
      </c>
      <c r="AM87" s="90">
        <v>804.84354999999982</v>
      </c>
      <c r="AN87" s="87">
        <v>342.75749999999999</v>
      </c>
      <c r="AO87" s="91">
        <v>3015.8850574712646</v>
      </c>
      <c r="AP87" s="87">
        <v>1763.1224999999999</v>
      </c>
    </row>
    <row r="88" spans="1:42" ht="15" x14ac:dyDescent="0.25">
      <c r="A88" s="92">
        <v>152</v>
      </c>
      <c r="B88" s="137" t="s">
        <v>34</v>
      </c>
      <c r="C88" s="92">
        <v>150</v>
      </c>
      <c r="D88" s="76">
        <f>IFERROR(VLOOKUP($C88,'DONNEES-900'!$A$3:$L$300,2,FALSE),'1000'!$B86)</f>
        <v>660.44</v>
      </c>
      <c r="E88" s="76">
        <f>IFERROR(VLOOKUP($C88,'DONNEES-900'!$A$3:$L$300,3,FALSE),'1000'!$C86)</f>
        <v>294</v>
      </c>
      <c r="F88" s="76">
        <f>IFERROR(VLOOKUP($C88,'DONNEES-900'!$A$3:$L$300,4,FALSE),'1000'!$D86)</f>
        <v>1099.9000000000001</v>
      </c>
      <c r="G88" s="76">
        <f>IFERROR(VLOOKUP($C88,'DONNEES-900'!$A$3:$L$300,5,FALSE),'1000'!$E86)</f>
        <v>1064</v>
      </c>
      <c r="H88" s="76">
        <f>IFERROR(VLOOKUP($C88,'DONNEES-900'!$A$3:$L$300,6,FALSE),'1000'!$F86)</f>
        <v>354</v>
      </c>
      <c r="I88" s="76">
        <f>IFERROR(VLOOKUP($C88,'DONNEES-900'!$A$3:$L$300,7,FALSE),'1000'!$G86)</f>
        <v>216.72</v>
      </c>
      <c r="J88" s="76">
        <f>IFERROR(VLOOKUP($C88,'DONNEES-900'!$A$3:$L$300,9,FALSE),'1000'!$I86)</f>
        <v>224.83</v>
      </c>
      <c r="K88" s="76">
        <f>IFERROR(VLOOKUP($C88,'DONNEES-900'!$A$3:$L$300,10,FALSE),'1000'!$J86)</f>
        <v>740.75</v>
      </c>
      <c r="L88" s="198">
        <f>IFERROR(VLOOKUP($C88,'DONNEES-900'!$A$3:$L$300,11,FALSE),'1000'!$K86)</f>
        <v>873.27600000000007</v>
      </c>
      <c r="M88" s="206">
        <f t="shared" si="40"/>
        <v>660.44</v>
      </c>
      <c r="N88" s="76">
        <f t="shared" si="41"/>
        <v>294</v>
      </c>
      <c r="O88" s="76">
        <f t="shared" si="42"/>
        <v>2734.62</v>
      </c>
      <c r="P88" s="76">
        <f t="shared" si="43"/>
        <v>1099.9000000000001</v>
      </c>
      <c r="Q88" s="76">
        <f t="shared" si="44"/>
        <v>1634.72</v>
      </c>
      <c r="R88" s="76">
        <f t="shared" si="45"/>
        <v>1838.856</v>
      </c>
      <c r="S88" s="76">
        <f t="shared" si="46"/>
        <v>224.83</v>
      </c>
      <c r="T88" s="207">
        <f t="shared" si="47"/>
        <v>1614.0260000000001</v>
      </c>
      <c r="U88" s="289"/>
      <c r="V88" s="290"/>
      <c r="W88" s="93">
        <v>1</v>
      </c>
      <c r="X88" s="118">
        <v>1</v>
      </c>
      <c r="Y88" s="86">
        <f t="shared" si="48"/>
        <v>660.44</v>
      </c>
      <c r="Z88" s="87">
        <f t="shared" si="49"/>
        <v>294</v>
      </c>
      <c r="AA88" s="87">
        <f t="shared" si="50"/>
        <v>1634.72</v>
      </c>
      <c r="AB88" s="87">
        <f t="shared" si="51"/>
        <v>1099.9000000000001</v>
      </c>
      <c r="AC88" s="87">
        <f t="shared" si="52"/>
        <v>1614.0260000000001</v>
      </c>
      <c r="AD88" s="88">
        <f t="shared" si="53"/>
        <v>224.83</v>
      </c>
      <c r="AE88" s="84">
        <v>0.87</v>
      </c>
      <c r="AF88" s="86">
        <f t="shared" si="56"/>
        <v>759.1264367816093</v>
      </c>
      <c r="AG88" s="87">
        <f t="shared" si="57"/>
        <v>337.93103448275861</v>
      </c>
      <c r="AH88" s="87">
        <f t="shared" si="58"/>
        <v>1878.9885057471265</v>
      </c>
      <c r="AI88" s="88">
        <f t="shared" si="59"/>
        <v>1855.2022988505748</v>
      </c>
      <c r="AJ88" s="87">
        <f t="shared" si="39"/>
        <v>4831.248275862069</v>
      </c>
      <c r="AK88" s="89"/>
      <c r="AL88" s="87">
        <f t="shared" si="38"/>
        <v>5918.5626304597699</v>
      </c>
      <c r="AM88" s="90">
        <v>804.84354999999982</v>
      </c>
      <c r="AN88" s="87">
        <v>342.75749999999999</v>
      </c>
      <c r="AO88" s="91">
        <v>3007.8390804597702</v>
      </c>
      <c r="AP88" s="87">
        <v>1763.1224999999999</v>
      </c>
    </row>
    <row r="89" spans="1:42" ht="15" x14ac:dyDescent="0.25">
      <c r="A89" s="92">
        <v>153</v>
      </c>
      <c r="B89" s="137" t="s">
        <v>34</v>
      </c>
      <c r="C89" s="92">
        <v>151</v>
      </c>
      <c r="D89" s="76">
        <f>IFERROR(VLOOKUP($C89,'DONNEES-900'!$A$3:$L$300,2,FALSE),'1000'!$B87)</f>
        <v>660.44</v>
      </c>
      <c r="E89" s="76">
        <f>IFERROR(VLOOKUP($C89,'DONNEES-900'!$A$3:$L$300,3,FALSE),'1000'!$C87)</f>
        <v>294</v>
      </c>
      <c r="F89" s="76">
        <f>IFERROR(VLOOKUP($C89,'DONNEES-900'!$A$3:$L$300,4,FALSE),'1000'!$D87)</f>
        <v>1099.9000000000001</v>
      </c>
      <c r="G89" s="76">
        <f>IFERROR(VLOOKUP($C89,'DONNEES-900'!$A$3:$L$300,5,FALSE),'1000'!$E87)</f>
        <v>1064</v>
      </c>
      <c r="H89" s="76">
        <f>IFERROR(VLOOKUP($C89,'DONNEES-900'!$A$3:$L$300,6,FALSE),'1000'!$F87)</f>
        <v>354</v>
      </c>
      <c r="I89" s="76">
        <f>IFERROR(VLOOKUP($C89,'DONNEES-900'!$A$3:$L$300,7,FALSE),'1000'!$G87)</f>
        <v>216.72</v>
      </c>
      <c r="J89" s="76">
        <f>IFERROR(VLOOKUP($C89,'DONNEES-900'!$A$3:$L$300,9,FALSE),'1000'!$I87)</f>
        <v>224.83</v>
      </c>
      <c r="K89" s="76">
        <f>IFERROR(VLOOKUP($C89,'DONNEES-900'!$A$3:$L$300,10,FALSE),'1000'!$J87)</f>
        <v>740.75</v>
      </c>
      <c r="L89" s="198">
        <f>IFERROR(VLOOKUP($C89,'DONNEES-900'!$A$3:$L$300,11,FALSE),'1000'!$K87)</f>
        <v>873.27600000000007</v>
      </c>
      <c r="M89" s="206">
        <f t="shared" si="40"/>
        <v>660.44</v>
      </c>
      <c r="N89" s="76">
        <f t="shared" si="41"/>
        <v>294</v>
      </c>
      <c r="O89" s="76">
        <f t="shared" si="42"/>
        <v>2734.62</v>
      </c>
      <c r="P89" s="76">
        <f t="shared" si="43"/>
        <v>1099.9000000000001</v>
      </c>
      <c r="Q89" s="76">
        <f t="shared" si="44"/>
        <v>1634.72</v>
      </c>
      <c r="R89" s="76">
        <f t="shared" si="45"/>
        <v>1838.856</v>
      </c>
      <c r="S89" s="76">
        <f t="shared" si="46"/>
        <v>224.83</v>
      </c>
      <c r="T89" s="207">
        <f t="shared" si="47"/>
        <v>1614.0260000000001</v>
      </c>
      <c r="U89" s="289"/>
      <c r="V89" s="290"/>
      <c r="W89" s="93">
        <v>1</v>
      </c>
      <c r="X89" s="118">
        <v>1</v>
      </c>
      <c r="Y89" s="86">
        <f t="shared" si="48"/>
        <v>660.44</v>
      </c>
      <c r="Z89" s="87">
        <f t="shared" si="49"/>
        <v>294</v>
      </c>
      <c r="AA89" s="87">
        <f t="shared" si="50"/>
        <v>1634.72</v>
      </c>
      <c r="AB89" s="87">
        <f t="shared" si="51"/>
        <v>1099.9000000000001</v>
      </c>
      <c r="AC89" s="87">
        <f t="shared" si="52"/>
        <v>1614.0260000000001</v>
      </c>
      <c r="AD89" s="88">
        <f t="shared" si="53"/>
        <v>224.83</v>
      </c>
      <c r="AE89" s="84">
        <v>0.87</v>
      </c>
      <c r="AF89" s="86">
        <f t="shared" si="56"/>
        <v>759.1264367816093</v>
      </c>
      <c r="AG89" s="87">
        <f t="shared" si="57"/>
        <v>337.93103448275861</v>
      </c>
      <c r="AH89" s="87">
        <f t="shared" si="58"/>
        <v>1878.9885057471265</v>
      </c>
      <c r="AI89" s="88">
        <f t="shared" si="59"/>
        <v>1855.2022988505748</v>
      </c>
      <c r="AJ89" s="87">
        <f t="shared" si="39"/>
        <v>4831.248275862069</v>
      </c>
      <c r="AK89" s="89"/>
      <c r="AL89" s="87">
        <f t="shared" si="38"/>
        <v>9046.2145499999988</v>
      </c>
      <c r="AM89" s="90">
        <v>804.84354999999982</v>
      </c>
      <c r="AN89" s="87">
        <v>342.75749999999999</v>
      </c>
      <c r="AO89" s="91">
        <v>6135.491</v>
      </c>
      <c r="AP89" s="87">
        <v>1763.1224999999999</v>
      </c>
    </row>
    <row r="90" spans="1:42" ht="15" x14ac:dyDescent="0.25">
      <c r="A90" s="92">
        <v>154</v>
      </c>
      <c r="B90" s="137" t="s">
        <v>34</v>
      </c>
      <c r="C90" s="92">
        <v>152</v>
      </c>
      <c r="D90" s="76">
        <f>IFERROR(VLOOKUP($C90,'DONNEES-900'!$A$3:$L$300,2,FALSE),'1000'!$B88)</f>
        <v>660.44</v>
      </c>
      <c r="E90" s="76">
        <f>IFERROR(VLOOKUP($C90,'DONNEES-900'!$A$3:$L$300,3,FALSE),'1000'!$C88)</f>
        <v>294</v>
      </c>
      <c r="F90" s="76">
        <f>IFERROR(VLOOKUP($C90,'DONNEES-900'!$A$3:$L$300,4,FALSE),'1000'!$D88)</f>
        <v>1099.9000000000001</v>
      </c>
      <c r="G90" s="76">
        <f>IFERROR(VLOOKUP($C90,'DONNEES-900'!$A$3:$L$300,5,FALSE),'1000'!$E88)</f>
        <v>1064</v>
      </c>
      <c r="H90" s="76">
        <f>IFERROR(VLOOKUP($C90,'DONNEES-900'!$A$3:$L$300,6,FALSE),'1000'!$F88)</f>
        <v>354</v>
      </c>
      <c r="I90" s="76">
        <f>IFERROR(VLOOKUP($C90,'DONNEES-900'!$A$3:$L$300,7,FALSE),'1000'!$G88)</f>
        <v>216.72</v>
      </c>
      <c r="J90" s="76">
        <f>IFERROR(VLOOKUP($C90,'DONNEES-900'!$A$3:$L$300,9,FALSE),'1000'!$I88)</f>
        <v>224.83</v>
      </c>
      <c r="K90" s="76">
        <f>IFERROR(VLOOKUP($C90,'DONNEES-900'!$A$3:$L$300,10,FALSE),'1000'!$J88)</f>
        <v>740.75</v>
      </c>
      <c r="L90" s="198">
        <f>IFERROR(VLOOKUP($C90,'DONNEES-900'!$A$3:$L$300,11,FALSE),'1000'!$K88)</f>
        <v>873.27600000000007</v>
      </c>
      <c r="M90" s="206">
        <f t="shared" si="40"/>
        <v>660.44</v>
      </c>
      <c r="N90" s="76">
        <f t="shared" si="41"/>
        <v>294</v>
      </c>
      <c r="O90" s="76">
        <f t="shared" si="42"/>
        <v>2734.62</v>
      </c>
      <c r="P90" s="76">
        <f t="shared" si="43"/>
        <v>1099.9000000000001</v>
      </c>
      <c r="Q90" s="76">
        <f t="shared" si="44"/>
        <v>1634.72</v>
      </c>
      <c r="R90" s="76">
        <f t="shared" si="45"/>
        <v>1838.856</v>
      </c>
      <c r="S90" s="76">
        <f t="shared" si="46"/>
        <v>224.83</v>
      </c>
      <c r="T90" s="207">
        <f t="shared" si="47"/>
        <v>1614.0260000000001</v>
      </c>
      <c r="U90" s="289"/>
      <c r="V90" s="290"/>
      <c r="W90" s="93">
        <v>1</v>
      </c>
      <c r="X90" s="118">
        <v>1</v>
      </c>
      <c r="Y90" s="86">
        <f t="shared" si="48"/>
        <v>660.44</v>
      </c>
      <c r="Z90" s="87">
        <f t="shared" si="49"/>
        <v>294</v>
      </c>
      <c r="AA90" s="87">
        <f t="shared" si="50"/>
        <v>1634.72</v>
      </c>
      <c r="AB90" s="87">
        <f t="shared" si="51"/>
        <v>1099.9000000000001</v>
      </c>
      <c r="AC90" s="87">
        <f t="shared" si="52"/>
        <v>1614.0260000000001</v>
      </c>
      <c r="AD90" s="88">
        <f t="shared" si="53"/>
        <v>224.83</v>
      </c>
      <c r="AE90" s="84">
        <v>0.87</v>
      </c>
      <c r="AF90" s="86">
        <f t="shared" si="56"/>
        <v>759.1264367816093</v>
      </c>
      <c r="AG90" s="87">
        <f t="shared" si="57"/>
        <v>337.93103448275861</v>
      </c>
      <c r="AH90" s="87">
        <f t="shared" si="58"/>
        <v>1878.9885057471265</v>
      </c>
      <c r="AI90" s="88">
        <f t="shared" si="59"/>
        <v>1855.2022988505748</v>
      </c>
      <c r="AJ90" s="87">
        <f t="shared" si="39"/>
        <v>4831.248275862069</v>
      </c>
      <c r="AK90" s="89"/>
      <c r="AL90" s="87">
        <f t="shared" si="38"/>
        <v>5918.5626304597699</v>
      </c>
      <c r="AM90" s="90">
        <v>804.84354999999982</v>
      </c>
      <c r="AN90" s="87">
        <v>342.75749999999999</v>
      </c>
      <c r="AO90" s="91">
        <v>3007.8390804597702</v>
      </c>
      <c r="AP90" s="87">
        <v>1763.1224999999999</v>
      </c>
    </row>
    <row r="91" spans="1:42" ht="15" x14ac:dyDescent="0.25">
      <c r="A91" s="92">
        <v>155</v>
      </c>
      <c r="B91" s="137" t="s">
        <v>34</v>
      </c>
      <c r="C91" s="92">
        <v>153</v>
      </c>
      <c r="D91" s="76">
        <f>IFERROR(VLOOKUP($C91,'DONNEES-900'!$A$3:$L$300,2,FALSE),'1000'!$B89)</f>
        <v>660.44</v>
      </c>
      <c r="E91" s="76">
        <f>IFERROR(VLOOKUP($C91,'DONNEES-900'!$A$3:$L$300,3,FALSE),'1000'!$C89)</f>
        <v>294</v>
      </c>
      <c r="F91" s="76">
        <f>IFERROR(VLOOKUP($C91,'DONNEES-900'!$A$3:$L$300,4,FALSE),'1000'!$D89)</f>
        <v>1099.9000000000001</v>
      </c>
      <c r="G91" s="76">
        <f>IFERROR(VLOOKUP($C91,'DONNEES-900'!$A$3:$L$300,5,FALSE),'1000'!$E89)</f>
        <v>1064</v>
      </c>
      <c r="H91" s="76">
        <f>IFERROR(VLOOKUP($C91,'DONNEES-900'!$A$3:$L$300,6,FALSE),'1000'!$F89)</f>
        <v>354</v>
      </c>
      <c r="I91" s="76">
        <f>IFERROR(VLOOKUP($C91,'DONNEES-900'!$A$3:$L$300,7,FALSE),'1000'!$G89)</f>
        <v>216.72</v>
      </c>
      <c r="J91" s="76">
        <f>IFERROR(VLOOKUP($C91,'DONNEES-900'!$A$3:$L$300,9,FALSE),'1000'!$I89)</f>
        <v>224.83</v>
      </c>
      <c r="K91" s="76">
        <f>IFERROR(VLOOKUP($C91,'DONNEES-900'!$A$3:$L$300,10,FALSE),'1000'!$J89)</f>
        <v>740.75</v>
      </c>
      <c r="L91" s="198">
        <f>IFERROR(VLOOKUP($C91,'DONNEES-900'!$A$3:$L$300,11,FALSE),'1000'!$K89)</f>
        <v>873.27600000000007</v>
      </c>
      <c r="M91" s="206">
        <f t="shared" si="40"/>
        <v>660.44</v>
      </c>
      <c r="N91" s="76">
        <f t="shared" si="41"/>
        <v>294</v>
      </c>
      <c r="O91" s="76">
        <f t="shared" si="42"/>
        <v>2734.62</v>
      </c>
      <c r="P91" s="76">
        <f t="shared" si="43"/>
        <v>1099.9000000000001</v>
      </c>
      <c r="Q91" s="76">
        <f t="shared" si="44"/>
        <v>1634.72</v>
      </c>
      <c r="R91" s="76">
        <f t="shared" si="45"/>
        <v>1838.856</v>
      </c>
      <c r="S91" s="76">
        <f t="shared" si="46"/>
        <v>224.83</v>
      </c>
      <c r="T91" s="207">
        <f t="shared" si="47"/>
        <v>1614.0260000000001</v>
      </c>
      <c r="U91" s="289"/>
      <c r="V91" s="290"/>
      <c r="W91" s="93">
        <v>1</v>
      </c>
      <c r="X91" s="118">
        <v>1</v>
      </c>
      <c r="Y91" s="86">
        <f t="shared" si="48"/>
        <v>660.44</v>
      </c>
      <c r="Z91" s="87">
        <f t="shared" si="49"/>
        <v>294</v>
      </c>
      <c r="AA91" s="87">
        <f t="shared" si="50"/>
        <v>1634.72</v>
      </c>
      <c r="AB91" s="87">
        <f t="shared" si="51"/>
        <v>1099.9000000000001</v>
      </c>
      <c r="AC91" s="87">
        <f t="shared" si="52"/>
        <v>1614.0260000000001</v>
      </c>
      <c r="AD91" s="88">
        <f t="shared" si="53"/>
        <v>224.83</v>
      </c>
      <c r="AE91" s="84">
        <v>0.87</v>
      </c>
      <c r="AF91" s="86">
        <f t="shared" si="56"/>
        <v>759.1264367816093</v>
      </c>
      <c r="AG91" s="87">
        <f t="shared" si="57"/>
        <v>337.93103448275861</v>
      </c>
      <c r="AH91" s="87">
        <f t="shared" si="58"/>
        <v>1878.9885057471265</v>
      </c>
      <c r="AI91" s="88">
        <f t="shared" si="59"/>
        <v>1855.2022988505748</v>
      </c>
      <c r="AJ91" s="87">
        <f t="shared" si="39"/>
        <v>4831.248275862069</v>
      </c>
      <c r="AK91" s="89"/>
      <c r="AL91" s="87">
        <f t="shared" si="38"/>
        <v>5918.5626304597699</v>
      </c>
      <c r="AM91" s="90">
        <v>804.84354999999982</v>
      </c>
      <c r="AN91" s="87">
        <v>342.75749999999999</v>
      </c>
      <c r="AO91" s="91">
        <v>3007.8390804597702</v>
      </c>
      <c r="AP91" s="87">
        <v>1763.1224999999999</v>
      </c>
    </row>
    <row r="92" spans="1:42" ht="15" x14ac:dyDescent="0.25">
      <c r="A92" s="92">
        <v>156</v>
      </c>
      <c r="B92" s="137" t="s">
        <v>34</v>
      </c>
      <c r="C92" s="92">
        <v>154</v>
      </c>
      <c r="D92" s="76">
        <f>IFERROR(VLOOKUP($C92,'DONNEES-900'!$A$3:$L$300,2,FALSE),'1000'!$B90)</f>
        <v>660.44</v>
      </c>
      <c r="E92" s="76">
        <f>IFERROR(VLOOKUP($C92,'DONNEES-900'!$A$3:$L$300,3,FALSE),'1000'!$C90)</f>
        <v>294</v>
      </c>
      <c r="F92" s="76">
        <f>IFERROR(VLOOKUP($C92,'DONNEES-900'!$A$3:$L$300,4,FALSE),'1000'!$D90)</f>
        <v>1099.9000000000001</v>
      </c>
      <c r="G92" s="76">
        <f>IFERROR(VLOOKUP($C92,'DONNEES-900'!$A$3:$L$300,5,FALSE),'1000'!$E90)</f>
        <v>1064</v>
      </c>
      <c r="H92" s="76">
        <f>IFERROR(VLOOKUP($C92,'DONNEES-900'!$A$3:$L$300,6,FALSE),'1000'!$F90)</f>
        <v>354</v>
      </c>
      <c r="I92" s="76">
        <f>IFERROR(VLOOKUP($C92,'DONNEES-900'!$A$3:$L$300,7,FALSE),'1000'!$G90)</f>
        <v>216.72</v>
      </c>
      <c r="J92" s="76">
        <f>IFERROR(VLOOKUP($C92,'DONNEES-900'!$A$3:$L$300,9,FALSE),'1000'!$I90)</f>
        <v>224.83</v>
      </c>
      <c r="K92" s="76">
        <f>IFERROR(VLOOKUP($C92,'DONNEES-900'!$A$3:$L$300,10,FALSE),'1000'!$J90)</f>
        <v>740.75</v>
      </c>
      <c r="L92" s="198">
        <f>IFERROR(VLOOKUP($C92,'DONNEES-900'!$A$3:$L$300,11,FALSE),'1000'!$K90)</f>
        <v>873.27600000000007</v>
      </c>
      <c r="M92" s="206">
        <f t="shared" si="40"/>
        <v>660.44</v>
      </c>
      <c r="N92" s="76">
        <f t="shared" si="41"/>
        <v>294</v>
      </c>
      <c r="O92" s="76">
        <f t="shared" si="42"/>
        <v>2734.62</v>
      </c>
      <c r="P92" s="76">
        <f t="shared" si="43"/>
        <v>1099.9000000000001</v>
      </c>
      <c r="Q92" s="76">
        <f t="shared" si="44"/>
        <v>1634.72</v>
      </c>
      <c r="R92" s="76">
        <f t="shared" si="45"/>
        <v>1838.856</v>
      </c>
      <c r="S92" s="76">
        <f t="shared" si="46"/>
        <v>224.83</v>
      </c>
      <c r="T92" s="207">
        <f t="shared" si="47"/>
        <v>1614.0260000000001</v>
      </c>
      <c r="U92" s="289"/>
      <c r="V92" s="290"/>
      <c r="W92" s="93">
        <v>1</v>
      </c>
      <c r="X92" s="118">
        <v>1</v>
      </c>
      <c r="Y92" s="86">
        <f t="shared" si="48"/>
        <v>660.44</v>
      </c>
      <c r="Z92" s="87">
        <f t="shared" si="49"/>
        <v>294</v>
      </c>
      <c r="AA92" s="87">
        <f t="shared" si="50"/>
        <v>1634.72</v>
      </c>
      <c r="AB92" s="87">
        <f t="shared" si="51"/>
        <v>1099.9000000000001</v>
      </c>
      <c r="AC92" s="87">
        <f t="shared" si="52"/>
        <v>1614.0260000000001</v>
      </c>
      <c r="AD92" s="88">
        <f t="shared" si="53"/>
        <v>224.83</v>
      </c>
      <c r="AE92" s="84">
        <v>0.87</v>
      </c>
      <c r="AF92" s="86">
        <f t="shared" si="56"/>
        <v>759.1264367816093</v>
      </c>
      <c r="AG92" s="87">
        <f t="shared" si="57"/>
        <v>337.93103448275861</v>
      </c>
      <c r="AH92" s="87">
        <f t="shared" si="58"/>
        <v>1878.9885057471265</v>
      </c>
      <c r="AI92" s="88">
        <f t="shared" si="59"/>
        <v>1855.2022988505748</v>
      </c>
      <c r="AJ92" s="87">
        <f t="shared" si="39"/>
        <v>4831.248275862069</v>
      </c>
      <c r="AK92" s="89"/>
      <c r="AL92" s="87">
        <f t="shared" si="38"/>
        <v>7752.7745500000001</v>
      </c>
      <c r="AM92" s="90">
        <v>804.84354999999982</v>
      </c>
      <c r="AN92" s="87">
        <v>342.75749999999999</v>
      </c>
      <c r="AO92" s="91">
        <v>4842.0510000000004</v>
      </c>
      <c r="AP92" s="87">
        <v>1763.1224999999999</v>
      </c>
    </row>
    <row r="93" spans="1:42" ht="15" x14ac:dyDescent="0.25">
      <c r="A93" s="92">
        <v>157</v>
      </c>
      <c r="B93" s="137" t="s">
        <v>34</v>
      </c>
      <c r="C93" s="92">
        <v>155</v>
      </c>
      <c r="D93" s="76">
        <f>IFERROR(VLOOKUP($C93,'DONNEES-900'!$A$3:$L$300,2,FALSE),'1000'!$B91)</f>
        <v>660.44</v>
      </c>
      <c r="E93" s="76">
        <f>IFERROR(VLOOKUP($C93,'DONNEES-900'!$A$3:$L$300,3,FALSE),'1000'!$C91)</f>
        <v>294</v>
      </c>
      <c r="F93" s="76">
        <f>IFERROR(VLOOKUP($C93,'DONNEES-900'!$A$3:$L$300,4,FALSE),'1000'!$D91)</f>
        <v>1099.9000000000001</v>
      </c>
      <c r="G93" s="76">
        <f>IFERROR(VLOOKUP($C93,'DONNEES-900'!$A$3:$L$300,5,FALSE),'1000'!$E91)</f>
        <v>1064</v>
      </c>
      <c r="H93" s="76">
        <f>IFERROR(VLOOKUP($C93,'DONNEES-900'!$A$3:$L$300,6,FALSE),'1000'!$F91)</f>
        <v>354</v>
      </c>
      <c r="I93" s="76">
        <f>IFERROR(VLOOKUP($C93,'DONNEES-900'!$A$3:$L$300,7,FALSE),'1000'!$G91)</f>
        <v>216.72</v>
      </c>
      <c r="J93" s="76">
        <f>IFERROR(VLOOKUP($C93,'DONNEES-900'!$A$3:$L$300,9,FALSE),'1000'!$I91)</f>
        <v>224.83</v>
      </c>
      <c r="K93" s="76">
        <f>IFERROR(VLOOKUP($C93,'DONNEES-900'!$A$3:$L$300,10,FALSE),'1000'!$J91)</f>
        <v>740.75</v>
      </c>
      <c r="L93" s="198">
        <f>IFERROR(VLOOKUP($C93,'DONNEES-900'!$A$3:$L$300,11,FALSE),'1000'!$K91)</f>
        <v>873.27600000000007</v>
      </c>
      <c r="M93" s="206">
        <f t="shared" si="40"/>
        <v>660.44</v>
      </c>
      <c r="N93" s="76">
        <f t="shared" si="41"/>
        <v>294</v>
      </c>
      <c r="O93" s="76">
        <f t="shared" si="42"/>
        <v>2734.62</v>
      </c>
      <c r="P93" s="76">
        <f t="shared" si="43"/>
        <v>1099.9000000000001</v>
      </c>
      <c r="Q93" s="76">
        <f t="shared" si="44"/>
        <v>1634.72</v>
      </c>
      <c r="R93" s="76">
        <f t="shared" si="45"/>
        <v>1838.856</v>
      </c>
      <c r="S93" s="76">
        <f t="shared" si="46"/>
        <v>224.83</v>
      </c>
      <c r="T93" s="207">
        <f t="shared" si="47"/>
        <v>1614.0260000000001</v>
      </c>
      <c r="U93" s="289"/>
      <c r="V93" s="290"/>
      <c r="W93" s="93">
        <v>1</v>
      </c>
      <c r="X93" s="118">
        <v>1</v>
      </c>
      <c r="Y93" s="86">
        <f t="shared" si="48"/>
        <v>660.44</v>
      </c>
      <c r="Z93" s="87">
        <f t="shared" si="49"/>
        <v>294</v>
      </c>
      <c r="AA93" s="87">
        <f t="shared" si="50"/>
        <v>1634.72</v>
      </c>
      <c r="AB93" s="87">
        <f t="shared" si="51"/>
        <v>1099.9000000000001</v>
      </c>
      <c r="AC93" s="87">
        <f t="shared" si="52"/>
        <v>1614.0260000000001</v>
      </c>
      <c r="AD93" s="88">
        <f t="shared" si="53"/>
        <v>224.83</v>
      </c>
      <c r="AE93" s="84">
        <v>0.87</v>
      </c>
      <c r="AF93" s="86">
        <f t="shared" si="56"/>
        <v>759.1264367816093</v>
      </c>
      <c r="AG93" s="87">
        <f t="shared" si="57"/>
        <v>337.93103448275861</v>
      </c>
      <c r="AH93" s="87">
        <f t="shared" si="58"/>
        <v>1878.9885057471265</v>
      </c>
      <c r="AI93" s="88">
        <f t="shared" si="59"/>
        <v>1855.2022988505748</v>
      </c>
      <c r="AJ93" s="87">
        <f t="shared" si="39"/>
        <v>4831.248275862069</v>
      </c>
      <c r="AK93" s="89"/>
      <c r="AL93" s="87">
        <f t="shared" si="38"/>
        <v>5918.5626304597699</v>
      </c>
      <c r="AM93" s="90">
        <v>804.84354999999982</v>
      </c>
      <c r="AN93" s="87">
        <v>342.75749999999999</v>
      </c>
      <c r="AO93" s="91">
        <v>3007.8390804597702</v>
      </c>
      <c r="AP93" s="87">
        <v>1763.1224999999999</v>
      </c>
    </row>
    <row r="94" spans="1:42" ht="15" x14ac:dyDescent="0.25">
      <c r="A94" s="92">
        <v>158</v>
      </c>
      <c r="B94" s="137" t="s">
        <v>34</v>
      </c>
      <c r="C94" s="92">
        <v>156</v>
      </c>
      <c r="D94" s="76">
        <f>IFERROR(VLOOKUP($C94,'DONNEES-900'!$A$3:$L$300,2,FALSE),'1000'!$B92)</f>
        <v>660.44</v>
      </c>
      <c r="E94" s="76">
        <f>IFERROR(VLOOKUP($C94,'DONNEES-900'!$A$3:$L$300,3,FALSE),'1000'!$C92)</f>
        <v>294</v>
      </c>
      <c r="F94" s="76">
        <f>IFERROR(VLOOKUP($C94,'DONNEES-900'!$A$3:$L$300,4,FALSE),'1000'!$D92)</f>
        <v>1099.9000000000001</v>
      </c>
      <c r="G94" s="76">
        <f>IFERROR(VLOOKUP($C94,'DONNEES-900'!$A$3:$L$300,5,FALSE),'1000'!$E92)</f>
        <v>1064</v>
      </c>
      <c r="H94" s="76">
        <f>IFERROR(VLOOKUP($C94,'DONNEES-900'!$A$3:$L$300,6,FALSE),'1000'!$F92)</f>
        <v>354</v>
      </c>
      <c r="I94" s="76">
        <f>IFERROR(VLOOKUP($C94,'DONNEES-900'!$A$3:$L$300,7,FALSE),'1000'!$G92)</f>
        <v>216.72</v>
      </c>
      <c r="J94" s="76">
        <f>IFERROR(VLOOKUP($C94,'DONNEES-900'!$A$3:$L$300,9,FALSE),'1000'!$I92)</f>
        <v>224.83</v>
      </c>
      <c r="K94" s="76">
        <f>IFERROR(VLOOKUP($C94,'DONNEES-900'!$A$3:$L$300,10,FALSE),'1000'!$J92)</f>
        <v>740.75</v>
      </c>
      <c r="L94" s="198">
        <f>IFERROR(VLOOKUP($C94,'DONNEES-900'!$A$3:$L$300,11,FALSE),'1000'!$K92)</f>
        <v>873.27600000000007</v>
      </c>
      <c r="M94" s="206">
        <f t="shared" si="40"/>
        <v>660.44</v>
      </c>
      <c r="N94" s="76">
        <f t="shared" si="41"/>
        <v>294</v>
      </c>
      <c r="O94" s="76">
        <f t="shared" si="42"/>
        <v>2734.62</v>
      </c>
      <c r="P94" s="76">
        <f t="shared" si="43"/>
        <v>1099.9000000000001</v>
      </c>
      <c r="Q94" s="76">
        <f t="shared" si="44"/>
        <v>1634.72</v>
      </c>
      <c r="R94" s="76">
        <f t="shared" si="45"/>
        <v>1838.856</v>
      </c>
      <c r="S94" s="76">
        <f t="shared" si="46"/>
        <v>224.83</v>
      </c>
      <c r="T94" s="207">
        <f t="shared" si="47"/>
        <v>1614.0260000000001</v>
      </c>
      <c r="U94" s="289"/>
      <c r="V94" s="290"/>
      <c r="W94" s="93">
        <v>1</v>
      </c>
      <c r="X94" s="118">
        <v>1</v>
      </c>
      <c r="Y94" s="86">
        <f t="shared" si="48"/>
        <v>660.44</v>
      </c>
      <c r="Z94" s="87">
        <f t="shared" si="49"/>
        <v>294</v>
      </c>
      <c r="AA94" s="87">
        <f t="shared" si="50"/>
        <v>1634.72</v>
      </c>
      <c r="AB94" s="87">
        <f t="shared" si="51"/>
        <v>1099.9000000000001</v>
      </c>
      <c r="AC94" s="87">
        <f t="shared" si="52"/>
        <v>1614.0260000000001</v>
      </c>
      <c r="AD94" s="88">
        <f t="shared" si="53"/>
        <v>224.83</v>
      </c>
      <c r="AE94" s="84">
        <v>0.87</v>
      </c>
      <c r="AF94" s="86">
        <f t="shared" si="56"/>
        <v>759.1264367816093</v>
      </c>
      <c r="AG94" s="87">
        <f t="shared" si="57"/>
        <v>337.93103448275861</v>
      </c>
      <c r="AH94" s="87">
        <f t="shared" si="58"/>
        <v>1878.9885057471265</v>
      </c>
      <c r="AI94" s="88">
        <f t="shared" si="59"/>
        <v>1855.2022988505748</v>
      </c>
      <c r="AJ94" s="87">
        <f t="shared" si="39"/>
        <v>4831.248275862069</v>
      </c>
      <c r="AK94" s="89"/>
      <c r="AL94" s="87">
        <f t="shared" si="38"/>
        <v>5918.5626304597699</v>
      </c>
      <c r="AM94" s="90">
        <v>804.84354999999982</v>
      </c>
      <c r="AN94" s="87">
        <v>342.75749999999999</v>
      </c>
      <c r="AO94" s="91">
        <v>3007.8390804597702</v>
      </c>
      <c r="AP94" s="87">
        <v>1763.1224999999999</v>
      </c>
    </row>
    <row r="95" spans="1:42" ht="15" x14ac:dyDescent="0.25">
      <c r="A95" s="92">
        <v>159</v>
      </c>
      <c r="B95" s="137" t="s">
        <v>34</v>
      </c>
      <c r="C95" s="92">
        <v>157</v>
      </c>
      <c r="D95" s="76">
        <f>IFERROR(VLOOKUP($C95,'DONNEES-900'!$A$3:$L$300,2,FALSE),'1000'!$B93)</f>
        <v>660.44</v>
      </c>
      <c r="E95" s="76">
        <f>IFERROR(VLOOKUP($C95,'DONNEES-900'!$A$3:$L$300,3,FALSE),'1000'!$C93)</f>
        <v>294</v>
      </c>
      <c r="F95" s="76">
        <f>IFERROR(VLOOKUP($C95,'DONNEES-900'!$A$3:$L$300,4,FALSE),'1000'!$D93)</f>
        <v>1099.9000000000001</v>
      </c>
      <c r="G95" s="76">
        <f>IFERROR(VLOOKUP($C95,'DONNEES-900'!$A$3:$L$300,5,FALSE),'1000'!$E93)</f>
        <v>1064</v>
      </c>
      <c r="H95" s="76">
        <f>IFERROR(VLOOKUP($C95,'DONNEES-900'!$A$3:$L$300,6,FALSE),'1000'!$F93)</f>
        <v>354</v>
      </c>
      <c r="I95" s="76">
        <f>IFERROR(VLOOKUP($C95,'DONNEES-900'!$A$3:$L$300,7,FALSE),'1000'!$G93)</f>
        <v>216.72</v>
      </c>
      <c r="J95" s="76">
        <f>IFERROR(VLOOKUP($C95,'DONNEES-900'!$A$3:$L$300,9,FALSE),'1000'!$I93)</f>
        <v>224.83</v>
      </c>
      <c r="K95" s="76">
        <f>IFERROR(VLOOKUP($C95,'DONNEES-900'!$A$3:$L$300,10,FALSE),'1000'!$J93)</f>
        <v>740.75</v>
      </c>
      <c r="L95" s="198">
        <f>IFERROR(VLOOKUP($C95,'DONNEES-900'!$A$3:$L$300,11,FALSE),'1000'!$K93)</f>
        <v>873.27600000000007</v>
      </c>
      <c r="M95" s="206">
        <f t="shared" si="40"/>
        <v>660.44</v>
      </c>
      <c r="N95" s="76">
        <f t="shared" si="41"/>
        <v>294</v>
      </c>
      <c r="O95" s="76">
        <f t="shared" si="42"/>
        <v>2734.62</v>
      </c>
      <c r="P95" s="76">
        <f t="shared" si="43"/>
        <v>1099.9000000000001</v>
      </c>
      <c r="Q95" s="76">
        <f t="shared" si="44"/>
        <v>1634.72</v>
      </c>
      <c r="R95" s="76">
        <f t="shared" si="45"/>
        <v>1838.856</v>
      </c>
      <c r="S95" s="76">
        <f t="shared" si="46"/>
        <v>224.83</v>
      </c>
      <c r="T95" s="207">
        <f t="shared" si="47"/>
        <v>1614.0260000000001</v>
      </c>
      <c r="U95" s="289"/>
      <c r="V95" s="290"/>
      <c r="W95" s="93">
        <v>1</v>
      </c>
      <c r="X95" s="118">
        <v>1</v>
      </c>
      <c r="Y95" s="86">
        <f t="shared" si="48"/>
        <v>660.44</v>
      </c>
      <c r="Z95" s="87">
        <f t="shared" si="49"/>
        <v>294</v>
      </c>
      <c r="AA95" s="87">
        <f t="shared" si="50"/>
        <v>1634.72</v>
      </c>
      <c r="AB95" s="87">
        <f t="shared" si="51"/>
        <v>1099.9000000000001</v>
      </c>
      <c r="AC95" s="87">
        <f t="shared" si="52"/>
        <v>1614.0260000000001</v>
      </c>
      <c r="AD95" s="88">
        <f t="shared" si="53"/>
        <v>224.83</v>
      </c>
      <c r="AE95" s="84">
        <v>0.87</v>
      </c>
      <c r="AF95" s="86">
        <f t="shared" si="56"/>
        <v>759.1264367816093</v>
      </c>
      <c r="AG95" s="87">
        <f t="shared" si="57"/>
        <v>337.93103448275861</v>
      </c>
      <c r="AH95" s="87">
        <f t="shared" si="58"/>
        <v>1878.9885057471265</v>
      </c>
      <c r="AI95" s="88">
        <f t="shared" si="59"/>
        <v>1855.2022988505748</v>
      </c>
      <c r="AJ95" s="87">
        <f t="shared" si="39"/>
        <v>4831.248275862069</v>
      </c>
      <c r="AK95" s="89"/>
      <c r="AL95" s="87">
        <f t="shared" si="38"/>
        <v>7722.6945499999983</v>
      </c>
      <c r="AM95" s="90">
        <v>804.84354999999982</v>
      </c>
      <c r="AN95" s="87">
        <v>342.75749999999999</v>
      </c>
      <c r="AO95" s="91">
        <v>4811.9709999999995</v>
      </c>
      <c r="AP95" s="87">
        <v>1763.1224999999999</v>
      </c>
    </row>
    <row r="96" spans="1:42" ht="15" x14ac:dyDescent="0.25">
      <c r="A96" s="92">
        <v>160</v>
      </c>
      <c r="B96" s="137" t="s">
        <v>34</v>
      </c>
      <c r="C96" s="92">
        <v>158</v>
      </c>
      <c r="D96" s="76">
        <f>IFERROR(VLOOKUP($C96,'DONNEES-900'!$A$3:$L$300,2,FALSE),'1000'!$B94)</f>
        <v>660.44</v>
      </c>
      <c r="E96" s="76">
        <f>IFERROR(VLOOKUP($C96,'DONNEES-900'!$A$3:$L$300,3,FALSE),'1000'!$C94)</f>
        <v>294</v>
      </c>
      <c r="F96" s="76">
        <f>IFERROR(VLOOKUP($C96,'DONNEES-900'!$A$3:$L$300,4,FALSE),'1000'!$D94)</f>
        <v>1099.9000000000001</v>
      </c>
      <c r="G96" s="76">
        <f>IFERROR(VLOOKUP($C96,'DONNEES-900'!$A$3:$L$300,5,FALSE),'1000'!$E94)</f>
        <v>1064</v>
      </c>
      <c r="H96" s="76">
        <f>IFERROR(VLOOKUP($C96,'DONNEES-900'!$A$3:$L$300,6,FALSE),'1000'!$F94)</f>
        <v>354</v>
      </c>
      <c r="I96" s="76">
        <f>IFERROR(VLOOKUP($C96,'DONNEES-900'!$A$3:$L$300,7,FALSE),'1000'!$G94)</f>
        <v>216.72</v>
      </c>
      <c r="J96" s="76">
        <f>IFERROR(VLOOKUP($C96,'DONNEES-900'!$A$3:$L$300,9,FALSE),'1000'!$I94)</f>
        <v>224.83</v>
      </c>
      <c r="K96" s="76">
        <f>IFERROR(VLOOKUP($C96,'DONNEES-900'!$A$3:$L$300,10,FALSE),'1000'!$J94)</f>
        <v>740.75</v>
      </c>
      <c r="L96" s="198">
        <f>IFERROR(VLOOKUP($C96,'DONNEES-900'!$A$3:$L$300,11,FALSE),'1000'!$K94)</f>
        <v>873.27600000000007</v>
      </c>
      <c r="M96" s="206">
        <f t="shared" si="40"/>
        <v>660.44</v>
      </c>
      <c r="N96" s="76">
        <f t="shared" si="41"/>
        <v>294</v>
      </c>
      <c r="O96" s="76">
        <f t="shared" si="42"/>
        <v>2734.62</v>
      </c>
      <c r="P96" s="76">
        <f t="shared" si="43"/>
        <v>1099.9000000000001</v>
      </c>
      <c r="Q96" s="76">
        <f t="shared" si="44"/>
        <v>1634.72</v>
      </c>
      <c r="R96" s="76">
        <f t="shared" si="45"/>
        <v>1838.856</v>
      </c>
      <c r="S96" s="76">
        <f t="shared" si="46"/>
        <v>224.83</v>
      </c>
      <c r="T96" s="207">
        <f t="shared" si="47"/>
        <v>1614.0260000000001</v>
      </c>
      <c r="U96" s="289"/>
      <c r="V96" s="290"/>
      <c r="W96" s="93">
        <v>1</v>
      </c>
      <c r="X96" s="118">
        <v>1</v>
      </c>
      <c r="Y96" s="86">
        <f t="shared" si="48"/>
        <v>660.44</v>
      </c>
      <c r="Z96" s="87">
        <f t="shared" si="49"/>
        <v>294</v>
      </c>
      <c r="AA96" s="87">
        <f t="shared" si="50"/>
        <v>1634.72</v>
      </c>
      <c r="AB96" s="87">
        <f t="shared" si="51"/>
        <v>1099.9000000000001</v>
      </c>
      <c r="AC96" s="87">
        <f t="shared" si="52"/>
        <v>1614.0260000000001</v>
      </c>
      <c r="AD96" s="88">
        <f t="shared" si="53"/>
        <v>224.83</v>
      </c>
      <c r="AE96" s="84">
        <v>0.87</v>
      </c>
      <c r="AF96" s="86">
        <f t="shared" si="56"/>
        <v>759.1264367816093</v>
      </c>
      <c r="AG96" s="87">
        <f t="shared" si="57"/>
        <v>337.93103448275861</v>
      </c>
      <c r="AH96" s="87">
        <f t="shared" si="58"/>
        <v>1878.9885057471265</v>
      </c>
      <c r="AI96" s="88">
        <f t="shared" si="59"/>
        <v>1855.2022988505748</v>
      </c>
      <c r="AJ96" s="87">
        <f t="shared" si="39"/>
        <v>4831.248275862069</v>
      </c>
      <c r="AK96" s="89"/>
      <c r="AL96" s="87">
        <f t="shared" si="38"/>
        <v>5918.5626304597699</v>
      </c>
      <c r="AM96" s="90">
        <v>804.84354999999982</v>
      </c>
      <c r="AN96" s="87">
        <v>342.75749999999999</v>
      </c>
      <c r="AO96" s="91">
        <v>3007.8390804597702</v>
      </c>
      <c r="AP96" s="87">
        <v>1763.1224999999999</v>
      </c>
    </row>
    <row r="97" spans="1:42" ht="15" x14ac:dyDescent="0.25">
      <c r="A97" s="92">
        <v>161</v>
      </c>
      <c r="B97" s="137" t="s">
        <v>34</v>
      </c>
      <c r="C97" s="92">
        <v>159</v>
      </c>
      <c r="D97" s="76">
        <f>IFERROR(VLOOKUP($C97,'DONNEES-900'!$A$3:$L$300,2,FALSE),'1000'!$B95)</f>
        <v>660.44</v>
      </c>
      <c r="E97" s="76">
        <f>IFERROR(VLOOKUP($C97,'DONNEES-900'!$A$3:$L$300,3,FALSE),'1000'!$C95)</f>
        <v>294</v>
      </c>
      <c r="F97" s="76">
        <f>IFERROR(VLOOKUP($C97,'DONNEES-900'!$A$3:$L$300,4,FALSE),'1000'!$D95)</f>
        <v>1099.9000000000001</v>
      </c>
      <c r="G97" s="76">
        <f>IFERROR(VLOOKUP($C97,'DONNEES-900'!$A$3:$L$300,5,FALSE),'1000'!$E95)</f>
        <v>1064</v>
      </c>
      <c r="H97" s="76">
        <f>IFERROR(VLOOKUP($C97,'DONNEES-900'!$A$3:$L$300,6,FALSE),'1000'!$F95)</f>
        <v>354</v>
      </c>
      <c r="I97" s="76">
        <f>IFERROR(VLOOKUP($C97,'DONNEES-900'!$A$3:$L$300,7,FALSE),'1000'!$G95)</f>
        <v>216.72</v>
      </c>
      <c r="J97" s="76">
        <f>IFERROR(VLOOKUP($C97,'DONNEES-900'!$A$3:$L$300,9,FALSE),'1000'!$I95)</f>
        <v>224.83</v>
      </c>
      <c r="K97" s="76">
        <f>IFERROR(VLOOKUP($C97,'DONNEES-900'!$A$3:$L$300,10,FALSE),'1000'!$J95)</f>
        <v>740.75</v>
      </c>
      <c r="L97" s="198">
        <f>IFERROR(VLOOKUP($C97,'DONNEES-900'!$A$3:$L$300,11,FALSE),'1000'!$K95)</f>
        <v>873.27600000000007</v>
      </c>
      <c r="M97" s="206">
        <f t="shared" si="40"/>
        <v>660.44</v>
      </c>
      <c r="N97" s="76">
        <f t="shared" si="41"/>
        <v>294</v>
      </c>
      <c r="O97" s="76">
        <f t="shared" si="42"/>
        <v>2734.62</v>
      </c>
      <c r="P97" s="76">
        <f t="shared" si="43"/>
        <v>1099.9000000000001</v>
      </c>
      <c r="Q97" s="76">
        <f t="shared" si="44"/>
        <v>1634.72</v>
      </c>
      <c r="R97" s="76">
        <f t="shared" si="45"/>
        <v>1838.856</v>
      </c>
      <c r="S97" s="76">
        <f t="shared" si="46"/>
        <v>224.83</v>
      </c>
      <c r="T97" s="207">
        <f t="shared" si="47"/>
        <v>1614.0260000000001</v>
      </c>
      <c r="U97" s="289"/>
      <c r="V97" s="290"/>
      <c r="W97" s="93">
        <v>1</v>
      </c>
      <c r="X97" s="118">
        <v>1</v>
      </c>
      <c r="Y97" s="86">
        <f t="shared" si="48"/>
        <v>660.44</v>
      </c>
      <c r="Z97" s="87">
        <f t="shared" si="49"/>
        <v>294</v>
      </c>
      <c r="AA97" s="87">
        <f t="shared" si="50"/>
        <v>1634.72</v>
      </c>
      <c r="AB97" s="87">
        <f t="shared" si="51"/>
        <v>1099.9000000000001</v>
      </c>
      <c r="AC97" s="87">
        <f t="shared" si="52"/>
        <v>1614.0260000000001</v>
      </c>
      <c r="AD97" s="88">
        <f t="shared" si="53"/>
        <v>224.83</v>
      </c>
      <c r="AE97" s="84">
        <v>0.87</v>
      </c>
      <c r="AF97" s="86">
        <f t="shared" si="56"/>
        <v>759.1264367816093</v>
      </c>
      <c r="AG97" s="87">
        <f t="shared" si="57"/>
        <v>337.93103448275861</v>
      </c>
      <c r="AH97" s="87">
        <f t="shared" si="58"/>
        <v>1878.9885057471265</v>
      </c>
      <c r="AI97" s="88">
        <f t="shared" si="59"/>
        <v>1855.2022988505748</v>
      </c>
      <c r="AJ97" s="87">
        <f t="shared" si="39"/>
        <v>4831.248275862069</v>
      </c>
      <c r="AK97" s="89"/>
      <c r="AL97" s="87">
        <f t="shared" si="38"/>
        <v>6730.0545499999989</v>
      </c>
      <c r="AM97" s="90">
        <v>804.84354999999982</v>
      </c>
      <c r="AN97" s="87">
        <v>342.75749999999999</v>
      </c>
      <c r="AO97" s="91">
        <v>3819.3310000000001</v>
      </c>
      <c r="AP97" s="87">
        <v>1763.1224999999999</v>
      </c>
    </row>
    <row r="98" spans="1:42" ht="15" x14ac:dyDescent="0.25">
      <c r="A98" s="92">
        <v>162</v>
      </c>
      <c r="B98" s="137" t="s">
        <v>34</v>
      </c>
      <c r="C98" s="92">
        <v>160</v>
      </c>
      <c r="D98" s="76">
        <f>IFERROR(VLOOKUP($C98,'DONNEES-900'!$A$3:$L$300,2,FALSE),'1000'!$B96)</f>
        <v>660.44</v>
      </c>
      <c r="E98" s="76">
        <f>IFERROR(VLOOKUP($C98,'DONNEES-900'!$A$3:$L$300,3,FALSE),'1000'!$C96)</f>
        <v>294</v>
      </c>
      <c r="F98" s="76">
        <f>IFERROR(VLOOKUP($C98,'DONNEES-900'!$A$3:$L$300,4,FALSE),'1000'!$D96)</f>
        <v>1099.9000000000001</v>
      </c>
      <c r="G98" s="76">
        <f>IFERROR(VLOOKUP($C98,'DONNEES-900'!$A$3:$L$300,5,FALSE),'1000'!$E96)</f>
        <v>1064</v>
      </c>
      <c r="H98" s="76">
        <f>IFERROR(VLOOKUP($C98,'DONNEES-900'!$A$3:$L$300,6,FALSE),'1000'!$F96)</f>
        <v>354</v>
      </c>
      <c r="I98" s="76">
        <f>IFERROR(VLOOKUP($C98,'DONNEES-900'!$A$3:$L$300,7,FALSE),'1000'!$G96)</f>
        <v>216.72</v>
      </c>
      <c r="J98" s="76">
        <f>IFERROR(VLOOKUP($C98,'DONNEES-900'!$A$3:$L$300,9,FALSE),'1000'!$I96)</f>
        <v>224.83</v>
      </c>
      <c r="K98" s="76">
        <f>IFERROR(VLOOKUP($C98,'DONNEES-900'!$A$3:$L$300,10,FALSE),'1000'!$J96)</f>
        <v>740.75</v>
      </c>
      <c r="L98" s="198">
        <f>IFERROR(VLOOKUP($C98,'DONNEES-900'!$A$3:$L$300,11,FALSE),'1000'!$K96)</f>
        <v>873.27600000000007</v>
      </c>
      <c r="M98" s="206">
        <f t="shared" si="40"/>
        <v>660.44</v>
      </c>
      <c r="N98" s="76">
        <f t="shared" si="41"/>
        <v>294</v>
      </c>
      <c r="O98" s="76">
        <f t="shared" si="42"/>
        <v>2734.62</v>
      </c>
      <c r="P98" s="76">
        <f t="shared" si="43"/>
        <v>1099.9000000000001</v>
      </c>
      <c r="Q98" s="76">
        <f t="shared" si="44"/>
        <v>1634.72</v>
      </c>
      <c r="R98" s="76">
        <f t="shared" si="45"/>
        <v>1838.856</v>
      </c>
      <c r="S98" s="76">
        <f t="shared" si="46"/>
        <v>224.83</v>
      </c>
      <c r="T98" s="207">
        <f t="shared" si="47"/>
        <v>1614.0260000000001</v>
      </c>
      <c r="U98" s="289"/>
      <c r="V98" s="290"/>
      <c r="W98" s="93">
        <v>1</v>
      </c>
      <c r="X98" s="118">
        <v>1</v>
      </c>
      <c r="Y98" s="86">
        <f t="shared" si="48"/>
        <v>660.44</v>
      </c>
      <c r="Z98" s="87">
        <f t="shared" si="49"/>
        <v>294</v>
      </c>
      <c r="AA98" s="87">
        <f t="shared" si="50"/>
        <v>1634.72</v>
      </c>
      <c r="AB98" s="87">
        <f t="shared" si="51"/>
        <v>1099.9000000000001</v>
      </c>
      <c r="AC98" s="87">
        <f t="shared" si="52"/>
        <v>1614.0260000000001</v>
      </c>
      <c r="AD98" s="88">
        <f t="shared" si="53"/>
        <v>224.83</v>
      </c>
      <c r="AE98" s="84">
        <v>0.87</v>
      </c>
      <c r="AF98" s="86">
        <f t="shared" si="56"/>
        <v>759.1264367816093</v>
      </c>
      <c r="AG98" s="87">
        <f t="shared" si="57"/>
        <v>337.93103448275861</v>
      </c>
      <c r="AH98" s="87">
        <f t="shared" si="58"/>
        <v>1878.9885057471265</v>
      </c>
      <c r="AI98" s="88">
        <f t="shared" si="59"/>
        <v>1855.2022988505748</v>
      </c>
      <c r="AJ98" s="87">
        <f t="shared" si="39"/>
        <v>4831.248275862069</v>
      </c>
      <c r="AK98" s="89"/>
      <c r="AL98" s="87">
        <f t="shared" si="38"/>
        <v>5918.5626304597699</v>
      </c>
      <c r="AM98" s="90">
        <v>804.84354999999982</v>
      </c>
      <c r="AN98" s="87">
        <v>342.75749999999999</v>
      </c>
      <c r="AO98" s="91">
        <v>3007.8390804597702</v>
      </c>
      <c r="AP98" s="87">
        <v>1763.1224999999999</v>
      </c>
    </row>
    <row r="99" spans="1:42" ht="15" x14ac:dyDescent="0.25">
      <c r="A99" s="94">
        <v>163</v>
      </c>
      <c r="B99" s="135" t="s">
        <v>35</v>
      </c>
      <c r="C99" s="94">
        <v>161</v>
      </c>
      <c r="D99" s="142">
        <f>IFERROR(VLOOKUP($C99,'DONNEES-900'!$A$3:$L$300,2,FALSE),'1000'!$B97)</f>
        <v>677.19999999999993</v>
      </c>
      <c r="E99" s="142">
        <f>IFERROR(VLOOKUP($C99,'DONNEES-900'!$A$3:$L$300,3,FALSE),'1000'!$C97)</f>
        <v>294</v>
      </c>
      <c r="F99" s="142">
        <f>IFERROR(VLOOKUP($C99,'DONNEES-900'!$A$3:$L$300,4,FALSE),'1000'!$D97)</f>
        <v>1099.9000000000001</v>
      </c>
      <c r="G99" s="142">
        <f>IFERROR(VLOOKUP($C99,'DONNEES-900'!$A$3:$L$300,5,FALSE),'1000'!$E97)</f>
        <v>1064</v>
      </c>
      <c r="H99" s="142">
        <f>IFERROR(VLOOKUP($C99,'DONNEES-900'!$A$3:$L$300,6,FALSE),'1000'!$F97)</f>
        <v>354</v>
      </c>
      <c r="I99" s="142">
        <f>IFERROR(VLOOKUP($C99,'DONNEES-900'!$A$3:$L$300,7,FALSE),'1000'!$G97)</f>
        <v>216.72</v>
      </c>
      <c r="J99" s="142">
        <f>IFERROR(VLOOKUP($C99,'DONNEES-900'!$A$3:$L$300,9,FALSE),'1000'!$I97)</f>
        <v>224.83</v>
      </c>
      <c r="K99" s="142">
        <f>IFERROR(VLOOKUP($C99,'DONNEES-900'!$A$3:$L$300,10,FALSE),'1000'!$J97)</f>
        <v>740.75</v>
      </c>
      <c r="L99" s="199">
        <f>IFERROR(VLOOKUP($C99,'DONNEES-900'!$A$3:$L$300,11,FALSE),'1000'!$K97)</f>
        <v>873.27600000000007</v>
      </c>
      <c r="M99" s="208">
        <f t="shared" si="40"/>
        <v>677.19999999999993</v>
      </c>
      <c r="N99" s="142">
        <f t="shared" si="41"/>
        <v>294</v>
      </c>
      <c r="O99" s="142">
        <f t="shared" si="42"/>
        <v>2734.62</v>
      </c>
      <c r="P99" s="142">
        <f t="shared" si="43"/>
        <v>1099.9000000000001</v>
      </c>
      <c r="Q99" s="142">
        <f t="shared" si="44"/>
        <v>1634.72</v>
      </c>
      <c r="R99" s="142">
        <f t="shared" si="45"/>
        <v>1838.856</v>
      </c>
      <c r="S99" s="142">
        <f t="shared" si="46"/>
        <v>224.83</v>
      </c>
      <c r="T99" s="209">
        <f t="shared" si="47"/>
        <v>1614.0260000000001</v>
      </c>
      <c r="U99" s="289"/>
      <c r="V99" s="290"/>
      <c r="W99" s="143">
        <v>1</v>
      </c>
      <c r="X99" s="144">
        <v>1</v>
      </c>
      <c r="Y99" s="86">
        <f t="shared" si="48"/>
        <v>677.19999999999993</v>
      </c>
      <c r="Z99" s="87">
        <f t="shared" si="49"/>
        <v>294</v>
      </c>
      <c r="AA99" s="87">
        <f t="shared" si="50"/>
        <v>1634.72</v>
      </c>
      <c r="AB99" s="87">
        <f t="shared" si="51"/>
        <v>1099.9000000000001</v>
      </c>
      <c r="AC99" s="87">
        <f t="shared" si="52"/>
        <v>1614.0260000000001</v>
      </c>
      <c r="AD99" s="88">
        <f t="shared" si="53"/>
        <v>224.83</v>
      </c>
      <c r="AE99" s="84">
        <v>0.87</v>
      </c>
      <c r="AF99" s="86">
        <f t="shared" si="56"/>
        <v>778.39080459770105</v>
      </c>
      <c r="AG99" s="87">
        <f t="shared" si="57"/>
        <v>337.93103448275861</v>
      </c>
      <c r="AH99" s="87">
        <f t="shared" si="58"/>
        <v>1878.9885057471265</v>
      </c>
      <c r="AI99" s="88">
        <f t="shared" si="59"/>
        <v>1855.2022988505748</v>
      </c>
      <c r="AJ99" s="87">
        <f t="shared" si="39"/>
        <v>4850.5126436781611</v>
      </c>
      <c r="AK99" s="89"/>
      <c r="AL99" s="87">
        <f t="shared" si="38"/>
        <v>6459.3345499999996</v>
      </c>
      <c r="AM99" s="90">
        <v>804.84354999999982</v>
      </c>
      <c r="AN99" s="87">
        <v>342.75749999999999</v>
      </c>
      <c r="AO99" s="91">
        <v>3548.6109999999999</v>
      </c>
      <c r="AP99" s="87">
        <v>1763.1224999999999</v>
      </c>
    </row>
    <row r="100" spans="1:42" ht="15" x14ac:dyDescent="0.25">
      <c r="A100" s="92">
        <v>164</v>
      </c>
      <c r="B100" s="137" t="s">
        <v>34</v>
      </c>
      <c r="C100" s="92">
        <v>162</v>
      </c>
      <c r="D100" s="76">
        <f>IFERROR(VLOOKUP($C100,'DONNEES-900'!$A$3:$L$300,2,FALSE),'1000'!$B98)</f>
        <v>660.44</v>
      </c>
      <c r="E100" s="76">
        <f>IFERROR(VLOOKUP($C100,'DONNEES-900'!$A$3:$L$300,3,FALSE),'1000'!$C98)</f>
        <v>294</v>
      </c>
      <c r="F100" s="76">
        <f>IFERROR(VLOOKUP($C100,'DONNEES-900'!$A$3:$L$300,4,FALSE),'1000'!$D98)</f>
        <v>1099.9000000000001</v>
      </c>
      <c r="G100" s="76">
        <f>IFERROR(VLOOKUP($C100,'DONNEES-900'!$A$3:$L$300,5,FALSE),'1000'!$E98)</f>
        <v>1064</v>
      </c>
      <c r="H100" s="76">
        <f>IFERROR(VLOOKUP($C100,'DONNEES-900'!$A$3:$L$300,6,FALSE),'1000'!$F98)</f>
        <v>354</v>
      </c>
      <c r="I100" s="76">
        <f>IFERROR(VLOOKUP($C100,'DONNEES-900'!$A$3:$L$300,7,FALSE),'1000'!$G98)</f>
        <v>216.72</v>
      </c>
      <c r="J100" s="76">
        <f>IFERROR(VLOOKUP($C100,'DONNEES-900'!$A$3:$L$300,9,FALSE),'1000'!$I98)</f>
        <v>224.83</v>
      </c>
      <c r="K100" s="76">
        <f>IFERROR(VLOOKUP($C100,'DONNEES-900'!$A$3:$L$300,10,FALSE),'1000'!$J98)</f>
        <v>740.75</v>
      </c>
      <c r="L100" s="198">
        <f>IFERROR(VLOOKUP($C100,'DONNEES-900'!$A$3:$L$300,11,FALSE),'1000'!$K98)</f>
        <v>873.27600000000007</v>
      </c>
      <c r="M100" s="206">
        <f t="shared" si="40"/>
        <v>660.44</v>
      </c>
      <c r="N100" s="76">
        <f t="shared" si="41"/>
        <v>294</v>
      </c>
      <c r="O100" s="76">
        <f t="shared" si="42"/>
        <v>2734.62</v>
      </c>
      <c r="P100" s="76">
        <f t="shared" si="43"/>
        <v>1099.9000000000001</v>
      </c>
      <c r="Q100" s="76">
        <f t="shared" si="44"/>
        <v>1634.72</v>
      </c>
      <c r="R100" s="76">
        <f t="shared" si="45"/>
        <v>1838.856</v>
      </c>
      <c r="S100" s="76">
        <f t="shared" si="46"/>
        <v>224.83</v>
      </c>
      <c r="T100" s="207">
        <f t="shared" si="47"/>
        <v>1614.0260000000001</v>
      </c>
      <c r="U100" s="289"/>
      <c r="V100" s="290"/>
      <c r="W100" s="93">
        <v>1</v>
      </c>
      <c r="X100" s="118">
        <v>1</v>
      </c>
      <c r="Y100" s="86">
        <f t="shared" si="48"/>
        <v>660.44</v>
      </c>
      <c r="Z100" s="87">
        <f t="shared" si="49"/>
        <v>294</v>
      </c>
      <c r="AA100" s="87">
        <f t="shared" si="50"/>
        <v>1634.72</v>
      </c>
      <c r="AB100" s="87">
        <f t="shared" si="51"/>
        <v>1099.9000000000001</v>
      </c>
      <c r="AC100" s="87">
        <f t="shared" si="52"/>
        <v>1614.0260000000001</v>
      </c>
      <c r="AD100" s="88">
        <f t="shared" si="53"/>
        <v>224.83</v>
      </c>
      <c r="AE100" s="84">
        <v>0.87</v>
      </c>
      <c r="AF100" s="86">
        <f t="shared" si="56"/>
        <v>759.1264367816093</v>
      </c>
      <c r="AG100" s="87">
        <f t="shared" si="57"/>
        <v>337.93103448275861</v>
      </c>
      <c r="AH100" s="87">
        <f t="shared" si="58"/>
        <v>1878.9885057471265</v>
      </c>
      <c r="AI100" s="88">
        <f t="shared" si="59"/>
        <v>1855.2022988505748</v>
      </c>
      <c r="AJ100" s="87">
        <f t="shared" si="39"/>
        <v>4831.248275862069</v>
      </c>
      <c r="AK100" s="89"/>
      <c r="AL100" s="87">
        <f t="shared" si="38"/>
        <v>5918.5626304597699</v>
      </c>
      <c r="AM100" s="90">
        <v>804.84354999999982</v>
      </c>
      <c r="AN100" s="87">
        <v>342.75749999999999</v>
      </c>
      <c r="AO100" s="91">
        <v>3007.8390804597702</v>
      </c>
      <c r="AP100" s="87">
        <v>1763.1224999999999</v>
      </c>
    </row>
    <row r="101" spans="1:42" ht="15" x14ac:dyDescent="0.25">
      <c r="A101" s="92">
        <v>165</v>
      </c>
      <c r="B101" s="137" t="s">
        <v>34</v>
      </c>
      <c r="C101" s="92">
        <v>163</v>
      </c>
      <c r="D101" s="76">
        <f>IFERROR(VLOOKUP($C101,'DONNEES-900'!$A$3:$L$300,2,FALSE),'1000'!$B99)</f>
        <v>660.44</v>
      </c>
      <c r="E101" s="76">
        <f>IFERROR(VLOOKUP($C101,'DONNEES-900'!$A$3:$L$300,3,FALSE),'1000'!$C99)</f>
        <v>294</v>
      </c>
      <c r="F101" s="76">
        <f>IFERROR(VLOOKUP($C101,'DONNEES-900'!$A$3:$L$300,4,FALSE),'1000'!$D99)</f>
        <v>1099.9000000000001</v>
      </c>
      <c r="G101" s="76">
        <f>IFERROR(VLOOKUP($C101,'DONNEES-900'!$A$3:$L$300,5,FALSE),'1000'!$E99)</f>
        <v>1064</v>
      </c>
      <c r="H101" s="76">
        <f>IFERROR(VLOOKUP($C101,'DONNEES-900'!$A$3:$L$300,6,FALSE),'1000'!$F99)</f>
        <v>354</v>
      </c>
      <c r="I101" s="76">
        <f>IFERROR(VLOOKUP($C101,'DONNEES-900'!$A$3:$L$300,7,FALSE),'1000'!$G99)</f>
        <v>216.72</v>
      </c>
      <c r="J101" s="76">
        <f>IFERROR(VLOOKUP($C101,'DONNEES-900'!$A$3:$L$300,9,FALSE),'1000'!$I99)</f>
        <v>224.83</v>
      </c>
      <c r="K101" s="76">
        <f>IFERROR(VLOOKUP($C101,'DONNEES-900'!$A$3:$L$300,10,FALSE),'1000'!$J99)</f>
        <v>740.75</v>
      </c>
      <c r="L101" s="198">
        <f>IFERROR(VLOOKUP($C101,'DONNEES-900'!$A$3:$L$300,11,FALSE),'1000'!$K99)</f>
        <v>873.27600000000007</v>
      </c>
      <c r="M101" s="206">
        <f t="shared" si="40"/>
        <v>660.44</v>
      </c>
      <c r="N101" s="76">
        <f t="shared" si="41"/>
        <v>294</v>
      </c>
      <c r="O101" s="76">
        <f t="shared" si="42"/>
        <v>2734.62</v>
      </c>
      <c r="P101" s="76">
        <f t="shared" si="43"/>
        <v>1099.9000000000001</v>
      </c>
      <c r="Q101" s="76">
        <f t="shared" si="44"/>
        <v>1634.72</v>
      </c>
      <c r="R101" s="76">
        <f t="shared" si="45"/>
        <v>1838.856</v>
      </c>
      <c r="S101" s="76">
        <f t="shared" si="46"/>
        <v>224.83</v>
      </c>
      <c r="T101" s="207">
        <f t="shared" si="47"/>
        <v>1614.0260000000001</v>
      </c>
      <c r="U101" s="289"/>
      <c r="V101" s="290"/>
      <c r="W101" s="93">
        <v>1</v>
      </c>
      <c r="X101" s="118">
        <v>1</v>
      </c>
      <c r="Y101" s="86">
        <f t="shared" si="48"/>
        <v>660.44</v>
      </c>
      <c r="Z101" s="87">
        <f t="shared" si="49"/>
        <v>294</v>
      </c>
      <c r="AA101" s="87">
        <f t="shared" si="50"/>
        <v>1634.72</v>
      </c>
      <c r="AB101" s="87">
        <f t="shared" si="51"/>
        <v>1099.9000000000001</v>
      </c>
      <c r="AC101" s="87">
        <f t="shared" si="52"/>
        <v>1614.0260000000001</v>
      </c>
      <c r="AD101" s="88">
        <f t="shared" si="53"/>
        <v>224.83</v>
      </c>
      <c r="AE101" s="84">
        <v>0.87</v>
      </c>
      <c r="AF101" s="86">
        <f t="shared" si="56"/>
        <v>759.1264367816093</v>
      </c>
      <c r="AG101" s="87">
        <f t="shared" si="57"/>
        <v>337.93103448275861</v>
      </c>
      <c r="AH101" s="87">
        <f t="shared" si="58"/>
        <v>1878.9885057471265</v>
      </c>
      <c r="AI101" s="88">
        <f t="shared" si="59"/>
        <v>1855.2022988505748</v>
      </c>
      <c r="AJ101" s="87">
        <f t="shared" si="39"/>
        <v>4831.248275862069</v>
      </c>
      <c r="AK101" s="89"/>
      <c r="AL101" s="87">
        <f t="shared" si="38"/>
        <v>6469.4215499999991</v>
      </c>
      <c r="AM101" s="90">
        <v>804.84354999999982</v>
      </c>
      <c r="AN101" s="87">
        <v>342.75749999999999</v>
      </c>
      <c r="AO101" s="91">
        <v>3558.6979999999999</v>
      </c>
      <c r="AP101" s="87">
        <v>1763.1224999999999</v>
      </c>
    </row>
    <row r="102" spans="1:42" ht="15" x14ac:dyDescent="0.25">
      <c r="A102" s="138">
        <v>166</v>
      </c>
      <c r="B102" s="137" t="s">
        <v>34</v>
      </c>
      <c r="C102" s="92">
        <v>164</v>
      </c>
      <c r="D102" s="76">
        <f>IFERROR(VLOOKUP($C102,'DONNEES-900'!$A$3:$L$300,2,FALSE),'1000'!$B100)</f>
        <v>660.44</v>
      </c>
      <c r="E102" s="76">
        <f>IFERROR(VLOOKUP($C102,'DONNEES-900'!$A$3:$L$300,3,FALSE),'1000'!$C100)</f>
        <v>294</v>
      </c>
      <c r="F102" s="76">
        <f>IFERROR(VLOOKUP($C102,'DONNEES-900'!$A$3:$L$300,4,FALSE),'1000'!$D100)</f>
        <v>1099.9000000000001</v>
      </c>
      <c r="G102" s="76">
        <f>IFERROR(VLOOKUP($C102,'DONNEES-900'!$A$3:$L$300,5,FALSE),'1000'!$E100)</f>
        <v>1064</v>
      </c>
      <c r="H102" s="76">
        <f>IFERROR(VLOOKUP($C102,'DONNEES-900'!$A$3:$L$300,6,FALSE),'1000'!$F100)</f>
        <v>354</v>
      </c>
      <c r="I102" s="76">
        <f>IFERROR(VLOOKUP($C102,'DONNEES-900'!$A$3:$L$300,7,FALSE),'1000'!$G100)</f>
        <v>216.72</v>
      </c>
      <c r="J102" s="76">
        <f>IFERROR(VLOOKUP($C102,'DONNEES-900'!$A$3:$L$300,9,FALSE),'1000'!$I100)</f>
        <v>224.83</v>
      </c>
      <c r="K102" s="76">
        <f>IFERROR(VLOOKUP($C102,'DONNEES-900'!$A$3:$L$300,10,FALSE),'1000'!$J100)</f>
        <v>740.75</v>
      </c>
      <c r="L102" s="198">
        <f>IFERROR(VLOOKUP($C102,'DONNEES-900'!$A$3:$L$300,11,FALSE),'1000'!$K100)</f>
        <v>873.27600000000007</v>
      </c>
      <c r="M102" s="206">
        <f t="shared" si="40"/>
        <v>660.44</v>
      </c>
      <c r="N102" s="76">
        <f t="shared" si="41"/>
        <v>294</v>
      </c>
      <c r="O102" s="76">
        <f t="shared" si="42"/>
        <v>2734.62</v>
      </c>
      <c r="P102" s="76">
        <f t="shared" si="43"/>
        <v>1099.9000000000001</v>
      </c>
      <c r="Q102" s="76">
        <f t="shared" si="44"/>
        <v>1634.72</v>
      </c>
      <c r="R102" s="76">
        <f t="shared" si="45"/>
        <v>1838.856</v>
      </c>
      <c r="S102" s="76">
        <f t="shared" si="46"/>
        <v>224.83</v>
      </c>
      <c r="T102" s="207">
        <f t="shared" si="47"/>
        <v>1614.0260000000001</v>
      </c>
      <c r="U102" s="289"/>
      <c r="V102" s="290"/>
      <c r="W102" s="93">
        <v>1</v>
      </c>
      <c r="X102" s="118">
        <v>1</v>
      </c>
      <c r="Y102" s="86">
        <f t="shared" si="48"/>
        <v>660.44</v>
      </c>
      <c r="Z102" s="87">
        <f t="shared" si="49"/>
        <v>294</v>
      </c>
      <c r="AA102" s="87">
        <f t="shared" si="50"/>
        <v>1634.72</v>
      </c>
      <c r="AB102" s="87">
        <f t="shared" si="51"/>
        <v>1099.9000000000001</v>
      </c>
      <c r="AC102" s="87">
        <f t="shared" si="52"/>
        <v>1614.0260000000001</v>
      </c>
      <c r="AD102" s="88">
        <f t="shared" si="53"/>
        <v>224.83</v>
      </c>
      <c r="AE102" s="84">
        <v>0.87</v>
      </c>
      <c r="AF102" s="86">
        <v>862.2924999999999</v>
      </c>
      <c r="AG102" s="87">
        <v>369.85149999999999</v>
      </c>
      <c r="AH102" s="87">
        <v>3558.6979999999999</v>
      </c>
      <c r="AI102" s="88">
        <v>2534.393</v>
      </c>
      <c r="AJ102" s="87">
        <f t="shared" si="39"/>
        <v>7325.2349999999997</v>
      </c>
      <c r="AK102" s="89"/>
      <c r="AL102" s="87">
        <f t="shared" si="38"/>
        <v>6774.3760804597696</v>
      </c>
      <c r="AM102" s="90">
        <v>862.2924999999999</v>
      </c>
      <c r="AN102" s="87">
        <v>369.85149999999999</v>
      </c>
      <c r="AO102" s="91">
        <v>3007.8390804597702</v>
      </c>
      <c r="AP102" s="87">
        <v>2534.393</v>
      </c>
    </row>
    <row r="103" spans="1:42" ht="15" x14ac:dyDescent="0.25">
      <c r="A103" s="92">
        <v>167</v>
      </c>
      <c r="B103" s="137" t="s">
        <v>34</v>
      </c>
      <c r="C103" s="92">
        <v>165</v>
      </c>
      <c r="D103" s="76">
        <f>IFERROR(VLOOKUP($C103,'DONNEES-900'!$A$3:$L$300,2,FALSE),'1000'!$B101)</f>
        <v>660.44</v>
      </c>
      <c r="E103" s="76">
        <f>IFERROR(VLOOKUP($C103,'DONNEES-900'!$A$3:$L$300,3,FALSE),'1000'!$C101)</f>
        <v>294</v>
      </c>
      <c r="F103" s="76">
        <f>IFERROR(VLOOKUP($C103,'DONNEES-900'!$A$3:$L$300,4,FALSE),'1000'!$D101)</f>
        <v>1099.9000000000001</v>
      </c>
      <c r="G103" s="76">
        <f>IFERROR(VLOOKUP($C103,'DONNEES-900'!$A$3:$L$300,5,FALSE),'1000'!$E101)</f>
        <v>1064</v>
      </c>
      <c r="H103" s="76">
        <f>IFERROR(VLOOKUP($C103,'DONNEES-900'!$A$3:$L$300,6,FALSE),'1000'!$F101)</f>
        <v>354</v>
      </c>
      <c r="I103" s="76">
        <f>IFERROR(VLOOKUP($C103,'DONNEES-900'!$A$3:$L$300,7,FALSE),'1000'!$G101)</f>
        <v>216.72</v>
      </c>
      <c r="J103" s="76">
        <f>IFERROR(VLOOKUP($C103,'DONNEES-900'!$A$3:$L$300,9,FALSE),'1000'!$I101)</f>
        <v>224.83</v>
      </c>
      <c r="K103" s="76">
        <f>IFERROR(VLOOKUP($C103,'DONNEES-900'!$A$3:$L$300,10,FALSE),'1000'!$J101)</f>
        <v>740.75</v>
      </c>
      <c r="L103" s="198">
        <f>IFERROR(VLOOKUP($C103,'DONNEES-900'!$A$3:$L$300,11,FALSE),'1000'!$K101)</f>
        <v>873.27600000000007</v>
      </c>
      <c r="M103" s="206">
        <f t="shared" si="40"/>
        <v>660.44</v>
      </c>
      <c r="N103" s="76">
        <f t="shared" si="41"/>
        <v>294</v>
      </c>
      <c r="O103" s="76">
        <f t="shared" si="42"/>
        <v>2734.62</v>
      </c>
      <c r="P103" s="76">
        <f t="shared" si="43"/>
        <v>1099.9000000000001</v>
      </c>
      <c r="Q103" s="76">
        <f t="shared" si="44"/>
        <v>1634.72</v>
      </c>
      <c r="R103" s="76">
        <f t="shared" si="45"/>
        <v>1838.856</v>
      </c>
      <c r="S103" s="76">
        <f t="shared" si="46"/>
        <v>224.83</v>
      </c>
      <c r="T103" s="207">
        <f t="shared" si="47"/>
        <v>1614.0260000000001</v>
      </c>
      <c r="U103" s="289"/>
      <c r="V103" s="290"/>
      <c r="W103" s="93">
        <v>1</v>
      </c>
      <c r="X103" s="118">
        <v>1</v>
      </c>
      <c r="Y103" s="86">
        <f t="shared" si="48"/>
        <v>660.44</v>
      </c>
      <c r="Z103" s="87">
        <f t="shared" si="49"/>
        <v>294</v>
      </c>
      <c r="AA103" s="87">
        <f t="shared" si="50"/>
        <v>1634.72</v>
      </c>
      <c r="AB103" s="87">
        <f t="shared" si="51"/>
        <v>1099.9000000000001</v>
      </c>
      <c r="AC103" s="87">
        <f t="shared" si="52"/>
        <v>1614.0260000000001</v>
      </c>
      <c r="AD103" s="88">
        <f t="shared" si="53"/>
        <v>224.83</v>
      </c>
      <c r="AE103" s="84">
        <v>0.87</v>
      </c>
      <c r="AF103" s="86">
        <f t="shared" ref="AF103:AF116" si="60">Y103/$AE103</f>
        <v>759.1264367816093</v>
      </c>
      <c r="AG103" s="87">
        <f t="shared" ref="AG103:AG116" si="61">Z103/$AE103</f>
        <v>337.93103448275861</v>
      </c>
      <c r="AH103" s="87">
        <f t="shared" ref="AH103:AH116" si="62">AA103/$AE103</f>
        <v>1878.9885057471265</v>
      </c>
      <c r="AI103" s="88">
        <f t="shared" ref="AI103:AI116" si="63">AC103/$AE103</f>
        <v>1855.2022988505748</v>
      </c>
      <c r="AJ103" s="87">
        <f t="shared" si="39"/>
        <v>4831.248275862069</v>
      </c>
      <c r="AK103" s="89"/>
      <c r="AL103" s="87">
        <f t="shared" si="38"/>
        <v>5918.5626304597699</v>
      </c>
      <c r="AM103" s="90">
        <v>804.84354999999982</v>
      </c>
      <c r="AN103" s="87">
        <v>342.75749999999999</v>
      </c>
      <c r="AO103" s="91">
        <v>3007.8390804597702</v>
      </c>
      <c r="AP103" s="87">
        <v>1763.1224999999999</v>
      </c>
    </row>
    <row r="104" spans="1:42" ht="15" x14ac:dyDescent="0.25">
      <c r="A104" s="92">
        <v>168</v>
      </c>
      <c r="B104" s="137" t="s">
        <v>34</v>
      </c>
      <c r="C104" s="92">
        <v>166</v>
      </c>
      <c r="D104" s="76">
        <f>IFERROR(VLOOKUP($C104,'DONNEES-900'!$A$3:$L$300,2,FALSE),'1000'!$B102)</f>
        <v>660.44</v>
      </c>
      <c r="E104" s="76">
        <f>IFERROR(VLOOKUP($C104,'DONNEES-900'!$A$3:$L$300,3,FALSE),'1000'!$C102)</f>
        <v>294</v>
      </c>
      <c r="F104" s="76">
        <f>IFERROR(VLOOKUP($C104,'DONNEES-900'!$A$3:$L$300,4,FALSE),'1000'!$D102)</f>
        <v>1099.9000000000001</v>
      </c>
      <c r="G104" s="76">
        <f>IFERROR(VLOOKUP($C104,'DONNEES-900'!$A$3:$L$300,5,FALSE),'1000'!$E102)</f>
        <v>1064</v>
      </c>
      <c r="H104" s="76">
        <f>IFERROR(VLOOKUP($C104,'DONNEES-900'!$A$3:$L$300,6,FALSE),'1000'!$F102)</f>
        <v>354</v>
      </c>
      <c r="I104" s="76">
        <f>IFERROR(VLOOKUP($C104,'DONNEES-900'!$A$3:$L$300,7,FALSE),'1000'!$G102)</f>
        <v>216.72</v>
      </c>
      <c r="J104" s="76">
        <f>IFERROR(VLOOKUP($C104,'DONNEES-900'!$A$3:$L$300,9,FALSE),'1000'!$I102)</f>
        <v>224.83</v>
      </c>
      <c r="K104" s="76">
        <f>IFERROR(VLOOKUP($C104,'DONNEES-900'!$A$3:$L$300,10,FALSE),'1000'!$J102)</f>
        <v>740.75</v>
      </c>
      <c r="L104" s="198">
        <f>IFERROR(VLOOKUP($C104,'DONNEES-900'!$A$3:$L$300,11,FALSE),'1000'!$K102)</f>
        <v>873.27600000000007</v>
      </c>
      <c r="M104" s="206">
        <f t="shared" si="40"/>
        <v>660.44</v>
      </c>
      <c r="N104" s="76">
        <f t="shared" si="41"/>
        <v>294</v>
      </c>
      <c r="O104" s="76">
        <f t="shared" si="42"/>
        <v>2734.62</v>
      </c>
      <c r="P104" s="76">
        <f t="shared" si="43"/>
        <v>1099.9000000000001</v>
      </c>
      <c r="Q104" s="76">
        <f t="shared" si="44"/>
        <v>1634.72</v>
      </c>
      <c r="R104" s="76">
        <f t="shared" si="45"/>
        <v>1838.856</v>
      </c>
      <c r="S104" s="76">
        <f t="shared" si="46"/>
        <v>224.83</v>
      </c>
      <c r="T104" s="207">
        <f t="shared" si="47"/>
        <v>1614.0260000000001</v>
      </c>
      <c r="U104" s="289"/>
      <c r="V104" s="290"/>
      <c r="W104" s="93">
        <v>1</v>
      </c>
      <c r="X104" s="118">
        <v>1</v>
      </c>
      <c r="Y104" s="86">
        <f t="shared" si="48"/>
        <v>660.44</v>
      </c>
      <c r="Z104" s="87">
        <f t="shared" si="49"/>
        <v>294</v>
      </c>
      <c r="AA104" s="87">
        <f t="shared" si="50"/>
        <v>1634.72</v>
      </c>
      <c r="AB104" s="87">
        <f t="shared" si="51"/>
        <v>1099.9000000000001</v>
      </c>
      <c r="AC104" s="87">
        <f t="shared" si="52"/>
        <v>1614.0260000000001</v>
      </c>
      <c r="AD104" s="88">
        <f t="shared" si="53"/>
        <v>224.83</v>
      </c>
      <c r="AE104" s="84">
        <v>0.87</v>
      </c>
      <c r="AF104" s="86">
        <f t="shared" si="60"/>
        <v>759.1264367816093</v>
      </c>
      <c r="AG104" s="87">
        <f t="shared" si="61"/>
        <v>337.93103448275861</v>
      </c>
      <c r="AH104" s="87">
        <f t="shared" si="62"/>
        <v>1878.9885057471265</v>
      </c>
      <c r="AI104" s="88">
        <f t="shared" si="63"/>
        <v>1855.2022988505748</v>
      </c>
      <c r="AJ104" s="87">
        <f t="shared" si="39"/>
        <v>4831.248275862069</v>
      </c>
      <c r="AK104" s="89"/>
      <c r="AL104" s="87">
        <f t="shared" si="38"/>
        <v>5918.5626304597699</v>
      </c>
      <c r="AM104" s="90">
        <v>804.84354999999982</v>
      </c>
      <c r="AN104" s="87">
        <v>342.75749999999999</v>
      </c>
      <c r="AO104" s="91">
        <v>3007.8390804597702</v>
      </c>
      <c r="AP104" s="87">
        <v>1763.1224999999999</v>
      </c>
    </row>
    <row r="105" spans="1:42" ht="15" x14ac:dyDescent="0.25">
      <c r="A105" s="92">
        <v>169</v>
      </c>
      <c r="B105" s="137" t="s">
        <v>34</v>
      </c>
      <c r="C105" s="92">
        <v>167</v>
      </c>
      <c r="D105" s="76">
        <f>IFERROR(VLOOKUP($C105,'DONNEES-900'!$A$3:$L$300,2,FALSE),'1000'!$B103)</f>
        <v>660.44</v>
      </c>
      <c r="E105" s="76">
        <f>IFERROR(VLOOKUP($C105,'DONNEES-900'!$A$3:$L$300,3,FALSE),'1000'!$C103)</f>
        <v>294</v>
      </c>
      <c r="F105" s="76">
        <f>IFERROR(VLOOKUP($C105,'DONNEES-900'!$A$3:$L$300,4,FALSE),'1000'!$D103)</f>
        <v>1099.9000000000001</v>
      </c>
      <c r="G105" s="76">
        <f>IFERROR(VLOOKUP($C105,'DONNEES-900'!$A$3:$L$300,5,FALSE),'1000'!$E103)</f>
        <v>1064</v>
      </c>
      <c r="H105" s="76">
        <f>IFERROR(VLOOKUP($C105,'DONNEES-900'!$A$3:$L$300,6,FALSE),'1000'!$F103)</f>
        <v>354</v>
      </c>
      <c r="I105" s="76">
        <f>IFERROR(VLOOKUP($C105,'DONNEES-900'!$A$3:$L$300,7,FALSE),'1000'!$G103)</f>
        <v>216.72</v>
      </c>
      <c r="J105" s="76">
        <f>IFERROR(VLOOKUP($C105,'DONNEES-900'!$A$3:$L$300,9,FALSE),'1000'!$I103)</f>
        <v>224.83</v>
      </c>
      <c r="K105" s="76">
        <f>IFERROR(VLOOKUP($C105,'DONNEES-900'!$A$3:$L$300,10,FALSE),'1000'!$J103)</f>
        <v>740.75</v>
      </c>
      <c r="L105" s="198">
        <f>IFERROR(VLOOKUP($C105,'DONNEES-900'!$A$3:$L$300,11,FALSE),'1000'!$K103)</f>
        <v>873.27600000000007</v>
      </c>
      <c r="M105" s="206">
        <f t="shared" si="40"/>
        <v>660.44</v>
      </c>
      <c r="N105" s="76">
        <f t="shared" si="41"/>
        <v>294</v>
      </c>
      <c r="O105" s="76">
        <f t="shared" si="42"/>
        <v>2734.62</v>
      </c>
      <c r="P105" s="76">
        <f t="shared" si="43"/>
        <v>1099.9000000000001</v>
      </c>
      <c r="Q105" s="76">
        <f t="shared" si="44"/>
        <v>1634.72</v>
      </c>
      <c r="R105" s="76">
        <f t="shared" si="45"/>
        <v>1838.856</v>
      </c>
      <c r="S105" s="76">
        <f t="shared" si="46"/>
        <v>224.83</v>
      </c>
      <c r="T105" s="207">
        <f t="shared" si="47"/>
        <v>1614.0260000000001</v>
      </c>
      <c r="U105" s="289"/>
      <c r="V105" s="290"/>
      <c r="W105" s="93">
        <v>1</v>
      </c>
      <c r="X105" s="118">
        <v>1</v>
      </c>
      <c r="Y105" s="86">
        <f t="shared" si="48"/>
        <v>660.44</v>
      </c>
      <c r="Z105" s="87">
        <f t="shared" si="49"/>
        <v>294</v>
      </c>
      <c r="AA105" s="87">
        <f t="shared" si="50"/>
        <v>1634.72</v>
      </c>
      <c r="AB105" s="87">
        <f t="shared" si="51"/>
        <v>1099.9000000000001</v>
      </c>
      <c r="AC105" s="87">
        <f t="shared" si="52"/>
        <v>1614.0260000000001</v>
      </c>
      <c r="AD105" s="88">
        <f t="shared" si="53"/>
        <v>224.83</v>
      </c>
      <c r="AE105" s="84">
        <v>0.87</v>
      </c>
      <c r="AF105" s="86">
        <f t="shared" si="60"/>
        <v>759.1264367816093</v>
      </c>
      <c r="AG105" s="87">
        <f t="shared" si="61"/>
        <v>337.93103448275861</v>
      </c>
      <c r="AH105" s="87">
        <f t="shared" si="62"/>
        <v>1878.9885057471265</v>
      </c>
      <c r="AI105" s="88">
        <f t="shared" si="63"/>
        <v>1855.2022988505748</v>
      </c>
      <c r="AJ105" s="87">
        <f t="shared" si="39"/>
        <v>4831.248275862069</v>
      </c>
      <c r="AK105" s="89"/>
      <c r="AL105" s="87">
        <f t="shared" si="38"/>
        <v>5918.5626304597699</v>
      </c>
      <c r="AM105" s="90">
        <v>804.84354999999982</v>
      </c>
      <c r="AN105" s="87">
        <v>342.75749999999999</v>
      </c>
      <c r="AO105" s="91">
        <v>3007.8390804597702</v>
      </c>
      <c r="AP105" s="87">
        <v>1763.1224999999999</v>
      </c>
    </row>
    <row r="106" spans="1:42" ht="15" x14ac:dyDescent="0.25">
      <c r="A106" s="92">
        <v>170</v>
      </c>
      <c r="B106" s="137" t="s">
        <v>34</v>
      </c>
      <c r="C106" s="92">
        <v>168</v>
      </c>
      <c r="D106" s="76">
        <f>IFERROR(VLOOKUP($C106,'DONNEES-900'!$A$3:$L$300,2,FALSE),'1000'!$B104)</f>
        <v>660.44</v>
      </c>
      <c r="E106" s="76">
        <f>IFERROR(VLOOKUP($C106,'DONNEES-900'!$A$3:$L$300,3,FALSE),'1000'!$C104)</f>
        <v>294</v>
      </c>
      <c r="F106" s="76">
        <f>IFERROR(VLOOKUP($C106,'DONNEES-900'!$A$3:$L$300,4,FALSE),'1000'!$D104)</f>
        <v>1099.9000000000001</v>
      </c>
      <c r="G106" s="76">
        <f>IFERROR(VLOOKUP($C106,'DONNEES-900'!$A$3:$L$300,5,FALSE),'1000'!$E104)</f>
        <v>1064</v>
      </c>
      <c r="H106" s="76">
        <f>IFERROR(VLOOKUP($C106,'DONNEES-900'!$A$3:$L$300,6,FALSE),'1000'!$F104)</f>
        <v>354</v>
      </c>
      <c r="I106" s="76">
        <f>IFERROR(VLOOKUP($C106,'DONNEES-900'!$A$3:$L$300,7,FALSE),'1000'!$G104)</f>
        <v>216.72</v>
      </c>
      <c r="J106" s="76">
        <f>IFERROR(VLOOKUP($C106,'DONNEES-900'!$A$3:$L$300,9,FALSE),'1000'!$I104)</f>
        <v>224.83</v>
      </c>
      <c r="K106" s="76">
        <f>IFERROR(VLOOKUP($C106,'DONNEES-900'!$A$3:$L$300,10,FALSE),'1000'!$J104)</f>
        <v>740.75</v>
      </c>
      <c r="L106" s="198">
        <f>IFERROR(VLOOKUP($C106,'DONNEES-900'!$A$3:$L$300,11,FALSE),'1000'!$K104)</f>
        <v>873.27600000000007</v>
      </c>
      <c r="M106" s="206">
        <f t="shared" si="40"/>
        <v>660.44</v>
      </c>
      <c r="N106" s="76">
        <f t="shared" si="41"/>
        <v>294</v>
      </c>
      <c r="O106" s="76">
        <f t="shared" si="42"/>
        <v>2734.62</v>
      </c>
      <c r="P106" s="76">
        <f t="shared" si="43"/>
        <v>1099.9000000000001</v>
      </c>
      <c r="Q106" s="76">
        <f t="shared" si="44"/>
        <v>1634.72</v>
      </c>
      <c r="R106" s="76">
        <f t="shared" si="45"/>
        <v>1838.856</v>
      </c>
      <c r="S106" s="76">
        <f t="shared" si="46"/>
        <v>224.83</v>
      </c>
      <c r="T106" s="207">
        <f t="shared" si="47"/>
        <v>1614.0260000000001</v>
      </c>
      <c r="U106" s="289"/>
      <c r="V106" s="290"/>
      <c r="W106" s="93">
        <v>1</v>
      </c>
      <c r="X106" s="118">
        <v>1</v>
      </c>
      <c r="Y106" s="86">
        <f t="shared" si="48"/>
        <v>660.44</v>
      </c>
      <c r="Z106" s="87">
        <f t="shared" si="49"/>
        <v>294</v>
      </c>
      <c r="AA106" s="87">
        <f t="shared" si="50"/>
        <v>1634.72</v>
      </c>
      <c r="AB106" s="87">
        <f t="shared" si="51"/>
        <v>1099.9000000000001</v>
      </c>
      <c r="AC106" s="87">
        <f t="shared" si="52"/>
        <v>1614.0260000000001</v>
      </c>
      <c r="AD106" s="88">
        <f t="shared" si="53"/>
        <v>224.83</v>
      </c>
      <c r="AE106" s="84">
        <v>0.87</v>
      </c>
      <c r="AF106" s="86">
        <f t="shared" si="60"/>
        <v>759.1264367816093</v>
      </c>
      <c r="AG106" s="87">
        <f t="shared" si="61"/>
        <v>337.93103448275861</v>
      </c>
      <c r="AH106" s="87">
        <f t="shared" si="62"/>
        <v>1878.9885057471265</v>
      </c>
      <c r="AI106" s="88">
        <f t="shared" si="63"/>
        <v>1855.2022988505748</v>
      </c>
      <c r="AJ106" s="87">
        <f t="shared" si="39"/>
        <v>4831.248275862069</v>
      </c>
      <c r="AK106" s="89"/>
      <c r="AL106" s="87">
        <f t="shared" si="38"/>
        <v>5918.5626304597699</v>
      </c>
      <c r="AM106" s="90">
        <v>804.84354999999982</v>
      </c>
      <c r="AN106" s="87">
        <v>342.75749999999999</v>
      </c>
      <c r="AO106" s="91">
        <v>3007.8390804597702</v>
      </c>
      <c r="AP106" s="87">
        <v>1763.1224999999999</v>
      </c>
    </row>
    <row r="107" spans="1:42" ht="15" x14ac:dyDescent="0.25">
      <c r="A107" s="94">
        <v>171</v>
      </c>
      <c r="B107" s="135" t="s">
        <v>35</v>
      </c>
      <c r="C107" s="94">
        <v>169</v>
      </c>
      <c r="D107" s="142">
        <f>IFERROR(VLOOKUP($C107,'DONNEES-900'!$A$3:$L$300,2,FALSE),'1000'!$B105)</f>
        <v>671.49999999999989</v>
      </c>
      <c r="E107" s="142">
        <f>IFERROR(VLOOKUP($C107,'DONNEES-900'!$A$3:$L$300,3,FALSE),'1000'!$C105)</f>
        <v>294</v>
      </c>
      <c r="F107" s="142">
        <f>IFERROR(VLOOKUP($C107,'DONNEES-900'!$A$3:$L$300,4,FALSE),'1000'!$D105)</f>
        <v>1099.9000000000001</v>
      </c>
      <c r="G107" s="142">
        <f>IFERROR(VLOOKUP($C107,'DONNEES-900'!$A$3:$L$300,5,FALSE),'1000'!$E105)</f>
        <v>1064</v>
      </c>
      <c r="H107" s="142">
        <f>IFERROR(VLOOKUP($C107,'DONNEES-900'!$A$3:$L$300,6,FALSE),'1000'!$F105)</f>
        <v>354</v>
      </c>
      <c r="I107" s="142">
        <f>IFERROR(VLOOKUP($C107,'DONNEES-900'!$A$3:$L$300,7,FALSE),'1000'!$G105)</f>
        <v>216.72</v>
      </c>
      <c r="J107" s="142">
        <f>IFERROR(VLOOKUP($C107,'DONNEES-900'!$A$3:$L$300,9,FALSE),'1000'!$I105)</f>
        <v>224.83</v>
      </c>
      <c r="K107" s="142">
        <f>IFERROR(VLOOKUP($C107,'DONNEES-900'!$A$3:$L$300,10,FALSE),'1000'!$J105)</f>
        <v>740.75</v>
      </c>
      <c r="L107" s="199">
        <f>IFERROR(VLOOKUP($C107,'DONNEES-900'!$A$3:$L$300,11,FALSE),'1000'!$K105)</f>
        <v>873.27600000000007</v>
      </c>
      <c r="M107" s="208">
        <f t="shared" si="40"/>
        <v>671.49999999999989</v>
      </c>
      <c r="N107" s="142">
        <f t="shared" si="41"/>
        <v>294</v>
      </c>
      <c r="O107" s="142">
        <f t="shared" si="42"/>
        <v>2734.62</v>
      </c>
      <c r="P107" s="142">
        <f t="shared" si="43"/>
        <v>1099.9000000000001</v>
      </c>
      <c r="Q107" s="142">
        <f t="shared" si="44"/>
        <v>1634.72</v>
      </c>
      <c r="R107" s="142">
        <f t="shared" si="45"/>
        <v>1838.856</v>
      </c>
      <c r="S107" s="142">
        <f t="shared" si="46"/>
        <v>224.83</v>
      </c>
      <c r="T107" s="209">
        <f t="shared" si="47"/>
        <v>1614.0260000000001</v>
      </c>
      <c r="U107" s="289"/>
      <c r="V107" s="290"/>
      <c r="W107" s="143">
        <v>1</v>
      </c>
      <c r="X107" s="144">
        <v>1</v>
      </c>
      <c r="Y107" s="86">
        <f t="shared" si="48"/>
        <v>671.49999999999989</v>
      </c>
      <c r="Z107" s="87">
        <f t="shared" si="49"/>
        <v>294</v>
      </c>
      <c r="AA107" s="87">
        <f t="shared" si="50"/>
        <v>1634.72</v>
      </c>
      <c r="AB107" s="87">
        <f t="shared" si="51"/>
        <v>1099.9000000000001</v>
      </c>
      <c r="AC107" s="87">
        <f t="shared" si="52"/>
        <v>1614.0260000000001</v>
      </c>
      <c r="AD107" s="88">
        <f t="shared" si="53"/>
        <v>224.83</v>
      </c>
      <c r="AE107" s="84">
        <v>0.87</v>
      </c>
      <c r="AF107" s="86">
        <f t="shared" si="60"/>
        <v>771.83908045977</v>
      </c>
      <c r="AG107" s="87">
        <f t="shared" si="61"/>
        <v>337.93103448275861</v>
      </c>
      <c r="AH107" s="87">
        <f t="shared" si="62"/>
        <v>1878.9885057471265</v>
      </c>
      <c r="AI107" s="88">
        <f t="shared" si="63"/>
        <v>1855.2022988505748</v>
      </c>
      <c r="AJ107" s="87">
        <f t="shared" si="39"/>
        <v>4843.96091954023</v>
      </c>
      <c r="AK107" s="89"/>
      <c r="AL107" s="87">
        <f t="shared" si="38"/>
        <v>5918.5626304597699</v>
      </c>
      <c r="AM107" s="90">
        <v>804.84354999999982</v>
      </c>
      <c r="AN107" s="87">
        <v>342.75749999999999</v>
      </c>
      <c r="AO107" s="91">
        <v>3007.8390804597702</v>
      </c>
      <c r="AP107" s="87">
        <v>1763.1224999999999</v>
      </c>
    </row>
    <row r="108" spans="1:42" ht="15" x14ac:dyDescent="0.25">
      <c r="A108" s="92">
        <v>172</v>
      </c>
      <c r="B108" s="137" t="s">
        <v>34</v>
      </c>
      <c r="C108" s="92">
        <v>170</v>
      </c>
      <c r="D108" s="76">
        <f>IFERROR(VLOOKUP($C108,'DONNEES-900'!$A$3:$L$300,2,FALSE),'1000'!$B106)</f>
        <v>660.44</v>
      </c>
      <c r="E108" s="76">
        <f>IFERROR(VLOOKUP($C108,'DONNEES-900'!$A$3:$L$300,3,FALSE),'1000'!$C106)</f>
        <v>294</v>
      </c>
      <c r="F108" s="76">
        <f>IFERROR(VLOOKUP($C108,'DONNEES-900'!$A$3:$L$300,4,FALSE),'1000'!$D106)</f>
        <v>1099.9000000000001</v>
      </c>
      <c r="G108" s="76">
        <f>IFERROR(VLOOKUP($C108,'DONNEES-900'!$A$3:$L$300,5,FALSE),'1000'!$E106)</f>
        <v>1064</v>
      </c>
      <c r="H108" s="76">
        <f>IFERROR(VLOOKUP($C108,'DONNEES-900'!$A$3:$L$300,6,FALSE),'1000'!$F106)</f>
        <v>354</v>
      </c>
      <c r="I108" s="76">
        <f>IFERROR(VLOOKUP($C108,'DONNEES-900'!$A$3:$L$300,7,FALSE),'1000'!$G106)</f>
        <v>216.72</v>
      </c>
      <c r="J108" s="76">
        <f>IFERROR(VLOOKUP($C108,'DONNEES-900'!$A$3:$L$300,9,FALSE),'1000'!$I106)</f>
        <v>224.83</v>
      </c>
      <c r="K108" s="76">
        <f>IFERROR(VLOOKUP($C108,'DONNEES-900'!$A$3:$L$300,10,FALSE),'1000'!$J106)</f>
        <v>740.75</v>
      </c>
      <c r="L108" s="198">
        <f>IFERROR(VLOOKUP($C108,'DONNEES-900'!$A$3:$L$300,11,FALSE),'1000'!$K106)</f>
        <v>873.27600000000007</v>
      </c>
      <c r="M108" s="206">
        <f t="shared" si="40"/>
        <v>660.44</v>
      </c>
      <c r="N108" s="76">
        <f t="shared" si="41"/>
        <v>294</v>
      </c>
      <c r="O108" s="76">
        <f t="shared" si="42"/>
        <v>2734.62</v>
      </c>
      <c r="P108" s="76">
        <f t="shared" si="43"/>
        <v>1099.9000000000001</v>
      </c>
      <c r="Q108" s="76">
        <f t="shared" si="44"/>
        <v>1634.72</v>
      </c>
      <c r="R108" s="76">
        <f t="shared" si="45"/>
        <v>1838.856</v>
      </c>
      <c r="S108" s="76">
        <f t="shared" si="46"/>
        <v>224.83</v>
      </c>
      <c r="T108" s="207">
        <f t="shared" si="47"/>
        <v>1614.0260000000001</v>
      </c>
      <c r="U108" s="289"/>
      <c r="V108" s="290"/>
      <c r="W108" s="93">
        <v>1</v>
      </c>
      <c r="X108" s="118">
        <v>1</v>
      </c>
      <c r="Y108" s="86">
        <f t="shared" si="48"/>
        <v>660.44</v>
      </c>
      <c r="Z108" s="87">
        <f t="shared" si="49"/>
        <v>294</v>
      </c>
      <c r="AA108" s="87">
        <f t="shared" si="50"/>
        <v>1634.72</v>
      </c>
      <c r="AB108" s="87">
        <f t="shared" si="51"/>
        <v>1099.9000000000001</v>
      </c>
      <c r="AC108" s="87">
        <f t="shared" si="52"/>
        <v>1614.0260000000001</v>
      </c>
      <c r="AD108" s="88">
        <f t="shared" si="53"/>
        <v>224.83</v>
      </c>
      <c r="AE108" s="84">
        <v>0.87</v>
      </c>
      <c r="AF108" s="86">
        <f t="shared" si="60"/>
        <v>759.1264367816093</v>
      </c>
      <c r="AG108" s="87">
        <f t="shared" si="61"/>
        <v>337.93103448275861</v>
      </c>
      <c r="AH108" s="87">
        <f t="shared" si="62"/>
        <v>1878.9885057471265</v>
      </c>
      <c r="AI108" s="88">
        <f t="shared" si="63"/>
        <v>1855.2022988505748</v>
      </c>
      <c r="AJ108" s="87">
        <f t="shared" si="39"/>
        <v>4831.248275862069</v>
      </c>
      <c r="AK108" s="89"/>
      <c r="AL108" s="87">
        <f t="shared" si="38"/>
        <v>5918.5626304597699</v>
      </c>
      <c r="AM108" s="90">
        <v>804.84354999999982</v>
      </c>
      <c r="AN108" s="87">
        <v>342.75749999999999</v>
      </c>
      <c r="AO108" s="91">
        <v>3007.8390804597702</v>
      </c>
      <c r="AP108" s="87">
        <v>1763.1224999999999</v>
      </c>
    </row>
    <row r="109" spans="1:42" ht="15" x14ac:dyDescent="0.25">
      <c r="A109" s="92">
        <v>173</v>
      </c>
      <c r="B109" s="137" t="s">
        <v>34</v>
      </c>
      <c r="C109" s="92">
        <v>171</v>
      </c>
      <c r="D109" s="76">
        <f>IFERROR(VLOOKUP($C109,'DONNEES-900'!$A$3:$L$300,2,FALSE),'1000'!$B107)</f>
        <v>660.44</v>
      </c>
      <c r="E109" s="76">
        <f>IFERROR(VLOOKUP($C109,'DONNEES-900'!$A$3:$L$300,3,FALSE),'1000'!$C107)</f>
        <v>294</v>
      </c>
      <c r="F109" s="76">
        <f>IFERROR(VLOOKUP($C109,'DONNEES-900'!$A$3:$L$300,4,FALSE),'1000'!$D107)</f>
        <v>1099.9000000000001</v>
      </c>
      <c r="G109" s="76">
        <f>IFERROR(VLOOKUP($C109,'DONNEES-900'!$A$3:$L$300,5,FALSE),'1000'!$E107)</f>
        <v>1064</v>
      </c>
      <c r="H109" s="76">
        <f>IFERROR(VLOOKUP($C109,'DONNEES-900'!$A$3:$L$300,6,FALSE),'1000'!$F107)</f>
        <v>354</v>
      </c>
      <c r="I109" s="76">
        <f>IFERROR(VLOOKUP($C109,'DONNEES-900'!$A$3:$L$300,7,FALSE),'1000'!$G107)</f>
        <v>216.72</v>
      </c>
      <c r="J109" s="76">
        <f>IFERROR(VLOOKUP($C109,'DONNEES-900'!$A$3:$L$300,9,FALSE),'1000'!$I107)</f>
        <v>224.83</v>
      </c>
      <c r="K109" s="76">
        <f>IFERROR(VLOOKUP($C109,'DONNEES-900'!$A$3:$L$300,10,FALSE),'1000'!$J107)</f>
        <v>740.75</v>
      </c>
      <c r="L109" s="198">
        <f>IFERROR(VLOOKUP($C109,'DONNEES-900'!$A$3:$L$300,11,FALSE),'1000'!$K107)</f>
        <v>873.27600000000007</v>
      </c>
      <c r="M109" s="206">
        <f t="shared" si="40"/>
        <v>660.44</v>
      </c>
      <c r="N109" s="76">
        <f t="shared" si="41"/>
        <v>294</v>
      </c>
      <c r="O109" s="76">
        <f t="shared" si="42"/>
        <v>2734.62</v>
      </c>
      <c r="P109" s="76">
        <f t="shared" si="43"/>
        <v>1099.9000000000001</v>
      </c>
      <c r="Q109" s="76">
        <f t="shared" si="44"/>
        <v>1634.72</v>
      </c>
      <c r="R109" s="76">
        <f t="shared" si="45"/>
        <v>1838.856</v>
      </c>
      <c r="S109" s="76">
        <f t="shared" si="46"/>
        <v>224.83</v>
      </c>
      <c r="T109" s="207">
        <f t="shared" si="47"/>
        <v>1614.0260000000001</v>
      </c>
      <c r="U109" s="289"/>
      <c r="V109" s="290"/>
      <c r="W109" s="93">
        <v>1</v>
      </c>
      <c r="X109" s="118">
        <v>1</v>
      </c>
      <c r="Y109" s="86">
        <f t="shared" si="48"/>
        <v>660.44</v>
      </c>
      <c r="Z109" s="87">
        <f t="shared" si="49"/>
        <v>294</v>
      </c>
      <c r="AA109" s="87">
        <f t="shared" si="50"/>
        <v>1634.72</v>
      </c>
      <c r="AB109" s="87">
        <f t="shared" si="51"/>
        <v>1099.9000000000001</v>
      </c>
      <c r="AC109" s="87">
        <f t="shared" si="52"/>
        <v>1614.0260000000001</v>
      </c>
      <c r="AD109" s="88">
        <f t="shared" si="53"/>
        <v>224.83</v>
      </c>
      <c r="AE109" s="84">
        <v>0.87</v>
      </c>
      <c r="AF109" s="86">
        <f t="shared" si="60"/>
        <v>759.1264367816093</v>
      </c>
      <c r="AG109" s="87">
        <f t="shared" si="61"/>
        <v>337.93103448275861</v>
      </c>
      <c r="AH109" s="87">
        <f t="shared" si="62"/>
        <v>1878.9885057471265</v>
      </c>
      <c r="AI109" s="88">
        <f t="shared" si="63"/>
        <v>1855.2022988505748</v>
      </c>
      <c r="AJ109" s="87">
        <f t="shared" si="39"/>
        <v>4831.248275862069</v>
      </c>
      <c r="AK109" s="89"/>
      <c r="AL109" s="87">
        <f t="shared" si="38"/>
        <v>5918.5626304597699</v>
      </c>
      <c r="AM109" s="90">
        <v>804.84354999999982</v>
      </c>
      <c r="AN109" s="87">
        <v>342.75749999999999</v>
      </c>
      <c r="AO109" s="91">
        <v>3007.8390804597702</v>
      </c>
      <c r="AP109" s="87">
        <v>1763.1224999999999</v>
      </c>
    </row>
    <row r="110" spans="1:42" ht="15" x14ac:dyDescent="0.25">
      <c r="A110" s="92">
        <v>174</v>
      </c>
      <c r="B110" s="137" t="s">
        <v>34</v>
      </c>
      <c r="C110" s="92">
        <v>172</v>
      </c>
      <c r="D110" s="76">
        <f>IFERROR(VLOOKUP($C110,'DONNEES-900'!$A$3:$L$300,2,FALSE),'1000'!$B108)</f>
        <v>660.44</v>
      </c>
      <c r="E110" s="76">
        <f>IFERROR(VLOOKUP($C110,'DONNEES-900'!$A$3:$L$300,3,FALSE),'1000'!$C108)</f>
        <v>294</v>
      </c>
      <c r="F110" s="76">
        <f>IFERROR(VLOOKUP($C110,'DONNEES-900'!$A$3:$L$300,4,FALSE),'1000'!$D108)</f>
        <v>1099.9000000000001</v>
      </c>
      <c r="G110" s="76">
        <f>IFERROR(VLOOKUP($C110,'DONNEES-900'!$A$3:$L$300,5,FALSE),'1000'!$E108)</f>
        <v>1064</v>
      </c>
      <c r="H110" s="76">
        <f>IFERROR(VLOOKUP($C110,'DONNEES-900'!$A$3:$L$300,6,FALSE),'1000'!$F108)</f>
        <v>354</v>
      </c>
      <c r="I110" s="76">
        <f>IFERROR(VLOOKUP($C110,'DONNEES-900'!$A$3:$L$300,7,FALSE),'1000'!$G108)</f>
        <v>216.72</v>
      </c>
      <c r="J110" s="76">
        <f>IFERROR(VLOOKUP($C110,'DONNEES-900'!$A$3:$L$300,9,FALSE),'1000'!$I108)</f>
        <v>224.83</v>
      </c>
      <c r="K110" s="76">
        <f>IFERROR(VLOOKUP($C110,'DONNEES-900'!$A$3:$L$300,10,FALSE),'1000'!$J108)</f>
        <v>740.75</v>
      </c>
      <c r="L110" s="198">
        <f>IFERROR(VLOOKUP($C110,'DONNEES-900'!$A$3:$L$300,11,FALSE),'1000'!$K108)</f>
        <v>873.27600000000007</v>
      </c>
      <c r="M110" s="206">
        <f t="shared" si="40"/>
        <v>660.44</v>
      </c>
      <c r="N110" s="76">
        <f t="shared" si="41"/>
        <v>294</v>
      </c>
      <c r="O110" s="76">
        <f t="shared" si="42"/>
        <v>2734.62</v>
      </c>
      <c r="P110" s="76">
        <f t="shared" si="43"/>
        <v>1099.9000000000001</v>
      </c>
      <c r="Q110" s="76">
        <f t="shared" si="44"/>
        <v>1634.72</v>
      </c>
      <c r="R110" s="76">
        <f t="shared" si="45"/>
        <v>1838.856</v>
      </c>
      <c r="S110" s="76">
        <f t="shared" si="46"/>
        <v>224.83</v>
      </c>
      <c r="T110" s="207">
        <f t="shared" si="47"/>
        <v>1614.0260000000001</v>
      </c>
      <c r="U110" s="289"/>
      <c r="V110" s="290"/>
      <c r="W110" s="93">
        <v>1</v>
      </c>
      <c r="X110" s="118">
        <v>1</v>
      </c>
      <c r="Y110" s="86">
        <f t="shared" si="48"/>
        <v>660.44</v>
      </c>
      <c r="Z110" s="87">
        <f t="shared" si="49"/>
        <v>294</v>
      </c>
      <c r="AA110" s="87">
        <f t="shared" si="50"/>
        <v>1634.72</v>
      </c>
      <c r="AB110" s="87">
        <f t="shared" si="51"/>
        <v>1099.9000000000001</v>
      </c>
      <c r="AC110" s="87">
        <f t="shared" si="52"/>
        <v>1614.0260000000001</v>
      </c>
      <c r="AD110" s="88">
        <f t="shared" si="53"/>
        <v>224.83</v>
      </c>
      <c r="AE110" s="84">
        <v>0.87</v>
      </c>
      <c r="AF110" s="86">
        <f t="shared" si="60"/>
        <v>759.1264367816093</v>
      </c>
      <c r="AG110" s="87">
        <f t="shared" si="61"/>
        <v>337.93103448275861</v>
      </c>
      <c r="AH110" s="87">
        <f t="shared" si="62"/>
        <v>1878.9885057471265</v>
      </c>
      <c r="AI110" s="88">
        <f t="shared" si="63"/>
        <v>1855.2022988505748</v>
      </c>
      <c r="AJ110" s="87">
        <f t="shared" si="39"/>
        <v>4831.248275862069</v>
      </c>
      <c r="AK110" s="89"/>
      <c r="AL110" s="87">
        <f t="shared" si="38"/>
        <v>5918.5626304597699</v>
      </c>
      <c r="AM110" s="90">
        <v>804.84354999999982</v>
      </c>
      <c r="AN110" s="87">
        <v>342.75749999999999</v>
      </c>
      <c r="AO110" s="91">
        <v>3007.8390804597702</v>
      </c>
      <c r="AP110" s="87">
        <v>1763.1224999999999</v>
      </c>
    </row>
    <row r="111" spans="1:42" ht="15" x14ac:dyDescent="0.25">
      <c r="A111" s="92">
        <v>175</v>
      </c>
      <c r="B111" s="137" t="s">
        <v>34</v>
      </c>
      <c r="C111" s="92">
        <v>173</v>
      </c>
      <c r="D111" s="76">
        <f>IFERROR(VLOOKUP($C111,'DONNEES-900'!$A$3:$L$300,2,FALSE),'1000'!$B109)</f>
        <v>660.44</v>
      </c>
      <c r="E111" s="76">
        <f>IFERROR(VLOOKUP($C111,'DONNEES-900'!$A$3:$L$300,3,FALSE),'1000'!$C109)</f>
        <v>294</v>
      </c>
      <c r="F111" s="76">
        <f>IFERROR(VLOOKUP($C111,'DONNEES-900'!$A$3:$L$300,4,FALSE),'1000'!$D109)</f>
        <v>1099.9000000000001</v>
      </c>
      <c r="G111" s="76">
        <f>IFERROR(VLOOKUP($C111,'DONNEES-900'!$A$3:$L$300,5,FALSE),'1000'!$E109)</f>
        <v>1064</v>
      </c>
      <c r="H111" s="76">
        <f>IFERROR(VLOOKUP($C111,'DONNEES-900'!$A$3:$L$300,6,FALSE),'1000'!$F109)</f>
        <v>354</v>
      </c>
      <c r="I111" s="76">
        <f>IFERROR(VLOOKUP($C111,'DONNEES-900'!$A$3:$L$300,7,FALSE),'1000'!$G109)</f>
        <v>216.72</v>
      </c>
      <c r="J111" s="76">
        <f>IFERROR(VLOOKUP($C111,'DONNEES-900'!$A$3:$L$300,9,FALSE),'1000'!$I109)</f>
        <v>224.83</v>
      </c>
      <c r="K111" s="76">
        <f>IFERROR(VLOOKUP($C111,'DONNEES-900'!$A$3:$L$300,10,FALSE),'1000'!$J109)</f>
        <v>740.75</v>
      </c>
      <c r="L111" s="198">
        <f>IFERROR(VLOOKUP($C111,'DONNEES-900'!$A$3:$L$300,11,FALSE),'1000'!$K109)</f>
        <v>873.27600000000007</v>
      </c>
      <c r="M111" s="206">
        <f t="shared" si="40"/>
        <v>660.44</v>
      </c>
      <c r="N111" s="76">
        <f t="shared" si="41"/>
        <v>294</v>
      </c>
      <c r="O111" s="76">
        <f t="shared" si="42"/>
        <v>2734.62</v>
      </c>
      <c r="P111" s="76">
        <f t="shared" si="43"/>
        <v>1099.9000000000001</v>
      </c>
      <c r="Q111" s="76">
        <f t="shared" si="44"/>
        <v>1634.72</v>
      </c>
      <c r="R111" s="76">
        <f t="shared" si="45"/>
        <v>1838.856</v>
      </c>
      <c r="S111" s="76">
        <f t="shared" si="46"/>
        <v>224.83</v>
      </c>
      <c r="T111" s="207">
        <f t="shared" si="47"/>
        <v>1614.0260000000001</v>
      </c>
      <c r="U111" s="289"/>
      <c r="V111" s="290"/>
      <c r="W111" s="93">
        <v>1</v>
      </c>
      <c r="X111" s="118">
        <v>1</v>
      </c>
      <c r="Y111" s="86">
        <f t="shared" si="48"/>
        <v>660.44</v>
      </c>
      <c r="Z111" s="87">
        <f t="shared" si="49"/>
        <v>294</v>
      </c>
      <c r="AA111" s="87">
        <f t="shared" si="50"/>
        <v>1634.72</v>
      </c>
      <c r="AB111" s="87">
        <f t="shared" si="51"/>
        <v>1099.9000000000001</v>
      </c>
      <c r="AC111" s="87">
        <f t="shared" si="52"/>
        <v>1614.0260000000001</v>
      </c>
      <c r="AD111" s="88">
        <f t="shared" si="53"/>
        <v>224.83</v>
      </c>
      <c r="AE111" s="84">
        <v>0.87</v>
      </c>
      <c r="AF111" s="86">
        <f t="shared" si="60"/>
        <v>759.1264367816093</v>
      </c>
      <c r="AG111" s="87">
        <f t="shared" si="61"/>
        <v>337.93103448275861</v>
      </c>
      <c r="AH111" s="87">
        <f t="shared" si="62"/>
        <v>1878.9885057471265</v>
      </c>
      <c r="AI111" s="88">
        <f t="shared" si="63"/>
        <v>1855.2022988505748</v>
      </c>
      <c r="AJ111" s="87">
        <f t="shared" si="39"/>
        <v>4831.248275862069</v>
      </c>
      <c r="AK111" s="89"/>
      <c r="AL111" s="87">
        <f t="shared" si="38"/>
        <v>5918.5626304597699</v>
      </c>
      <c r="AM111" s="90">
        <v>804.84354999999982</v>
      </c>
      <c r="AN111" s="87">
        <v>342.75749999999999</v>
      </c>
      <c r="AO111" s="91">
        <v>3007.8390804597702</v>
      </c>
      <c r="AP111" s="87">
        <v>1763.1224999999999</v>
      </c>
    </row>
    <row r="112" spans="1:42" ht="15" x14ac:dyDescent="0.25">
      <c r="A112" s="92">
        <v>176</v>
      </c>
      <c r="B112" s="137" t="s">
        <v>34</v>
      </c>
      <c r="C112" s="92">
        <v>174</v>
      </c>
      <c r="D112" s="76">
        <f>IFERROR(VLOOKUP($C112,'DONNEES-900'!$A$3:$L$300,2,FALSE),'1000'!$B110)</f>
        <v>660.44</v>
      </c>
      <c r="E112" s="76">
        <f>IFERROR(VLOOKUP($C112,'DONNEES-900'!$A$3:$L$300,3,FALSE),'1000'!$C110)</f>
        <v>294</v>
      </c>
      <c r="F112" s="76">
        <f>IFERROR(VLOOKUP($C112,'DONNEES-900'!$A$3:$L$300,4,FALSE),'1000'!$D110)</f>
        <v>1099.9000000000001</v>
      </c>
      <c r="G112" s="76">
        <f>IFERROR(VLOOKUP($C112,'DONNEES-900'!$A$3:$L$300,5,FALSE),'1000'!$E110)</f>
        <v>1064</v>
      </c>
      <c r="H112" s="76">
        <f>IFERROR(VLOOKUP($C112,'DONNEES-900'!$A$3:$L$300,6,FALSE),'1000'!$F110)</f>
        <v>354</v>
      </c>
      <c r="I112" s="76">
        <f>IFERROR(VLOOKUP($C112,'DONNEES-900'!$A$3:$L$300,7,FALSE),'1000'!$G110)</f>
        <v>216.72</v>
      </c>
      <c r="J112" s="76">
        <f>IFERROR(VLOOKUP($C112,'DONNEES-900'!$A$3:$L$300,9,FALSE),'1000'!$I110)</f>
        <v>224.83</v>
      </c>
      <c r="K112" s="76">
        <f>IFERROR(VLOOKUP($C112,'DONNEES-900'!$A$3:$L$300,10,FALSE),'1000'!$J110)</f>
        <v>740.75</v>
      </c>
      <c r="L112" s="198">
        <f>IFERROR(VLOOKUP($C112,'DONNEES-900'!$A$3:$L$300,11,FALSE),'1000'!$K110)</f>
        <v>873.27600000000007</v>
      </c>
      <c r="M112" s="206">
        <f t="shared" si="40"/>
        <v>660.44</v>
      </c>
      <c r="N112" s="76">
        <f t="shared" si="41"/>
        <v>294</v>
      </c>
      <c r="O112" s="76">
        <f t="shared" si="42"/>
        <v>2734.62</v>
      </c>
      <c r="P112" s="76">
        <f t="shared" si="43"/>
        <v>1099.9000000000001</v>
      </c>
      <c r="Q112" s="76">
        <f t="shared" si="44"/>
        <v>1634.72</v>
      </c>
      <c r="R112" s="76">
        <f t="shared" si="45"/>
        <v>1838.856</v>
      </c>
      <c r="S112" s="76">
        <f t="shared" si="46"/>
        <v>224.83</v>
      </c>
      <c r="T112" s="207">
        <f t="shared" si="47"/>
        <v>1614.0260000000001</v>
      </c>
      <c r="U112" s="289"/>
      <c r="V112" s="290"/>
      <c r="W112" s="93">
        <v>1</v>
      </c>
      <c r="X112" s="118">
        <v>1</v>
      </c>
      <c r="Y112" s="86">
        <f t="shared" si="48"/>
        <v>660.44</v>
      </c>
      <c r="Z112" s="87">
        <f t="shared" si="49"/>
        <v>294</v>
      </c>
      <c r="AA112" s="87">
        <f t="shared" si="50"/>
        <v>1634.72</v>
      </c>
      <c r="AB112" s="87">
        <f t="shared" si="51"/>
        <v>1099.9000000000001</v>
      </c>
      <c r="AC112" s="87">
        <f t="shared" si="52"/>
        <v>1614.0260000000001</v>
      </c>
      <c r="AD112" s="88">
        <f t="shared" si="53"/>
        <v>224.83</v>
      </c>
      <c r="AE112" s="84">
        <v>0.87</v>
      </c>
      <c r="AF112" s="86">
        <f t="shared" si="60"/>
        <v>759.1264367816093</v>
      </c>
      <c r="AG112" s="87">
        <f t="shared" si="61"/>
        <v>337.93103448275861</v>
      </c>
      <c r="AH112" s="87">
        <f t="shared" si="62"/>
        <v>1878.9885057471265</v>
      </c>
      <c r="AI112" s="88">
        <f t="shared" si="63"/>
        <v>1855.2022988505748</v>
      </c>
      <c r="AJ112" s="87">
        <f t="shared" si="39"/>
        <v>4831.248275862069</v>
      </c>
      <c r="AK112" s="89"/>
      <c r="AL112" s="87">
        <f t="shared" si="38"/>
        <v>5918.5626304597699</v>
      </c>
      <c r="AM112" s="90">
        <v>804.84354999999982</v>
      </c>
      <c r="AN112" s="87">
        <v>342.75749999999999</v>
      </c>
      <c r="AO112" s="91">
        <v>3007.8390804597702</v>
      </c>
      <c r="AP112" s="87">
        <v>1763.1224999999999</v>
      </c>
    </row>
    <row r="113" spans="1:42" ht="15" x14ac:dyDescent="0.25">
      <c r="A113" s="92">
        <v>177</v>
      </c>
      <c r="B113" s="137" t="s">
        <v>34</v>
      </c>
      <c r="C113" s="92">
        <v>175</v>
      </c>
      <c r="D113" s="76">
        <f>IFERROR(VLOOKUP($C113,'DONNEES-900'!$A$3:$L$300,2,FALSE),'1000'!$B111)</f>
        <v>660.44</v>
      </c>
      <c r="E113" s="76">
        <f>IFERROR(VLOOKUP($C113,'DONNEES-900'!$A$3:$L$300,3,FALSE),'1000'!$C111)</f>
        <v>294</v>
      </c>
      <c r="F113" s="76">
        <f>IFERROR(VLOOKUP($C113,'DONNEES-900'!$A$3:$L$300,4,FALSE),'1000'!$D111)</f>
        <v>1099.9000000000001</v>
      </c>
      <c r="G113" s="76">
        <f>IFERROR(VLOOKUP($C113,'DONNEES-900'!$A$3:$L$300,5,FALSE),'1000'!$E111)</f>
        <v>1064</v>
      </c>
      <c r="H113" s="76">
        <f>IFERROR(VLOOKUP($C113,'DONNEES-900'!$A$3:$L$300,6,FALSE),'1000'!$F111)</f>
        <v>354</v>
      </c>
      <c r="I113" s="76">
        <f>IFERROR(VLOOKUP($C113,'DONNEES-900'!$A$3:$L$300,7,FALSE),'1000'!$G111)</f>
        <v>216.72</v>
      </c>
      <c r="J113" s="76">
        <f>IFERROR(VLOOKUP($C113,'DONNEES-900'!$A$3:$L$300,9,FALSE),'1000'!$I111)</f>
        <v>224.83</v>
      </c>
      <c r="K113" s="76">
        <f>IFERROR(VLOOKUP($C113,'DONNEES-900'!$A$3:$L$300,10,FALSE),'1000'!$J111)</f>
        <v>740.75</v>
      </c>
      <c r="L113" s="198">
        <f>IFERROR(VLOOKUP($C113,'DONNEES-900'!$A$3:$L$300,11,FALSE),'1000'!$K111)</f>
        <v>873.27600000000007</v>
      </c>
      <c r="M113" s="206">
        <f t="shared" si="40"/>
        <v>660.44</v>
      </c>
      <c r="N113" s="76">
        <f t="shared" si="41"/>
        <v>294</v>
      </c>
      <c r="O113" s="76">
        <f t="shared" si="42"/>
        <v>2734.62</v>
      </c>
      <c r="P113" s="76">
        <f t="shared" si="43"/>
        <v>1099.9000000000001</v>
      </c>
      <c r="Q113" s="76">
        <f t="shared" si="44"/>
        <v>1634.72</v>
      </c>
      <c r="R113" s="76">
        <f t="shared" si="45"/>
        <v>1838.856</v>
      </c>
      <c r="S113" s="76">
        <f t="shared" si="46"/>
        <v>224.83</v>
      </c>
      <c r="T113" s="207">
        <f t="shared" si="47"/>
        <v>1614.0260000000001</v>
      </c>
      <c r="U113" s="289"/>
      <c r="V113" s="290"/>
      <c r="W113" s="93">
        <v>1</v>
      </c>
      <c r="X113" s="118">
        <v>1</v>
      </c>
      <c r="Y113" s="86">
        <f t="shared" si="48"/>
        <v>660.44</v>
      </c>
      <c r="Z113" s="87">
        <f t="shared" si="49"/>
        <v>294</v>
      </c>
      <c r="AA113" s="87">
        <f t="shared" si="50"/>
        <v>1634.72</v>
      </c>
      <c r="AB113" s="87">
        <f t="shared" si="51"/>
        <v>1099.9000000000001</v>
      </c>
      <c r="AC113" s="87">
        <f t="shared" si="52"/>
        <v>1614.0260000000001</v>
      </c>
      <c r="AD113" s="88">
        <f t="shared" si="53"/>
        <v>224.83</v>
      </c>
      <c r="AE113" s="84">
        <v>0.87</v>
      </c>
      <c r="AF113" s="86">
        <f t="shared" si="60"/>
        <v>759.1264367816093</v>
      </c>
      <c r="AG113" s="87">
        <f t="shared" si="61"/>
        <v>337.93103448275861</v>
      </c>
      <c r="AH113" s="87">
        <f t="shared" si="62"/>
        <v>1878.9885057471265</v>
      </c>
      <c r="AI113" s="88">
        <f t="shared" si="63"/>
        <v>1855.2022988505748</v>
      </c>
      <c r="AJ113" s="87">
        <f t="shared" si="39"/>
        <v>4831.248275862069</v>
      </c>
      <c r="AK113" s="89"/>
      <c r="AL113" s="87">
        <f t="shared" si="38"/>
        <v>5918.5626304597699</v>
      </c>
      <c r="AM113" s="90">
        <v>804.84354999999982</v>
      </c>
      <c r="AN113" s="87">
        <v>342.75749999999999</v>
      </c>
      <c r="AO113" s="91">
        <v>3007.8390804597702</v>
      </c>
      <c r="AP113" s="87">
        <v>1763.1224999999999</v>
      </c>
    </row>
    <row r="114" spans="1:42" ht="15" x14ac:dyDescent="0.25">
      <c r="A114" s="92">
        <v>178</v>
      </c>
      <c r="B114" s="137" t="s">
        <v>34</v>
      </c>
      <c r="C114" s="92">
        <v>176</v>
      </c>
      <c r="D114" s="76">
        <f>IFERROR(VLOOKUP($C114,'DONNEES-900'!$A$3:$L$300,2,FALSE),'1000'!$B112)</f>
        <v>660.44</v>
      </c>
      <c r="E114" s="76">
        <f>IFERROR(VLOOKUP($C114,'DONNEES-900'!$A$3:$L$300,3,FALSE),'1000'!$C112)</f>
        <v>294</v>
      </c>
      <c r="F114" s="76">
        <f>IFERROR(VLOOKUP($C114,'DONNEES-900'!$A$3:$L$300,4,FALSE),'1000'!$D112)</f>
        <v>1099.9000000000001</v>
      </c>
      <c r="G114" s="76">
        <f>IFERROR(VLOOKUP($C114,'DONNEES-900'!$A$3:$L$300,5,FALSE),'1000'!$E112)</f>
        <v>1064</v>
      </c>
      <c r="H114" s="76">
        <f>IFERROR(VLOOKUP($C114,'DONNEES-900'!$A$3:$L$300,6,FALSE),'1000'!$F112)</f>
        <v>354</v>
      </c>
      <c r="I114" s="76">
        <f>IFERROR(VLOOKUP($C114,'DONNEES-900'!$A$3:$L$300,7,FALSE),'1000'!$G112)</f>
        <v>216.72</v>
      </c>
      <c r="J114" s="76">
        <f>IFERROR(VLOOKUP($C114,'DONNEES-900'!$A$3:$L$300,9,FALSE),'1000'!$I112)</f>
        <v>224.83</v>
      </c>
      <c r="K114" s="76">
        <f>IFERROR(VLOOKUP($C114,'DONNEES-900'!$A$3:$L$300,10,FALSE),'1000'!$J112)</f>
        <v>740.75</v>
      </c>
      <c r="L114" s="198">
        <f>IFERROR(VLOOKUP($C114,'DONNEES-900'!$A$3:$L$300,11,FALSE),'1000'!$K112)</f>
        <v>873.27600000000007</v>
      </c>
      <c r="M114" s="206">
        <f t="shared" si="40"/>
        <v>660.44</v>
      </c>
      <c r="N114" s="76">
        <f t="shared" si="41"/>
        <v>294</v>
      </c>
      <c r="O114" s="76">
        <f t="shared" si="42"/>
        <v>2734.62</v>
      </c>
      <c r="P114" s="76">
        <f t="shared" si="43"/>
        <v>1099.9000000000001</v>
      </c>
      <c r="Q114" s="76">
        <f t="shared" si="44"/>
        <v>1634.72</v>
      </c>
      <c r="R114" s="76">
        <f t="shared" si="45"/>
        <v>1838.856</v>
      </c>
      <c r="S114" s="76">
        <f t="shared" si="46"/>
        <v>224.83</v>
      </c>
      <c r="T114" s="207">
        <f t="shared" si="47"/>
        <v>1614.0260000000001</v>
      </c>
      <c r="U114" s="289"/>
      <c r="V114" s="290"/>
      <c r="W114" s="93">
        <v>1</v>
      </c>
      <c r="X114" s="118">
        <v>1</v>
      </c>
      <c r="Y114" s="86">
        <f t="shared" si="48"/>
        <v>660.44</v>
      </c>
      <c r="Z114" s="87">
        <f t="shared" si="49"/>
        <v>294</v>
      </c>
      <c r="AA114" s="87">
        <f t="shared" si="50"/>
        <v>1634.72</v>
      </c>
      <c r="AB114" s="87">
        <f t="shared" si="51"/>
        <v>1099.9000000000001</v>
      </c>
      <c r="AC114" s="87">
        <f t="shared" si="52"/>
        <v>1614.0260000000001</v>
      </c>
      <c r="AD114" s="88">
        <f t="shared" si="53"/>
        <v>224.83</v>
      </c>
      <c r="AE114" s="84">
        <v>0.87</v>
      </c>
      <c r="AF114" s="86">
        <f t="shared" si="60"/>
        <v>759.1264367816093</v>
      </c>
      <c r="AG114" s="87">
        <f t="shared" si="61"/>
        <v>337.93103448275861</v>
      </c>
      <c r="AH114" s="87">
        <f t="shared" si="62"/>
        <v>1878.9885057471265</v>
      </c>
      <c r="AI114" s="88">
        <f t="shared" si="63"/>
        <v>1855.2022988505748</v>
      </c>
      <c r="AJ114" s="87">
        <f t="shared" si="39"/>
        <v>4831.248275862069</v>
      </c>
      <c r="AK114" s="89"/>
      <c r="AL114" s="87">
        <f t="shared" si="38"/>
        <v>5918.5626304597699</v>
      </c>
      <c r="AM114" s="90">
        <v>804.84354999999982</v>
      </c>
      <c r="AN114" s="87">
        <v>342.75749999999999</v>
      </c>
      <c r="AO114" s="91">
        <v>3007.8390804597702</v>
      </c>
      <c r="AP114" s="87">
        <v>1763.1224999999999</v>
      </c>
    </row>
    <row r="115" spans="1:42" ht="15" x14ac:dyDescent="0.25">
      <c r="A115" s="94">
        <v>179</v>
      </c>
      <c r="B115" s="135" t="s">
        <v>35</v>
      </c>
      <c r="C115" s="94">
        <v>177</v>
      </c>
      <c r="D115" s="142">
        <f>IFERROR(VLOOKUP($C115,'DONNEES-900'!$A$3:$L$300,2,FALSE),'1000'!$B113)</f>
        <v>671.49999999999989</v>
      </c>
      <c r="E115" s="142">
        <f>IFERROR(VLOOKUP($C115,'DONNEES-900'!$A$3:$L$300,3,FALSE),'1000'!$C113)</f>
        <v>294</v>
      </c>
      <c r="F115" s="142">
        <f>IFERROR(VLOOKUP($C115,'DONNEES-900'!$A$3:$L$300,4,FALSE),'1000'!$D113)</f>
        <v>1099.9000000000001</v>
      </c>
      <c r="G115" s="142">
        <f>IFERROR(VLOOKUP($C115,'DONNEES-900'!$A$3:$L$300,5,FALSE),'1000'!$E113)</f>
        <v>1064</v>
      </c>
      <c r="H115" s="142">
        <f>IFERROR(VLOOKUP($C115,'DONNEES-900'!$A$3:$L$300,6,FALSE),'1000'!$F113)</f>
        <v>354</v>
      </c>
      <c r="I115" s="142">
        <f>IFERROR(VLOOKUP($C115,'DONNEES-900'!$A$3:$L$300,7,FALSE),'1000'!$G113)</f>
        <v>216.72</v>
      </c>
      <c r="J115" s="142">
        <f>IFERROR(VLOOKUP($C115,'DONNEES-900'!$A$3:$L$300,9,FALSE),'1000'!$I113)</f>
        <v>224.83</v>
      </c>
      <c r="K115" s="142">
        <f>IFERROR(VLOOKUP($C115,'DONNEES-900'!$A$3:$L$300,10,FALSE),'1000'!$J113)</f>
        <v>740.75</v>
      </c>
      <c r="L115" s="199">
        <f>IFERROR(VLOOKUP($C115,'DONNEES-900'!$A$3:$L$300,11,FALSE),'1000'!$K113)</f>
        <v>873.27600000000007</v>
      </c>
      <c r="M115" s="208">
        <f t="shared" si="40"/>
        <v>671.49999999999989</v>
      </c>
      <c r="N115" s="142">
        <f t="shared" si="41"/>
        <v>294</v>
      </c>
      <c r="O115" s="142">
        <f t="shared" si="42"/>
        <v>2734.62</v>
      </c>
      <c r="P115" s="142">
        <f t="shared" si="43"/>
        <v>1099.9000000000001</v>
      </c>
      <c r="Q115" s="142">
        <f t="shared" si="44"/>
        <v>1634.72</v>
      </c>
      <c r="R115" s="142">
        <f t="shared" si="45"/>
        <v>1838.856</v>
      </c>
      <c r="S115" s="142">
        <f t="shared" si="46"/>
        <v>224.83</v>
      </c>
      <c r="T115" s="209">
        <f t="shared" si="47"/>
        <v>1614.0260000000001</v>
      </c>
      <c r="U115" s="289"/>
      <c r="V115" s="290"/>
      <c r="W115" s="143">
        <v>1</v>
      </c>
      <c r="X115" s="144">
        <v>1</v>
      </c>
      <c r="Y115" s="86">
        <f t="shared" si="48"/>
        <v>671.49999999999989</v>
      </c>
      <c r="Z115" s="87">
        <f t="shared" si="49"/>
        <v>294</v>
      </c>
      <c r="AA115" s="87">
        <f t="shared" si="50"/>
        <v>1634.72</v>
      </c>
      <c r="AB115" s="87">
        <f t="shared" si="51"/>
        <v>1099.9000000000001</v>
      </c>
      <c r="AC115" s="87">
        <f t="shared" si="52"/>
        <v>1614.0260000000001</v>
      </c>
      <c r="AD115" s="88">
        <f t="shared" si="53"/>
        <v>224.83</v>
      </c>
      <c r="AE115" s="84">
        <v>0.87</v>
      </c>
      <c r="AF115" s="86">
        <f t="shared" si="60"/>
        <v>771.83908045977</v>
      </c>
      <c r="AG115" s="87">
        <f t="shared" si="61"/>
        <v>337.93103448275861</v>
      </c>
      <c r="AH115" s="87">
        <f t="shared" si="62"/>
        <v>1878.9885057471265</v>
      </c>
      <c r="AI115" s="88">
        <f t="shared" si="63"/>
        <v>1855.2022988505748</v>
      </c>
      <c r="AJ115" s="87">
        <f t="shared" si="39"/>
        <v>4843.96091954023</v>
      </c>
      <c r="AK115" s="89"/>
      <c r="AL115" s="87">
        <f t="shared" si="38"/>
        <v>5918.5626304597699</v>
      </c>
      <c r="AM115" s="90">
        <v>804.84354999999982</v>
      </c>
      <c r="AN115" s="87">
        <v>342.75749999999999</v>
      </c>
      <c r="AO115" s="91">
        <v>3007.8390804597702</v>
      </c>
      <c r="AP115" s="87">
        <v>1763.1224999999999</v>
      </c>
    </row>
    <row r="116" spans="1:42" ht="15" x14ac:dyDescent="0.25">
      <c r="A116" s="92">
        <v>180</v>
      </c>
      <c r="B116" s="137" t="s">
        <v>34</v>
      </c>
      <c r="C116" s="92">
        <v>178</v>
      </c>
      <c r="D116" s="76">
        <f>IFERROR(VLOOKUP($C116,'DONNEES-900'!$A$3:$L$300,2,FALSE),'1000'!$B114)</f>
        <v>660.44</v>
      </c>
      <c r="E116" s="76">
        <f>IFERROR(VLOOKUP($C116,'DONNEES-900'!$A$3:$L$300,3,FALSE),'1000'!$C114)</f>
        <v>294</v>
      </c>
      <c r="F116" s="76">
        <f>IFERROR(VLOOKUP($C116,'DONNEES-900'!$A$3:$L$300,4,FALSE),'1000'!$D114)</f>
        <v>1099.9000000000001</v>
      </c>
      <c r="G116" s="76">
        <f>IFERROR(VLOOKUP($C116,'DONNEES-900'!$A$3:$L$300,5,FALSE),'1000'!$E114)</f>
        <v>1064</v>
      </c>
      <c r="H116" s="76">
        <f>IFERROR(VLOOKUP($C116,'DONNEES-900'!$A$3:$L$300,6,FALSE),'1000'!$F114)</f>
        <v>354</v>
      </c>
      <c r="I116" s="76">
        <f>IFERROR(VLOOKUP($C116,'DONNEES-900'!$A$3:$L$300,7,FALSE),'1000'!$G114)</f>
        <v>216.72</v>
      </c>
      <c r="J116" s="76">
        <f>IFERROR(VLOOKUP($C116,'DONNEES-900'!$A$3:$L$300,9,FALSE),'1000'!$I114)</f>
        <v>224.83</v>
      </c>
      <c r="K116" s="76">
        <f>IFERROR(VLOOKUP($C116,'DONNEES-900'!$A$3:$L$300,10,FALSE),'1000'!$J114)</f>
        <v>740.75</v>
      </c>
      <c r="L116" s="198">
        <f>IFERROR(VLOOKUP($C116,'DONNEES-900'!$A$3:$L$300,11,FALSE),'1000'!$K114)</f>
        <v>873.27600000000007</v>
      </c>
      <c r="M116" s="206">
        <f t="shared" si="40"/>
        <v>660.44</v>
      </c>
      <c r="N116" s="76">
        <f t="shared" si="41"/>
        <v>294</v>
      </c>
      <c r="O116" s="76">
        <f t="shared" si="42"/>
        <v>2734.62</v>
      </c>
      <c r="P116" s="76">
        <f t="shared" si="43"/>
        <v>1099.9000000000001</v>
      </c>
      <c r="Q116" s="76">
        <f t="shared" si="44"/>
        <v>1634.72</v>
      </c>
      <c r="R116" s="76">
        <f t="shared" si="45"/>
        <v>1838.856</v>
      </c>
      <c r="S116" s="76">
        <f t="shared" si="46"/>
        <v>224.83</v>
      </c>
      <c r="T116" s="207">
        <f t="shared" si="47"/>
        <v>1614.0260000000001</v>
      </c>
      <c r="U116" s="289"/>
      <c r="V116" s="290"/>
      <c r="W116" s="93">
        <v>1</v>
      </c>
      <c r="X116" s="118">
        <v>1</v>
      </c>
      <c r="Y116" s="86">
        <f t="shared" si="48"/>
        <v>660.44</v>
      </c>
      <c r="Z116" s="87">
        <f t="shared" si="49"/>
        <v>294</v>
      </c>
      <c r="AA116" s="87">
        <f t="shared" si="50"/>
        <v>1634.72</v>
      </c>
      <c r="AB116" s="87">
        <f t="shared" si="51"/>
        <v>1099.9000000000001</v>
      </c>
      <c r="AC116" s="87">
        <f t="shared" si="52"/>
        <v>1614.0260000000001</v>
      </c>
      <c r="AD116" s="88">
        <f t="shared" si="53"/>
        <v>224.83</v>
      </c>
      <c r="AE116" s="84">
        <v>0.87</v>
      </c>
      <c r="AF116" s="86">
        <f t="shared" si="60"/>
        <v>759.1264367816093</v>
      </c>
      <c r="AG116" s="87">
        <f t="shared" si="61"/>
        <v>337.93103448275861</v>
      </c>
      <c r="AH116" s="87">
        <f t="shared" si="62"/>
        <v>1878.9885057471265</v>
      </c>
      <c r="AI116" s="88">
        <f t="shared" si="63"/>
        <v>1855.2022988505748</v>
      </c>
      <c r="AJ116" s="87">
        <f t="shared" si="39"/>
        <v>4831.248275862069</v>
      </c>
      <c r="AK116" s="89"/>
      <c r="AL116" s="87">
        <f t="shared" si="38"/>
        <v>5918.5626304597699</v>
      </c>
      <c r="AM116" s="90">
        <v>804.84354999999982</v>
      </c>
      <c r="AN116" s="87">
        <v>342.75749999999999</v>
      </c>
      <c r="AO116" s="91">
        <v>3007.8390804597702</v>
      </c>
      <c r="AP116" s="87">
        <v>1763.1224999999999</v>
      </c>
    </row>
    <row r="117" spans="1:42" ht="15" x14ac:dyDescent="0.25">
      <c r="A117" s="138">
        <v>181</v>
      </c>
      <c r="B117" s="137" t="s">
        <v>34</v>
      </c>
      <c r="C117" s="92">
        <v>179</v>
      </c>
      <c r="D117" s="76">
        <f>IFERROR(VLOOKUP($C117,'DONNEES-900'!$A$3:$L$300,2,FALSE),'1000'!$B115)</f>
        <v>660.44</v>
      </c>
      <c r="E117" s="76">
        <f>IFERROR(VLOOKUP($C117,'DONNEES-900'!$A$3:$L$300,3,FALSE),'1000'!$C115)</f>
        <v>294</v>
      </c>
      <c r="F117" s="76">
        <f>IFERROR(VLOOKUP($C117,'DONNEES-900'!$A$3:$L$300,4,FALSE),'1000'!$D115)</f>
        <v>1099.9000000000001</v>
      </c>
      <c r="G117" s="76">
        <f>IFERROR(VLOOKUP($C117,'DONNEES-900'!$A$3:$L$300,5,FALSE),'1000'!$E115)</f>
        <v>1064</v>
      </c>
      <c r="H117" s="76">
        <f>IFERROR(VLOOKUP($C117,'DONNEES-900'!$A$3:$L$300,6,FALSE),'1000'!$F115)</f>
        <v>354</v>
      </c>
      <c r="I117" s="76">
        <f>IFERROR(VLOOKUP($C117,'DONNEES-900'!$A$3:$L$300,7,FALSE),'1000'!$G115)</f>
        <v>216.72</v>
      </c>
      <c r="J117" s="76">
        <f>IFERROR(VLOOKUP($C117,'DONNEES-900'!$A$3:$L$300,9,FALSE),'1000'!$I115)</f>
        <v>224.83</v>
      </c>
      <c r="K117" s="76">
        <f>IFERROR(VLOOKUP($C117,'DONNEES-900'!$A$3:$L$300,10,FALSE),'1000'!$J115)</f>
        <v>740.75</v>
      </c>
      <c r="L117" s="198">
        <f>IFERROR(VLOOKUP($C117,'DONNEES-900'!$A$3:$L$300,11,FALSE),'1000'!$K115)</f>
        <v>873.27600000000007</v>
      </c>
      <c r="M117" s="206">
        <f t="shared" si="40"/>
        <v>660.44</v>
      </c>
      <c r="N117" s="76">
        <f t="shared" si="41"/>
        <v>294</v>
      </c>
      <c r="O117" s="76">
        <f t="shared" si="42"/>
        <v>2734.62</v>
      </c>
      <c r="P117" s="76">
        <f t="shared" si="43"/>
        <v>1099.9000000000001</v>
      </c>
      <c r="Q117" s="76">
        <f t="shared" si="44"/>
        <v>1634.72</v>
      </c>
      <c r="R117" s="76">
        <f t="shared" si="45"/>
        <v>1838.856</v>
      </c>
      <c r="S117" s="76">
        <f t="shared" si="46"/>
        <v>224.83</v>
      </c>
      <c r="T117" s="207">
        <f t="shared" si="47"/>
        <v>1614.0260000000001</v>
      </c>
      <c r="U117" s="289"/>
      <c r="V117" s="290"/>
      <c r="W117" s="93">
        <v>1</v>
      </c>
      <c r="X117" s="118">
        <v>1</v>
      </c>
      <c r="Y117" s="86">
        <f t="shared" si="48"/>
        <v>660.44</v>
      </c>
      <c r="Z117" s="87">
        <f t="shared" si="49"/>
        <v>294</v>
      </c>
      <c r="AA117" s="87">
        <f t="shared" si="50"/>
        <v>1634.72</v>
      </c>
      <c r="AB117" s="87">
        <f t="shared" si="51"/>
        <v>1099.9000000000001</v>
      </c>
      <c r="AC117" s="87">
        <f t="shared" si="52"/>
        <v>1614.0260000000001</v>
      </c>
      <c r="AD117" s="88">
        <f t="shared" si="53"/>
        <v>224.83</v>
      </c>
      <c r="AE117" s="84">
        <v>0.87</v>
      </c>
      <c r="AF117" s="86">
        <v>862.2924999999999</v>
      </c>
      <c r="AG117" s="87">
        <v>369.85149999999999</v>
      </c>
      <c r="AH117" s="87">
        <v>3558.6979999999999</v>
      </c>
      <c r="AI117" s="88">
        <v>2534.393</v>
      </c>
      <c r="AJ117" s="87">
        <f t="shared" si="39"/>
        <v>7325.2349999999997</v>
      </c>
      <c r="AK117" s="89"/>
      <c r="AL117" s="87">
        <f t="shared" si="38"/>
        <v>7325.2349999999997</v>
      </c>
      <c r="AM117" s="90">
        <v>862.2924999999999</v>
      </c>
      <c r="AN117" s="87">
        <v>369.85149999999999</v>
      </c>
      <c r="AO117" s="91">
        <v>3558.6979999999999</v>
      </c>
      <c r="AP117" s="87">
        <v>2534.393</v>
      </c>
    </row>
    <row r="118" spans="1:42" ht="15" x14ac:dyDescent="0.25">
      <c r="A118" s="92">
        <v>182</v>
      </c>
      <c r="B118" s="137" t="s">
        <v>34</v>
      </c>
      <c r="C118" s="92">
        <v>180</v>
      </c>
      <c r="D118" s="76">
        <f>IFERROR(VLOOKUP($C118,'DONNEES-900'!$A$3:$L$300,2,FALSE),'1000'!$B116)</f>
        <v>660.44</v>
      </c>
      <c r="E118" s="76">
        <f>IFERROR(VLOOKUP($C118,'DONNEES-900'!$A$3:$L$300,3,FALSE),'1000'!$C116)</f>
        <v>294</v>
      </c>
      <c r="F118" s="76">
        <f>IFERROR(VLOOKUP($C118,'DONNEES-900'!$A$3:$L$300,4,FALSE),'1000'!$D116)</f>
        <v>1099.9000000000001</v>
      </c>
      <c r="G118" s="76">
        <f>IFERROR(VLOOKUP($C118,'DONNEES-900'!$A$3:$L$300,5,FALSE),'1000'!$E116)</f>
        <v>1064</v>
      </c>
      <c r="H118" s="76">
        <f>IFERROR(VLOOKUP($C118,'DONNEES-900'!$A$3:$L$300,6,FALSE),'1000'!$F116)</f>
        <v>354</v>
      </c>
      <c r="I118" s="76">
        <f>IFERROR(VLOOKUP($C118,'DONNEES-900'!$A$3:$L$300,7,FALSE),'1000'!$G116)</f>
        <v>216.72</v>
      </c>
      <c r="J118" s="76">
        <f>IFERROR(VLOOKUP($C118,'DONNEES-900'!$A$3:$L$300,9,FALSE),'1000'!$I116)</f>
        <v>224.83</v>
      </c>
      <c r="K118" s="76">
        <f>IFERROR(VLOOKUP($C118,'DONNEES-900'!$A$3:$L$300,10,FALSE),'1000'!$J116)</f>
        <v>740.75</v>
      </c>
      <c r="L118" s="198">
        <f>IFERROR(VLOOKUP($C118,'DONNEES-900'!$A$3:$L$300,11,FALSE),'1000'!$K116)</f>
        <v>873.27600000000007</v>
      </c>
      <c r="M118" s="206">
        <f t="shared" si="40"/>
        <v>660.44</v>
      </c>
      <c r="N118" s="76">
        <f t="shared" si="41"/>
        <v>294</v>
      </c>
      <c r="O118" s="76">
        <f t="shared" si="42"/>
        <v>2734.62</v>
      </c>
      <c r="P118" s="76">
        <f t="shared" si="43"/>
        <v>1099.9000000000001</v>
      </c>
      <c r="Q118" s="76">
        <f t="shared" si="44"/>
        <v>1634.72</v>
      </c>
      <c r="R118" s="76">
        <f t="shared" si="45"/>
        <v>1838.856</v>
      </c>
      <c r="S118" s="76">
        <f t="shared" si="46"/>
        <v>224.83</v>
      </c>
      <c r="T118" s="207">
        <f t="shared" si="47"/>
        <v>1614.0260000000001</v>
      </c>
      <c r="U118" s="289"/>
      <c r="V118" s="290"/>
      <c r="W118" s="93">
        <v>1</v>
      </c>
      <c r="X118" s="118">
        <v>1</v>
      </c>
      <c r="Y118" s="86">
        <f t="shared" si="48"/>
        <v>660.44</v>
      </c>
      <c r="Z118" s="87">
        <f t="shared" si="49"/>
        <v>294</v>
      </c>
      <c r="AA118" s="87">
        <f t="shared" si="50"/>
        <v>1634.72</v>
      </c>
      <c r="AB118" s="87">
        <f t="shared" si="51"/>
        <v>1099.9000000000001</v>
      </c>
      <c r="AC118" s="87">
        <f t="shared" si="52"/>
        <v>1614.0260000000001</v>
      </c>
      <c r="AD118" s="88">
        <f t="shared" si="53"/>
        <v>224.83</v>
      </c>
      <c r="AE118" s="84">
        <v>0.87</v>
      </c>
      <c r="AF118" s="86">
        <f t="shared" ref="AF118:AF128" si="64">Y118/$AE118</f>
        <v>759.1264367816093</v>
      </c>
      <c r="AG118" s="87">
        <f t="shared" ref="AG118:AG128" si="65">Z118/$AE118</f>
        <v>337.93103448275861</v>
      </c>
      <c r="AH118" s="87">
        <f t="shared" ref="AH118:AH128" si="66">AA118/$AE118</f>
        <v>1878.9885057471265</v>
      </c>
      <c r="AI118" s="88">
        <f t="shared" ref="AI118:AI128" si="67">AC118/$AE118</f>
        <v>1855.2022988505748</v>
      </c>
      <c r="AJ118" s="87">
        <f t="shared" si="39"/>
        <v>4831.248275862069</v>
      </c>
      <c r="AK118" s="89"/>
      <c r="AL118" s="87">
        <f t="shared" si="38"/>
        <v>5918.5626304597699</v>
      </c>
      <c r="AM118" s="90">
        <v>804.84354999999982</v>
      </c>
      <c r="AN118" s="87">
        <v>342.75749999999999</v>
      </c>
      <c r="AO118" s="91">
        <v>3007.8390804597702</v>
      </c>
      <c r="AP118" s="87">
        <v>1763.1224999999999</v>
      </c>
    </row>
    <row r="119" spans="1:42" ht="15" x14ac:dyDescent="0.25">
      <c r="A119" s="92">
        <v>183</v>
      </c>
      <c r="B119" s="137" t="s">
        <v>34</v>
      </c>
      <c r="C119" s="92">
        <v>181</v>
      </c>
      <c r="D119" s="76">
        <f>IFERROR(VLOOKUP($C119,'DONNEES-900'!$A$3:$L$300,2,FALSE),'1000'!$B117)</f>
        <v>660.44</v>
      </c>
      <c r="E119" s="76">
        <f>IFERROR(VLOOKUP($C119,'DONNEES-900'!$A$3:$L$300,3,FALSE),'1000'!$C117)</f>
        <v>274</v>
      </c>
      <c r="F119" s="76">
        <f>IFERROR(VLOOKUP($C119,'DONNEES-900'!$A$3:$L$300,4,FALSE),'1000'!$D117)</f>
        <v>1099.9000000000001</v>
      </c>
      <c r="G119" s="76">
        <f>IFERROR(VLOOKUP($C119,'DONNEES-900'!$A$3:$L$300,5,FALSE),'1000'!$E117)</f>
        <v>1064</v>
      </c>
      <c r="H119" s="76">
        <f>IFERROR(VLOOKUP($C119,'DONNEES-900'!$A$3:$L$300,6,FALSE),'1000'!$F117)</f>
        <v>354</v>
      </c>
      <c r="I119" s="76">
        <f>IFERROR(VLOOKUP($C119,'DONNEES-900'!$A$3:$L$300,7,FALSE),'1000'!$G117)</f>
        <v>216.72</v>
      </c>
      <c r="J119" s="76">
        <f>IFERROR(VLOOKUP($C119,'DONNEES-900'!$A$3:$L$300,9,FALSE),'1000'!$I117)</f>
        <v>224.83</v>
      </c>
      <c r="K119" s="76">
        <f>IFERROR(VLOOKUP($C119,'DONNEES-900'!$A$3:$L$300,10,FALSE),'1000'!$J117)</f>
        <v>740.75</v>
      </c>
      <c r="L119" s="198">
        <f>IFERROR(VLOOKUP($C119,'DONNEES-900'!$A$3:$L$300,11,FALSE),'1000'!$K117)</f>
        <v>873.27600000000007</v>
      </c>
      <c r="M119" s="206">
        <f t="shared" si="40"/>
        <v>660.44</v>
      </c>
      <c r="N119" s="76">
        <f t="shared" si="41"/>
        <v>274</v>
      </c>
      <c r="O119" s="76">
        <f t="shared" si="42"/>
        <v>2734.62</v>
      </c>
      <c r="P119" s="76">
        <f t="shared" si="43"/>
        <v>1099.9000000000001</v>
      </c>
      <c r="Q119" s="76">
        <f t="shared" si="44"/>
        <v>1634.72</v>
      </c>
      <c r="R119" s="76">
        <f t="shared" si="45"/>
        <v>1838.856</v>
      </c>
      <c r="S119" s="76">
        <f t="shared" si="46"/>
        <v>224.83</v>
      </c>
      <c r="T119" s="207">
        <f t="shared" si="47"/>
        <v>1614.0260000000001</v>
      </c>
      <c r="U119" s="289"/>
      <c r="V119" s="290"/>
      <c r="W119" s="93">
        <v>1</v>
      </c>
      <c r="X119" s="118">
        <v>1</v>
      </c>
      <c r="Y119" s="86">
        <f t="shared" si="48"/>
        <v>660.44</v>
      </c>
      <c r="Z119" s="87">
        <f t="shared" si="49"/>
        <v>274</v>
      </c>
      <c r="AA119" s="87">
        <f t="shared" si="50"/>
        <v>1634.72</v>
      </c>
      <c r="AB119" s="87">
        <f t="shared" si="51"/>
        <v>1099.9000000000001</v>
      </c>
      <c r="AC119" s="87">
        <f t="shared" si="52"/>
        <v>1614.0260000000001</v>
      </c>
      <c r="AD119" s="88">
        <f t="shared" si="53"/>
        <v>224.83</v>
      </c>
      <c r="AE119" s="84">
        <v>0.87</v>
      </c>
      <c r="AF119" s="86">
        <f t="shared" si="64"/>
        <v>759.1264367816093</v>
      </c>
      <c r="AG119" s="87">
        <f t="shared" si="65"/>
        <v>314.94252873563221</v>
      </c>
      <c r="AH119" s="87">
        <f t="shared" si="66"/>
        <v>1878.9885057471265</v>
      </c>
      <c r="AI119" s="88">
        <f t="shared" si="67"/>
        <v>1855.2022988505748</v>
      </c>
      <c r="AJ119" s="87">
        <f t="shared" si="39"/>
        <v>4808.2597701149425</v>
      </c>
      <c r="AK119" s="89"/>
      <c r="AL119" s="87">
        <f t="shared" si="38"/>
        <v>5918.5626304597699</v>
      </c>
      <c r="AM119" s="90">
        <v>804.84354999999982</v>
      </c>
      <c r="AN119" s="87">
        <v>342.75749999999999</v>
      </c>
      <c r="AO119" s="91">
        <v>3007.8390804597702</v>
      </c>
      <c r="AP119" s="87">
        <v>1763.1224999999999</v>
      </c>
    </row>
    <row r="120" spans="1:42" ht="15" x14ac:dyDescent="0.25">
      <c r="A120" s="92">
        <v>184</v>
      </c>
      <c r="B120" s="137" t="s">
        <v>34</v>
      </c>
      <c r="C120" s="92">
        <v>182</v>
      </c>
      <c r="D120" s="76">
        <f>IFERROR(VLOOKUP($C120,'DONNEES-900'!$A$3:$L$300,2,FALSE),'1000'!$B118)</f>
        <v>660.44</v>
      </c>
      <c r="E120" s="76">
        <f>IFERROR(VLOOKUP($C120,'DONNEES-900'!$A$3:$L$300,3,FALSE),'1000'!$C118)</f>
        <v>274</v>
      </c>
      <c r="F120" s="76">
        <f>IFERROR(VLOOKUP($C120,'DONNEES-900'!$A$3:$L$300,4,FALSE),'1000'!$D118)</f>
        <v>1099.9000000000001</v>
      </c>
      <c r="G120" s="76">
        <f>IFERROR(VLOOKUP($C120,'DONNEES-900'!$A$3:$L$300,5,FALSE),'1000'!$E118)</f>
        <v>1064</v>
      </c>
      <c r="H120" s="76">
        <f>IFERROR(VLOOKUP($C120,'DONNEES-900'!$A$3:$L$300,6,FALSE),'1000'!$F118)</f>
        <v>354</v>
      </c>
      <c r="I120" s="76">
        <f>IFERROR(VLOOKUP($C120,'DONNEES-900'!$A$3:$L$300,7,FALSE),'1000'!$G118)</f>
        <v>216.72</v>
      </c>
      <c r="J120" s="76">
        <f>IFERROR(VLOOKUP($C120,'DONNEES-900'!$A$3:$L$300,9,FALSE),'1000'!$I118)</f>
        <v>224.83</v>
      </c>
      <c r="K120" s="76">
        <f>IFERROR(VLOOKUP($C120,'DONNEES-900'!$A$3:$L$300,10,FALSE),'1000'!$J118)</f>
        <v>740.75</v>
      </c>
      <c r="L120" s="198">
        <f>IFERROR(VLOOKUP($C120,'DONNEES-900'!$A$3:$L$300,11,FALSE),'1000'!$K118)</f>
        <v>873.27600000000007</v>
      </c>
      <c r="M120" s="206">
        <f t="shared" si="40"/>
        <v>660.44</v>
      </c>
      <c r="N120" s="76">
        <f t="shared" si="41"/>
        <v>274</v>
      </c>
      <c r="O120" s="76">
        <f t="shared" si="42"/>
        <v>2734.62</v>
      </c>
      <c r="P120" s="76">
        <f t="shared" si="43"/>
        <v>1099.9000000000001</v>
      </c>
      <c r="Q120" s="76">
        <f t="shared" si="44"/>
        <v>1634.72</v>
      </c>
      <c r="R120" s="76">
        <f t="shared" si="45"/>
        <v>1838.856</v>
      </c>
      <c r="S120" s="76">
        <f t="shared" si="46"/>
        <v>224.83</v>
      </c>
      <c r="T120" s="207">
        <f t="shared" si="47"/>
        <v>1614.0260000000001</v>
      </c>
      <c r="U120" s="289"/>
      <c r="V120" s="290"/>
      <c r="W120" s="93">
        <v>1</v>
      </c>
      <c r="X120" s="118">
        <v>1</v>
      </c>
      <c r="Y120" s="86">
        <f t="shared" si="48"/>
        <v>660.44</v>
      </c>
      <c r="Z120" s="87">
        <f t="shared" si="49"/>
        <v>274</v>
      </c>
      <c r="AA120" s="87">
        <f t="shared" si="50"/>
        <v>1634.72</v>
      </c>
      <c r="AB120" s="87">
        <f t="shared" si="51"/>
        <v>1099.9000000000001</v>
      </c>
      <c r="AC120" s="87">
        <f t="shared" si="52"/>
        <v>1614.0260000000001</v>
      </c>
      <c r="AD120" s="88">
        <f t="shared" si="53"/>
        <v>224.83</v>
      </c>
      <c r="AE120" s="84">
        <v>0.87</v>
      </c>
      <c r="AF120" s="86">
        <f t="shared" si="64"/>
        <v>759.1264367816093</v>
      </c>
      <c r="AG120" s="87">
        <f t="shared" si="65"/>
        <v>314.94252873563221</v>
      </c>
      <c r="AH120" s="87">
        <f t="shared" si="66"/>
        <v>1878.9885057471265</v>
      </c>
      <c r="AI120" s="88">
        <f t="shared" si="67"/>
        <v>1855.2022988505748</v>
      </c>
      <c r="AJ120" s="87">
        <f t="shared" si="39"/>
        <v>4808.2597701149425</v>
      </c>
      <c r="AK120" s="89"/>
      <c r="AL120" s="87">
        <f t="shared" si="38"/>
        <v>5918.5626304597699</v>
      </c>
      <c r="AM120" s="90">
        <v>804.84354999999982</v>
      </c>
      <c r="AN120" s="87">
        <v>342.75749999999999</v>
      </c>
      <c r="AO120" s="91">
        <v>3007.8390804597702</v>
      </c>
      <c r="AP120" s="87">
        <v>1763.1224999999999</v>
      </c>
    </row>
    <row r="121" spans="1:42" ht="15" x14ac:dyDescent="0.25">
      <c r="A121" s="92">
        <v>185</v>
      </c>
      <c r="B121" s="137" t="s">
        <v>34</v>
      </c>
      <c r="C121" s="92">
        <v>183</v>
      </c>
      <c r="D121" s="76">
        <f>IFERROR(VLOOKUP($C121,'DONNEES-900'!$A$3:$L$300,2,FALSE),'1000'!$B119)</f>
        <v>660.44</v>
      </c>
      <c r="E121" s="76">
        <f>IFERROR(VLOOKUP($C121,'DONNEES-900'!$A$3:$L$300,3,FALSE),'1000'!$C119)</f>
        <v>274</v>
      </c>
      <c r="F121" s="76">
        <f>IFERROR(VLOOKUP($C121,'DONNEES-900'!$A$3:$L$300,4,FALSE),'1000'!$D119)</f>
        <v>1099.9000000000001</v>
      </c>
      <c r="G121" s="76">
        <f>IFERROR(VLOOKUP($C121,'DONNEES-900'!$A$3:$L$300,5,FALSE),'1000'!$E119)</f>
        <v>1064</v>
      </c>
      <c r="H121" s="76">
        <f>IFERROR(VLOOKUP($C121,'DONNEES-900'!$A$3:$L$300,6,FALSE),'1000'!$F119)</f>
        <v>354</v>
      </c>
      <c r="I121" s="76">
        <f>IFERROR(VLOOKUP($C121,'DONNEES-900'!$A$3:$L$300,7,FALSE),'1000'!$G119)</f>
        <v>216.72</v>
      </c>
      <c r="J121" s="76">
        <f>IFERROR(VLOOKUP($C121,'DONNEES-900'!$A$3:$L$300,9,FALSE),'1000'!$I119)</f>
        <v>224.83</v>
      </c>
      <c r="K121" s="76">
        <f>IFERROR(VLOOKUP($C121,'DONNEES-900'!$A$3:$L$300,10,FALSE),'1000'!$J119)</f>
        <v>740.75</v>
      </c>
      <c r="L121" s="198">
        <f>IFERROR(VLOOKUP($C121,'DONNEES-900'!$A$3:$L$300,11,FALSE),'1000'!$K119)</f>
        <v>873.27600000000007</v>
      </c>
      <c r="M121" s="206">
        <f t="shared" si="40"/>
        <v>660.44</v>
      </c>
      <c r="N121" s="76">
        <f t="shared" si="41"/>
        <v>274</v>
      </c>
      <c r="O121" s="76">
        <f t="shared" si="42"/>
        <v>2734.62</v>
      </c>
      <c r="P121" s="76">
        <f t="shared" si="43"/>
        <v>1099.9000000000001</v>
      </c>
      <c r="Q121" s="76">
        <f t="shared" si="44"/>
        <v>1634.72</v>
      </c>
      <c r="R121" s="76">
        <f t="shared" si="45"/>
        <v>1838.856</v>
      </c>
      <c r="S121" s="76">
        <f t="shared" si="46"/>
        <v>224.83</v>
      </c>
      <c r="T121" s="207">
        <f t="shared" si="47"/>
        <v>1614.0260000000001</v>
      </c>
      <c r="U121" s="289"/>
      <c r="V121" s="290"/>
      <c r="W121" s="93">
        <v>1</v>
      </c>
      <c r="X121" s="118">
        <v>1</v>
      </c>
      <c r="Y121" s="86">
        <f t="shared" si="48"/>
        <v>660.44</v>
      </c>
      <c r="Z121" s="87">
        <f t="shared" si="49"/>
        <v>274</v>
      </c>
      <c r="AA121" s="87">
        <f t="shared" si="50"/>
        <v>1634.72</v>
      </c>
      <c r="AB121" s="87">
        <f t="shared" si="51"/>
        <v>1099.9000000000001</v>
      </c>
      <c r="AC121" s="87">
        <f t="shared" si="52"/>
        <v>1614.0260000000001</v>
      </c>
      <c r="AD121" s="88">
        <f t="shared" si="53"/>
        <v>224.83</v>
      </c>
      <c r="AE121" s="84">
        <v>0.87</v>
      </c>
      <c r="AF121" s="86">
        <f t="shared" si="64"/>
        <v>759.1264367816093</v>
      </c>
      <c r="AG121" s="87">
        <f t="shared" si="65"/>
        <v>314.94252873563221</v>
      </c>
      <c r="AH121" s="87">
        <f t="shared" si="66"/>
        <v>1878.9885057471265</v>
      </c>
      <c r="AI121" s="88">
        <f t="shared" si="67"/>
        <v>1855.2022988505748</v>
      </c>
      <c r="AJ121" s="87">
        <f t="shared" si="39"/>
        <v>4808.2597701149425</v>
      </c>
      <c r="AK121" s="89"/>
      <c r="AL121" s="87">
        <f t="shared" si="38"/>
        <v>5918.5626304597699</v>
      </c>
      <c r="AM121" s="90">
        <v>804.84354999999982</v>
      </c>
      <c r="AN121" s="87">
        <v>342.75749999999999</v>
      </c>
      <c r="AO121" s="91">
        <v>3007.8390804597702</v>
      </c>
      <c r="AP121" s="87">
        <v>1763.1224999999999</v>
      </c>
    </row>
    <row r="122" spans="1:42" ht="15" x14ac:dyDescent="0.25">
      <c r="A122" s="92">
        <v>186</v>
      </c>
      <c r="B122" s="137" t="s">
        <v>34</v>
      </c>
      <c r="C122" s="92">
        <v>184</v>
      </c>
      <c r="D122" s="76">
        <f>IFERROR(VLOOKUP($C122,'DONNEES-900'!$A$3:$L$300,2,FALSE),'1000'!$B120)</f>
        <v>660.44</v>
      </c>
      <c r="E122" s="76">
        <f>IFERROR(VLOOKUP($C122,'DONNEES-900'!$A$3:$L$300,3,FALSE),'1000'!$C120)</f>
        <v>274</v>
      </c>
      <c r="F122" s="76">
        <f>IFERROR(VLOOKUP($C122,'DONNEES-900'!$A$3:$L$300,4,FALSE),'1000'!$D120)</f>
        <v>1099.9000000000001</v>
      </c>
      <c r="G122" s="76">
        <f>IFERROR(VLOOKUP($C122,'DONNEES-900'!$A$3:$L$300,5,FALSE),'1000'!$E120)</f>
        <v>1064</v>
      </c>
      <c r="H122" s="76">
        <f>IFERROR(VLOOKUP($C122,'DONNEES-900'!$A$3:$L$300,6,FALSE),'1000'!$F120)</f>
        <v>354</v>
      </c>
      <c r="I122" s="76">
        <f>IFERROR(VLOOKUP($C122,'DONNEES-900'!$A$3:$L$300,7,FALSE),'1000'!$G120)</f>
        <v>216.72</v>
      </c>
      <c r="J122" s="76">
        <f>IFERROR(VLOOKUP($C122,'DONNEES-900'!$A$3:$L$300,9,FALSE),'1000'!$I120)</f>
        <v>224.83</v>
      </c>
      <c r="K122" s="76">
        <f>IFERROR(VLOOKUP($C122,'DONNEES-900'!$A$3:$L$300,10,FALSE),'1000'!$J120)</f>
        <v>740.75</v>
      </c>
      <c r="L122" s="198">
        <f>IFERROR(VLOOKUP($C122,'DONNEES-900'!$A$3:$L$300,11,FALSE),'1000'!$K120)</f>
        <v>873.27600000000007</v>
      </c>
      <c r="M122" s="206">
        <f t="shared" si="40"/>
        <v>660.44</v>
      </c>
      <c r="N122" s="76">
        <f t="shared" si="41"/>
        <v>274</v>
      </c>
      <c r="O122" s="76">
        <f t="shared" si="42"/>
        <v>2734.62</v>
      </c>
      <c r="P122" s="76">
        <f t="shared" si="43"/>
        <v>1099.9000000000001</v>
      </c>
      <c r="Q122" s="76">
        <f t="shared" si="44"/>
        <v>1634.72</v>
      </c>
      <c r="R122" s="76">
        <f t="shared" si="45"/>
        <v>1838.856</v>
      </c>
      <c r="S122" s="76">
        <f t="shared" si="46"/>
        <v>224.83</v>
      </c>
      <c r="T122" s="207">
        <f t="shared" si="47"/>
        <v>1614.0260000000001</v>
      </c>
      <c r="U122" s="289"/>
      <c r="V122" s="290"/>
      <c r="W122" s="93">
        <v>1</v>
      </c>
      <c r="X122" s="118">
        <v>1</v>
      </c>
      <c r="Y122" s="86">
        <f t="shared" si="48"/>
        <v>660.44</v>
      </c>
      <c r="Z122" s="87">
        <f t="shared" si="49"/>
        <v>274</v>
      </c>
      <c r="AA122" s="87">
        <f t="shared" si="50"/>
        <v>1634.72</v>
      </c>
      <c r="AB122" s="87">
        <f t="shared" si="51"/>
        <v>1099.9000000000001</v>
      </c>
      <c r="AC122" s="87">
        <f t="shared" si="52"/>
        <v>1614.0260000000001</v>
      </c>
      <c r="AD122" s="88">
        <f t="shared" si="53"/>
        <v>224.83</v>
      </c>
      <c r="AE122" s="84">
        <v>0.87</v>
      </c>
      <c r="AF122" s="86">
        <f t="shared" si="64"/>
        <v>759.1264367816093</v>
      </c>
      <c r="AG122" s="87">
        <f t="shared" si="65"/>
        <v>314.94252873563221</v>
      </c>
      <c r="AH122" s="87">
        <f t="shared" si="66"/>
        <v>1878.9885057471265</v>
      </c>
      <c r="AI122" s="88">
        <f t="shared" si="67"/>
        <v>1855.2022988505748</v>
      </c>
      <c r="AJ122" s="87">
        <f t="shared" si="39"/>
        <v>4808.2597701149425</v>
      </c>
      <c r="AK122" s="89"/>
      <c r="AL122" s="87">
        <f t="shared" si="38"/>
        <v>5918.5626304597699</v>
      </c>
      <c r="AM122" s="90">
        <v>804.84354999999982</v>
      </c>
      <c r="AN122" s="87">
        <v>342.75749999999999</v>
      </c>
      <c r="AO122" s="91">
        <v>3007.8390804597702</v>
      </c>
      <c r="AP122" s="87">
        <v>1763.1224999999999</v>
      </c>
    </row>
    <row r="123" spans="1:42" ht="15" x14ac:dyDescent="0.25">
      <c r="A123" s="94">
        <v>187</v>
      </c>
      <c r="B123" s="135" t="s">
        <v>35</v>
      </c>
      <c r="C123" s="94">
        <v>188</v>
      </c>
      <c r="D123" s="142">
        <f>IFERROR(VLOOKUP($C123,'DONNEES-900'!$A$3:$L$300,2,FALSE),'1000'!$B121)</f>
        <v>661.49999999999989</v>
      </c>
      <c r="E123" s="142">
        <f>IFERROR(VLOOKUP($C123,'DONNEES-900'!$A$3:$L$300,3,FALSE),'1000'!$C121)</f>
        <v>274</v>
      </c>
      <c r="F123" s="142">
        <f>IFERROR(VLOOKUP($C123,'DONNEES-900'!$A$3:$L$300,4,FALSE),'1000'!$D121)</f>
        <v>1099.9000000000001</v>
      </c>
      <c r="G123" s="142">
        <f>IFERROR(VLOOKUP($C123,'DONNEES-900'!$A$3:$L$300,5,FALSE),'1000'!$E121)</f>
        <v>1064</v>
      </c>
      <c r="H123" s="142">
        <f>IFERROR(VLOOKUP($C123,'DONNEES-900'!$A$3:$L$300,6,FALSE),'1000'!$F121)</f>
        <v>354</v>
      </c>
      <c r="I123" s="142">
        <f>IFERROR(VLOOKUP($C123,'DONNEES-900'!$A$3:$L$300,7,FALSE),'1000'!$G121)</f>
        <v>216.72</v>
      </c>
      <c r="J123" s="142">
        <f>IFERROR(VLOOKUP($C123,'DONNEES-900'!$A$3:$L$300,9,FALSE),'1000'!$I121)</f>
        <v>224.83</v>
      </c>
      <c r="K123" s="142">
        <f>IFERROR(VLOOKUP($C123,'DONNEES-900'!$A$3:$L$300,10,FALSE),'1000'!$J121)</f>
        <v>740.75</v>
      </c>
      <c r="L123" s="199">
        <f>IFERROR(VLOOKUP($C123,'DONNEES-900'!$A$3:$L$300,11,FALSE),'1000'!$K121)</f>
        <v>873.27600000000007</v>
      </c>
      <c r="M123" s="208">
        <f t="shared" si="40"/>
        <v>661.49999999999989</v>
      </c>
      <c r="N123" s="142">
        <f t="shared" si="41"/>
        <v>274</v>
      </c>
      <c r="O123" s="142">
        <f t="shared" si="42"/>
        <v>2734.62</v>
      </c>
      <c r="P123" s="142">
        <f t="shared" si="43"/>
        <v>1099.9000000000001</v>
      </c>
      <c r="Q123" s="142">
        <f t="shared" si="44"/>
        <v>1634.72</v>
      </c>
      <c r="R123" s="142">
        <f t="shared" si="45"/>
        <v>1838.856</v>
      </c>
      <c r="S123" s="142">
        <f t="shared" si="46"/>
        <v>224.83</v>
      </c>
      <c r="T123" s="209">
        <f t="shared" si="47"/>
        <v>1614.0260000000001</v>
      </c>
      <c r="U123" s="289"/>
      <c r="V123" s="290"/>
      <c r="W123" s="143">
        <v>1</v>
      </c>
      <c r="X123" s="144">
        <v>1</v>
      </c>
      <c r="Y123" s="86">
        <f t="shared" si="48"/>
        <v>661.49999999999989</v>
      </c>
      <c r="Z123" s="87">
        <f t="shared" si="49"/>
        <v>274</v>
      </c>
      <c r="AA123" s="87">
        <f t="shared" si="50"/>
        <v>1634.72</v>
      </c>
      <c r="AB123" s="87">
        <f t="shared" si="51"/>
        <v>1099.9000000000001</v>
      </c>
      <c r="AC123" s="87">
        <f t="shared" si="52"/>
        <v>1614.0260000000001</v>
      </c>
      <c r="AD123" s="88">
        <f t="shared" si="53"/>
        <v>224.83</v>
      </c>
      <c r="AE123" s="84">
        <v>0.87</v>
      </c>
      <c r="AF123" s="86">
        <f t="shared" si="64"/>
        <v>760.34482758620675</v>
      </c>
      <c r="AG123" s="87">
        <f t="shared" si="65"/>
        <v>314.94252873563221</v>
      </c>
      <c r="AH123" s="87">
        <f t="shared" si="66"/>
        <v>1878.9885057471265</v>
      </c>
      <c r="AI123" s="88">
        <f t="shared" si="67"/>
        <v>1855.2022988505748</v>
      </c>
      <c r="AJ123" s="87">
        <f t="shared" si="39"/>
        <v>4809.4781609195406</v>
      </c>
      <c r="AK123" s="89"/>
      <c r="AL123" s="87">
        <f t="shared" si="38"/>
        <v>5918.5626304597699</v>
      </c>
      <c r="AM123" s="90">
        <v>804.84354999999982</v>
      </c>
      <c r="AN123" s="87">
        <v>342.75749999999999</v>
      </c>
      <c r="AO123" s="91">
        <v>3007.8390804597702</v>
      </c>
      <c r="AP123" s="87">
        <v>1763.1224999999999</v>
      </c>
    </row>
    <row r="124" spans="1:42" ht="15" x14ac:dyDescent="0.25">
      <c r="A124" s="92">
        <v>188</v>
      </c>
      <c r="B124" s="137" t="s">
        <v>34</v>
      </c>
      <c r="C124" s="92">
        <v>185</v>
      </c>
      <c r="D124" s="76">
        <f>IFERROR(VLOOKUP($C124,'DONNEES-900'!$A$3:$L$300,2,FALSE),'1000'!$B122)</f>
        <v>660.44</v>
      </c>
      <c r="E124" s="76">
        <f>IFERROR(VLOOKUP($C124,'DONNEES-900'!$A$3:$L$300,3,FALSE),'1000'!$C122)</f>
        <v>274</v>
      </c>
      <c r="F124" s="76">
        <f>IFERROR(VLOOKUP($C124,'DONNEES-900'!$A$3:$L$300,4,FALSE),'1000'!$D122)</f>
        <v>1099.9000000000001</v>
      </c>
      <c r="G124" s="76">
        <f>IFERROR(VLOOKUP($C124,'DONNEES-900'!$A$3:$L$300,5,FALSE),'1000'!$E122)</f>
        <v>1064</v>
      </c>
      <c r="H124" s="76">
        <f>IFERROR(VLOOKUP($C124,'DONNEES-900'!$A$3:$L$300,6,FALSE),'1000'!$F122)</f>
        <v>354</v>
      </c>
      <c r="I124" s="76">
        <f>IFERROR(VLOOKUP($C124,'DONNEES-900'!$A$3:$L$300,7,FALSE),'1000'!$G122)</f>
        <v>216.72</v>
      </c>
      <c r="J124" s="76">
        <f>IFERROR(VLOOKUP($C124,'DONNEES-900'!$A$3:$L$300,9,FALSE),'1000'!$I122)</f>
        <v>224.83</v>
      </c>
      <c r="K124" s="76">
        <f>IFERROR(VLOOKUP($C124,'DONNEES-900'!$A$3:$L$300,10,FALSE),'1000'!$J122)</f>
        <v>740.75</v>
      </c>
      <c r="L124" s="198">
        <f>IFERROR(VLOOKUP($C124,'DONNEES-900'!$A$3:$L$300,11,FALSE),'1000'!$K122)</f>
        <v>873.27600000000007</v>
      </c>
      <c r="M124" s="206">
        <f t="shared" si="40"/>
        <v>660.44</v>
      </c>
      <c r="N124" s="76">
        <f t="shared" si="41"/>
        <v>274</v>
      </c>
      <c r="O124" s="76">
        <f t="shared" si="42"/>
        <v>2734.62</v>
      </c>
      <c r="P124" s="76">
        <f t="shared" si="43"/>
        <v>1099.9000000000001</v>
      </c>
      <c r="Q124" s="76">
        <f t="shared" si="44"/>
        <v>1634.72</v>
      </c>
      <c r="R124" s="76">
        <f t="shared" si="45"/>
        <v>1838.856</v>
      </c>
      <c r="S124" s="76">
        <f t="shared" si="46"/>
        <v>224.83</v>
      </c>
      <c r="T124" s="207">
        <f t="shared" si="47"/>
        <v>1614.0260000000001</v>
      </c>
      <c r="U124" s="289"/>
      <c r="V124" s="290"/>
      <c r="W124" s="93">
        <v>1</v>
      </c>
      <c r="X124" s="118">
        <v>1</v>
      </c>
      <c r="Y124" s="86">
        <f t="shared" si="48"/>
        <v>660.44</v>
      </c>
      <c r="Z124" s="87">
        <f t="shared" si="49"/>
        <v>274</v>
      </c>
      <c r="AA124" s="87">
        <f t="shared" si="50"/>
        <v>1634.72</v>
      </c>
      <c r="AB124" s="87">
        <f t="shared" si="51"/>
        <v>1099.9000000000001</v>
      </c>
      <c r="AC124" s="87">
        <f t="shared" si="52"/>
        <v>1614.0260000000001</v>
      </c>
      <c r="AD124" s="88">
        <f t="shared" si="53"/>
        <v>224.83</v>
      </c>
      <c r="AE124" s="84">
        <v>0.87</v>
      </c>
      <c r="AF124" s="86">
        <f t="shared" si="64"/>
        <v>759.1264367816093</v>
      </c>
      <c r="AG124" s="87">
        <f t="shared" si="65"/>
        <v>314.94252873563221</v>
      </c>
      <c r="AH124" s="87">
        <f t="shared" si="66"/>
        <v>1878.9885057471265</v>
      </c>
      <c r="AI124" s="88">
        <f t="shared" si="67"/>
        <v>1855.2022988505748</v>
      </c>
      <c r="AJ124" s="87">
        <f t="shared" si="39"/>
        <v>4808.2597701149425</v>
      </c>
      <c r="AK124" s="89"/>
      <c r="AL124" s="87">
        <f t="shared" si="38"/>
        <v>5918.5626304597699</v>
      </c>
      <c r="AM124" s="90">
        <v>804.84354999999982</v>
      </c>
      <c r="AN124" s="87">
        <v>342.75749999999999</v>
      </c>
      <c r="AO124" s="91">
        <v>3007.8390804597702</v>
      </c>
      <c r="AP124" s="87">
        <v>1763.1224999999999</v>
      </c>
    </row>
    <row r="125" spans="1:42" ht="15" x14ac:dyDescent="0.25">
      <c r="A125" s="92">
        <v>189</v>
      </c>
      <c r="B125" s="137" t="s">
        <v>34</v>
      </c>
      <c r="C125" s="92">
        <v>186</v>
      </c>
      <c r="D125" s="76">
        <f>IFERROR(VLOOKUP($C125,'DONNEES-900'!$A$3:$L$300,2,FALSE),'1000'!$B123)</f>
        <v>660.44</v>
      </c>
      <c r="E125" s="76">
        <f>IFERROR(VLOOKUP($C125,'DONNEES-900'!$A$3:$L$300,3,FALSE),'1000'!$C123)</f>
        <v>274</v>
      </c>
      <c r="F125" s="76">
        <f>IFERROR(VLOOKUP($C125,'DONNEES-900'!$A$3:$L$300,4,FALSE),'1000'!$D123)</f>
        <v>1099.9000000000001</v>
      </c>
      <c r="G125" s="76">
        <f>IFERROR(VLOOKUP($C125,'DONNEES-900'!$A$3:$L$300,5,FALSE),'1000'!$E123)</f>
        <v>1064</v>
      </c>
      <c r="H125" s="76">
        <f>IFERROR(VLOOKUP($C125,'DONNEES-900'!$A$3:$L$300,6,FALSE),'1000'!$F123)</f>
        <v>354</v>
      </c>
      <c r="I125" s="76">
        <f>IFERROR(VLOOKUP($C125,'DONNEES-900'!$A$3:$L$300,7,FALSE),'1000'!$G123)</f>
        <v>216.72</v>
      </c>
      <c r="J125" s="76">
        <f>IFERROR(VLOOKUP($C125,'DONNEES-900'!$A$3:$L$300,9,FALSE),'1000'!$I123)</f>
        <v>224.83</v>
      </c>
      <c r="K125" s="76">
        <f>IFERROR(VLOOKUP($C125,'DONNEES-900'!$A$3:$L$300,10,FALSE),'1000'!$J123)</f>
        <v>740.75</v>
      </c>
      <c r="L125" s="198">
        <f>IFERROR(VLOOKUP($C125,'DONNEES-900'!$A$3:$L$300,11,FALSE),'1000'!$K123)</f>
        <v>873.27600000000007</v>
      </c>
      <c r="M125" s="206">
        <f t="shared" si="40"/>
        <v>660.44</v>
      </c>
      <c r="N125" s="76">
        <f t="shared" si="41"/>
        <v>274</v>
      </c>
      <c r="O125" s="76">
        <f t="shared" si="42"/>
        <v>2734.62</v>
      </c>
      <c r="P125" s="76">
        <f t="shared" si="43"/>
        <v>1099.9000000000001</v>
      </c>
      <c r="Q125" s="76">
        <f t="shared" si="44"/>
        <v>1634.72</v>
      </c>
      <c r="R125" s="76">
        <f t="shared" si="45"/>
        <v>1838.856</v>
      </c>
      <c r="S125" s="76">
        <f t="shared" si="46"/>
        <v>224.83</v>
      </c>
      <c r="T125" s="207">
        <f t="shared" si="47"/>
        <v>1614.0260000000001</v>
      </c>
      <c r="U125" s="289"/>
      <c r="V125" s="290"/>
      <c r="W125" s="93">
        <v>1</v>
      </c>
      <c r="X125" s="118">
        <v>1</v>
      </c>
      <c r="Y125" s="86">
        <f t="shared" si="48"/>
        <v>660.44</v>
      </c>
      <c r="Z125" s="87">
        <f t="shared" si="49"/>
        <v>274</v>
      </c>
      <c r="AA125" s="87">
        <f t="shared" si="50"/>
        <v>1634.72</v>
      </c>
      <c r="AB125" s="87">
        <f t="shared" si="51"/>
        <v>1099.9000000000001</v>
      </c>
      <c r="AC125" s="87">
        <f t="shared" si="52"/>
        <v>1614.0260000000001</v>
      </c>
      <c r="AD125" s="88">
        <f t="shared" si="53"/>
        <v>224.83</v>
      </c>
      <c r="AE125" s="84">
        <v>0.87</v>
      </c>
      <c r="AF125" s="86">
        <f t="shared" si="64"/>
        <v>759.1264367816093</v>
      </c>
      <c r="AG125" s="87">
        <f t="shared" si="65"/>
        <v>314.94252873563221</v>
      </c>
      <c r="AH125" s="87">
        <f t="shared" si="66"/>
        <v>1878.9885057471265</v>
      </c>
      <c r="AI125" s="88">
        <f t="shared" si="67"/>
        <v>1855.2022988505748</v>
      </c>
      <c r="AJ125" s="87">
        <f t="shared" si="39"/>
        <v>4808.2597701149425</v>
      </c>
      <c r="AK125" s="89"/>
      <c r="AL125" s="87">
        <f t="shared" si="38"/>
        <v>5918.5626304597699</v>
      </c>
      <c r="AM125" s="90">
        <v>804.84354999999982</v>
      </c>
      <c r="AN125" s="87">
        <v>342.75749999999999</v>
      </c>
      <c r="AO125" s="91">
        <v>3007.8390804597702</v>
      </c>
      <c r="AP125" s="87">
        <v>1763.1224999999999</v>
      </c>
    </row>
    <row r="126" spans="1:42" ht="15" x14ac:dyDescent="0.25">
      <c r="A126" s="92">
        <v>190</v>
      </c>
      <c r="B126" s="137" t="s">
        <v>34</v>
      </c>
      <c r="C126" s="92">
        <v>187</v>
      </c>
      <c r="D126" s="76">
        <f>IFERROR(VLOOKUP($C126,'DONNEES-900'!$A$3:$L$300,2,FALSE),'1000'!$B124)</f>
        <v>660.44</v>
      </c>
      <c r="E126" s="76">
        <f>IFERROR(VLOOKUP($C126,'DONNEES-900'!$A$3:$L$300,3,FALSE),'1000'!$C124)</f>
        <v>274</v>
      </c>
      <c r="F126" s="76">
        <f>IFERROR(VLOOKUP($C126,'DONNEES-900'!$A$3:$L$300,4,FALSE),'1000'!$D124)</f>
        <v>1099.9000000000001</v>
      </c>
      <c r="G126" s="76">
        <f>IFERROR(VLOOKUP($C126,'DONNEES-900'!$A$3:$L$300,5,FALSE),'1000'!$E124)</f>
        <v>1064</v>
      </c>
      <c r="H126" s="76">
        <f>IFERROR(VLOOKUP($C126,'DONNEES-900'!$A$3:$L$300,6,FALSE),'1000'!$F124)</f>
        <v>354</v>
      </c>
      <c r="I126" s="76">
        <f>IFERROR(VLOOKUP($C126,'DONNEES-900'!$A$3:$L$300,7,FALSE),'1000'!$G124)</f>
        <v>216.72</v>
      </c>
      <c r="J126" s="76">
        <f>IFERROR(VLOOKUP($C126,'DONNEES-900'!$A$3:$L$300,9,FALSE),'1000'!$I124)</f>
        <v>224.83</v>
      </c>
      <c r="K126" s="76">
        <f>IFERROR(VLOOKUP($C126,'DONNEES-900'!$A$3:$L$300,10,FALSE),'1000'!$J124)</f>
        <v>740.75</v>
      </c>
      <c r="L126" s="198">
        <f>IFERROR(VLOOKUP($C126,'DONNEES-900'!$A$3:$L$300,11,FALSE),'1000'!$K124)</f>
        <v>873.27600000000007</v>
      </c>
      <c r="M126" s="206">
        <f t="shared" si="40"/>
        <v>660.44</v>
      </c>
      <c r="N126" s="76">
        <f t="shared" si="41"/>
        <v>274</v>
      </c>
      <c r="O126" s="76">
        <f t="shared" si="42"/>
        <v>2734.62</v>
      </c>
      <c r="P126" s="76">
        <f t="shared" si="43"/>
        <v>1099.9000000000001</v>
      </c>
      <c r="Q126" s="76">
        <f t="shared" si="44"/>
        <v>1634.72</v>
      </c>
      <c r="R126" s="76">
        <f t="shared" si="45"/>
        <v>1838.856</v>
      </c>
      <c r="S126" s="76">
        <f t="shared" si="46"/>
        <v>224.83</v>
      </c>
      <c r="T126" s="207">
        <f t="shared" si="47"/>
        <v>1614.0260000000001</v>
      </c>
      <c r="U126" s="289"/>
      <c r="V126" s="290"/>
      <c r="W126" s="93">
        <v>1</v>
      </c>
      <c r="X126" s="118">
        <v>1</v>
      </c>
      <c r="Y126" s="86">
        <f t="shared" si="48"/>
        <v>660.44</v>
      </c>
      <c r="Z126" s="87">
        <f t="shared" si="49"/>
        <v>274</v>
      </c>
      <c r="AA126" s="87">
        <f t="shared" si="50"/>
        <v>1634.72</v>
      </c>
      <c r="AB126" s="87">
        <f t="shared" si="51"/>
        <v>1099.9000000000001</v>
      </c>
      <c r="AC126" s="87">
        <f t="shared" si="52"/>
        <v>1614.0260000000001</v>
      </c>
      <c r="AD126" s="88">
        <f t="shared" si="53"/>
        <v>224.83</v>
      </c>
      <c r="AE126" s="84">
        <v>0.87</v>
      </c>
      <c r="AF126" s="86">
        <f t="shared" si="64"/>
        <v>759.1264367816093</v>
      </c>
      <c r="AG126" s="87">
        <f t="shared" si="65"/>
        <v>314.94252873563221</v>
      </c>
      <c r="AH126" s="87">
        <f t="shared" si="66"/>
        <v>1878.9885057471265</v>
      </c>
      <c r="AI126" s="88">
        <f t="shared" si="67"/>
        <v>1855.2022988505748</v>
      </c>
      <c r="AJ126" s="87">
        <f t="shared" si="39"/>
        <v>4808.2597701149425</v>
      </c>
      <c r="AK126" s="89"/>
      <c r="AL126" s="87">
        <f t="shared" si="38"/>
        <v>5918.5626304597699</v>
      </c>
      <c r="AM126" s="90">
        <v>804.84354999999982</v>
      </c>
      <c r="AN126" s="87">
        <v>342.75749999999999</v>
      </c>
      <c r="AO126" s="91">
        <v>3007.8390804597702</v>
      </c>
      <c r="AP126" s="87">
        <v>1763.1224999999999</v>
      </c>
    </row>
    <row r="127" spans="1:42" ht="15" x14ac:dyDescent="0.25">
      <c r="A127" s="92">
        <v>191</v>
      </c>
      <c r="B127" s="137" t="s">
        <v>34</v>
      </c>
      <c r="C127" s="92">
        <v>189</v>
      </c>
      <c r="D127" s="76">
        <f>IFERROR(VLOOKUP($C127,'DONNEES-900'!$A$3:$L$300,2,FALSE),'1000'!$B125)</f>
        <v>660.44</v>
      </c>
      <c r="E127" s="76">
        <f>IFERROR(VLOOKUP($C127,'DONNEES-900'!$A$3:$L$300,3,FALSE),'1000'!$C125)</f>
        <v>274</v>
      </c>
      <c r="F127" s="76">
        <f>IFERROR(VLOOKUP($C127,'DONNEES-900'!$A$3:$L$300,4,FALSE),'1000'!$D125)</f>
        <v>1099.9000000000001</v>
      </c>
      <c r="G127" s="76">
        <f>IFERROR(VLOOKUP($C127,'DONNEES-900'!$A$3:$L$300,5,FALSE),'1000'!$E125)</f>
        <v>1064</v>
      </c>
      <c r="H127" s="76">
        <f>IFERROR(VLOOKUP($C127,'DONNEES-900'!$A$3:$L$300,6,FALSE),'1000'!$F125)</f>
        <v>354</v>
      </c>
      <c r="I127" s="76">
        <f>IFERROR(VLOOKUP($C127,'DONNEES-900'!$A$3:$L$300,7,FALSE),'1000'!$G125)</f>
        <v>216.72</v>
      </c>
      <c r="J127" s="76">
        <f>IFERROR(VLOOKUP($C127,'DONNEES-900'!$A$3:$L$300,9,FALSE),'1000'!$I125)</f>
        <v>224.83</v>
      </c>
      <c r="K127" s="76">
        <f>IFERROR(VLOOKUP($C127,'DONNEES-900'!$A$3:$L$300,10,FALSE),'1000'!$J125)</f>
        <v>740.75</v>
      </c>
      <c r="L127" s="198">
        <f>IFERROR(VLOOKUP($C127,'DONNEES-900'!$A$3:$L$300,11,FALSE),'1000'!$K125)</f>
        <v>873.27600000000007</v>
      </c>
      <c r="M127" s="206">
        <f t="shared" si="40"/>
        <v>660.44</v>
      </c>
      <c r="N127" s="76">
        <f t="shared" si="41"/>
        <v>274</v>
      </c>
      <c r="O127" s="76">
        <f t="shared" si="42"/>
        <v>2734.62</v>
      </c>
      <c r="P127" s="76">
        <f t="shared" si="43"/>
        <v>1099.9000000000001</v>
      </c>
      <c r="Q127" s="76">
        <f t="shared" si="44"/>
        <v>1634.72</v>
      </c>
      <c r="R127" s="76">
        <f t="shared" si="45"/>
        <v>1838.856</v>
      </c>
      <c r="S127" s="76">
        <f t="shared" si="46"/>
        <v>224.83</v>
      </c>
      <c r="T127" s="207">
        <f t="shared" si="47"/>
        <v>1614.0260000000001</v>
      </c>
      <c r="U127" s="289"/>
      <c r="V127" s="290"/>
      <c r="W127" s="93">
        <v>1</v>
      </c>
      <c r="X127" s="118">
        <v>1</v>
      </c>
      <c r="Y127" s="86">
        <f t="shared" si="48"/>
        <v>660.44</v>
      </c>
      <c r="Z127" s="87">
        <f t="shared" si="49"/>
        <v>274</v>
      </c>
      <c r="AA127" s="87">
        <f t="shared" si="50"/>
        <v>1634.72</v>
      </c>
      <c r="AB127" s="87">
        <f t="shared" si="51"/>
        <v>1099.9000000000001</v>
      </c>
      <c r="AC127" s="87">
        <f t="shared" si="52"/>
        <v>1614.0260000000001</v>
      </c>
      <c r="AD127" s="88">
        <f t="shared" si="53"/>
        <v>224.83</v>
      </c>
      <c r="AE127" s="84">
        <v>0.87</v>
      </c>
      <c r="AF127" s="86">
        <f t="shared" si="64"/>
        <v>759.1264367816093</v>
      </c>
      <c r="AG127" s="87">
        <f t="shared" si="65"/>
        <v>314.94252873563221</v>
      </c>
      <c r="AH127" s="87">
        <f t="shared" si="66"/>
        <v>1878.9885057471265</v>
      </c>
      <c r="AI127" s="88">
        <f t="shared" si="67"/>
        <v>1855.2022988505748</v>
      </c>
      <c r="AJ127" s="87">
        <f t="shared" si="39"/>
        <v>4808.2597701149425</v>
      </c>
      <c r="AK127" s="89"/>
      <c r="AL127" s="87">
        <f t="shared" si="38"/>
        <v>5918.5626304597699</v>
      </c>
      <c r="AM127" s="90">
        <v>804.84354999999982</v>
      </c>
      <c r="AN127" s="87">
        <v>342.75749999999999</v>
      </c>
      <c r="AO127" s="91">
        <v>3007.8390804597702</v>
      </c>
      <c r="AP127" s="87">
        <v>1763.1224999999999</v>
      </c>
    </row>
    <row r="128" spans="1:42" ht="15" x14ac:dyDescent="0.25">
      <c r="A128" s="92">
        <v>192</v>
      </c>
      <c r="B128" s="137" t="s">
        <v>34</v>
      </c>
      <c r="C128" s="92">
        <v>190</v>
      </c>
      <c r="D128" s="76">
        <f>IFERROR(VLOOKUP($C128,'DONNEES-900'!$A$3:$L$300,2,FALSE),'1000'!$B126)</f>
        <v>660.44</v>
      </c>
      <c r="E128" s="76">
        <f>IFERROR(VLOOKUP($C128,'DONNEES-900'!$A$3:$L$300,3,FALSE),'1000'!$C126)</f>
        <v>258.75</v>
      </c>
      <c r="F128" s="76">
        <f>IFERROR(VLOOKUP($C128,'DONNEES-900'!$A$3:$L$300,4,FALSE),'1000'!$D126)</f>
        <v>1099.9000000000001</v>
      </c>
      <c r="G128" s="76">
        <f>IFERROR(VLOOKUP($C128,'DONNEES-900'!$A$3:$L$300,5,FALSE),'1000'!$E126)</f>
        <v>1064</v>
      </c>
      <c r="H128" s="76">
        <f>IFERROR(VLOOKUP($C128,'DONNEES-900'!$A$3:$L$300,6,FALSE),'1000'!$F126)</f>
        <v>354</v>
      </c>
      <c r="I128" s="76">
        <f>IFERROR(VLOOKUP($C128,'DONNEES-900'!$A$3:$L$300,7,FALSE),'1000'!$G126)</f>
        <v>216.72</v>
      </c>
      <c r="J128" s="76">
        <f>IFERROR(VLOOKUP($C128,'DONNEES-900'!$A$3:$L$300,9,FALSE),'1000'!$I126)</f>
        <v>224.83</v>
      </c>
      <c r="K128" s="76">
        <f>IFERROR(VLOOKUP($C128,'DONNEES-900'!$A$3:$L$300,10,FALSE),'1000'!$J126)</f>
        <v>740.75</v>
      </c>
      <c r="L128" s="198">
        <f>IFERROR(VLOOKUP($C128,'DONNEES-900'!$A$3:$L$300,11,FALSE),'1000'!$K126)</f>
        <v>873.27600000000007</v>
      </c>
      <c r="M128" s="206">
        <f t="shared" si="40"/>
        <v>660.44</v>
      </c>
      <c r="N128" s="76">
        <f t="shared" si="41"/>
        <v>258.75</v>
      </c>
      <c r="O128" s="76">
        <f t="shared" si="42"/>
        <v>2734.62</v>
      </c>
      <c r="P128" s="76">
        <f t="shared" si="43"/>
        <v>1099.9000000000001</v>
      </c>
      <c r="Q128" s="76">
        <f t="shared" si="44"/>
        <v>1634.72</v>
      </c>
      <c r="R128" s="76">
        <f t="shared" si="45"/>
        <v>1838.856</v>
      </c>
      <c r="S128" s="76">
        <f t="shared" si="46"/>
        <v>224.83</v>
      </c>
      <c r="T128" s="207">
        <f t="shared" si="47"/>
        <v>1614.0260000000001</v>
      </c>
      <c r="U128" s="289"/>
      <c r="V128" s="290"/>
      <c r="W128" s="93">
        <v>1</v>
      </c>
      <c r="X128" s="118">
        <v>1</v>
      </c>
      <c r="Y128" s="86">
        <f t="shared" si="48"/>
        <v>660.44</v>
      </c>
      <c r="Z128" s="87">
        <f t="shared" si="49"/>
        <v>258.75</v>
      </c>
      <c r="AA128" s="87">
        <f t="shared" si="50"/>
        <v>1634.72</v>
      </c>
      <c r="AB128" s="87">
        <f t="shared" si="51"/>
        <v>1099.9000000000001</v>
      </c>
      <c r="AC128" s="87">
        <f t="shared" si="52"/>
        <v>1614.0260000000001</v>
      </c>
      <c r="AD128" s="88">
        <f t="shared" si="53"/>
        <v>224.83</v>
      </c>
      <c r="AE128" s="84">
        <v>0.87</v>
      </c>
      <c r="AF128" s="86">
        <f t="shared" si="64"/>
        <v>759.1264367816093</v>
      </c>
      <c r="AG128" s="87">
        <f t="shared" si="65"/>
        <v>297.41379310344826</v>
      </c>
      <c r="AH128" s="87">
        <f t="shared" si="66"/>
        <v>1878.9885057471265</v>
      </c>
      <c r="AI128" s="88">
        <f t="shared" si="67"/>
        <v>1855.2022988505748</v>
      </c>
      <c r="AJ128" s="87">
        <f t="shared" si="39"/>
        <v>4790.7310344827592</v>
      </c>
      <c r="AK128" s="89"/>
      <c r="AL128" s="87">
        <f t="shared" si="38"/>
        <v>5918.5626304597699</v>
      </c>
      <c r="AM128" s="90">
        <v>804.84354999999982</v>
      </c>
      <c r="AN128" s="87">
        <v>342.75749999999999</v>
      </c>
      <c r="AO128" s="91">
        <v>3007.8390804597702</v>
      </c>
      <c r="AP128" s="87">
        <v>1763.1224999999999</v>
      </c>
    </row>
    <row r="129" spans="1:42" ht="15" x14ac:dyDescent="0.25">
      <c r="A129" s="138">
        <v>193</v>
      </c>
      <c r="B129" s="137" t="s">
        <v>34</v>
      </c>
      <c r="C129" s="92">
        <v>191</v>
      </c>
      <c r="D129" s="76">
        <f>IFERROR(VLOOKUP($C129,'DONNEES-900'!$A$3:$L$300,2,FALSE),'1000'!$B127)</f>
        <v>660.44</v>
      </c>
      <c r="E129" s="76">
        <f>IFERROR(VLOOKUP($C129,'DONNEES-900'!$A$3:$L$300,3,FALSE),'1000'!$C127)</f>
        <v>258.75</v>
      </c>
      <c r="F129" s="76">
        <f>IFERROR(VLOOKUP($C129,'DONNEES-900'!$A$3:$L$300,4,FALSE),'1000'!$D127)</f>
        <v>1099.9000000000001</v>
      </c>
      <c r="G129" s="76">
        <f>IFERROR(VLOOKUP($C129,'DONNEES-900'!$A$3:$L$300,5,FALSE),'1000'!$E127)</f>
        <v>1064</v>
      </c>
      <c r="H129" s="76">
        <f>IFERROR(VLOOKUP($C129,'DONNEES-900'!$A$3:$L$300,6,FALSE),'1000'!$F127)</f>
        <v>354</v>
      </c>
      <c r="I129" s="76">
        <f>IFERROR(VLOOKUP($C129,'DONNEES-900'!$A$3:$L$300,7,FALSE),'1000'!$G127)</f>
        <v>216.72</v>
      </c>
      <c r="J129" s="76">
        <f>IFERROR(VLOOKUP($C129,'DONNEES-900'!$A$3:$L$300,9,FALSE),'1000'!$I127)</f>
        <v>224.83</v>
      </c>
      <c r="K129" s="76">
        <f>IFERROR(VLOOKUP($C129,'DONNEES-900'!$A$3:$L$300,10,FALSE),'1000'!$J127)</f>
        <v>740.75</v>
      </c>
      <c r="L129" s="198">
        <f>IFERROR(VLOOKUP($C129,'DONNEES-900'!$A$3:$L$300,11,FALSE),'1000'!$K127)</f>
        <v>873.27600000000007</v>
      </c>
      <c r="M129" s="206">
        <f t="shared" si="40"/>
        <v>660.44</v>
      </c>
      <c r="N129" s="76">
        <f t="shared" si="41"/>
        <v>258.75</v>
      </c>
      <c r="O129" s="76">
        <f t="shared" si="42"/>
        <v>2734.62</v>
      </c>
      <c r="P129" s="76">
        <f t="shared" si="43"/>
        <v>1099.9000000000001</v>
      </c>
      <c r="Q129" s="76">
        <f t="shared" si="44"/>
        <v>1634.72</v>
      </c>
      <c r="R129" s="76">
        <f t="shared" si="45"/>
        <v>1838.856</v>
      </c>
      <c r="S129" s="76">
        <f t="shared" si="46"/>
        <v>224.83</v>
      </c>
      <c r="T129" s="207">
        <f t="shared" si="47"/>
        <v>1614.0260000000001</v>
      </c>
      <c r="U129" s="289"/>
      <c r="V129" s="290"/>
      <c r="W129" s="93">
        <v>1</v>
      </c>
      <c r="X129" s="118">
        <v>1</v>
      </c>
      <c r="Y129" s="86">
        <f t="shared" si="48"/>
        <v>660.44</v>
      </c>
      <c r="Z129" s="87">
        <f t="shared" si="49"/>
        <v>258.75</v>
      </c>
      <c r="AA129" s="87">
        <f t="shared" si="50"/>
        <v>1634.72</v>
      </c>
      <c r="AB129" s="87">
        <f t="shared" si="51"/>
        <v>1099.9000000000001</v>
      </c>
      <c r="AC129" s="87">
        <f t="shared" si="52"/>
        <v>1614.0260000000001</v>
      </c>
      <c r="AD129" s="88">
        <f t="shared" si="53"/>
        <v>224.83</v>
      </c>
      <c r="AE129" s="84">
        <v>0.87</v>
      </c>
      <c r="AF129" s="86">
        <v>862.2924999999999</v>
      </c>
      <c r="AG129" s="87">
        <v>369.85149999999999</v>
      </c>
      <c r="AH129" s="87">
        <v>3558.6979999999999</v>
      </c>
      <c r="AI129" s="88">
        <v>2534.393</v>
      </c>
      <c r="AJ129" s="87">
        <f t="shared" si="39"/>
        <v>7325.2349999999997</v>
      </c>
      <c r="AK129" s="89"/>
      <c r="AL129" s="87">
        <f t="shared" si="38"/>
        <v>7325.2349999999997</v>
      </c>
      <c r="AM129" s="90">
        <v>862.2924999999999</v>
      </c>
      <c r="AN129" s="87">
        <v>369.85149999999999</v>
      </c>
      <c r="AO129" s="91">
        <v>3558.6979999999999</v>
      </c>
      <c r="AP129" s="87">
        <v>2534.393</v>
      </c>
    </row>
    <row r="130" spans="1:42" ht="15" x14ac:dyDescent="0.25">
      <c r="A130" s="92">
        <v>194</v>
      </c>
      <c r="B130" s="137" t="s">
        <v>34</v>
      </c>
      <c r="C130" s="92">
        <v>192</v>
      </c>
      <c r="D130" s="76">
        <f>IFERROR(VLOOKUP($C130,'DONNEES-900'!$A$3:$L$300,2,FALSE),'1000'!$B128)</f>
        <v>660.44</v>
      </c>
      <c r="E130" s="76">
        <f>IFERROR(VLOOKUP($C130,'DONNEES-900'!$A$3:$L$300,3,FALSE),'1000'!$C128)</f>
        <v>258.75</v>
      </c>
      <c r="F130" s="76">
        <f>IFERROR(VLOOKUP($C130,'DONNEES-900'!$A$3:$L$300,4,FALSE),'1000'!$D128)</f>
        <v>1099.9000000000001</v>
      </c>
      <c r="G130" s="76">
        <f>IFERROR(VLOOKUP($C130,'DONNEES-900'!$A$3:$L$300,5,FALSE),'1000'!$E128)</f>
        <v>1064</v>
      </c>
      <c r="H130" s="76">
        <f>IFERROR(VLOOKUP($C130,'DONNEES-900'!$A$3:$L$300,6,FALSE),'1000'!$F128)</f>
        <v>354</v>
      </c>
      <c r="I130" s="76">
        <f>IFERROR(VLOOKUP($C130,'DONNEES-900'!$A$3:$L$300,7,FALSE),'1000'!$G128)</f>
        <v>216.72</v>
      </c>
      <c r="J130" s="76">
        <f>IFERROR(VLOOKUP($C130,'DONNEES-900'!$A$3:$L$300,9,FALSE),'1000'!$I128)</f>
        <v>224.83</v>
      </c>
      <c r="K130" s="76">
        <f>IFERROR(VLOOKUP($C130,'DONNEES-900'!$A$3:$L$300,10,FALSE),'1000'!$J128)</f>
        <v>740.75</v>
      </c>
      <c r="L130" s="198">
        <f>IFERROR(VLOOKUP($C130,'DONNEES-900'!$A$3:$L$300,11,FALSE),'1000'!$K128)</f>
        <v>873.27600000000007</v>
      </c>
      <c r="M130" s="206">
        <f t="shared" si="40"/>
        <v>660.44</v>
      </c>
      <c r="N130" s="76">
        <f t="shared" si="41"/>
        <v>258.75</v>
      </c>
      <c r="O130" s="76">
        <f t="shared" si="42"/>
        <v>2734.62</v>
      </c>
      <c r="P130" s="76">
        <f t="shared" si="43"/>
        <v>1099.9000000000001</v>
      </c>
      <c r="Q130" s="76">
        <f t="shared" si="44"/>
        <v>1634.72</v>
      </c>
      <c r="R130" s="76">
        <f t="shared" si="45"/>
        <v>1838.856</v>
      </c>
      <c r="S130" s="76">
        <f t="shared" si="46"/>
        <v>224.83</v>
      </c>
      <c r="T130" s="207">
        <f t="shared" si="47"/>
        <v>1614.0260000000001</v>
      </c>
      <c r="U130" s="289"/>
      <c r="V130" s="290"/>
      <c r="W130" s="93">
        <v>1</v>
      </c>
      <c r="X130" s="118">
        <v>1</v>
      </c>
      <c r="Y130" s="86">
        <f t="shared" si="48"/>
        <v>660.44</v>
      </c>
      <c r="Z130" s="87">
        <f t="shared" si="49"/>
        <v>258.75</v>
      </c>
      <c r="AA130" s="87">
        <f t="shared" si="50"/>
        <v>1634.72</v>
      </c>
      <c r="AB130" s="87">
        <f t="shared" si="51"/>
        <v>1099.9000000000001</v>
      </c>
      <c r="AC130" s="87">
        <f t="shared" si="52"/>
        <v>1614.0260000000001</v>
      </c>
      <c r="AD130" s="88">
        <f t="shared" si="53"/>
        <v>224.83</v>
      </c>
      <c r="AE130" s="84">
        <v>0.87</v>
      </c>
      <c r="AF130" s="86">
        <f t="shared" ref="AF130:AH132" si="68">Y130/$AE130</f>
        <v>759.1264367816093</v>
      </c>
      <c r="AG130" s="87">
        <f t="shared" si="68"/>
        <v>297.41379310344826</v>
      </c>
      <c r="AH130" s="87">
        <f t="shared" si="68"/>
        <v>1878.9885057471265</v>
      </c>
      <c r="AI130" s="88">
        <f>AC130/$AE130</f>
        <v>1855.2022988505748</v>
      </c>
      <c r="AJ130" s="87">
        <f t="shared" si="39"/>
        <v>4790.7310344827592</v>
      </c>
      <c r="AK130" s="89"/>
      <c r="AL130" s="87">
        <f t="shared" si="38"/>
        <v>5918.5626304597699</v>
      </c>
      <c r="AM130" s="90">
        <v>804.84354999999982</v>
      </c>
      <c r="AN130" s="87">
        <v>342.75749999999999</v>
      </c>
      <c r="AO130" s="91">
        <v>3007.8390804597702</v>
      </c>
      <c r="AP130" s="87">
        <v>1763.1224999999999</v>
      </c>
    </row>
    <row r="131" spans="1:42" ht="15" x14ac:dyDescent="0.25">
      <c r="A131" s="94">
        <v>195</v>
      </c>
      <c r="B131" s="135" t="s">
        <v>35</v>
      </c>
      <c r="C131" s="94">
        <v>193</v>
      </c>
      <c r="D131" s="142">
        <f>IFERROR(VLOOKUP($C131,'DONNEES-900'!$A$3:$L$300,2,FALSE),'1000'!$B129)</f>
        <v>661.49999999999989</v>
      </c>
      <c r="E131" s="142">
        <f>IFERROR(VLOOKUP($C131,'DONNEES-900'!$A$3:$L$300,3,FALSE),'1000'!$C129)</f>
        <v>258.75</v>
      </c>
      <c r="F131" s="142">
        <f>IFERROR(VLOOKUP($C131,'DONNEES-900'!$A$3:$L$300,4,FALSE),'1000'!$D129)</f>
        <v>1099.9000000000001</v>
      </c>
      <c r="G131" s="142">
        <f>IFERROR(VLOOKUP($C131,'DONNEES-900'!$A$3:$L$300,5,FALSE),'1000'!$E129)</f>
        <v>1064</v>
      </c>
      <c r="H131" s="142">
        <f>IFERROR(VLOOKUP($C131,'DONNEES-900'!$A$3:$L$300,6,FALSE),'1000'!$F129)</f>
        <v>354</v>
      </c>
      <c r="I131" s="142">
        <f>IFERROR(VLOOKUP($C131,'DONNEES-900'!$A$3:$L$300,7,FALSE),'1000'!$G129)</f>
        <v>216.72</v>
      </c>
      <c r="J131" s="142">
        <f>IFERROR(VLOOKUP($C131,'DONNEES-900'!$A$3:$L$300,9,FALSE),'1000'!$I129)</f>
        <v>224.83</v>
      </c>
      <c r="K131" s="142">
        <f>IFERROR(VLOOKUP($C131,'DONNEES-900'!$A$3:$L$300,10,FALSE),'1000'!$J129)</f>
        <v>740.75</v>
      </c>
      <c r="L131" s="199">
        <f>IFERROR(VLOOKUP($C131,'DONNEES-900'!$A$3:$L$300,11,FALSE),'1000'!$K129)</f>
        <v>873.27600000000007</v>
      </c>
      <c r="M131" s="208">
        <f t="shared" si="40"/>
        <v>661.49999999999989</v>
      </c>
      <c r="N131" s="142">
        <f t="shared" si="41"/>
        <v>258.75</v>
      </c>
      <c r="O131" s="142">
        <f t="shared" si="42"/>
        <v>2734.62</v>
      </c>
      <c r="P131" s="142">
        <f t="shared" si="43"/>
        <v>1099.9000000000001</v>
      </c>
      <c r="Q131" s="142">
        <f t="shared" si="44"/>
        <v>1634.72</v>
      </c>
      <c r="R131" s="142">
        <f t="shared" si="45"/>
        <v>1838.856</v>
      </c>
      <c r="S131" s="142">
        <f t="shared" si="46"/>
        <v>224.83</v>
      </c>
      <c r="T131" s="209">
        <f t="shared" si="47"/>
        <v>1614.0260000000001</v>
      </c>
      <c r="U131" s="289"/>
      <c r="V131" s="290"/>
      <c r="W131" s="143">
        <v>1</v>
      </c>
      <c r="X131" s="144">
        <v>1</v>
      </c>
      <c r="Y131" s="86">
        <f t="shared" si="48"/>
        <v>661.49999999999989</v>
      </c>
      <c r="Z131" s="87">
        <f t="shared" si="49"/>
        <v>258.75</v>
      </c>
      <c r="AA131" s="87">
        <f t="shared" si="50"/>
        <v>1634.72</v>
      </c>
      <c r="AB131" s="87">
        <f t="shared" si="51"/>
        <v>1099.9000000000001</v>
      </c>
      <c r="AC131" s="87">
        <f t="shared" si="52"/>
        <v>1614.0260000000001</v>
      </c>
      <c r="AD131" s="88">
        <f t="shared" si="53"/>
        <v>224.83</v>
      </c>
      <c r="AE131" s="84">
        <v>0.87</v>
      </c>
      <c r="AF131" s="86">
        <f t="shared" si="68"/>
        <v>760.34482758620675</v>
      </c>
      <c r="AG131" s="87">
        <f t="shared" si="68"/>
        <v>297.41379310344826</v>
      </c>
      <c r="AH131" s="87">
        <f t="shared" si="68"/>
        <v>1878.9885057471265</v>
      </c>
      <c r="AI131" s="88">
        <f>AC131/$AE131</f>
        <v>1855.2022988505748</v>
      </c>
      <c r="AJ131" s="87">
        <f t="shared" si="39"/>
        <v>4791.9494252873565</v>
      </c>
      <c r="AK131" s="89"/>
      <c r="AL131" s="87">
        <f t="shared" ref="AL131:AL136" si="69">SUM(AM131:AP131)</f>
        <v>5918.5626304597699</v>
      </c>
      <c r="AM131" s="90">
        <v>804.84354999999982</v>
      </c>
      <c r="AN131" s="87">
        <v>342.75749999999999</v>
      </c>
      <c r="AO131" s="91">
        <v>3007.8390804597702</v>
      </c>
      <c r="AP131" s="87">
        <v>1763.1224999999999</v>
      </c>
    </row>
    <row r="132" spans="1:42" ht="15" x14ac:dyDescent="0.25">
      <c r="A132" s="92">
        <v>196</v>
      </c>
      <c r="B132" s="137" t="s">
        <v>34</v>
      </c>
      <c r="C132" s="92">
        <v>194</v>
      </c>
      <c r="D132" s="76">
        <f>IFERROR(VLOOKUP($C132,'DONNEES-900'!$A$3:$L$300,2,FALSE),'1000'!$B130)</f>
        <v>660.44</v>
      </c>
      <c r="E132" s="76">
        <f>IFERROR(VLOOKUP($C132,'DONNEES-900'!$A$3:$L$300,3,FALSE),'1000'!$C130)</f>
        <v>258.75</v>
      </c>
      <c r="F132" s="76">
        <f>IFERROR(VLOOKUP($C132,'DONNEES-900'!$A$3:$L$300,4,FALSE),'1000'!$D130)</f>
        <v>1099.9000000000001</v>
      </c>
      <c r="G132" s="76">
        <f>IFERROR(VLOOKUP($C132,'DONNEES-900'!$A$3:$L$300,5,FALSE),'1000'!$E130)</f>
        <v>1064</v>
      </c>
      <c r="H132" s="76">
        <f>IFERROR(VLOOKUP($C132,'DONNEES-900'!$A$3:$L$300,6,FALSE),'1000'!$F130)</f>
        <v>354</v>
      </c>
      <c r="I132" s="76">
        <f>IFERROR(VLOOKUP($C132,'DONNEES-900'!$A$3:$L$300,7,FALSE),'1000'!$G130)</f>
        <v>216.72</v>
      </c>
      <c r="J132" s="76">
        <f>IFERROR(VLOOKUP($C132,'DONNEES-900'!$A$3:$L$300,9,FALSE),'1000'!$I130)</f>
        <v>224.83</v>
      </c>
      <c r="K132" s="76">
        <f>IFERROR(VLOOKUP($C132,'DONNEES-900'!$A$3:$L$300,10,FALSE),'1000'!$J130)</f>
        <v>740.75</v>
      </c>
      <c r="L132" s="198">
        <f>IFERROR(VLOOKUP($C132,'DONNEES-900'!$A$3:$L$300,11,FALSE),'1000'!$K130)</f>
        <v>873.27600000000007</v>
      </c>
      <c r="M132" s="206">
        <f t="shared" si="40"/>
        <v>660.44</v>
      </c>
      <c r="N132" s="76">
        <f t="shared" si="41"/>
        <v>258.75</v>
      </c>
      <c r="O132" s="76">
        <f t="shared" si="42"/>
        <v>2734.62</v>
      </c>
      <c r="P132" s="76">
        <f t="shared" si="43"/>
        <v>1099.9000000000001</v>
      </c>
      <c r="Q132" s="76">
        <f t="shared" si="44"/>
        <v>1634.72</v>
      </c>
      <c r="R132" s="76">
        <f t="shared" si="45"/>
        <v>1838.856</v>
      </c>
      <c r="S132" s="76">
        <f t="shared" si="46"/>
        <v>224.83</v>
      </c>
      <c r="T132" s="207">
        <f t="shared" si="47"/>
        <v>1614.0260000000001</v>
      </c>
      <c r="U132" s="289"/>
      <c r="V132" s="290"/>
      <c r="W132" s="93">
        <v>1</v>
      </c>
      <c r="X132" s="118">
        <v>1</v>
      </c>
      <c r="Y132" s="86">
        <f t="shared" si="48"/>
        <v>660.44</v>
      </c>
      <c r="Z132" s="87">
        <f t="shared" si="49"/>
        <v>258.75</v>
      </c>
      <c r="AA132" s="87">
        <f t="shared" si="50"/>
        <v>1634.72</v>
      </c>
      <c r="AB132" s="87">
        <f t="shared" si="51"/>
        <v>1099.9000000000001</v>
      </c>
      <c r="AC132" s="87">
        <f t="shared" si="52"/>
        <v>1614.0260000000001</v>
      </c>
      <c r="AD132" s="88">
        <f t="shared" si="53"/>
        <v>224.83</v>
      </c>
      <c r="AE132" s="84">
        <v>0.87</v>
      </c>
      <c r="AF132" s="86">
        <f t="shared" si="68"/>
        <v>759.1264367816093</v>
      </c>
      <c r="AG132" s="87">
        <f t="shared" si="68"/>
        <v>297.41379310344826</v>
      </c>
      <c r="AH132" s="87">
        <f t="shared" si="68"/>
        <v>1878.9885057471265</v>
      </c>
      <c r="AI132" s="88">
        <f>AC132/$AE132</f>
        <v>1855.2022988505748</v>
      </c>
      <c r="AJ132" s="87">
        <f t="shared" ref="AJ132:AJ136" si="70">+AF132+AG132+AH132+AI132</f>
        <v>4790.7310344827592</v>
      </c>
      <c r="AK132" s="89"/>
      <c r="AL132" s="87">
        <f t="shared" si="69"/>
        <v>5918.5626304597699</v>
      </c>
      <c r="AM132" s="90">
        <v>804.84354999999982</v>
      </c>
      <c r="AN132" s="87">
        <v>342.75749999999999</v>
      </c>
      <c r="AO132" s="91">
        <v>3007.8390804597702</v>
      </c>
      <c r="AP132" s="87">
        <v>1763.1224999999999</v>
      </c>
    </row>
    <row r="133" spans="1:42" ht="15" x14ac:dyDescent="0.25">
      <c r="A133" s="138">
        <v>197</v>
      </c>
      <c r="B133" s="137" t="s">
        <v>34</v>
      </c>
      <c r="C133" s="92">
        <v>195</v>
      </c>
      <c r="D133" s="76">
        <f>IFERROR(VLOOKUP($C133,'DONNEES-900'!$A$3:$L$300,2,FALSE),'1000'!$B131)</f>
        <v>660.44</v>
      </c>
      <c r="E133" s="76">
        <f>IFERROR(VLOOKUP($C133,'DONNEES-900'!$A$3:$L$300,3,FALSE),'1000'!$C131)</f>
        <v>258.75</v>
      </c>
      <c r="F133" s="76">
        <f>IFERROR(VLOOKUP($C133,'DONNEES-900'!$A$3:$L$300,4,FALSE),'1000'!$D131)</f>
        <v>1099.9000000000001</v>
      </c>
      <c r="G133" s="76">
        <f>IFERROR(VLOOKUP($C133,'DONNEES-900'!$A$3:$L$300,5,FALSE),'1000'!$E131)</f>
        <v>1064</v>
      </c>
      <c r="H133" s="76">
        <f>IFERROR(VLOOKUP($C133,'DONNEES-900'!$A$3:$L$300,6,FALSE),'1000'!$F131)</f>
        <v>354</v>
      </c>
      <c r="I133" s="76">
        <f>IFERROR(VLOOKUP($C133,'DONNEES-900'!$A$3:$L$300,7,FALSE),'1000'!$G131)</f>
        <v>216.72</v>
      </c>
      <c r="J133" s="76">
        <f>IFERROR(VLOOKUP($C133,'DONNEES-900'!$A$3:$L$300,9,FALSE),'1000'!$I131)</f>
        <v>224.83</v>
      </c>
      <c r="K133" s="76">
        <f>IFERROR(VLOOKUP($C133,'DONNEES-900'!$A$3:$L$300,10,FALSE),'1000'!$J131)</f>
        <v>740.75</v>
      </c>
      <c r="L133" s="198">
        <f>IFERROR(VLOOKUP($C133,'DONNEES-900'!$A$3:$L$300,11,FALSE),'1000'!$K131)</f>
        <v>873.27600000000007</v>
      </c>
      <c r="M133" s="206">
        <f t="shared" ref="M133:M186" si="71">D133</f>
        <v>660.44</v>
      </c>
      <c r="N133" s="76">
        <f t="shared" ref="N133:N186" si="72">E133</f>
        <v>258.75</v>
      </c>
      <c r="O133" s="76">
        <f t="shared" ref="O133:O186" si="73">$P133+$Q133</f>
        <v>2734.62</v>
      </c>
      <c r="P133" s="76">
        <f t="shared" ref="P133:P186" si="74">$F133</f>
        <v>1099.9000000000001</v>
      </c>
      <c r="Q133" s="76">
        <f t="shared" ref="Q133:Q186" si="75">$G133+$H133+$I133</f>
        <v>1634.72</v>
      </c>
      <c r="R133" s="76">
        <f t="shared" ref="R133:R186" si="76">$S133+$T133</f>
        <v>1838.856</v>
      </c>
      <c r="S133" s="76">
        <f t="shared" ref="S133:S186" si="77">$J133</f>
        <v>224.83</v>
      </c>
      <c r="T133" s="207">
        <f t="shared" ref="T133:T186" si="78">$K133+$L133</f>
        <v>1614.0260000000001</v>
      </c>
      <c r="U133" s="289"/>
      <c r="V133" s="290"/>
      <c r="W133" s="93">
        <v>1</v>
      </c>
      <c r="X133" s="118">
        <v>1</v>
      </c>
      <c r="Y133" s="86">
        <f t="shared" ref="Y133:Y136" si="79">IFERROR($D133*$W133," ")</f>
        <v>660.44</v>
      </c>
      <c r="Z133" s="87">
        <f t="shared" ref="Z133:Z136" si="80">IFERROR($E133*$W133," ")</f>
        <v>258.75</v>
      </c>
      <c r="AA133" s="87">
        <f t="shared" ref="AA133:AA136" si="81">($G133+$H133+$I133)*$X133</f>
        <v>1634.72</v>
      </c>
      <c r="AB133" s="87">
        <f t="shared" ref="AB133:AB186" si="82">$F133*$X133</f>
        <v>1099.9000000000001</v>
      </c>
      <c r="AC133" s="87">
        <f t="shared" ref="AC133:AC136" si="83">($K133+$L133)*$X133</f>
        <v>1614.0260000000001</v>
      </c>
      <c r="AD133" s="88">
        <f t="shared" ref="AD133:AD186" si="84">$J133*$X133</f>
        <v>224.83</v>
      </c>
      <c r="AE133" s="84">
        <v>0.87</v>
      </c>
      <c r="AF133" s="86">
        <v>862.2924999999999</v>
      </c>
      <c r="AG133" s="87">
        <v>369.85149999999999</v>
      </c>
      <c r="AH133" s="87">
        <v>3558.6979999999999</v>
      </c>
      <c r="AI133" s="88">
        <v>2534.393</v>
      </c>
      <c r="AJ133" s="87">
        <f t="shared" si="70"/>
        <v>7325.2349999999997</v>
      </c>
      <c r="AK133" s="89"/>
      <c r="AL133" s="87">
        <f t="shared" si="69"/>
        <v>7325.2349999999997</v>
      </c>
      <c r="AM133" s="90">
        <v>862.2924999999999</v>
      </c>
      <c r="AN133" s="87">
        <v>369.85149999999999</v>
      </c>
      <c r="AO133" s="91">
        <v>3558.6979999999999</v>
      </c>
      <c r="AP133" s="87">
        <v>2534.393</v>
      </c>
    </row>
    <row r="134" spans="1:42" ht="15" x14ac:dyDescent="0.25">
      <c r="A134" s="92">
        <v>198</v>
      </c>
      <c r="B134" s="137" t="s">
        <v>34</v>
      </c>
      <c r="C134" s="92">
        <v>196</v>
      </c>
      <c r="D134" s="76">
        <f>IFERROR(VLOOKUP($C134,'DONNEES-900'!$A$3:$L$300,2,FALSE),'1000'!$B132)</f>
        <v>660.44</v>
      </c>
      <c r="E134" s="76">
        <f>IFERROR(VLOOKUP($C134,'DONNEES-900'!$A$3:$L$300,3,FALSE),'1000'!$C132)</f>
        <v>258.75</v>
      </c>
      <c r="F134" s="76">
        <f>IFERROR(VLOOKUP($C134,'DONNEES-900'!$A$3:$L$300,4,FALSE),'1000'!$D132)</f>
        <v>1099.9000000000001</v>
      </c>
      <c r="G134" s="76">
        <f>IFERROR(VLOOKUP($C134,'DONNEES-900'!$A$3:$L$300,5,FALSE),'1000'!$E132)</f>
        <v>1064</v>
      </c>
      <c r="H134" s="76">
        <f>IFERROR(VLOOKUP($C134,'DONNEES-900'!$A$3:$L$300,6,FALSE),'1000'!$F132)</f>
        <v>354</v>
      </c>
      <c r="I134" s="76">
        <f>IFERROR(VLOOKUP($C134,'DONNEES-900'!$A$3:$L$300,7,FALSE),'1000'!$G132)</f>
        <v>216.72</v>
      </c>
      <c r="J134" s="76">
        <f>IFERROR(VLOOKUP($C134,'DONNEES-900'!$A$3:$L$300,9,FALSE),'1000'!$I132)</f>
        <v>224.83</v>
      </c>
      <c r="K134" s="76">
        <f>IFERROR(VLOOKUP($C134,'DONNEES-900'!$A$3:$L$300,10,FALSE),'1000'!$J132)</f>
        <v>740.75</v>
      </c>
      <c r="L134" s="198">
        <f>IFERROR(VLOOKUP($C134,'DONNEES-900'!$A$3:$L$300,11,FALSE),'1000'!$K132)</f>
        <v>873.27600000000007</v>
      </c>
      <c r="M134" s="206">
        <f t="shared" si="71"/>
        <v>660.44</v>
      </c>
      <c r="N134" s="76">
        <f t="shared" si="72"/>
        <v>258.75</v>
      </c>
      <c r="O134" s="76">
        <f t="shared" si="73"/>
        <v>2734.62</v>
      </c>
      <c r="P134" s="76">
        <f t="shared" si="74"/>
        <v>1099.9000000000001</v>
      </c>
      <c r="Q134" s="76">
        <f t="shared" si="75"/>
        <v>1634.72</v>
      </c>
      <c r="R134" s="76">
        <f t="shared" si="76"/>
        <v>1838.856</v>
      </c>
      <c r="S134" s="76">
        <f t="shared" si="77"/>
        <v>224.83</v>
      </c>
      <c r="T134" s="207">
        <f t="shared" si="78"/>
        <v>1614.0260000000001</v>
      </c>
      <c r="U134" s="289"/>
      <c r="V134" s="290"/>
      <c r="W134" s="93">
        <v>1</v>
      </c>
      <c r="X134" s="118">
        <v>1</v>
      </c>
      <c r="Y134" s="86">
        <f t="shared" si="79"/>
        <v>660.44</v>
      </c>
      <c r="Z134" s="87">
        <f t="shared" si="80"/>
        <v>258.75</v>
      </c>
      <c r="AA134" s="87">
        <f t="shared" si="81"/>
        <v>1634.72</v>
      </c>
      <c r="AB134" s="87">
        <f t="shared" si="82"/>
        <v>1099.9000000000001</v>
      </c>
      <c r="AC134" s="87">
        <f t="shared" si="83"/>
        <v>1614.0260000000001</v>
      </c>
      <c r="AD134" s="88">
        <f t="shared" si="84"/>
        <v>224.83</v>
      </c>
      <c r="AE134" s="84">
        <v>0.87</v>
      </c>
      <c r="AF134" s="86">
        <f t="shared" ref="AF134:AH136" si="85">Y134/$AE134</f>
        <v>759.1264367816093</v>
      </c>
      <c r="AG134" s="87">
        <f t="shared" si="85"/>
        <v>297.41379310344826</v>
      </c>
      <c r="AH134" s="87">
        <f t="shared" si="85"/>
        <v>1878.9885057471265</v>
      </c>
      <c r="AI134" s="88">
        <f>AC134/$AE134</f>
        <v>1855.2022988505748</v>
      </c>
      <c r="AJ134" s="87">
        <f t="shared" si="70"/>
        <v>4790.7310344827592</v>
      </c>
      <c r="AK134" s="89"/>
      <c r="AL134" s="87">
        <f t="shared" si="69"/>
        <v>5918.5626304597699</v>
      </c>
      <c r="AM134" s="90">
        <v>804.84354999999982</v>
      </c>
      <c r="AN134" s="87">
        <v>342.75749999999999</v>
      </c>
      <c r="AO134" s="91">
        <v>3007.8390804597702</v>
      </c>
      <c r="AP134" s="87">
        <v>1763.1224999999999</v>
      </c>
    </row>
    <row r="135" spans="1:42" ht="15" x14ac:dyDescent="0.25">
      <c r="A135" s="92">
        <v>199</v>
      </c>
      <c r="B135" s="137" t="s">
        <v>34</v>
      </c>
      <c r="C135" s="95">
        <v>197</v>
      </c>
      <c r="D135" s="76">
        <f>IFERROR(VLOOKUP($C135,'DONNEES-900'!$A$3:$L$300,2,FALSE),'1000'!$B133)</f>
        <v>660.44</v>
      </c>
      <c r="E135" s="76">
        <f>IFERROR(VLOOKUP($C135,'DONNEES-900'!$A$3:$L$300,3,FALSE),'1000'!$C133)</f>
        <v>258.75</v>
      </c>
      <c r="F135" s="76">
        <f>IFERROR(VLOOKUP($C135,'DONNEES-900'!$A$3:$L$300,4,FALSE),'1000'!$D133)</f>
        <v>1099.9000000000001</v>
      </c>
      <c r="G135" s="76">
        <f>IFERROR(VLOOKUP($C135,'DONNEES-900'!$A$3:$L$300,5,FALSE),'1000'!$E133)</f>
        <v>1064</v>
      </c>
      <c r="H135" s="76">
        <f>IFERROR(VLOOKUP($C135,'DONNEES-900'!$A$3:$L$300,6,FALSE),'1000'!$F133)</f>
        <v>354</v>
      </c>
      <c r="I135" s="76">
        <f>IFERROR(VLOOKUP($C135,'DONNEES-900'!$A$3:$L$300,7,FALSE),'1000'!$G133)</f>
        <v>216.72</v>
      </c>
      <c r="J135" s="76">
        <f>IFERROR(VLOOKUP($C135,'DONNEES-900'!$A$3:$L$300,9,FALSE),'1000'!$I133)</f>
        <v>224.83</v>
      </c>
      <c r="K135" s="76">
        <f>IFERROR(VLOOKUP($C135,'DONNEES-900'!$A$3:$L$300,10,FALSE),'1000'!$J133)</f>
        <v>740.75</v>
      </c>
      <c r="L135" s="198">
        <f>IFERROR(VLOOKUP($C135,'DONNEES-900'!$A$3:$L$300,11,FALSE),'1000'!$K133)</f>
        <v>873.27600000000007</v>
      </c>
      <c r="M135" s="206">
        <f t="shared" si="71"/>
        <v>660.44</v>
      </c>
      <c r="N135" s="76">
        <f t="shared" si="72"/>
        <v>258.75</v>
      </c>
      <c r="O135" s="76">
        <f t="shared" si="73"/>
        <v>2734.62</v>
      </c>
      <c r="P135" s="76">
        <f t="shared" si="74"/>
        <v>1099.9000000000001</v>
      </c>
      <c r="Q135" s="76">
        <f t="shared" si="75"/>
        <v>1634.72</v>
      </c>
      <c r="R135" s="76">
        <f t="shared" si="76"/>
        <v>1838.856</v>
      </c>
      <c r="S135" s="76">
        <f t="shared" si="77"/>
        <v>224.83</v>
      </c>
      <c r="T135" s="207">
        <f t="shared" si="78"/>
        <v>1614.0260000000001</v>
      </c>
      <c r="U135" s="289"/>
      <c r="V135" s="290"/>
      <c r="W135" s="93">
        <v>1</v>
      </c>
      <c r="X135" s="118">
        <v>1</v>
      </c>
      <c r="Y135" s="86">
        <f t="shared" si="79"/>
        <v>660.44</v>
      </c>
      <c r="Z135" s="87">
        <f t="shared" si="80"/>
        <v>258.75</v>
      </c>
      <c r="AA135" s="87">
        <f t="shared" si="81"/>
        <v>1634.72</v>
      </c>
      <c r="AB135" s="87">
        <f t="shared" si="82"/>
        <v>1099.9000000000001</v>
      </c>
      <c r="AC135" s="87">
        <f t="shared" si="83"/>
        <v>1614.0260000000001</v>
      </c>
      <c r="AD135" s="88">
        <f t="shared" si="84"/>
        <v>224.83</v>
      </c>
      <c r="AE135" s="84">
        <v>0.87</v>
      </c>
      <c r="AF135" s="86">
        <f t="shared" si="85"/>
        <v>759.1264367816093</v>
      </c>
      <c r="AG135" s="87">
        <f t="shared" si="85"/>
        <v>297.41379310344826</v>
      </c>
      <c r="AH135" s="87">
        <f t="shared" si="85"/>
        <v>1878.9885057471265</v>
      </c>
      <c r="AI135" s="88">
        <f>AC135/$AE135</f>
        <v>1855.2022988505748</v>
      </c>
      <c r="AJ135" s="87">
        <f t="shared" si="70"/>
        <v>4790.7310344827592</v>
      </c>
      <c r="AK135" s="89"/>
      <c r="AL135" s="87">
        <f t="shared" si="69"/>
        <v>5918.5626304597699</v>
      </c>
      <c r="AM135" s="90">
        <v>804.84354999999982</v>
      </c>
      <c r="AN135" s="87">
        <v>342.75749999999999</v>
      </c>
      <c r="AO135" s="91">
        <v>3007.8390804597702</v>
      </c>
      <c r="AP135" s="87">
        <v>1763.1224999999999</v>
      </c>
    </row>
    <row r="136" spans="1:42" s="158" customFormat="1" ht="15.75" thickBot="1" x14ac:dyDescent="0.3">
      <c r="A136" s="134">
        <v>200</v>
      </c>
      <c r="B136" s="147" t="s">
        <v>34</v>
      </c>
      <c r="C136" s="165">
        <v>198</v>
      </c>
      <c r="D136" s="148">
        <f>IFERROR(VLOOKUP($C136,'DONNEES-900'!$A$3:$L$300,2,FALSE),'1000'!$B134)</f>
        <v>660.44</v>
      </c>
      <c r="E136" s="148">
        <f>IFERROR(VLOOKUP($C136,'DONNEES-900'!$A$3:$L$300,3,FALSE),'1000'!$C134)</f>
        <v>258.75</v>
      </c>
      <c r="F136" s="148">
        <f>IFERROR(VLOOKUP($C136,'DONNEES-900'!$A$3:$L$300,4,FALSE),'1000'!$D134)</f>
        <v>1099.9000000000001</v>
      </c>
      <c r="G136" s="148">
        <f>IFERROR(VLOOKUP($C136,'DONNEES-900'!$A$3:$L$300,5,FALSE),'1000'!$E134)</f>
        <v>1064</v>
      </c>
      <c r="H136" s="148">
        <f>IFERROR(VLOOKUP($C136,'DONNEES-900'!$A$3:$L$300,6,FALSE),'1000'!$F134)</f>
        <v>354</v>
      </c>
      <c r="I136" s="148">
        <f>IFERROR(VLOOKUP($C136,'DONNEES-900'!$A$3:$L$300,7,FALSE),'1000'!$G134)</f>
        <v>216.72</v>
      </c>
      <c r="J136" s="148">
        <f>IFERROR(VLOOKUP($C136,'DONNEES-900'!$A$3:$L$300,9,FALSE),'1000'!$I134)</f>
        <v>224.83</v>
      </c>
      <c r="K136" s="148">
        <f>IFERROR(VLOOKUP($C136,'DONNEES-900'!$A$3:$L$300,10,FALSE),'1000'!$J134)</f>
        <v>740.75</v>
      </c>
      <c r="L136" s="200">
        <f>IFERROR(VLOOKUP($C136,'DONNEES-900'!$A$3:$L$300,11,FALSE),'1000'!$K134)</f>
        <v>873.27600000000007</v>
      </c>
      <c r="M136" s="210">
        <f t="shared" si="71"/>
        <v>660.44</v>
      </c>
      <c r="N136" s="148">
        <f t="shared" si="72"/>
        <v>258.75</v>
      </c>
      <c r="O136" s="148">
        <f t="shared" si="73"/>
        <v>2734.62</v>
      </c>
      <c r="P136" s="76">
        <f t="shared" si="74"/>
        <v>1099.9000000000001</v>
      </c>
      <c r="Q136" s="76">
        <f t="shared" si="75"/>
        <v>1634.72</v>
      </c>
      <c r="R136" s="148">
        <f t="shared" si="76"/>
        <v>1838.856</v>
      </c>
      <c r="S136" s="76">
        <f t="shared" si="77"/>
        <v>224.83</v>
      </c>
      <c r="T136" s="207">
        <f t="shared" si="78"/>
        <v>1614.0260000000001</v>
      </c>
      <c r="U136" s="289"/>
      <c r="V136" s="290"/>
      <c r="W136" s="166">
        <v>1</v>
      </c>
      <c r="X136" s="167">
        <v>1</v>
      </c>
      <c r="Y136" s="151">
        <f t="shared" si="79"/>
        <v>660.44</v>
      </c>
      <c r="Z136" s="152">
        <f t="shared" si="80"/>
        <v>258.75</v>
      </c>
      <c r="AA136" s="168">
        <f t="shared" si="81"/>
        <v>1634.72</v>
      </c>
      <c r="AB136" s="168">
        <f t="shared" si="82"/>
        <v>1099.9000000000001</v>
      </c>
      <c r="AC136" s="152">
        <f t="shared" si="83"/>
        <v>1614.0260000000001</v>
      </c>
      <c r="AD136" s="153">
        <f t="shared" si="84"/>
        <v>224.83</v>
      </c>
      <c r="AE136" s="154">
        <v>0.87</v>
      </c>
      <c r="AF136" s="169">
        <f t="shared" si="85"/>
        <v>759.1264367816093</v>
      </c>
      <c r="AG136" s="168">
        <f t="shared" si="85"/>
        <v>297.41379310344826</v>
      </c>
      <c r="AH136" s="168">
        <f t="shared" si="85"/>
        <v>1878.9885057471265</v>
      </c>
      <c r="AI136" s="170">
        <f>AC136/$AE136</f>
        <v>1855.2022988505748</v>
      </c>
      <c r="AJ136" s="152">
        <f t="shared" si="70"/>
        <v>4790.7310344827592</v>
      </c>
      <c r="AK136" s="155"/>
      <c r="AL136" s="152">
        <f t="shared" si="69"/>
        <v>5918.5626304597699</v>
      </c>
      <c r="AM136" s="156">
        <v>804.84354999999982</v>
      </c>
      <c r="AN136" s="152">
        <v>342.75749999999999</v>
      </c>
      <c r="AO136" s="157">
        <v>3007.8390804597702</v>
      </c>
      <c r="AP136" s="152">
        <v>1763.1224999999999</v>
      </c>
    </row>
    <row r="137" spans="1:42" x14ac:dyDescent="0.2">
      <c r="A137" s="92">
        <v>201</v>
      </c>
      <c r="B137" s="92" t="s">
        <v>34</v>
      </c>
      <c r="C137" s="92">
        <v>199</v>
      </c>
      <c r="D137" s="76">
        <f>IFERROR(VLOOKUP($C137,'DONNEES-900'!$A$3:$L$300,2,FALSE),'1000'!$B135)</f>
        <v>660.44</v>
      </c>
      <c r="E137" s="76">
        <f>IFERROR(VLOOKUP($C137,'DONNEES-900'!$A$3:$L$300,3,FALSE),'1000'!$C135)</f>
        <v>258.75</v>
      </c>
      <c r="F137" s="76">
        <f>IFERROR(VLOOKUP($C137,'DONNEES-900'!$A$3:$L$300,4,FALSE),'1000'!$D135)</f>
        <v>1099.9000000000001</v>
      </c>
      <c r="G137" s="76">
        <f>IFERROR(VLOOKUP($C137,'DONNEES-900'!$A$3:$L$300,5,FALSE),'1000'!$E135)</f>
        <v>1064</v>
      </c>
      <c r="H137" s="76">
        <f>IFERROR(VLOOKUP($C137,'DONNEES-900'!$A$3:$L$300,6,FALSE),'1000'!$F135)</f>
        <v>354</v>
      </c>
      <c r="I137" s="76">
        <f>IFERROR(VLOOKUP($C137,'DONNEES-900'!$A$3:$L$300,7,FALSE),'1000'!$G135)</f>
        <v>216.72</v>
      </c>
      <c r="J137" s="76">
        <f>IFERROR(VLOOKUP($C137,'DONNEES-900'!$A$3:$L$300,9,FALSE),'1000'!$I135)</f>
        <v>224.83</v>
      </c>
      <c r="K137" s="76">
        <f>IFERROR(VLOOKUP($C137,'DONNEES-900'!$A$3:$L$300,10,FALSE),'1000'!$J135)</f>
        <v>740.75</v>
      </c>
      <c r="L137" s="198">
        <f>IFERROR(VLOOKUP($C137,'DONNEES-900'!$A$3:$L$300,11,FALSE),'1000'!$K135)</f>
        <v>873.27600000000007</v>
      </c>
      <c r="M137" s="206">
        <f t="shared" si="71"/>
        <v>660.44</v>
      </c>
      <c r="N137" s="76">
        <f t="shared" si="72"/>
        <v>258.75</v>
      </c>
      <c r="O137" s="76">
        <f t="shared" si="73"/>
        <v>2734.62</v>
      </c>
      <c r="P137" s="76">
        <f t="shared" si="74"/>
        <v>1099.9000000000001</v>
      </c>
      <c r="Q137" s="76">
        <f t="shared" si="75"/>
        <v>1634.72</v>
      </c>
      <c r="R137" s="76">
        <f t="shared" si="76"/>
        <v>1838.856</v>
      </c>
      <c r="S137" s="76">
        <f t="shared" si="77"/>
        <v>224.83</v>
      </c>
      <c r="T137" s="207">
        <f t="shared" si="78"/>
        <v>1614.0260000000001</v>
      </c>
      <c r="U137" s="289"/>
      <c r="V137" s="290"/>
      <c r="W137" s="177">
        <v>1</v>
      </c>
      <c r="X137" s="96">
        <v>1</v>
      </c>
      <c r="AB137" s="117">
        <f t="shared" si="82"/>
        <v>1099.9000000000001</v>
      </c>
      <c r="AD137" s="88">
        <f t="shared" si="84"/>
        <v>224.83</v>
      </c>
      <c r="AE137" s="77">
        <v>0.87</v>
      </c>
    </row>
    <row r="138" spans="1:42" s="3" customFormat="1" x14ac:dyDescent="0.2">
      <c r="A138" s="92">
        <v>202</v>
      </c>
      <c r="B138" s="92" t="s">
        <v>34</v>
      </c>
      <c r="C138" s="92">
        <v>200</v>
      </c>
      <c r="D138" s="76">
        <f>IFERROR(VLOOKUP($C138,'DONNEES-900'!$A$3:$L$300,2,FALSE),'1000'!$B136)</f>
        <v>660.44</v>
      </c>
      <c r="E138" s="76">
        <f>IFERROR(VLOOKUP($C138,'DONNEES-900'!$A$3:$L$300,3,FALSE),'1000'!$C136)</f>
        <v>258.75</v>
      </c>
      <c r="F138" s="76">
        <f>IFERROR(VLOOKUP($C138,'DONNEES-900'!$A$3:$L$300,4,FALSE),'1000'!$D136)</f>
        <v>1099.9000000000001</v>
      </c>
      <c r="G138" s="76">
        <f>IFERROR(VLOOKUP($C138,'DONNEES-900'!$A$3:$L$300,5,FALSE),'1000'!$E136)</f>
        <v>1064</v>
      </c>
      <c r="H138" s="76">
        <f>IFERROR(VLOOKUP($C138,'DONNEES-900'!$A$3:$L$300,6,FALSE),'1000'!$F136)</f>
        <v>354</v>
      </c>
      <c r="I138" s="76">
        <f>IFERROR(VLOOKUP($C138,'DONNEES-900'!$A$3:$L$300,7,FALSE),'1000'!$G136)</f>
        <v>216.72</v>
      </c>
      <c r="J138" s="76">
        <f>IFERROR(VLOOKUP($C138,'DONNEES-900'!$A$3:$L$300,9,FALSE),'1000'!$I136)</f>
        <v>224.83</v>
      </c>
      <c r="K138" s="76">
        <f>IFERROR(VLOOKUP($C138,'DONNEES-900'!$A$3:$L$300,10,FALSE),'1000'!$J136)</f>
        <v>740.75</v>
      </c>
      <c r="L138" s="198">
        <f>IFERROR(VLOOKUP($C138,'DONNEES-900'!$A$3:$L$300,11,FALSE),'1000'!$K136)</f>
        <v>873.27600000000007</v>
      </c>
      <c r="M138" s="206">
        <f t="shared" si="71"/>
        <v>660.44</v>
      </c>
      <c r="N138" s="76">
        <f t="shared" si="72"/>
        <v>258.75</v>
      </c>
      <c r="O138" s="76">
        <f t="shared" si="73"/>
        <v>2734.62</v>
      </c>
      <c r="P138" s="76">
        <f t="shared" si="74"/>
        <v>1099.9000000000001</v>
      </c>
      <c r="Q138" s="76">
        <f t="shared" si="75"/>
        <v>1634.72</v>
      </c>
      <c r="R138" s="76">
        <f t="shared" si="76"/>
        <v>1838.856</v>
      </c>
      <c r="S138" s="76">
        <f t="shared" si="77"/>
        <v>224.83</v>
      </c>
      <c r="T138" s="207">
        <f t="shared" si="78"/>
        <v>1614.0260000000001</v>
      </c>
      <c r="U138" s="289"/>
      <c r="V138" s="290"/>
      <c r="W138" s="216">
        <v>1</v>
      </c>
      <c r="X138" s="160">
        <v>1</v>
      </c>
      <c r="Y138" s="161"/>
      <c r="Z138" s="161"/>
      <c r="AA138" s="161"/>
      <c r="AB138" s="162">
        <f t="shared" si="82"/>
        <v>1099.9000000000001</v>
      </c>
      <c r="AC138" s="161"/>
      <c r="AD138" s="163">
        <f t="shared" si="84"/>
        <v>224.83</v>
      </c>
      <c r="AE138" s="161">
        <v>0.87</v>
      </c>
      <c r="AF138" s="161"/>
      <c r="AG138" s="161"/>
      <c r="AH138" s="161"/>
      <c r="AI138" s="161"/>
      <c r="AJ138" s="141"/>
      <c r="AK138" s="139"/>
      <c r="AL138" s="161"/>
      <c r="AN138" s="164"/>
    </row>
    <row r="139" spans="1:42" x14ac:dyDescent="0.2">
      <c r="A139" s="92">
        <v>203</v>
      </c>
      <c r="B139" s="92" t="s">
        <v>34</v>
      </c>
      <c r="C139" s="92">
        <v>201</v>
      </c>
      <c r="D139" s="76">
        <f>IFERROR(VLOOKUP($C139,'DONNEES-900'!$A$3:$L$300,2,FALSE),'1000'!$B137)</f>
        <v>660.44</v>
      </c>
      <c r="E139" s="76">
        <f>IFERROR(VLOOKUP($C139,'DONNEES-900'!$A$3:$L$300,3,FALSE),'1000'!$C137)</f>
        <v>258.75</v>
      </c>
      <c r="F139" s="76">
        <f>IFERROR(VLOOKUP($C139,'DONNEES-900'!$A$3:$L$300,4,FALSE),'1000'!$D137)</f>
        <v>1099.9000000000001</v>
      </c>
      <c r="G139" s="76">
        <f>IFERROR(VLOOKUP($C139,'DONNEES-900'!$A$3:$L$300,5,FALSE),'1000'!$E137)</f>
        <v>1064</v>
      </c>
      <c r="H139" s="76">
        <f>IFERROR(VLOOKUP($C139,'DONNEES-900'!$A$3:$L$300,6,FALSE),'1000'!$F137)</f>
        <v>354</v>
      </c>
      <c r="I139" s="76">
        <f>IFERROR(VLOOKUP($C139,'DONNEES-900'!$A$3:$L$300,7,FALSE),'1000'!$G137)</f>
        <v>217.72</v>
      </c>
      <c r="J139" s="76">
        <f>IFERROR(VLOOKUP($C139,'DONNEES-900'!$A$3:$L$300,9,FALSE),'1000'!$I137)</f>
        <v>224.73000000000002</v>
      </c>
      <c r="K139" s="76">
        <f>IFERROR(VLOOKUP($C139,'DONNEES-900'!$A$3:$L$300,10,FALSE),'1000'!$J137)</f>
        <v>740.75</v>
      </c>
      <c r="L139" s="198">
        <f>IFERROR(VLOOKUP($C139,'DONNEES-900'!$A$3:$L$300,11,FALSE),'1000'!$K137)</f>
        <v>873.27600000000007</v>
      </c>
      <c r="M139" s="206">
        <f t="shared" si="71"/>
        <v>660.44</v>
      </c>
      <c r="N139" s="76">
        <f t="shared" si="72"/>
        <v>258.75</v>
      </c>
      <c r="O139" s="76">
        <f t="shared" si="73"/>
        <v>2735.62</v>
      </c>
      <c r="P139" s="76">
        <f t="shared" si="74"/>
        <v>1099.9000000000001</v>
      </c>
      <c r="Q139" s="76">
        <f t="shared" si="75"/>
        <v>1635.72</v>
      </c>
      <c r="R139" s="76">
        <f t="shared" si="76"/>
        <v>1838.7560000000001</v>
      </c>
      <c r="S139" s="76">
        <f t="shared" si="77"/>
        <v>224.73000000000002</v>
      </c>
      <c r="T139" s="207">
        <f t="shared" si="78"/>
        <v>1614.0260000000001</v>
      </c>
      <c r="U139" s="289"/>
      <c r="V139" s="290"/>
      <c r="W139" s="93">
        <v>1</v>
      </c>
      <c r="X139" s="98">
        <v>1</v>
      </c>
      <c r="AB139" s="117">
        <f t="shared" si="82"/>
        <v>1099.9000000000001</v>
      </c>
      <c r="AD139" s="88">
        <f t="shared" si="84"/>
        <v>224.73000000000002</v>
      </c>
      <c r="AE139" s="77">
        <v>0.87</v>
      </c>
    </row>
    <row r="140" spans="1:42" x14ac:dyDescent="0.2">
      <c r="A140" s="92">
        <v>204</v>
      </c>
      <c r="B140" s="92" t="s">
        <v>34</v>
      </c>
      <c r="C140" s="92">
        <v>202</v>
      </c>
      <c r="D140" s="76">
        <f>IFERROR(VLOOKUP($C140,'DONNEES-900'!$A$3:$L$300,2,FALSE),'1000'!$B138)</f>
        <v>660.44</v>
      </c>
      <c r="E140" s="76">
        <f>IFERROR(VLOOKUP($C140,'DONNEES-900'!$A$3:$L$300,3,FALSE),'1000'!$C138)</f>
        <v>258.75</v>
      </c>
      <c r="F140" s="76">
        <f>IFERROR(VLOOKUP($C140,'DONNEES-900'!$A$3:$L$300,4,FALSE),'1000'!$D138)</f>
        <v>1099.9000000000001</v>
      </c>
      <c r="G140" s="76">
        <f>IFERROR(VLOOKUP($C140,'DONNEES-900'!$A$3:$L$300,5,FALSE),'1000'!$E138)</f>
        <v>1064</v>
      </c>
      <c r="H140" s="76">
        <f>IFERROR(VLOOKUP($C140,'DONNEES-900'!$A$3:$L$300,6,FALSE),'1000'!$F138)</f>
        <v>354</v>
      </c>
      <c r="I140" s="76">
        <f>IFERROR(VLOOKUP($C140,'DONNEES-900'!$A$3:$L$300,7,FALSE),'1000'!$G138)</f>
        <v>217.72</v>
      </c>
      <c r="J140" s="76">
        <f>IFERROR(VLOOKUP($C140,'DONNEES-900'!$A$3:$L$300,9,FALSE),'1000'!$I138)</f>
        <v>224.73000000000002</v>
      </c>
      <c r="K140" s="76">
        <f>IFERROR(VLOOKUP($C140,'DONNEES-900'!$A$3:$L$300,10,FALSE),'1000'!$J138)</f>
        <v>740.75</v>
      </c>
      <c r="L140" s="198">
        <f>IFERROR(VLOOKUP($C140,'DONNEES-900'!$A$3:$L$300,11,FALSE),'1000'!$K138)</f>
        <v>873.27600000000007</v>
      </c>
      <c r="M140" s="206">
        <f t="shared" si="71"/>
        <v>660.44</v>
      </c>
      <c r="N140" s="76">
        <f t="shared" si="72"/>
        <v>258.75</v>
      </c>
      <c r="O140" s="76">
        <f t="shared" si="73"/>
        <v>2735.62</v>
      </c>
      <c r="P140" s="76">
        <f t="shared" si="74"/>
        <v>1099.9000000000001</v>
      </c>
      <c r="Q140" s="76">
        <f t="shared" si="75"/>
        <v>1635.72</v>
      </c>
      <c r="R140" s="76">
        <f t="shared" si="76"/>
        <v>1838.7560000000001</v>
      </c>
      <c r="S140" s="76">
        <f t="shared" si="77"/>
        <v>224.73000000000002</v>
      </c>
      <c r="T140" s="207">
        <f t="shared" si="78"/>
        <v>1614.0260000000001</v>
      </c>
      <c r="U140" s="289"/>
      <c r="V140" s="290"/>
      <c r="W140" s="93">
        <v>1</v>
      </c>
      <c r="X140" s="98">
        <v>1</v>
      </c>
      <c r="AB140" s="117">
        <f t="shared" si="82"/>
        <v>1099.9000000000001</v>
      </c>
      <c r="AD140" s="88">
        <f t="shared" si="84"/>
        <v>224.73000000000002</v>
      </c>
      <c r="AE140" s="77">
        <v>0.87</v>
      </c>
    </row>
    <row r="141" spans="1:42" x14ac:dyDescent="0.2">
      <c r="A141" s="92">
        <v>205</v>
      </c>
      <c r="B141" s="92" t="s">
        <v>34</v>
      </c>
      <c r="C141" s="92">
        <v>203</v>
      </c>
      <c r="D141" s="76">
        <f>IFERROR(VLOOKUP($C141,'DONNEES-900'!$A$3:$L$300,2,FALSE),'1000'!$B139)</f>
        <v>660.44</v>
      </c>
      <c r="E141" s="76">
        <f>IFERROR(VLOOKUP($C141,'DONNEES-900'!$A$3:$L$300,3,FALSE),'1000'!$C139)</f>
        <v>258.75</v>
      </c>
      <c r="F141" s="76">
        <f>IFERROR(VLOOKUP($C141,'DONNEES-900'!$A$3:$L$300,4,FALSE),'1000'!$D139)</f>
        <v>1099.9000000000001</v>
      </c>
      <c r="G141" s="76">
        <f>IFERROR(VLOOKUP($C141,'DONNEES-900'!$A$3:$L$300,5,FALSE),'1000'!$E139)</f>
        <v>1064</v>
      </c>
      <c r="H141" s="76">
        <f>IFERROR(VLOOKUP($C141,'DONNEES-900'!$A$3:$L$300,6,FALSE),'1000'!$F139)</f>
        <v>354</v>
      </c>
      <c r="I141" s="76">
        <f>IFERROR(VLOOKUP($C141,'DONNEES-900'!$A$3:$L$300,7,FALSE),'1000'!$G139)</f>
        <v>217.72</v>
      </c>
      <c r="J141" s="76">
        <f>IFERROR(VLOOKUP($C141,'DONNEES-900'!$A$3:$L$300,9,FALSE),'1000'!$I139)</f>
        <v>224.73000000000002</v>
      </c>
      <c r="K141" s="76">
        <f>IFERROR(VLOOKUP($C141,'DONNEES-900'!$A$3:$L$300,10,FALSE),'1000'!$J139)</f>
        <v>740.75</v>
      </c>
      <c r="L141" s="198">
        <f>IFERROR(VLOOKUP($C141,'DONNEES-900'!$A$3:$L$300,11,FALSE),'1000'!$K139)</f>
        <v>873.27600000000007</v>
      </c>
      <c r="M141" s="206">
        <f t="shared" si="71"/>
        <v>660.44</v>
      </c>
      <c r="N141" s="76">
        <f t="shared" si="72"/>
        <v>258.75</v>
      </c>
      <c r="O141" s="76">
        <f t="shared" si="73"/>
        <v>2735.62</v>
      </c>
      <c r="P141" s="76">
        <f t="shared" si="74"/>
        <v>1099.9000000000001</v>
      </c>
      <c r="Q141" s="76">
        <f t="shared" si="75"/>
        <v>1635.72</v>
      </c>
      <c r="R141" s="76">
        <f t="shared" si="76"/>
        <v>1838.7560000000001</v>
      </c>
      <c r="S141" s="76">
        <f t="shared" si="77"/>
        <v>224.73000000000002</v>
      </c>
      <c r="T141" s="207">
        <f t="shared" si="78"/>
        <v>1614.0260000000001</v>
      </c>
      <c r="U141" s="289"/>
      <c r="V141" s="290"/>
      <c r="W141" s="93">
        <v>1</v>
      </c>
      <c r="X141" s="98">
        <v>1</v>
      </c>
      <c r="AB141" s="117">
        <f t="shared" si="82"/>
        <v>1099.9000000000001</v>
      </c>
      <c r="AD141" s="88">
        <f t="shared" si="84"/>
        <v>224.73000000000002</v>
      </c>
      <c r="AE141" s="77">
        <v>0.87</v>
      </c>
    </row>
    <row r="142" spans="1:42" x14ac:dyDescent="0.2">
      <c r="A142" s="92">
        <v>206</v>
      </c>
      <c r="B142" s="92" t="s">
        <v>34</v>
      </c>
      <c r="C142" s="92">
        <v>204</v>
      </c>
      <c r="D142" s="76">
        <f>IFERROR(VLOOKUP($C142,'DONNEES-900'!$A$3:$L$300,2,FALSE),'1000'!$B140)</f>
        <v>660.44</v>
      </c>
      <c r="E142" s="76">
        <f>IFERROR(VLOOKUP($C142,'DONNEES-900'!$A$3:$L$300,3,FALSE),'1000'!$C140)</f>
        <v>258.75</v>
      </c>
      <c r="F142" s="76">
        <f>IFERROR(VLOOKUP($C142,'DONNEES-900'!$A$3:$L$300,4,FALSE),'1000'!$D140)</f>
        <v>1099.9000000000001</v>
      </c>
      <c r="G142" s="76">
        <f>IFERROR(VLOOKUP($C142,'DONNEES-900'!$A$3:$L$300,5,FALSE),'1000'!$E140)</f>
        <v>1064</v>
      </c>
      <c r="H142" s="76">
        <f>IFERROR(VLOOKUP($C142,'DONNEES-900'!$A$3:$L$300,6,FALSE),'1000'!$F140)</f>
        <v>354</v>
      </c>
      <c r="I142" s="76">
        <f>IFERROR(VLOOKUP($C142,'DONNEES-900'!$A$3:$L$300,7,FALSE),'1000'!$G140)</f>
        <v>217.72</v>
      </c>
      <c r="J142" s="76">
        <f>IFERROR(VLOOKUP($C142,'DONNEES-900'!$A$3:$L$300,9,FALSE),'1000'!$I140)</f>
        <v>224.73000000000002</v>
      </c>
      <c r="K142" s="76">
        <f>IFERROR(VLOOKUP($C142,'DONNEES-900'!$A$3:$L$300,10,FALSE),'1000'!$J140)</f>
        <v>740.75</v>
      </c>
      <c r="L142" s="198">
        <f>IFERROR(VLOOKUP($C142,'DONNEES-900'!$A$3:$L$300,11,FALSE),'1000'!$K140)</f>
        <v>873.27600000000007</v>
      </c>
      <c r="M142" s="206">
        <f t="shared" si="71"/>
        <v>660.44</v>
      </c>
      <c r="N142" s="76">
        <f t="shared" si="72"/>
        <v>258.75</v>
      </c>
      <c r="O142" s="76">
        <f t="shared" si="73"/>
        <v>2735.62</v>
      </c>
      <c r="P142" s="76">
        <f t="shared" si="74"/>
        <v>1099.9000000000001</v>
      </c>
      <c r="Q142" s="76">
        <f t="shared" si="75"/>
        <v>1635.72</v>
      </c>
      <c r="R142" s="76">
        <f t="shared" si="76"/>
        <v>1838.7560000000001</v>
      </c>
      <c r="S142" s="76">
        <f t="shared" si="77"/>
        <v>224.73000000000002</v>
      </c>
      <c r="T142" s="207">
        <f t="shared" si="78"/>
        <v>1614.0260000000001</v>
      </c>
      <c r="U142" s="289"/>
      <c r="V142" s="290"/>
      <c r="W142" s="93">
        <v>1</v>
      </c>
      <c r="X142" s="98">
        <v>1</v>
      </c>
      <c r="AB142" s="117">
        <f t="shared" si="82"/>
        <v>1099.9000000000001</v>
      </c>
      <c r="AD142" s="88">
        <f t="shared" si="84"/>
        <v>224.73000000000002</v>
      </c>
      <c r="AE142" s="77">
        <v>0.87</v>
      </c>
    </row>
    <row r="143" spans="1:42" x14ac:dyDescent="0.2">
      <c r="A143" s="94">
        <v>207</v>
      </c>
      <c r="B143" s="94" t="s">
        <v>35</v>
      </c>
      <c r="C143" s="94">
        <v>205</v>
      </c>
      <c r="D143" s="142">
        <f>IFERROR(VLOOKUP($C143,'DONNEES-900'!$A$3:$L$300,2,FALSE),'1000'!$B141)</f>
        <v>661.49999999999989</v>
      </c>
      <c r="E143" s="142">
        <f>IFERROR(VLOOKUP($C143,'DONNEES-900'!$A$3:$L$300,3,FALSE),'1000'!$C141)</f>
        <v>258.75</v>
      </c>
      <c r="F143" s="142">
        <f>IFERROR(VLOOKUP($C143,'DONNEES-900'!$A$3:$L$300,4,FALSE),'1000'!$D141)</f>
        <v>1099.9000000000001</v>
      </c>
      <c r="G143" s="142">
        <f>IFERROR(VLOOKUP($C143,'DONNEES-900'!$A$3:$L$300,5,FALSE),'1000'!$E141)</f>
        <v>1064</v>
      </c>
      <c r="H143" s="142">
        <f>IFERROR(VLOOKUP($C143,'DONNEES-900'!$A$3:$L$300,6,FALSE),'1000'!$F141)</f>
        <v>354</v>
      </c>
      <c r="I143" s="142">
        <f>IFERROR(VLOOKUP($C143,'DONNEES-900'!$A$3:$L$300,7,FALSE),'1000'!$G141)</f>
        <v>217.72</v>
      </c>
      <c r="J143" s="142">
        <f>IFERROR(VLOOKUP($C143,'DONNEES-900'!$A$3:$L$300,9,FALSE),'1000'!$I141)</f>
        <v>224.73000000000002</v>
      </c>
      <c r="K143" s="142">
        <f>IFERROR(VLOOKUP($C143,'DONNEES-900'!$A$3:$L$300,10,FALSE),'1000'!$J141)</f>
        <v>740.75</v>
      </c>
      <c r="L143" s="199">
        <f>IFERROR(VLOOKUP($C143,'DONNEES-900'!$A$3:$L$300,11,FALSE),'1000'!$K141)</f>
        <v>873.27600000000007</v>
      </c>
      <c r="M143" s="208">
        <f t="shared" si="71"/>
        <v>661.49999999999989</v>
      </c>
      <c r="N143" s="142">
        <f t="shared" si="72"/>
        <v>258.75</v>
      </c>
      <c r="O143" s="142">
        <f t="shared" si="73"/>
        <v>2735.62</v>
      </c>
      <c r="P143" s="142">
        <f t="shared" si="74"/>
        <v>1099.9000000000001</v>
      </c>
      <c r="Q143" s="142">
        <f t="shared" si="75"/>
        <v>1635.72</v>
      </c>
      <c r="R143" s="142">
        <f t="shared" si="76"/>
        <v>1838.7560000000001</v>
      </c>
      <c r="S143" s="142">
        <f t="shared" si="77"/>
        <v>224.73000000000002</v>
      </c>
      <c r="T143" s="209">
        <f t="shared" si="78"/>
        <v>1614.0260000000001</v>
      </c>
      <c r="U143" s="289"/>
      <c r="V143" s="290"/>
      <c r="W143" s="143">
        <v>1</v>
      </c>
      <c r="X143" s="145">
        <v>1</v>
      </c>
      <c r="AB143" s="117">
        <f t="shared" si="82"/>
        <v>1099.9000000000001</v>
      </c>
      <c r="AD143" s="88">
        <f t="shared" si="84"/>
        <v>224.73000000000002</v>
      </c>
      <c r="AE143" s="77">
        <v>0.87</v>
      </c>
    </row>
    <row r="144" spans="1:42" x14ac:dyDescent="0.2">
      <c r="A144" s="92">
        <v>208</v>
      </c>
      <c r="B144" s="92" t="s">
        <v>34</v>
      </c>
      <c r="C144" s="92">
        <v>206</v>
      </c>
      <c r="D144" s="76">
        <f>IFERROR(VLOOKUP($C144,'DONNEES-900'!$A$3:$L$300,2,FALSE),'1000'!$B142)</f>
        <v>660.44</v>
      </c>
      <c r="E144" s="76">
        <f>IFERROR(VLOOKUP($C144,'DONNEES-900'!$A$3:$L$300,3,FALSE),'1000'!$C142)</f>
        <v>258.75</v>
      </c>
      <c r="F144" s="76">
        <f>IFERROR(VLOOKUP($C144,'DONNEES-900'!$A$3:$L$300,4,FALSE),'1000'!$D142)</f>
        <v>1099.9000000000001</v>
      </c>
      <c r="G144" s="76">
        <f>IFERROR(VLOOKUP($C144,'DONNEES-900'!$A$3:$L$300,5,FALSE),'1000'!$E142)</f>
        <v>1064</v>
      </c>
      <c r="H144" s="76">
        <f>IFERROR(VLOOKUP($C144,'DONNEES-900'!$A$3:$L$300,6,FALSE),'1000'!$F142)</f>
        <v>354</v>
      </c>
      <c r="I144" s="76">
        <f>IFERROR(VLOOKUP($C144,'DONNEES-900'!$A$3:$L$300,7,FALSE),'1000'!$G142)</f>
        <v>217.72</v>
      </c>
      <c r="J144" s="76">
        <f>IFERROR(VLOOKUP($C144,'DONNEES-900'!$A$3:$L$300,9,FALSE),'1000'!$I142)</f>
        <v>224.73000000000002</v>
      </c>
      <c r="K144" s="76">
        <f>IFERROR(VLOOKUP($C144,'DONNEES-900'!$A$3:$L$300,10,FALSE),'1000'!$J142)</f>
        <v>740.75</v>
      </c>
      <c r="L144" s="198">
        <f>IFERROR(VLOOKUP($C144,'DONNEES-900'!$A$3:$L$300,11,FALSE),'1000'!$K142)</f>
        <v>873.27600000000007</v>
      </c>
      <c r="M144" s="206">
        <f t="shared" si="71"/>
        <v>660.44</v>
      </c>
      <c r="N144" s="76">
        <f t="shared" si="72"/>
        <v>258.75</v>
      </c>
      <c r="O144" s="76">
        <f t="shared" si="73"/>
        <v>2735.62</v>
      </c>
      <c r="P144" s="76">
        <f t="shared" si="74"/>
        <v>1099.9000000000001</v>
      </c>
      <c r="Q144" s="76">
        <f t="shared" si="75"/>
        <v>1635.72</v>
      </c>
      <c r="R144" s="76">
        <f t="shared" si="76"/>
        <v>1838.7560000000001</v>
      </c>
      <c r="S144" s="76">
        <f t="shared" si="77"/>
        <v>224.73000000000002</v>
      </c>
      <c r="T144" s="207">
        <f t="shared" si="78"/>
        <v>1614.0260000000001</v>
      </c>
      <c r="U144" s="289"/>
      <c r="V144" s="290"/>
      <c r="W144" s="93">
        <v>1</v>
      </c>
      <c r="X144" s="98">
        <v>1</v>
      </c>
      <c r="AB144" s="117">
        <f t="shared" si="82"/>
        <v>1099.9000000000001</v>
      </c>
      <c r="AD144" s="88">
        <f t="shared" si="84"/>
        <v>224.73000000000002</v>
      </c>
      <c r="AE144" s="77">
        <v>0.87</v>
      </c>
    </row>
    <row r="145" spans="1:31" x14ac:dyDescent="0.2">
      <c r="A145" s="92">
        <v>209</v>
      </c>
      <c r="B145" s="92" t="s">
        <v>34</v>
      </c>
      <c r="C145" s="92">
        <v>207</v>
      </c>
      <c r="D145" s="76">
        <f>IFERROR(VLOOKUP($C145,'DONNEES-900'!$A$3:$L$300,2,FALSE),'1000'!$B143)</f>
        <v>660.44</v>
      </c>
      <c r="E145" s="76">
        <f>IFERROR(VLOOKUP($C145,'DONNEES-900'!$A$3:$L$300,3,FALSE),'1000'!$C143)</f>
        <v>258.75</v>
      </c>
      <c r="F145" s="76">
        <f>IFERROR(VLOOKUP($C145,'DONNEES-900'!$A$3:$L$300,4,FALSE),'1000'!$D143)</f>
        <v>1099.9000000000001</v>
      </c>
      <c r="G145" s="76">
        <f>IFERROR(VLOOKUP($C145,'DONNEES-900'!$A$3:$L$300,5,FALSE),'1000'!$E143)</f>
        <v>1064</v>
      </c>
      <c r="H145" s="76">
        <f>IFERROR(VLOOKUP($C145,'DONNEES-900'!$A$3:$L$300,6,FALSE),'1000'!$F143)</f>
        <v>354</v>
      </c>
      <c r="I145" s="76">
        <f>IFERROR(VLOOKUP($C145,'DONNEES-900'!$A$3:$L$300,7,FALSE),'1000'!$G143)</f>
        <v>217.72</v>
      </c>
      <c r="J145" s="76">
        <f>IFERROR(VLOOKUP($C145,'DONNEES-900'!$A$3:$L$300,9,FALSE),'1000'!$I143)</f>
        <v>224.73000000000002</v>
      </c>
      <c r="K145" s="76">
        <f>IFERROR(VLOOKUP($C145,'DONNEES-900'!$A$3:$L$300,10,FALSE),'1000'!$J143)</f>
        <v>740.75</v>
      </c>
      <c r="L145" s="198">
        <f>IFERROR(VLOOKUP($C145,'DONNEES-900'!$A$3:$L$300,11,FALSE),'1000'!$K143)</f>
        <v>873.27600000000007</v>
      </c>
      <c r="M145" s="206">
        <f t="shared" si="71"/>
        <v>660.44</v>
      </c>
      <c r="N145" s="76">
        <f t="shared" si="72"/>
        <v>258.75</v>
      </c>
      <c r="O145" s="76">
        <f t="shared" si="73"/>
        <v>2735.62</v>
      </c>
      <c r="P145" s="76">
        <f t="shared" si="74"/>
        <v>1099.9000000000001</v>
      </c>
      <c r="Q145" s="76">
        <f t="shared" si="75"/>
        <v>1635.72</v>
      </c>
      <c r="R145" s="76">
        <f t="shared" si="76"/>
        <v>1838.7560000000001</v>
      </c>
      <c r="S145" s="76">
        <f t="shared" si="77"/>
        <v>224.73000000000002</v>
      </c>
      <c r="T145" s="207">
        <f t="shared" si="78"/>
        <v>1614.0260000000001</v>
      </c>
      <c r="U145" s="289"/>
      <c r="V145" s="290"/>
      <c r="W145" s="93">
        <v>1</v>
      </c>
      <c r="X145" s="98">
        <v>1</v>
      </c>
      <c r="AB145" s="117">
        <f t="shared" si="82"/>
        <v>1099.9000000000001</v>
      </c>
      <c r="AD145" s="88">
        <f t="shared" si="84"/>
        <v>224.73000000000002</v>
      </c>
      <c r="AE145" s="77">
        <v>0.87</v>
      </c>
    </row>
    <row r="146" spans="1:31" x14ac:dyDescent="0.2">
      <c r="A146" s="92">
        <v>210</v>
      </c>
      <c r="B146" s="92" t="s">
        <v>34</v>
      </c>
      <c r="C146" s="92">
        <v>208</v>
      </c>
      <c r="D146" s="76">
        <f>IFERROR(VLOOKUP($C146,'DONNEES-900'!$A$3:$L$300,2,FALSE),'1000'!$B144)</f>
        <v>660.44</v>
      </c>
      <c r="E146" s="76">
        <f>IFERROR(VLOOKUP($C146,'DONNEES-900'!$A$3:$L$300,3,FALSE),'1000'!$C144)</f>
        <v>258.75</v>
      </c>
      <c r="F146" s="76">
        <f>IFERROR(VLOOKUP($C146,'DONNEES-900'!$A$3:$L$300,4,FALSE),'1000'!$D144)</f>
        <v>1099.9000000000001</v>
      </c>
      <c r="G146" s="76">
        <f>IFERROR(VLOOKUP($C146,'DONNEES-900'!$A$3:$L$300,5,FALSE),'1000'!$E144)</f>
        <v>1064</v>
      </c>
      <c r="H146" s="76">
        <f>IFERROR(VLOOKUP($C146,'DONNEES-900'!$A$3:$L$300,6,FALSE),'1000'!$F144)</f>
        <v>354</v>
      </c>
      <c r="I146" s="76">
        <f>IFERROR(VLOOKUP($C146,'DONNEES-900'!$A$3:$L$300,7,FALSE),'1000'!$G144)</f>
        <v>217.72</v>
      </c>
      <c r="J146" s="76">
        <f>IFERROR(VLOOKUP($C146,'DONNEES-900'!$A$3:$L$300,9,FALSE),'1000'!$I144)</f>
        <v>224.73000000000002</v>
      </c>
      <c r="K146" s="76">
        <f>IFERROR(VLOOKUP($C146,'DONNEES-900'!$A$3:$L$300,10,FALSE),'1000'!$J144)</f>
        <v>740.75</v>
      </c>
      <c r="L146" s="198">
        <f>IFERROR(VLOOKUP($C146,'DONNEES-900'!$A$3:$L$300,11,FALSE),'1000'!$K144)</f>
        <v>873.27600000000007</v>
      </c>
      <c r="M146" s="206">
        <f t="shared" si="71"/>
        <v>660.44</v>
      </c>
      <c r="N146" s="76">
        <f t="shared" si="72"/>
        <v>258.75</v>
      </c>
      <c r="O146" s="76">
        <f t="shared" si="73"/>
        <v>2735.62</v>
      </c>
      <c r="P146" s="76">
        <f t="shared" si="74"/>
        <v>1099.9000000000001</v>
      </c>
      <c r="Q146" s="76">
        <f t="shared" si="75"/>
        <v>1635.72</v>
      </c>
      <c r="R146" s="76">
        <f t="shared" si="76"/>
        <v>1838.7560000000001</v>
      </c>
      <c r="S146" s="76">
        <f t="shared" si="77"/>
        <v>224.73000000000002</v>
      </c>
      <c r="T146" s="207">
        <f t="shared" si="78"/>
        <v>1614.0260000000001</v>
      </c>
      <c r="U146" s="289"/>
      <c r="V146" s="290"/>
      <c r="W146" s="93">
        <v>1</v>
      </c>
      <c r="X146" s="98">
        <v>1</v>
      </c>
      <c r="AB146" s="117">
        <f t="shared" si="82"/>
        <v>1099.9000000000001</v>
      </c>
      <c r="AD146" s="88">
        <f t="shared" si="84"/>
        <v>224.73000000000002</v>
      </c>
      <c r="AE146" s="77">
        <v>0.87</v>
      </c>
    </row>
    <row r="147" spans="1:31" x14ac:dyDescent="0.2">
      <c r="A147" s="92">
        <v>211</v>
      </c>
      <c r="B147" s="92" t="s">
        <v>34</v>
      </c>
      <c r="C147" s="92">
        <v>209</v>
      </c>
      <c r="D147" s="76">
        <f>IFERROR(VLOOKUP($C147,'DONNEES-900'!$A$3:$L$300,2,FALSE),'1000'!$B145)</f>
        <v>660.44</v>
      </c>
      <c r="E147" s="76">
        <f>IFERROR(VLOOKUP($C147,'DONNEES-900'!$A$3:$L$300,3,FALSE),'1000'!$C145)</f>
        <v>258.75</v>
      </c>
      <c r="F147" s="76">
        <f>IFERROR(VLOOKUP($C147,'DONNEES-900'!$A$3:$L$300,4,FALSE),'1000'!$D145)</f>
        <v>1099.9000000000001</v>
      </c>
      <c r="G147" s="76">
        <f>IFERROR(VLOOKUP($C147,'DONNEES-900'!$A$3:$L$300,5,FALSE),'1000'!$E145)</f>
        <v>1064</v>
      </c>
      <c r="H147" s="76">
        <f>IFERROR(VLOOKUP($C147,'DONNEES-900'!$A$3:$L$300,6,FALSE),'1000'!$F145)</f>
        <v>354</v>
      </c>
      <c r="I147" s="76">
        <f>IFERROR(VLOOKUP($C147,'DONNEES-900'!$A$3:$L$300,7,FALSE),'1000'!$G145)</f>
        <v>217.72</v>
      </c>
      <c r="J147" s="76">
        <f>IFERROR(VLOOKUP($C147,'DONNEES-900'!$A$3:$L$300,9,FALSE),'1000'!$I145)</f>
        <v>224.73000000000002</v>
      </c>
      <c r="K147" s="76">
        <f>IFERROR(VLOOKUP($C147,'DONNEES-900'!$A$3:$L$300,10,FALSE),'1000'!$J145)</f>
        <v>740.75</v>
      </c>
      <c r="L147" s="198">
        <f>IFERROR(VLOOKUP($C147,'DONNEES-900'!$A$3:$L$300,11,FALSE),'1000'!$K145)</f>
        <v>873.27600000000007</v>
      </c>
      <c r="M147" s="206">
        <f t="shared" si="71"/>
        <v>660.44</v>
      </c>
      <c r="N147" s="76">
        <f t="shared" si="72"/>
        <v>258.75</v>
      </c>
      <c r="O147" s="76">
        <f t="shared" si="73"/>
        <v>2735.62</v>
      </c>
      <c r="P147" s="76">
        <f t="shared" si="74"/>
        <v>1099.9000000000001</v>
      </c>
      <c r="Q147" s="76">
        <f t="shared" si="75"/>
        <v>1635.72</v>
      </c>
      <c r="R147" s="76">
        <f t="shared" si="76"/>
        <v>1838.7560000000001</v>
      </c>
      <c r="S147" s="76">
        <f t="shared" si="77"/>
        <v>224.73000000000002</v>
      </c>
      <c r="T147" s="207">
        <f t="shared" si="78"/>
        <v>1614.0260000000001</v>
      </c>
      <c r="U147" s="289"/>
      <c r="V147" s="290"/>
      <c r="W147" s="93">
        <v>1</v>
      </c>
      <c r="X147" s="98">
        <v>1</v>
      </c>
      <c r="AB147" s="117">
        <f t="shared" si="82"/>
        <v>1099.9000000000001</v>
      </c>
      <c r="AD147" s="88">
        <f t="shared" si="84"/>
        <v>224.73000000000002</v>
      </c>
      <c r="AE147" s="77">
        <v>0.87</v>
      </c>
    </row>
    <row r="148" spans="1:31" x14ac:dyDescent="0.2">
      <c r="A148" s="92">
        <v>212</v>
      </c>
      <c r="B148" s="92" t="s">
        <v>34</v>
      </c>
      <c r="C148" s="92">
        <v>210</v>
      </c>
      <c r="D148" s="76">
        <f>IFERROR(VLOOKUP($C148,'DONNEES-900'!$A$3:$L$300,2,FALSE),'1000'!$B146)</f>
        <v>660.44</v>
      </c>
      <c r="E148" s="76">
        <f>IFERROR(VLOOKUP($C148,'DONNEES-900'!$A$3:$L$300,3,FALSE),'1000'!$C146)</f>
        <v>258.75</v>
      </c>
      <c r="F148" s="76">
        <f>IFERROR(VLOOKUP($C148,'DONNEES-900'!$A$3:$L$300,4,FALSE),'1000'!$D146)</f>
        <v>1099.9000000000001</v>
      </c>
      <c r="G148" s="76">
        <f>IFERROR(VLOOKUP($C148,'DONNEES-900'!$A$3:$L$300,5,FALSE),'1000'!$E146)</f>
        <v>1064</v>
      </c>
      <c r="H148" s="76">
        <f>IFERROR(VLOOKUP($C148,'DONNEES-900'!$A$3:$L$300,6,FALSE),'1000'!$F146)</f>
        <v>354</v>
      </c>
      <c r="I148" s="76">
        <f>IFERROR(VLOOKUP($C148,'DONNEES-900'!$A$3:$L$300,7,FALSE),'1000'!$G146)</f>
        <v>217.72</v>
      </c>
      <c r="J148" s="76">
        <f>IFERROR(VLOOKUP($C148,'DONNEES-900'!$A$3:$L$300,9,FALSE),'1000'!$I146)</f>
        <v>224.73000000000002</v>
      </c>
      <c r="K148" s="76">
        <f>IFERROR(VLOOKUP($C148,'DONNEES-900'!$A$3:$L$300,10,FALSE),'1000'!$J146)</f>
        <v>740.75</v>
      </c>
      <c r="L148" s="198">
        <f>IFERROR(VLOOKUP($C148,'DONNEES-900'!$A$3:$L$300,11,FALSE),'1000'!$K146)</f>
        <v>873.27600000000007</v>
      </c>
      <c r="M148" s="206">
        <f t="shared" si="71"/>
        <v>660.44</v>
      </c>
      <c r="N148" s="76">
        <f t="shared" si="72"/>
        <v>258.75</v>
      </c>
      <c r="O148" s="76">
        <f t="shared" si="73"/>
        <v>2735.62</v>
      </c>
      <c r="P148" s="76">
        <f t="shared" si="74"/>
        <v>1099.9000000000001</v>
      </c>
      <c r="Q148" s="76">
        <f t="shared" si="75"/>
        <v>1635.72</v>
      </c>
      <c r="R148" s="76">
        <f t="shared" si="76"/>
        <v>1838.7560000000001</v>
      </c>
      <c r="S148" s="76">
        <f t="shared" si="77"/>
        <v>224.73000000000002</v>
      </c>
      <c r="T148" s="207">
        <f t="shared" si="78"/>
        <v>1614.0260000000001</v>
      </c>
      <c r="U148" s="289"/>
      <c r="V148" s="290"/>
      <c r="W148" s="93">
        <v>1</v>
      </c>
      <c r="X148" s="98">
        <v>1</v>
      </c>
      <c r="AB148" s="117">
        <f t="shared" si="82"/>
        <v>1099.9000000000001</v>
      </c>
      <c r="AD148" s="88">
        <f t="shared" si="84"/>
        <v>224.73000000000002</v>
      </c>
      <c r="AE148" s="77">
        <v>0.87</v>
      </c>
    </row>
    <row r="149" spans="1:31" x14ac:dyDescent="0.2">
      <c r="A149" s="92">
        <v>213</v>
      </c>
      <c r="B149" s="92" t="s">
        <v>34</v>
      </c>
      <c r="C149" s="92">
        <v>211</v>
      </c>
      <c r="D149" s="76">
        <f>IFERROR(VLOOKUP($C149,'DONNEES-900'!$A$3:$L$300,2,FALSE),'1000'!$B147)</f>
        <v>660.44</v>
      </c>
      <c r="E149" s="76">
        <f>IFERROR(VLOOKUP($C149,'DONNEES-900'!$A$3:$L$300,3,FALSE),'1000'!$C147)</f>
        <v>258.75</v>
      </c>
      <c r="F149" s="76">
        <f>IFERROR(VLOOKUP($C149,'DONNEES-900'!$A$3:$L$300,4,FALSE),'1000'!$D147)</f>
        <v>1099.9000000000001</v>
      </c>
      <c r="G149" s="76">
        <f>IFERROR(VLOOKUP($C149,'DONNEES-900'!$A$3:$L$300,5,FALSE),'1000'!$E147)</f>
        <v>1064</v>
      </c>
      <c r="H149" s="76">
        <f>IFERROR(VLOOKUP($C149,'DONNEES-900'!$A$3:$L$300,6,FALSE),'1000'!$F147)</f>
        <v>354</v>
      </c>
      <c r="I149" s="76">
        <f>IFERROR(VLOOKUP($C149,'DONNEES-900'!$A$3:$L$300,7,FALSE),'1000'!$G147)</f>
        <v>217.72</v>
      </c>
      <c r="J149" s="76">
        <f>IFERROR(VLOOKUP($C149,'DONNEES-900'!$A$3:$L$300,9,FALSE),'1000'!$I147)</f>
        <v>224.73000000000002</v>
      </c>
      <c r="K149" s="76">
        <f>IFERROR(VLOOKUP($C149,'DONNEES-900'!$A$3:$L$300,10,FALSE),'1000'!$J147)</f>
        <v>740.75</v>
      </c>
      <c r="L149" s="198">
        <f>IFERROR(VLOOKUP($C149,'DONNEES-900'!$A$3:$L$300,11,FALSE),'1000'!$K147)</f>
        <v>873.27600000000007</v>
      </c>
      <c r="M149" s="206">
        <f t="shared" si="71"/>
        <v>660.44</v>
      </c>
      <c r="N149" s="76">
        <f t="shared" si="72"/>
        <v>258.75</v>
      </c>
      <c r="O149" s="76">
        <f t="shared" si="73"/>
        <v>2735.62</v>
      </c>
      <c r="P149" s="76">
        <f t="shared" si="74"/>
        <v>1099.9000000000001</v>
      </c>
      <c r="Q149" s="76">
        <f t="shared" si="75"/>
        <v>1635.72</v>
      </c>
      <c r="R149" s="76">
        <f t="shared" si="76"/>
        <v>1838.7560000000001</v>
      </c>
      <c r="S149" s="76">
        <f t="shared" si="77"/>
        <v>224.73000000000002</v>
      </c>
      <c r="T149" s="207">
        <f t="shared" si="78"/>
        <v>1614.0260000000001</v>
      </c>
      <c r="U149" s="289"/>
      <c r="V149" s="290"/>
      <c r="W149" s="93">
        <v>1</v>
      </c>
      <c r="X149" s="98">
        <v>1</v>
      </c>
      <c r="AB149" s="117">
        <f t="shared" si="82"/>
        <v>1099.9000000000001</v>
      </c>
      <c r="AD149" s="88">
        <f t="shared" si="84"/>
        <v>224.73000000000002</v>
      </c>
      <c r="AE149" s="77">
        <v>0.87</v>
      </c>
    </row>
    <row r="150" spans="1:31" x14ac:dyDescent="0.2">
      <c r="A150" s="92">
        <v>214</v>
      </c>
      <c r="B150" s="92" t="s">
        <v>34</v>
      </c>
      <c r="C150" s="92">
        <v>212</v>
      </c>
      <c r="D150" s="76">
        <f>IFERROR(VLOOKUP($C150,'DONNEES-900'!$A$3:$L$300,2,FALSE),'1000'!$B148)</f>
        <v>660.44</v>
      </c>
      <c r="E150" s="76">
        <f>IFERROR(VLOOKUP($C150,'DONNEES-900'!$A$3:$L$300,3,FALSE),'1000'!$C148)</f>
        <v>258.75</v>
      </c>
      <c r="F150" s="76">
        <f>IFERROR(VLOOKUP($C150,'DONNEES-900'!$A$3:$L$300,4,FALSE),'1000'!$D148)</f>
        <v>1099.9000000000001</v>
      </c>
      <c r="G150" s="76">
        <f>IFERROR(VLOOKUP($C150,'DONNEES-900'!$A$3:$L$300,5,FALSE),'1000'!$E148)</f>
        <v>1064</v>
      </c>
      <c r="H150" s="76">
        <f>IFERROR(VLOOKUP($C150,'DONNEES-900'!$A$3:$L$300,6,FALSE),'1000'!$F148)</f>
        <v>354</v>
      </c>
      <c r="I150" s="76">
        <f>IFERROR(VLOOKUP($C150,'DONNEES-900'!$A$3:$L$300,7,FALSE),'1000'!$G148)</f>
        <v>217.72</v>
      </c>
      <c r="J150" s="76">
        <f>IFERROR(VLOOKUP($C150,'DONNEES-900'!$A$3:$L$300,9,FALSE),'1000'!$I148)</f>
        <v>224.73000000000002</v>
      </c>
      <c r="K150" s="76">
        <f>IFERROR(VLOOKUP($C150,'DONNEES-900'!$A$3:$L$300,10,FALSE),'1000'!$J148)</f>
        <v>740.75</v>
      </c>
      <c r="L150" s="198">
        <f>IFERROR(VLOOKUP($C150,'DONNEES-900'!$A$3:$L$300,11,FALSE),'1000'!$K148)</f>
        <v>873.27600000000007</v>
      </c>
      <c r="M150" s="206">
        <f t="shared" si="71"/>
        <v>660.44</v>
      </c>
      <c r="N150" s="76">
        <f t="shared" si="72"/>
        <v>258.75</v>
      </c>
      <c r="O150" s="76">
        <f t="shared" si="73"/>
        <v>2735.62</v>
      </c>
      <c r="P150" s="76">
        <f t="shared" si="74"/>
        <v>1099.9000000000001</v>
      </c>
      <c r="Q150" s="76">
        <f t="shared" si="75"/>
        <v>1635.72</v>
      </c>
      <c r="R150" s="76">
        <f t="shared" si="76"/>
        <v>1838.7560000000001</v>
      </c>
      <c r="S150" s="76">
        <f t="shared" si="77"/>
        <v>224.73000000000002</v>
      </c>
      <c r="T150" s="207">
        <f t="shared" si="78"/>
        <v>1614.0260000000001</v>
      </c>
      <c r="U150" s="289"/>
      <c r="V150" s="290"/>
      <c r="W150" s="93">
        <v>1</v>
      </c>
      <c r="X150" s="98">
        <v>1</v>
      </c>
      <c r="AB150" s="117">
        <f t="shared" si="82"/>
        <v>1099.9000000000001</v>
      </c>
      <c r="AD150" s="88">
        <f t="shared" si="84"/>
        <v>224.73000000000002</v>
      </c>
      <c r="AE150" s="77">
        <v>0.87</v>
      </c>
    </row>
    <row r="151" spans="1:31" x14ac:dyDescent="0.2">
      <c r="A151" s="94">
        <v>215</v>
      </c>
      <c r="B151" s="94" t="s">
        <v>35</v>
      </c>
      <c r="C151" s="94">
        <v>213</v>
      </c>
      <c r="D151" s="142">
        <f>IFERROR(VLOOKUP($C151,'DONNEES-900'!$A$3:$L$300,2,FALSE),'1000'!$B149)</f>
        <v>661.49999999999989</v>
      </c>
      <c r="E151" s="142">
        <f>IFERROR(VLOOKUP($C151,'DONNEES-900'!$A$3:$L$300,3,FALSE),'1000'!$C149)</f>
        <v>258.75</v>
      </c>
      <c r="F151" s="142">
        <f>IFERROR(VLOOKUP($C151,'DONNEES-900'!$A$3:$L$300,4,FALSE),'1000'!$D149)</f>
        <v>1099.9000000000001</v>
      </c>
      <c r="G151" s="142">
        <f>IFERROR(VLOOKUP($C151,'DONNEES-900'!$A$3:$L$300,5,FALSE),'1000'!$E149)</f>
        <v>1064</v>
      </c>
      <c r="H151" s="142">
        <f>IFERROR(VLOOKUP($C151,'DONNEES-900'!$A$3:$L$300,6,FALSE),'1000'!$F149)</f>
        <v>354</v>
      </c>
      <c r="I151" s="142">
        <f>IFERROR(VLOOKUP($C151,'DONNEES-900'!$A$3:$L$300,7,FALSE),'1000'!$G149)</f>
        <v>217.72</v>
      </c>
      <c r="J151" s="142">
        <f>IFERROR(VLOOKUP($C151,'DONNEES-900'!$A$3:$L$300,9,FALSE),'1000'!$I149)</f>
        <v>224.73000000000002</v>
      </c>
      <c r="K151" s="142">
        <f>IFERROR(VLOOKUP($C151,'DONNEES-900'!$A$3:$L$300,10,FALSE),'1000'!$J149)</f>
        <v>740.75</v>
      </c>
      <c r="L151" s="199">
        <f>IFERROR(VLOOKUP($C151,'DONNEES-900'!$A$3:$L$300,11,FALSE),'1000'!$K149)</f>
        <v>873.27600000000007</v>
      </c>
      <c r="M151" s="208">
        <f t="shared" si="71"/>
        <v>661.49999999999989</v>
      </c>
      <c r="N151" s="142">
        <f t="shared" si="72"/>
        <v>258.75</v>
      </c>
      <c r="O151" s="142">
        <f t="shared" si="73"/>
        <v>2735.62</v>
      </c>
      <c r="P151" s="142">
        <f t="shared" si="74"/>
        <v>1099.9000000000001</v>
      </c>
      <c r="Q151" s="142">
        <f t="shared" si="75"/>
        <v>1635.72</v>
      </c>
      <c r="R151" s="142">
        <f t="shared" si="76"/>
        <v>1838.7560000000001</v>
      </c>
      <c r="S151" s="142">
        <f t="shared" si="77"/>
        <v>224.73000000000002</v>
      </c>
      <c r="T151" s="209">
        <f t="shared" si="78"/>
        <v>1614.0260000000001</v>
      </c>
      <c r="U151" s="289"/>
      <c r="V151" s="290"/>
      <c r="W151" s="143">
        <v>1</v>
      </c>
      <c r="X151" s="145">
        <v>1</v>
      </c>
      <c r="AB151" s="117">
        <f t="shared" si="82"/>
        <v>1099.9000000000001</v>
      </c>
      <c r="AD151" s="88">
        <f t="shared" si="84"/>
        <v>224.73000000000002</v>
      </c>
      <c r="AE151" s="77">
        <v>0.87</v>
      </c>
    </row>
    <row r="152" spans="1:31" x14ac:dyDescent="0.2">
      <c r="A152" s="92">
        <v>216</v>
      </c>
      <c r="B152" s="92" t="s">
        <v>34</v>
      </c>
      <c r="C152" s="92">
        <v>214</v>
      </c>
      <c r="D152" s="76">
        <f>IFERROR(VLOOKUP($C152,'DONNEES-900'!$A$3:$L$300,2,FALSE),'1000'!$B150)</f>
        <v>660.44</v>
      </c>
      <c r="E152" s="76">
        <f>IFERROR(VLOOKUP($C152,'DONNEES-900'!$A$3:$L$300,3,FALSE),'1000'!$C150)</f>
        <v>258.75</v>
      </c>
      <c r="F152" s="76">
        <f>IFERROR(VLOOKUP($C152,'DONNEES-900'!$A$3:$L$300,4,FALSE),'1000'!$D150)</f>
        <v>1099.9000000000001</v>
      </c>
      <c r="G152" s="76">
        <f>IFERROR(VLOOKUP($C152,'DONNEES-900'!$A$3:$L$300,5,FALSE),'1000'!$E150)</f>
        <v>1064</v>
      </c>
      <c r="H152" s="76">
        <f>IFERROR(VLOOKUP($C152,'DONNEES-900'!$A$3:$L$300,6,FALSE),'1000'!$F150)</f>
        <v>354</v>
      </c>
      <c r="I152" s="76">
        <f>IFERROR(VLOOKUP($C152,'DONNEES-900'!$A$3:$L$300,7,FALSE),'1000'!$G150)</f>
        <v>217.72</v>
      </c>
      <c r="J152" s="76">
        <f>IFERROR(VLOOKUP($C152,'DONNEES-900'!$A$3:$L$300,9,FALSE),'1000'!$I150)</f>
        <v>224.73000000000002</v>
      </c>
      <c r="K152" s="76">
        <f>IFERROR(VLOOKUP($C152,'DONNEES-900'!$A$3:$L$300,10,FALSE),'1000'!$J150)</f>
        <v>740.75</v>
      </c>
      <c r="L152" s="198">
        <f>IFERROR(VLOOKUP($C152,'DONNEES-900'!$A$3:$L$300,11,FALSE),'1000'!$K150)</f>
        <v>873.27600000000007</v>
      </c>
      <c r="M152" s="206">
        <f t="shared" si="71"/>
        <v>660.44</v>
      </c>
      <c r="N152" s="76">
        <f t="shared" si="72"/>
        <v>258.75</v>
      </c>
      <c r="O152" s="76">
        <f t="shared" si="73"/>
        <v>2735.62</v>
      </c>
      <c r="P152" s="76">
        <f t="shared" si="74"/>
        <v>1099.9000000000001</v>
      </c>
      <c r="Q152" s="76">
        <f t="shared" si="75"/>
        <v>1635.72</v>
      </c>
      <c r="R152" s="76">
        <f t="shared" si="76"/>
        <v>1838.7560000000001</v>
      </c>
      <c r="S152" s="76">
        <f t="shared" si="77"/>
        <v>224.73000000000002</v>
      </c>
      <c r="T152" s="207">
        <f t="shared" si="78"/>
        <v>1614.0260000000001</v>
      </c>
      <c r="U152" s="289"/>
      <c r="V152" s="290"/>
      <c r="W152" s="93">
        <v>1</v>
      </c>
      <c r="X152" s="98">
        <v>1</v>
      </c>
      <c r="AB152" s="117">
        <f t="shared" si="82"/>
        <v>1099.9000000000001</v>
      </c>
      <c r="AD152" s="88">
        <f t="shared" si="84"/>
        <v>224.73000000000002</v>
      </c>
      <c r="AE152" s="77">
        <v>0.87</v>
      </c>
    </row>
    <row r="153" spans="1:31" x14ac:dyDescent="0.2">
      <c r="A153" s="92">
        <v>217</v>
      </c>
      <c r="B153" s="92" t="s">
        <v>34</v>
      </c>
      <c r="C153" s="92">
        <v>215</v>
      </c>
      <c r="D153" s="76">
        <f>IFERROR(VLOOKUP($C153,'DONNEES-900'!$A$3:$L$300,2,FALSE),'1000'!$B151)</f>
        <v>660.44</v>
      </c>
      <c r="E153" s="76">
        <f>IFERROR(VLOOKUP($C153,'DONNEES-900'!$A$3:$L$300,3,FALSE),'1000'!$C151)</f>
        <v>258.75</v>
      </c>
      <c r="F153" s="76">
        <f>IFERROR(VLOOKUP($C153,'DONNEES-900'!$A$3:$L$300,4,FALSE),'1000'!$D151)</f>
        <v>1099.9000000000001</v>
      </c>
      <c r="G153" s="76">
        <f>IFERROR(VLOOKUP($C153,'DONNEES-900'!$A$3:$L$300,5,FALSE),'1000'!$E151)</f>
        <v>1064</v>
      </c>
      <c r="H153" s="76">
        <f>IFERROR(VLOOKUP($C153,'DONNEES-900'!$A$3:$L$300,6,FALSE),'1000'!$F151)</f>
        <v>354</v>
      </c>
      <c r="I153" s="76">
        <f>IFERROR(VLOOKUP($C153,'DONNEES-900'!$A$3:$L$300,7,FALSE),'1000'!$G151)</f>
        <v>217.72</v>
      </c>
      <c r="J153" s="76">
        <f>IFERROR(VLOOKUP($C153,'DONNEES-900'!$A$3:$L$300,9,FALSE),'1000'!$I151)</f>
        <v>224.73000000000002</v>
      </c>
      <c r="K153" s="76">
        <f>IFERROR(VLOOKUP($C153,'DONNEES-900'!$A$3:$L$300,10,FALSE),'1000'!$J151)</f>
        <v>740.75</v>
      </c>
      <c r="L153" s="198">
        <f>IFERROR(VLOOKUP($C153,'DONNEES-900'!$A$3:$L$300,11,FALSE),'1000'!$K151)</f>
        <v>873.27600000000007</v>
      </c>
      <c r="M153" s="206">
        <f t="shared" si="71"/>
        <v>660.44</v>
      </c>
      <c r="N153" s="76">
        <f t="shared" si="72"/>
        <v>258.75</v>
      </c>
      <c r="O153" s="76">
        <f t="shared" si="73"/>
        <v>2735.62</v>
      </c>
      <c r="P153" s="76">
        <f t="shared" si="74"/>
        <v>1099.9000000000001</v>
      </c>
      <c r="Q153" s="76">
        <f t="shared" si="75"/>
        <v>1635.72</v>
      </c>
      <c r="R153" s="76">
        <f t="shared" si="76"/>
        <v>1838.7560000000001</v>
      </c>
      <c r="S153" s="76">
        <f t="shared" si="77"/>
        <v>224.73000000000002</v>
      </c>
      <c r="T153" s="207">
        <f t="shared" si="78"/>
        <v>1614.0260000000001</v>
      </c>
      <c r="U153" s="289"/>
      <c r="V153" s="290"/>
      <c r="W153" s="93">
        <v>1</v>
      </c>
      <c r="X153" s="98">
        <v>1</v>
      </c>
      <c r="AB153" s="117">
        <f t="shared" si="82"/>
        <v>1099.9000000000001</v>
      </c>
      <c r="AD153" s="88">
        <f t="shared" si="84"/>
        <v>224.73000000000002</v>
      </c>
      <c r="AE153" s="77">
        <v>0.87</v>
      </c>
    </row>
    <row r="154" spans="1:31" x14ac:dyDescent="0.2">
      <c r="A154" s="92">
        <v>218</v>
      </c>
      <c r="B154" s="92" t="s">
        <v>34</v>
      </c>
      <c r="C154" s="92">
        <v>216</v>
      </c>
      <c r="D154" s="76">
        <f>IFERROR(VLOOKUP($C154,'DONNEES-900'!$A$3:$L$300,2,FALSE),'1000'!$B152)</f>
        <v>660.44</v>
      </c>
      <c r="E154" s="76">
        <f>IFERROR(VLOOKUP($C154,'DONNEES-900'!$A$3:$L$300,3,FALSE),'1000'!$C152)</f>
        <v>258.75</v>
      </c>
      <c r="F154" s="76">
        <f>IFERROR(VLOOKUP($C154,'DONNEES-900'!$A$3:$L$300,4,FALSE),'1000'!$D152)</f>
        <v>1099.9000000000001</v>
      </c>
      <c r="G154" s="76">
        <f>IFERROR(VLOOKUP($C154,'DONNEES-900'!$A$3:$L$300,5,FALSE),'1000'!$E152)</f>
        <v>1064</v>
      </c>
      <c r="H154" s="76">
        <f>IFERROR(VLOOKUP($C154,'DONNEES-900'!$A$3:$L$300,6,FALSE),'1000'!$F152)</f>
        <v>354</v>
      </c>
      <c r="I154" s="76">
        <f>IFERROR(VLOOKUP($C154,'DONNEES-900'!$A$3:$L$300,7,FALSE),'1000'!$G152)</f>
        <v>217.72</v>
      </c>
      <c r="J154" s="76">
        <f>IFERROR(VLOOKUP($C154,'DONNEES-900'!$A$3:$L$300,9,FALSE),'1000'!$I152)</f>
        <v>224.73000000000002</v>
      </c>
      <c r="K154" s="76">
        <f>IFERROR(VLOOKUP($C154,'DONNEES-900'!$A$3:$L$300,10,FALSE),'1000'!$J152)</f>
        <v>740.75</v>
      </c>
      <c r="L154" s="198">
        <f>IFERROR(VLOOKUP($C154,'DONNEES-900'!$A$3:$L$300,11,FALSE),'1000'!$K152)</f>
        <v>873.27600000000007</v>
      </c>
      <c r="M154" s="206">
        <f t="shared" si="71"/>
        <v>660.44</v>
      </c>
      <c r="N154" s="76">
        <f t="shared" si="72"/>
        <v>258.75</v>
      </c>
      <c r="O154" s="76">
        <f t="shared" si="73"/>
        <v>2735.62</v>
      </c>
      <c r="P154" s="76">
        <f t="shared" si="74"/>
        <v>1099.9000000000001</v>
      </c>
      <c r="Q154" s="76">
        <f t="shared" si="75"/>
        <v>1635.72</v>
      </c>
      <c r="R154" s="76">
        <f t="shared" si="76"/>
        <v>1838.7560000000001</v>
      </c>
      <c r="S154" s="76">
        <f t="shared" si="77"/>
        <v>224.73000000000002</v>
      </c>
      <c r="T154" s="207">
        <f t="shared" si="78"/>
        <v>1614.0260000000001</v>
      </c>
      <c r="U154" s="289"/>
      <c r="V154" s="290"/>
      <c r="W154" s="93">
        <v>1</v>
      </c>
      <c r="X154" s="98">
        <v>1</v>
      </c>
      <c r="AB154" s="117">
        <f t="shared" si="82"/>
        <v>1099.9000000000001</v>
      </c>
      <c r="AD154" s="88">
        <f t="shared" si="84"/>
        <v>224.73000000000002</v>
      </c>
      <c r="AE154" s="77">
        <v>0.87</v>
      </c>
    </row>
    <row r="155" spans="1:31" x14ac:dyDescent="0.2">
      <c r="A155" s="94">
        <v>219</v>
      </c>
      <c r="B155" s="94" t="s">
        <v>35</v>
      </c>
      <c r="C155" s="94">
        <v>217</v>
      </c>
      <c r="D155" s="142">
        <f>IFERROR(VLOOKUP($C155,'DONNEES-900'!$A$3:$L$300,2,FALSE),'1000'!$B153)</f>
        <v>661.49999999999989</v>
      </c>
      <c r="E155" s="142">
        <f>IFERROR(VLOOKUP($C155,'DONNEES-900'!$A$3:$L$300,3,FALSE),'1000'!$C153)</f>
        <v>258.75</v>
      </c>
      <c r="F155" s="142">
        <f>IFERROR(VLOOKUP($C155,'DONNEES-900'!$A$3:$L$300,4,FALSE),'1000'!$D153)</f>
        <v>1099.9000000000001</v>
      </c>
      <c r="G155" s="142">
        <f>IFERROR(VLOOKUP($C155,'DONNEES-900'!$A$3:$L$300,5,FALSE),'1000'!$E153)</f>
        <v>1064</v>
      </c>
      <c r="H155" s="142">
        <f>IFERROR(VLOOKUP($C155,'DONNEES-900'!$A$3:$L$300,6,FALSE),'1000'!$F153)</f>
        <v>354</v>
      </c>
      <c r="I155" s="142">
        <f>IFERROR(VLOOKUP($C155,'DONNEES-900'!$A$3:$L$300,7,FALSE),'1000'!$G153)</f>
        <v>217.72</v>
      </c>
      <c r="J155" s="142">
        <f>IFERROR(VLOOKUP($C155,'DONNEES-900'!$A$3:$L$300,9,FALSE),'1000'!$I153)</f>
        <v>224.73000000000002</v>
      </c>
      <c r="K155" s="142">
        <f>IFERROR(VLOOKUP($C155,'DONNEES-900'!$A$3:$L$300,10,FALSE),'1000'!$J153)</f>
        <v>740.75</v>
      </c>
      <c r="L155" s="199">
        <f>IFERROR(VLOOKUP($C155,'DONNEES-900'!$A$3:$L$300,11,FALSE),'1000'!$K153)</f>
        <v>873.27600000000007</v>
      </c>
      <c r="M155" s="208">
        <f t="shared" si="71"/>
        <v>661.49999999999989</v>
      </c>
      <c r="N155" s="142">
        <f t="shared" si="72"/>
        <v>258.75</v>
      </c>
      <c r="O155" s="142">
        <f t="shared" si="73"/>
        <v>2735.62</v>
      </c>
      <c r="P155" s="142">
        <f t="shared" si="74"/>
        <v>1099.9000000000001</v>
      </c>
      <c r="Q155" s="142">
        <f t="shared" si="75"/>
        <v>1635.72</v>
      </c>
      <c r="R155" s="142">
        <f t="shared" si="76"/>
        <v>1838.7560000000001</v>
      </c>
      <c r="S155" s="142">
        <f t="shared" si="77"/>
        <v>224.73000000000002</v>
      </c>
      <c r="T155" s="209">
        <f t="shared" si="78"/>
        <v>1614.0260000000001</v>
      </c>
      <c r="U155" s="289"/>
      <c r="V155" s="290"/>
      <c r="W155" s="143">
        <v>1</v>
      </c>
      <c r="X155" s="145">
        <v>1</v>
      </c>
      <c r="AB155" s="117">
        <f t="shared" si="82"/>
        <v>1099.9000000000001</v>
      </c>
      <c r="AD155" s="88">
        <f t="shared" si="84"/>
        <v>224.73000000000002</v>
      </c>
      <c r="AE155" s="77">
        <v>0.87</v>
      </c>
    </row>
    <row r="156" spans="1:31" x14ac:dyDescent="0.2">
      <c r="A156" s="92">
        <v>220</v>
      </c>
      <c r="B156" s="92" t="s">
        <v>34</v>
      </c>
      <c r="C156" s="92">
        <v>218</v>
      </c>
      <c r="D156" s="76">
        <f>IFERROR(VLOOKUP($C156,'DONNEES-900'!$A$3:$L$300,2,FALSE),'1000'!$B154)</f>
        <v>660.44</v>
      </c>
      <c r="E156" s="76">
        <f>IFERROR(VLOOKUP($C156,'DONNEES-900'!$A$3:$L$300,3,FALSE),'1000'!$C154)</f>
        <v>258.75</v>
      </c>
      <c r="F156" s="76">
        <f>IFERROR(VLOOKUP($C156,'DONNEES-900'!$A$3:$L$300,4,FALSE),'1000'!$D154)</f>
        <v>1099.9000000000001</v>
      </c>
      <c r="G156" s="76">
        <f>IFERROR(VLOOKUP($C156,'DONNEES-900'!$A$3:$L$300,5,FALSE),'1000'!$E154)</f>
        <v>1064</v>
      </c>
      <c r="H156" s="76">
        <f>IFERROR(VLOOKUP($C156,'DONNEES-900'!$A$3:$L$300,6,FALSE),'1000'!$F154)</f>
        <v>354</v>
      </c>
      <c r="I156" s="76">
        <f>IFERROR(VLOOKUP($C156,'DONNEES-900'!$A$3:$L$300,7,FALSE),'1000'!$G154)</f>
        <v>217.72</v>
      </c>
      <c r="J156" s="76">
        <f>IFERROR(VLOOKUP($C156,'DONNEES-900'!$A$3:$L$300,9,FALSE),'1000'!$I154)</f>
        <v>224.73000000000002</v>
      </c>
      <c r="K156" s="76">
        <f>IFERROR(VLOOKUP($C156,'DONNEES-900'!$A$3:$L$300,10,FALSE),'1000'!$J154)</f>
        <v>740.75</v>
      </c>
      <c r="L156" s="198">
        <f>IFERROR(VLOOKUP($C156,'DONNEES-900'!$A$3:$L$300,11,FALSE),'1000'!$K154)</f>
        <v>873.27600000000007</v>
      </c>
      <c r="M156" s="206">
        <f t="shared" si="71"/>
        <v>660.44</v>
      </c>
      <c r="N156" s="76">
        <f t="shared" si="72"/>
        <v>258.75</v>
      </c>
      <c r="O156" s="76">
        <f t="shared" si="73"/>
        <v>2735.62</v>
      </c>
      <c r="P156" s="76">
        <f t="shared" si="74"/>
        <v>1099.9000000000001</v>
      </c>
      <c r="Q156" s="76">
        <f t="shared" si="75"/>
        <v>1635.72</v>
      </c>
      <c r="R156" s="76">
        <f t="shared" si="76"/>
        <v>1838.7560000000001</v>
      </c>
      <c r="S156" s="76">
        <f t="shared" si="77"/>
        <v>224.73000000000002</v>
      </c>
      <c r="T156" s="207">
        <f t="shared" si="78"/>
        <v>1614.0260000000001</v>
      </c>
      <c r="U156" s="289"/>
      <c r="V156" s="290"/>
      <c r="W156" s="93">
        <v>1</v>
      </c>
      <c r="X156" s="98">
        <v>1</v>
      </c>
      <c r="AB156" s="117">
        <f t="shared" si="82"/>
        <v>1099.9000000000001</v>
      </c>
      <c r="AD156" s="88">
        <f t="shared" si="84"/>
        <v>224.73000000000002</v>
      </c>
      <c r="AE156" s="77">
        <v>0.87</v>
      </c>
    </row>
    <row r="157" spans="1:31" x14ac:dyDescent="0.2">
      <c r="A157" s="92">
        <v>221</v>
      </c>
      <c r="B157" s="92" t="s">
        <v>34</v>
      </c>
      <c r="C157" s="92">
        <v>219</v>
      </c>
      <c r="D157" s="76">
        <f>IFERROR(VLOOKUP($C157,'DONNEES-900'!$A$3:$L$300,2,FALSE),'1000'!$B155)</f>
        <v>660.44</v>
      </c>
      <c r="E157" s="76">
        <f>IFERROR(VLOOKUP($C157,'DONNEES-900'!$A$3:$L$300,3,FALSE),'1000'!$C155)</f>
        <v>258.75</v>
      </c>
      <c r="F157" s="76">
        <f>IFERROR(VLOOKUP($C157,'DONNEES-900'!$A$3:$L$300,4,FALSE),'1000'!$D155)</f>
        <v>1099.9000000000001</v>
      </c>
      <c r="G157" s="76">
        <f>IFERROR(VLOOKUP($C157,'DONNEES-900'!$A$3:$L$300,5,FALSE),'1000'!$E155)</f>
        <v>1064</v>
      </c>
      <c r="H157" s="76">
        <f>IFERROR(VLOOKUP($C157,'DONNEES-900'!$A$3:$L$300,6,FALSE),'1000'!$F155)</f>
        <v>354</v>
      </c>
      <c r="I157" s="76">
        <f>IFERROR(VLOOKUP($C157,'DONNEES-900'!$A$3:$L$300,7,FALSE),'1000'!$G155)</f>
        <v>217.72</v>
      </c>
      <c r="J157" s="76">
        <f>IFERROR(VLOOKUP($C157,'DONNEES-900'!$A$3:$L$300,9,FALSE),'1000'!$I155)</f>
        <v>224.73000000000002</v>
      </c>
      <c r="K157" s="76">
        <f>IFERROR(VLOOKUP($C157,'DONNEES-900'!$A$3:$L$300,10,FALSE),'1000'!$J155)</f>
        <v>740.75</v>
      </c>
      <c r="L157" s="198">
        <f>IFERROR(VLOOKUP($C157,'DONNEES-900'!$A$3:$L$300,11,FALSE),'1000'!$K155)</f>
        <v>873.27600000000007</v>
      </c>
      <c r="M157" s="206">
        <f t="shared" si="71"/>
        <v>660.44</v>
      </c>
      <c r="N157" s="76">
        <f t="shared" si="72"/>
        <v>258.75</v>
      </c>
      <c r="O157" s="76">
        <f t="shared" si="73"/>
        <v>2735.62</v>
      </c>
      <c r="P157" s="76">
        <f t="shared" si="74"/>
        <v>1099.9000000000001</v>
      </c>
      <c r="Q157" s="76">
        <f t="shared" si="75"/>
        <v>1635.72</v>
      </c>
      <c r="R157" s="76">
        <f t="shared" si="76"/>
        <v>1838.7560000000001</v>
      </c>
      <c r="S157" s="76">
        <f t="shared" si="77"/>
        <v>224.73000000000002</v>
      </c>
      <c r="T157" s="207">
        <f t="shared" si="78"/>
        <v>1614.0260000000001</v>
      </c>
      <c r="U157" s="289"/>
      <c r="V157" s="290"/>
      <c r="W157" s="93">
        <v>1</v>
      </c>
      <c r="X157" s="98">
        <v>1</v>
      </c>
      <c r="AB157" s="117">
        <f t="shared" si="82"/>
        <v>1099.9000000000001</v>
      </c>
      <c r="AD157" s="88">
        <f t="shared" si="84"/>
        <v>224.73000000000002</v>
      </c>
      <c r="AE157" s="77">
        <v>0.87</v>
      </c>
    </row>
    <row r="158" spans="1:31" x14ac:dyDescent="0.2">
      <c r="A158" s="92">
        <v>222</v>
      </c>
      <c r="B158" s="92" t="s">
        <v>34</v>
      </c>
      <c r="C158" s="92">
        <v>220</v>
      </c>
      <c r="D158" s="76">
        <f>IFERROR(VLOOKUP($C158,'DONNEES-900'!$A$3:$L$300,2,FALSE),'1000'!$B156)</f>
        <v>660.44</v>
      </c>
      <c r="E158" s="76">
        <f>IFERROR(VLOOKUP($C158,'DONNEES-900'!$A$3:$L$300,3,FALSE),'1000'!$C156)</f>
        <v>0</v>
      </c>
      <c r="F158" s="76">
        <f>IFERROR(VLOOKUP($C158,'DONNEES-900'!$A$3:$L$300,4,FALSE),'1000'!$D156)</f>
        <v>0</v>
      </c>
      <c r="G158" s="76">
        <f>IFERROR(VLOOKUP($C158,'DONNEES-900'!$A$3:$L$300,5,FALSE),'1000'!$E156)</f>
        <v>0</v>
      </c>
      <c r="H158" s="76">
        <f>IFERROR(VLOOKUP($C158,'DONNEES-900'!$A$3:$L$300,6,FALSE),'1000'!$F156)</f>
        <v>0</v>
      </c>
      <c r="I158" s="76">
        <f>IFERROR(VLOOKUP($C158,'DONNEES-900'!$A$3:$L$300,7,FALSE),'1000'!$G156)</f>
        <v>0</v>
      </c>
      <c r="J158" s="76">
        <f>IFERROR(VLOOKUP($C158,'DONNEES-900'!$A$3:$L$300,9,FALSE),'1000'!$I156)</f>
        <v>0</v>
      </c>
      <c r="K158" s="76">
        <f>IFERROR(VLOOKUP($C158,'DONNEES-900'!$A$3:$L$300,10,FALSE),'1000'!$J156)</f>
        <v>0</v>
      </c>
      <c r="L158" s="198">
        <f>IFERROR(VLOOKUP($C158,'DONNEES-900'!$A$3:$L$300,11,FALSE),'1000'!$K156)</f>
        <v>0</v>
      </c>
      <c r="M158" s="206">
        <f t="shared" si="71"/>
        <v>660.44</v>
      </c>
      <c r="N158" s="76">
        <f t="shared" si="72"/>
        <v>0</v>
      </c>
      <c r="O158" s="76">
        <f t="shared" si="73"/>
        <v>0</v>
      </c>
      <c r="P158" s="76">
        <f t="shared" si="74"/>
        <v>0</v>
      </c>
      <c r="Q158" s="76">
        <f t="shared" si="75"/>
        <v>0</v>
      </c>
      <c r="R158" s="76">
        <f t="shared" si="76"/>
        <v>0</v>
      </c>
      <c r="S158" s="76">
        <f t="shared" si="77"/>
        <v>0</v>
      </c>
      <c r="T158" s="207">
        <f t="shared" si="78"/>
        <v>0</v>
      </c>
      <c r="U158" s="289"/>
      <c r="V158" s="290"/>
      <c r="W158" s="93">
        <v>1</v>
      </c>
      <c r="X158" s="98">
        <v>1</v>
      </c>
      <c r="AB158" s="117">
        <f t="shared" si="82"/>
        <v>0</v>
      </c>
      <c r="AD158" s="88">
        <f t="shared" si="84"/>
        <v>0</v>
      </c>
      <c r="AE158" s="77">
        <v>0.87</v>
      </c>
    </row>
    <row r="159" spans="1:31" x14ac:dyDescent="0.2">
      <c r="A159" s="94">
        <v>223</v>
      </c>
      <c r="B159" s="94" t="s">
        <v>35</v>
      </c>
      <c r="C159" s="94">
        <v>221</v>
      </c>
      <c r="D159" s="142">
        <f>IFERROR(VLOOKUP($C159,'DONNEES-900'!$A$3:$L$300,2,FALSE),'1000'!$B157)</f>
        <v>0</v>
      </c>
      <c r="E159" s="142">
        <f>IFERROR(VLOOKUP($C159,'DONNEES-900'!$A$3:$L$300,3,FALSE),'1000'!$C157)</f>
        <v>0</v>
      </c>
      <c r="F159" s="142">
        <f>IFERROR(VLOOKUP($C159,'DONNEES-900'!$A$3:$L$300,4,FALSE),'1000'!$D157)</f>
        <v>0</v>
      </c>
      <c r="G159" s="142">
        <f>IFERROR(VLOOKUP($C159,'DONNEES-900'!$A$3:$L$300,5,FALSE),'1000'!$E157)</f>
        <v>0</v>
      </c>
      <c r="H159" s="142">
        <f>IFERROR(VLOOKUP($C159,'DONNEES-900'!$A$3:$L$300,6,FALSE),'1000'!$F157)</f>
        <v>0</v>
      </c>
      <c r="I159" s="142">
        <f>IFERROR(VLOOKUP($C159,'DONNEES-900'!$A$3:$L$300,7,FALSE),'1000'!$G157)</f>
        <v>0</v>
      </c>
      <c r="J159" s="142">
        <f>IFERROR(VLOOKUP($C159,'DONNEES-900'!$A$3:$L$300,9,FALSE),'1000'!$I157)</f>
        <v>0</v>
      </c>
      <c r="K159" s="142">
        <f>IFERROR(VLOOKUP($C159,'DONNEES-900'!$A$3:$L$300,10,FALSE),'1000'!$J157)</f>
        <v>0</v>
      </c>
      <c r="L159" s="199">
        <f>IFERROR(VLOOKUP($C159,'DONNEES-900'!$A$3:$L$300,11,FALSE),'1000'!$K157)</f>
        <v>0</v>
      </c>
      <c r="M159" s="208">
        <f t="shared" si="71"/>
        <v>0</v>
      </c>
      <c r="N159" s="142">
        <f t="shared" si="72"/>
        <v>0</v>
      </c>
      <c r="O159" s="142">
        <f t="shared" si="73"/>
        <v>0</v>
      </c>
      <c r="P159" s="142">
        <f t="shared" si="74"/>
        <v>0</v>
      </c>
      <c r="Q159" s="142">
        <f t="shared" si="75"/>
        <v>0</v>
      </c>
      <c r="R159" s="142">
        <f t="shared" si="76"/>
        <v>0</v>
      </c>
      <c r="S159" s="142">
        <f t="shared" si="77"/>
        <v>0</v>
      </c>
      <c r="T159" s="209">
        <f t="shared" si="78"/>
        <v>0</v>
      </c>
      <c r="U159" s="289"/>
      <c r="V159" s="290"/>
      <c r="W159" s="143">
        <v>1</v>
      </c>
      <c r="X159" s="145">
        <v>1</v>
      </c>
      <c r="AB159" s="117">
        <f t="shared" si="82"/>
        <v>0</v>
      </c>
      <c r="AD159" s="88">
        <f t="shared" si="84"/>
        <v>0</v>
      </c>
      <c r="AE159" s="77">
        <v>0.87</v>
      </c>
    </row>
    <row r="160" spans="1:31" x14ac:dyDescent="0.2">
      <c r="A160" s="92">
        <v>224</v>
      </c>
      <c r="B160" s="92" t="s">
        <v>34</v>
      </c>
      <c r="C160" s="92">
        <v>222</v>
      </c>
      <c r="D160" s="76">
        <f>IFERROR(VLOOKUP($C160,'DONNEES-900'!$A$3:$L$300,2,FALSE),'1000'!$B158)</f>
        <v>660.44</v>
      </c>
      <c r="E160" s="76">
        <f>IFERROR(VLOOKUP($C160,'DONNEES-900'!$A$3:$L$300,3,FALSE),'1000'!$C158)</f>
        <v>0</v>
      </c>
      <c r="F160" s="76">
        <f>IFERROR(VLOOKUP($C160,'DONNEES-900'!$A$3:$L$300,4,FALSE),'1000'!$D158)</f>
        <v>0</v>
      </c>
      <c r="G160" s="76">
        <f>IFERROR(VLOOKUP($C160,'DONNEES-900'!$A$3:$L$300,5,FALSE),'1000'!$E158)</f>
        <v>0</v>
      </c>
      <c r="H160" s="76">
        <f>IFERROR(VLOOKUP($C160,'DONNEES-900'!$A$3:$L$300,6,FALSE),'1000'!$F158)</f>
        <v>0</v>
      </c>
      <c r="I160" s="76">
        <f>IFERROR(VLOOKUP($C160,'DONNEES-900'!$A$3:$L$300,7,FALSE),'1000'!$G158)</f>
        <v>0</v>
      </c>
      <c r="J160" s="76">
        <f>IFERROR(VLOOKUP($C160,'DONNEES-900'!$A$3:$L$300,9,FALSE),'1000'!$I158)</f>
        <v>0</v>
      </c>
      <c r="K160" s="76">
        <f>IFERROR(VLOOKUP($C160,'DONNEES-900'!$A$3:$L$300,10,FALSE),'1000'!$J158)</f>
        <v>0</v>
      </c>
      <c r="L160" s="198">
        <f>IFERROR(VLOOKUP($C160,'DONNEES-900'!$A$3:$L$300,11,FALSE),'1000'!$K158)</f>
        <v>0</v>
      </c>
      <c r="M160" s="206">
        <f t="shared" si="71"/>
        <v>660.44</v>
      </c>
      <c r="N160" s="76">
        <f t="shared" si="72"/>
        <v>0</v>
      </c>
      <c r="O160" s="76">
        <f t="shared" si="73"/>
        <v>0</v>
      </c>
      <c r="P160" s="76">
        <f t="shared" si="74"/>
        <v>0</v>
      </c>
      <c r="Q160" s="76">
        <f t="shared" si="75"/>
        <v>0</v>
      </c>
      <c r="R160" s="76">
        <f t="shared" si="76"/>
        <v>0</v>
      </c>
      <c r="S160" s="76">
        <f t="shared" si="77"/>
        <v>0</v>
      </c>
      <c r="T160" s="207">
        <f t="shared" si="78"/>
        <v>0</v>
      </c>
      <c r="U160" s="289"/>
      <c r="V160" s="290"/>
      <c r="W160" s="93">
        <v>1</v>
      </c>
      <c r="X160" s="98">
        <v>1</v>
      </c>
      <c r="AB160" s="117">
        <f t="shared" si="82"/>
        <v>0</v>
      </c>
      <c r="AD160" s="88">
        <f t="shared" si="84"/>
        <v>0</v>
      </c>
      <c r="AE160" s="77">
        <v>0.87</v>
      </c>
    </row>
    <row r="161" spans="1:31" x14ac:dyDescent="0.2">
      <c r="A161" s="92">
        <v>225</v>
      </c>
      <c r="B161" s="92" t="s">
        <v>34</v>
      </c>
      <c r="C161" s="92">
        <v>223</v>
      </c>
      <c r="D161" s="76">
        <f>IFERROR(VLOOKUP($C161,'DONNEES-900'!$A$3:$L$300,2,FALSE),'1000'!$B159)</f>
        <v>660.44</v>
      </c>
      <c r="E161" s="76">
        <f>IFERROR(VLOOKUP($C161,'DONNEES-900'!$A$3:$L$300,3,FALSE),'1000'!$C159)</f>
        <v>0</v>
      </c>
      <c r="F161" s="76">
        <f>IFERROR(VLOOKUP($C161,'DONNEES-900'!$A$3:$L$300,4,FALSE),'1000'!$D159)</f>
        <v>0</v>
      </c>
      <c r="G161" s="76">
        <f>IFERROR(VLOOKUP($C161,'DONNEES-900'!$A$3:$L$300,5,FALSE),'1000'!$E159)</f>
        <v>0</v>
      </c>
      <c r="H161" s="76">
        <f>IFERROR(VLOOKUP($C161,'DONNEES-900'!$A$3:$L$300,6,FALSE),'1000'!$F159)</f>
        <v>0</v>
      </c>
      <c r="I161" s="76">
        <f>IFERROR(VLOOKUP($C161,'DONNEES-900'!$A$3:$L$300,7,FALSE),'1000'!$G159)</f>
        <v>0</v>
      </c>
      <c r="J161" s="76">
        <f>IFERROR(VLOOKUP($C161,'DONNEES-900'!$A$3:$L$300,9,FALSE),'1000'!$I159)</f>
        <v>0</v>
      </c>
      <c r="K161" s="76">
        <f>IFERROR(VLOOKUP($C161,'DONNEES-900'!$A$3:$L$300,10,FALSE),'1000'!$J159)</f>
        <v>0</v>
      </c>
      <c r="L161" s="198">
        <f>IFERROR(VLOOKUP($C161,'DONNEES-900'!$A$3:$L$300,11,FALSE),'1000'!$K159)</f>
        <v>0</v>
      </c>
      <c r="M161" s="206">
        <f t="shared" si="71"/>
        <v>660.44</v>
      </c>
      <c r="N161" s="76">
        <f t="shared" si="72"/>
        <v>0</v>
      </c>
      <c r="O161" s="76">
        <f t="shared" si="73"/>
        <v>0</v>
      </c>
      <c r="P161" s="76">
        <f t="shared" si="74"/>
        <v>0</v>
      </c>
      <c r="Q161" s="76">
        <f t="shared" si="75"/>
        <v>0</v>
      </c>
      <c r="R161" s="76">
        <f t="shared" si="76"/>
        <v>0</v>
      </c>
      <c r="S161" s="76">
        <f t="shared" si="77"/>
        <v>0</v>
      </c>
      <c r="T161" s="207">
        <f t="shared" si="78"/>
        <v>0</v>
      </c>
      <c r="U161" s="289"/>
      <c r="V161" s="290"/>
      <c r="W161" s="93">
        <v>1</v>
      </c>
      <c r="X161" s="98">
        <v>1</v>
      </c>
      <c r="AB161" s="117">
        <f t="shared" si="82"/>
        <v>0</v>
      </c>
      <c r="AD161" s="88">
        <f t="shared" si="84"/>
        <v>0</v>
      </c>
      <c r="AE161" s="77">
        <v>0.87</v>
      </c>
    </row>
    <row r="162" spans="1:31" x14ac:dyDescent="0.2">
      <c r="A162" s="92">
        <v>226</v>
      </c>
      <c r="B162" s="92" t="s">
        <v>34</v>
      </c>
      <c r="C162" s="92">
        <v>224</v>
      </c>
      <c r="D162" s="76">
        <f>IFERROR(VLOOKUP($C162,'DONNEES-900'!$A$3:$L$300,2,FALSE),'1000'!$B160)</f>
        <v>660.44</v>
      </c>
      <c r="E162" s="76">
        <f>IFERROR(VLOOKUP($C162,'DONNEES-900'!$A$3:$L$300,3,FALSE),'1000'!$C160)</f>
        <v>0</v>
      </c>
      <c r="F162" s="76">
        <f>IFERROR(VLOOKUP($C162,'DONNEES-900'!$A$3:$L$300,4,FALSE),'1000'!$D160)</f>
        <v>0</v>
      </c>
      <c r="G162" s="76">
        <f>IFERROR(VLOOKUP($C162,'DONNEES-900'!$A$3:$L$300,5,FALSE),'1000'!$E160)</f>
        <v>0</v>
      </c>
      <c r="H162" s="76">
        <f>IFERROR(VLOOKUP($C162,'DONNEES-900'!$A$3:$L$300,6,FALSE),'1000'!$F160)</f>
        <v>0</v>
      </c>
      <c r="I162" s="76">
        <f>IFERROR(VLOOKUP($C162,'DONNEES-900'!$A$3:$L$300,7,FALSE),'1000'!$G160)</f>
        <v>0</v>
      </c>
      <c r="J162" s="76">
        <f>IFERROR(VLOOKUP($C162,'DONNEES-900'!$A$3:$L$300,9,FALSE),'1000'!$I160)</f>
        <v>0</v>
      </c>
      <c r="K162" s="76">
        <f>IFERROR(VLOOKUP($C162,'DONNEES-900'!$A$3:$L$300,10,FALSE),'1000'!$J160)</f>
        <v>0</v>
      </c>
      <c r="L162" s="198">
        <f>IFERROR(VLOOKUP($C162,'DONNEES-900'!$A$3:$L$300,11,FALSE),'1000'!$K160)</f>
        <v>0</v>
      </c>
      <c r="M162" s="206">
        <f t="shared" si="71"/>
        <v>660.44</v>
      </c>
      <c r="N162" s="76">
        <f t="shared" si="72"/>
        <v>0</v>
      </c>
      <c r="O162" s="76">
        <f t="shared" si="73"/>
        <v>0</v>
      </c>
      <c r="P162" s="76">
        <f t="shared" si="74"/>
        <v>0</v>
      </c>
      <c r="Q162" s="76">
        <f t="shared" si="75"/>
        <v>0</v>
      </c>
      <c r="R162" s="76">
        <f t="shared" si="76"/>
        <v>0</v>
      </c>
      <c r="S162" s="76">
        <f t="shared" si="77"/>
        <v>0</v>
      </c>
      <c r="T162" s="207">
        <f t="shared" si="78"/>
        <v>0</v>
      </c>
      <c r="U162" s="289"/>
      <c r="V162" s="290"/>
      <c r="W162" s="93">
        <v>1</v>
      </c>
      <c r="X162" s="98">
        <v>1</v>
      </c>
      <c r="AB162" s="117">
        <f t="shared" si="82"/>
        <v>0</v>
      </c>
      <c r="AD162" s="88">
        <f t="shared" si="84"/>
        <v>0</v>
      </c>
      <c r="AE162" s="77">
        <v>0.87</v>
      </c>
    </row>
    <row r="163" spans="1:31" x14ac:dyDescent="0.2">
      <c r="A163" s="94">
        <v>227</v>
      </c>
      <c r="B163" s="94" t="s">
        <v>35</v>
      </c>
      <c r="C163" s="94">
        <v>225</v>
      </c>
      <c r="D163" s="142">
        <f>IFERROR(VLOOKUP($C163,'DONNEES-900'!$A$3:$L$300,2,FALSE),'1000'!$B161)</f>
        <v>0</v>
      </c>
      <c r="E163" s="142">
        <f>IFERROR(VLOOKUP($C163,'DONNEES-900'!$A$3:$L$300,3,FALSE),'1000'!$C161)</f>
        <v>0</v>
      </c>
      <c r="F163" s="142">
        <f>IFERROR(VLOOKUP($C163,'DONNEES-900'!$A$3:$L$300,4,FALSE),'1000'!$D161)</f>
        <v>0</v>
      </c>
      <c r="G163" s="142">
        <f>IFERROR(VLOOKUP($C163,'DONNEES-900'!$A$3:$L$300,5,FALSE),'1000'!$E161)</f>
        <v>0</v>
      </c>
      <c r="H163" s="142">
        <f>IFERROR(VLOOKUP($C163,'DONNEES-900'!$A$3:$L$300,6,FALSE),'1000'!$F161)</f>
        <v>0</v>
      </c>
      <c r="I163" s="142">
        <f>IFERROR(VLOOKUP($C163,'DONNEES-900'!$A$3:$L$300,7,FALSE),'1000'!$G161)</f>
        <v>0</v>
      </c>
      <c r="J163" s="142">
        <f>IFERROR(VLOOKUP($C163,'DONNEES-900'!$A$3:$L$300,9,FALSE),'1000'!$I161)</f>
        <v>0</v>
      </c>
      <c r="K163" s="142">
        <f>IFERROR(VLOOKUP($C163,'DONNEES-900'!$A$3:$L$300,10,FALSE),'1000'!$J161)</f>
        <v>0</v>
      </c>
      <c r="L163" s="199">
        <f>IFERROR(VLOOKUP($C163,'DONNEES-900'!$A$3:$L$300,11,FALSE),'1000'!$K161)</f>
        <v>0</v>
      </c>
      <c r="M163" s="208">
        <f t="shared" si="71"/>
        <v>0</v>
      </c>
      <c r="N163" s="142">
        <f t="shared" si="72"/>
        <v>0</v>
      </c>
      <c r="O163" s="142">
        <f t="shared" si="73"/>
        <v>0</v>
      </c>
      <c r="P163" s="142">
        <f t="shared" si="74"/>
        <v>0</v>
      </c>
      <c r="Q163" s="142">
        <f t="shared" si="75"/>
        <v>0</v>
      </c>
      <c r="R163" s="142">
        <f t="shared" si="76"/>
        <v>0</v>
      </c>
      <c r="S163" s="142">
        <f t="shared" si="77"/>
        <v>0</v>
      </c>
      <c r="T163" s="209">
        <f t="shared" si="78"/>
        <v>0</v>
      </c>
      <c r="U163" s="289"/>
      <c r="V163" s="290"/>
      <c r="W163" s="143">
        <v>1</v>
      </c>
      <c r="X163" s="145">
        <v>1</v>
      </c>
      <c r="AB163" s="117">
        <f t="shared" si="82"/>
        <v>0</v>
      </c>
      <c r="AD163" s="88">
        <f t="shared" si="84"/>
        <v>0</v>
      </c>
      <c r="AE163" s="77">
        <v>0.87</v>
      </c>
    </row>
    <row r="164" spans="1:31" x14ac:dyDescent="0.2">
      <c r="A164" s="92">
        <v>228</v>
      </c>
      <c r="B164" s="92" t="s">
        <v>34</v>
      </c>
      <c r="C164" s="92">
        <v>226</v>
      </c>
      <c r="D164" s="76">
        <f>IFERROR(VLOOKUP($C164,'DONNEES-900'!$A$3:$L$300,2,FALSE),'1000'!$B162)</f>
        <v>660.44</v>
      </c>
      <c r="E164" s="76">
        <f>IFERROR(VLOOKUP($C164,'DONNEES-900'!$A$3:$L$300,3,FALSE),'1000'!$C162)</f>
        <v>0</v>
      </c>
      <c r="F164" s="76">
        <f>IFERROR(VLOOKUP($C164,'DONNEES-900'!$A$3:$L$300,4,FALSE),'1000'!$D162)</f>
        <v>0</v>
      </c>
      <c r="G164" s="76">
        <f>IFERROR(VLOOKUP($C164,'DONNEES-900'!$A$3:$L$300,5,FALSE),'1000'!$E162)</f>
        <v>0</v>
      </c>
      <c r="H164" s="76">
        <f>IFERROR(VLOOKUP($C164,'DONNEES-900'!$A$3:$L$300,6,FALSE),'1000'!$F162)</f>
        <v>0</v>
      </c>
      <c r="I164" s="76">
        <f>IFERROR(VLOOKUP($C164,'DONNEES-900'!$A$3:$L$300,7,FALSE),'1000'!$G162)</f>
        <v>0</v>
      </c>
      <c r="J164" s="76">
        <f>IFERROR(VLOOKUP($C164,'DONNEES-900'!$A$3:$L$300,9,FALSE),'1000'!$I162)</f>
        <v>0</v>
      </c>
      <c r="K164" s="76">
        <f>IFERROR(VLOOKUP($C164,'DONNEES-900'!$A$3:$L$300,10,FALSE),'1000'!$J162)</f>
        <v>0</v>
      </c>
      <c r="L164" s="198">
        <f>IFERROR(VLOOKUP($C164,'DONNEES-900'!$A$3:$L$300,11,FALSE),'1000'!$K162)</f>
        <v>0</v>
      </c>
      <c r="M164" s="206">
        <f t="shared" si="71"/>
        <v>660.44</v>
      </c>
      <c r="N164" s="76">
        <f t="shared" si="72"/>
        <v>0</v>
      </c>
      <c r="O164" s="76">
        <f t="shared" si="73"/>
        <v>0</v>
      </c>
      <c r="P164" s="76">
        <f t="shared" si="74"/>
        <v>0</v>
      </c>
      <c r="Q164" s="76">
        <f t="shared" si="75"/>
        <v>0</v>
      </c>
      <c r="R164" s="76">
        <f t="shared" si="76"/>
        <v>0</v>
      </c>
      <c r="S164" s="76">
        <f t="shared" si="77"/>
        <v>0</v>
      </c>
      <c r="T164" s="207">
        <f t="shared" si="78"/>
        <v>0</v>
      </c>
      <c r="U164" s="289"/>
      <c r="V164" s="290"/>
      <c r="W164" s="93">
        <v>1</v>
      </c>
      <c r="X164" s="98">
        <v>1</v>
      </c>
      <c r="AB164" s="117">
        <f t="shared" si="82"/>
        <v>0</v>
      </c>
      <c r="AD164" s="88">
        <f t="shared" si="84"/>
        <v>0</v>
      </c>
      <c r="AE164" s="77">
        <v>0.87</v>
      </c>
    </row>
    <row r="165" spans="1:31" x14ac:dyDescent="0.2">
      <c r="A165" s="92">
        <v>229</v>
      </c>
      <c r="B165" s="92" t="s">
        <v>34</v>
      </c>
      <c r="C165" s="92">
        <v>227</v>
      </c>
      <c r="D165" s="76">
        <f>IFERROR(VLOOKUP($C165,'DONNEES-900'!$A$3:$L$300,2,FALSE),'1000'!$B163)</f>
        <v>660.44</v>
      </c>
      <c r="E165" s="76">
        <f>IFERROR(VLOOKUP($C165,'DONNEES-900'!$A$3:$L$300,3,FALSE),'1000'!$C163)</f>
        <v>0</v>
      </c>
      <c r="F165" s="76">
        <f>IFERROR(VLOOKUP($C165,'DONNEES-900'!$A$3:$L$300,4,FALSE),'1000'!$D163)</f>
        <v>0</v>
      </c>
      <c r="G165" s="76">
        <f>IFERROR(VLOOKUP($C165,'DONNEES-900'!$A$3:$L$300,5,FALSE),'1000'!$E163)</f>
        <v>0</v>
      </c>
      <c r="H165" s="76">
        <f>IFERROR(VLOOKUP($C165,'DONNEES-900'!$A$3:$L$300,6,FALSE),'1000'!$F163)</f>
        <v>0</v>
      </c>
      <c r="I165" s="76">
        <f>IFERROR(VLOOKUP($C165,'DONNEES-900'!$A$3:$L$300,7,FALSE),'1000'!$G163)</f>
        <v>0</v>
      </c>
      <c r="J165" s="76">
        <f>IFERROR(VLOOKUP($C165,'DONNEES-900'!$A$3:$L$300,9,FALSE),'1000'!$I163)</f>
        <v>0</v>
      </c>
      <c r="K165" s="76">
        <f>IFERROR(VLOOKUP($C165,'DONNEES-900'!$A$3:$L$300,10,FALSE),'1000'!$J163)</f>
        <v>0</v>
      </c>
      <c r="L165" s="198">
        <f>IFERROR(VLOOKUP($C165,'DONNEES-900'!$A$3:$L$300,11,FALSE),'1000'!$K163)</f>
        <v>0</v>
      </c>
      <c r="M165" s="206">
        <f t="shared" si="71"/>
        <v>660.44</v>
      </c>
      <c r="N165" s="76">
        <f t="shared" si="72"/>
        <v>0</v>
      </c>
      <c r="O165" s="76">
        <f t="shared" si="73"/>
        <v>0</v>
      </c>
      <c r="P165" s="76">
        <f t="shared" si="74"/>
        <v>0</v>
      </c>
      <c r="Q165" s="76">
        <f t="shared" si="75"/>
        <v>0</v>
      </c>
      <c r="R165" s="76">
        <f t="shared" si="76"/>
        <v>0</v>
      </c>
      <c r="S165" s="76">
        <f t="shared" si="77"/>
        <v>0</v>
      </c>
      <c r="T165" s="207">
        <f t="shared" si="78"/>
        <v>0</v>
      </c>
      <c r="U165" s="289"/>
      <c r="V165" s="290"/>
      <c r="W165" s="93">
        <v>1</v>
      </c>
      <c r="X165" s="98">
        <v>1</v>
      </c>
      <c r="AB165" s="117">
        <f t="shared" si="82"/>
        <v>0</v>
      </c>
      <c r="AD165" s="88">
        <f t="shared" si="84"/>
        <v>0</v>
      </c>
      <c r="AE165" s="77">
        <v>0.87</v>
      </c>
    </row>
    <row r="166" spans="1:31" x14ac:dyDescent="0.2">
      <c r="A166" s="92">
        <v>230</v>
      </c>
      <c r="B166" s="92" t="s">
        <v>34</v>
      </c>
      <c r="C166" s="92">
        <v>228</v>
      </c>
      <c r="D166" s="76">
        <f>IFERROR(VLOOKUP($C166,'DONNEES-900'!$A$3:$L$300,2,FALSE),'1000'!$B164)</f>
        <v>660.44</v>
      </c>
      <c r="E166" s="76">
        <f>IFERROR(VLOOKUP($C166,'DONNEES-900'!$A$3:$L$300,3,FALSE),'1000'!$C164)</f>
        <v>0</v>
      </c>
      <c r="F166" s="76">
        <f>IFERROR(VLOOKUP($C166,'DONNEES-900'!$A$3:$L$300,4,FALSE),'1000'!$D164)</f>
        <v>0</v>
      </c>
      <c r="G166" s="76">
        <f>IFERROR(VLOOKUP($C166,'DONNEES-900'!$A$3:$L$300,5,FALSE),'1000'!$E164)</f>
        <v>0</v>
      </c>
      <c r="H166" s="76">
        <f>IFERROR(VLOOKUP($C166,'DONNEES-900'!$A$3:$L$300,6,FALSE),'1000'!$F164)</f>
        <v>0</v>
      </c>
      <c r="I166" s="76">
        <f>IFERROR(VLOOKUP($C166,'DONNEES-900'!$A$3:$L$300,7,FALSE),'1000'!$G164)</f>
        <v>0</v>
      </c>
      <c r="J166" s="76">
        <f>IFERROR(VLOOKUP($C166,'DONNEES-900'!$A$3:$L$300,9,FALSE),'1000'!$I164)</f>
        <v>0</v>
      </c>
      <c r="K166" s="76">
        <f>IFERROR(VLOOKUP($C166,'DONNEES-900'!$A$3:$L$300,10,FALSE),'1000'!$J164)</f>
        <v>0</v>
      </c>
      <c r="L166" s="198">
        <f>IFERROR(VLOOKUP($C166,'DONNEES-900'!$A$3:$L$300,11,FALSE),'1000'!$K164)</f>
        <v>0</v>
      </c>
      <c r="M166" s="206">
        <f t="shared" si="71"/>
        <v>660.44</v>
      </c>
      <c r="N166" s="76">
        <f t="shared" si="72"/>
        <v>0</v>
      </c>
      <c r="O166" s="76">
        <f t="shared" si="73"/>
        <v>0</v>
      </c>
      <c r="P166" s="76">
        <f t="shared" si="74"/>
        <v>0</v>
      </c>
      <c r="Q166" s="76">
        <f t="shared" si="75"/>
        <v>0</v>
      </c>
      <c r="R166" s="76">
        <f t="shared" si="76"/>
        <v>0</v>
      </c>
      <c r="S166" s="76">
        <f t="shared" si="77"/>
        <v>0</v>
      </c>
      <c r="T166" s="207">
        <f t="shared" si="78"/>
        <v>0</v>
      </c>
      <c r="U166" s="289"/>
      <c r="V166" s="290"/>
      <c r="W166" s="93">
        <v>1</v>
      </c>
      <c r="X166" s="98">
        <v>1</v>
      </c>
      <c r="AB166" s="117">
        <f t="shared" si="82"/>
        <v>0</v>
      </c>
      <c r="AD166" s="88">
        <f t="shared" si="84"/>
        <v>0</v>
      </c>
      <c r="AE166" s="77">
        <v>0.87</v>
      </c>
    </row>
    <row r="167" spans="1:31" x14ac:dyDescent="0.2">
      <c r="A167" s="94">
        <v>231</v>
      </c>
      <c r="B167" s="94" t="s">
        <v>35</v>
      </c>
      <c r="C167" s="94">
        <v>229</v>
      </c>
      <c r="D167" s="142">
        <f>IFERROR(VLOOKUP($C167,'DONNEES-900'!$A$3:$L$300,2,FALSE),'1000'!$B165)</f>
        <v>0</v>
      </c>
      <c r="E167" s="142">
        <f>IFERROR(VLOOKUP($C167,'DONNEES-900'!$A$3:$L$300,3,FALSE),'1000'!$C165)</f>
        <v>0</v>
      </c>
      <c r="F167" s="142">
        <f>IFERROR(VLOOKUP($C167,'DONNEES-900'!$A$3:$L$300,4,FALSE),'1000'!$D165)</f>
        <v>0</v>
      </c>
      <c r="G167" s="142">
        <f>IFERROR(VLOOKUP($C167,'DONNEES-900'!$A$3:$L$300,5,FALSE),'1000'!$E165)</f>
        <v>0</v>
      </c>
      <c r="H167" s="142">
        <f>IFERROR(VLOOKUP($C167,'DONNEES-900'!$A$3:$L$300,6,FALSE),'1000'!$F165)</f>
        <v>0</v>
      </c>
      <c r="I167" s="142">
        <f>IFERROR(VLOOKUP($C167,'DONNEES-900'!$A$3:$L$300,7,FALSE),'1000'!$G165)</f>
        <v>0</v>
      </c>
      <c r="J167" s="142">
        <f>IFERROR(VLOOKUP($C167,'DONNEES-900'!$A$3:$L$300,9,FALSE),'1000'!$I165)</f>
        <v>0</v>
      </c>
      <c r="K167" s="142">
        <f>IFERROR(VLOOKUP($C167,'DONNEES-900'!$A$3:$L$300,10,FALSE),'1000'!$J165)</f>
        <v>0</v>
      </c>
      <c r="L167" s="199">
        <f>IFERROR(VLOOKUP($C167,'DONNEES-900'!$A$3:$L$300,11,FALSE),'1000'!$K165)</f>
        <v>0</v>
      </c>
      <c r="M167" s="208">
        <f t="shared" si="71"/>
        <v>0</v>
      </c>
      <c r="N167" s="142">
        <f t="shared" si="72"/>
        <v>0</v>
      </c>
      <c r="O167" s="142">
        <f t="shared" si="73"/>
        <v>0</v>
      </c>
      <c r="P167" s="142">
        <f t="shared" si="74"/>
        <v>0</v>
      </c>
      <c r="Q167" s="142">
        <f t="shared" si="75"/>
        <v>0</v>
      </c>
      <c r="R167" s="142">
        <f t="shared" si="76"/>
        <v>0</v>
      </c>
      <c r="S167" s="142">
        <f t="shared" si="77"/>
        <v>0</v>
      </c>
      <c r="T167" s="209">
        <f t="shared" si="78"/>
        <v>0</v>
      </c>
      <c r="U167" s="289"/>
      <c r="V167" s="290"/>
      <c r="W167" s="143">
        <v>1</v>
      </c>
      <c r="X167" s="145">
        <v>1</v>
      </c>
      <c r="AB167" s="117">
        <f t="shared" si="82"/>
        <v>0</v>
      </c>
      <c r="AD167" s="88">
        <f t="shared" si="84"/>
        <v>0</v>
      </c>
      <c r="AE167" s="77">
        <v>0.87</v>
      </c>
    </row>
    <row r="168" spans="1:31" x14ac:dyDescent="0.2">
      <c r="A168" s="92">
        <v>232</v>
      </c>
      <c r="B168" s="92" t="s">
        <v>34</v>
      </c>
      <c r="C168" s="92">
        <v>230</v>
      </c>
      <c r="D168" s="76">
        <f>IFERROR(VLOOKUP($C168,'DONNEES-900'!$A$3:$L$300,2,FALSE),'1000'!$B166)</f>
        <v>660.44</v>
      </c>
      <c r="E168" s="76">
        <f>IFERROR(VLOOKUP($C168,'DONNEES-900'!$A$3:$L$300,3,FALSE),'1000'!$C166)</f>
        <v>0</v>
      </c>
      <c r="F168" s="76">
        <f>IFERROR(VLOOKUP($C168,'DONNEES-900'!$A$3:$L$300,4,FALSE),'1000'!$D166)</f>
        <v>0</v>
      </c>
      <c r="G168" s="76">
        <f>IFERROR(VLOOKUP($C168,'DONNEES-900'!$A$3:$L$300,5,FALSE),'1000'!$E166)</f>
        <v>0</v>
      </c>
      <c r="H168" s="76">
        <f>IFERROR(VLOOKUP($C168,'DONNEES-900'!$A$3:$L$300,6,FALSE),'1000'!$F166)</f>
        <v>0</v>
      </c>
      <c r="I168" s="76">
        <f>IFERROR(VLOOKUP($C168,'DONNEES-900'!$A$3:$L$300,7,FALSE),'1000'!$G166)</f>
        <v>0</v>
      </c>
      <c r="J168" s="76">
        <f>IFERROR(VLOOKUP($C168,'DONNEES-900'!$A$3:$L$300,9,FALSE),'1000'!$I166)</f>
        <v>0</v>
      </c>
      <c r="K168" s="76">
        <f>IFERROR(VLOOKUP($C168,'DONNEES-900'!$A$3:$L$300,10,FALSE),'1000'!$J166)</f>
        <v>0</v>
      </c>
      <c r="L168" s="198">
        <f>IFERROR(VLOOKUP($C168,'DONNEES-900'!$A$3:$L$300,11,FALSE),'1000'!$K166)</f>
        <v>0</v>
      </c>
      <c r="M168" s="206">
        <f t="shared" si="71"/>
        <v>660.44</v>
      </c>
      <c r="N168" s="76">
        <f t="shared" si="72"/>
        <v>0</v>
      </c>
      <c r="O168" s="76">
        <f t="shared" si="73"/>
        <v>0</v>
      </c>
      <c r="P168" s="76">
        <f t="shared" si="74"/>
        <v>0</v>
      </c>
      <c r="Q168" s="76">
        <f t="shared" si="75"/>
        <v>0</v>
      </c>
      <c r="R168" s="76">
        <f t="shared" si="76"/>
        <v>0</v>
      </c>
      <c r="S168" s="76">
        <f t="shared" si="77"/>
        <v>0</v>
      </c>
      <c r="T168" s="207">
        <f t="shared" si="78"/>
        <v>0</v>
      </c>
      <c r="U168" s="289"/>
      <c r="V168" s="290"/>
      <c r="W168" s="93">
        <v>1</v>
      </c>
      <c r="X168" s="98">
        <v>1</v>
      </c>
      <c r="AB168" s="117">
        <f t="shared" si="82"/>
        <v>0</v>
      </c>
      <c r="AD168" s="88">
        <f t="shared" si="84"/>
        <v>0</v>
      </c>
      <c r="AE168" s="77">
        <v>0.87</v>
      </c>
    </row>
    <row r="169" spans="1:31" x14ac:dyDescent="0.2">
      <c r="A169" s="92">
        <v>233</v>
      </c>
      <c r="B169" s="92" t="s">
        <v>34</v>
      </c>
      <c r="C169" s="92">
        <v>231</v>
      </c>
      <c r="D169" s="76">
        <f>IFERROR(VLOOKUP($C169,'DONNEES-900'!$A$3:$L$300,2,FALSE),'1000'!$B167)</f>
        <v>660.44</v>
      </c>
      <c r="E169" s="76">
        <f>IFERROR(VLOOKUP($C169,'DONNEES-900'!$A$3:$L$300,3,FALSE),'1000'!$C167)</f>
        <v>0</v>
      </c>
      <c r="F169" s="76">
        <f>IFERROR(VLOOKUP($C169,'DONNEES-900'!$A$3:$L$300,4,FALSE),'1000'!$D167)</f>
        <v>0</v>
      </c>
      <c r="G169" s="76">
        <f>IFERROR(VLOOKUP($C169,'DONNEES-900'!$A$3:$L$300,5,FALSE),'1000'!$E167)</f>
        <v>0</v>
      </c>
      <c r="H169" s="76">
        <f>IFERROR(VLOOKUP($C169,'DONNEES-900'!$A$3:$L$300,6,FALSE),'1000'!$F167)</f>
        <v>0</v>
      </c>
      <c r="I169" s="76">
        <f>IFERROR(VLOOKUP($C169,'DONNEES-900'!$A$3:$L$300,7,FALSE),'1000'!$G167)</f>
        <v>0</v>
      </c>
      <c r="J169" s="76">
        <f>IFERROR(VLOOKUP($C169,'DONNEES-900'!$A$3:$L$300,9,FALSE),'1000'!$I167)</f>
        <v>0</v>
      </c>
      <c r="K169" s="76">
        <f>IFERROR(VLOOKUP($C169,'DONNEES-900'!$A$3:$L$300,10,FALSE),'1000'!$J167)</f>
        <v>0</v>
      </c>
      <c r="L169" s="198">
        <f>IFERROR(VLOOKUP($C169,'DONNEES-900'!$A$3:$L$300,11,FALSE),'1000'!$K167)</f>
        <v>0</v>
      </c>
      <c r="M169" s="206">
        <f t="shared" si="71"/>
        <v>660.44</v>
      </c>
      <c r="N169" s="76">
        <f t="shared" si="72"/>
        <v>0</v>
      </c>
      <c r="O169" s="76">
        <f t="shared" si="73"/>
        <v>0</v>
      </c>
      <c r="P169" s="76">
        <f t="shared" si="74"/>
        <v>0</v>
      </c>
      <c r="Q169" s="76">
        <f t="shared" si="75"/>
        <v>0</v>
      </c>
      <c r="R169" s="76">
        <f t="shared" si="76"/>
        <v>0</v>
      </c>
      <c r="S169" s="76">
        <f t="shared" si="77"/>
        <v>0</v>
      </c>
      <c r="T169" s="207">
        <f t="shared" si="78"/>
        <v>0</v>
      </c>
      <c r="U169" s="289"/>
      <c r="V169" s="290"/>
      <c r="W169" s="93">
        <v>1</v>
      </c>
      <c r="X169" s="98">
        <v>1</v>
      </c>
      <c r="AB169" s="117">
        <f t="shared" si="82"/>
        <v>0</v>
      </c>
      <c r="AD169" s="88">
        <f t="shared" si="84"/>
        <v>0</v>
      </c>
      <c r="AE169" s="77">
        <v>0.87</v>
      </c>
    </row>
    <row r="170" spans="1:31" x14ac:dyDescent="0.2">
      <c r="A170" s="92">
        <v>234</v>
      </c>
      <c r="B170" s="92" t="s">
        <v>34</v>
      </c>
      <c r="C170" s="92">
        <v>232</v>
      </c>
      <c r="D170" s="76">
        <f>IFERROR(VLOOKUP($C170,'DONNEES-900'!$A$3:$L$300,2,FALSE),'1000'!$B168)</f>
        <v>660.44</v>
      </c>
      <c r="E170" s="76">
        <f>IFERROR(VLOOKUP($C170,'DONNEES-900'!$A$3:$L$300,3,FALSE),'1000'!$C168)</f>
        <v>0</v>
      </c>
      <c r="F170" s="76">
        <f>IFERROR(VLOOKUP($C170,'DONNEES-900'!$A$3:$L$300,4,FALSE),'1000'!$D168)</f>
        <v>0</v>
      </c>
      <c r="G170" s="76">
        <f>IFERROR(VLOOKUP($C170,'DONNEES-900'!$A$3:$L$300,5,FALSE),'1000'!$E168)</f>
        <v>0</v>
      </c>
      <c r="H170" s="76">
        <f>IFERROR(VLOOKUP($C170,'DONNEES-900'!$A$3:$L$300,6,FALSE),'1000'!$F168)</f>
        <v>0</v>
      </c>
      <c r="I170" s="76">
        <f>IFERROR(VLOOKUP($C170,'DONNEES-900'!$A$3:$L$300,7,FALSE),'1000'!$G168)</f>
        <v>0</v>
      </c>
      <c r="J170" s="76">
        <f>IFERROR(VLOOKUP($C170,'DONNEES-900'!$A$3:$L$300,9,FALSE),'1000'!$I168)</f>
        <v>0</v>
      </c>
      <c r="K170" s="76">
        <f>IFERROR(VLOOKUP($C170,'DONNEES-900'!$A$3:$L$300,10,FALSE),'1000'!$J168)</f>
        <v>0</v>
      </c>
      <c r="L170" s="198">
        <f>IFERROR(VLOOKUP($C170,'DONNEES-900'!$A$3:$L$300,11,FALSE),'1000'!$K168)</f>
        <v>0</v>
      </c>
      <c r="M170" s="206">
        <f t="shared" si="71"/>
        <v>660.44</v>
      </c>
      <c r="N170" s="76">
        <f t="shared" si="72"/>
        <v>0</v>
      </c>
      <c r="O170" s="76">
        <f t="shared" si="73"/>
        <v>0</v>
      </c>
      <c r="P170" s="76">
        <f t="shared" si="74"/>
        <v>0</v>
      </c>
      <c r="Q170" s="76">
        <f t="shared" si="75"/>
        <v>0</v>
      </c>
      <c r="R170" s="76">
        <f t="shared" si="76"/>
        <v>0</v>
      </c>
      <c r="S170" s="76">
        <f t="shared" si="77"/>
        <v>0</v>
      </c>
      <c r="T170" s="207">
        <f t="shared" si="78"/>
        <v>0</v>
      </c>
      <c r="U170" s="289"/>
      <c r="V170" s="290"/>
      <c r="W170" s="93">
        <v>1</v>
      </c>
      <c r="X170" s="98">
        <v>1</v>
      </c>
      <c r="AB170" s="117">
        <f t="shared" si="82"/>
        <v>0</v>
      </c>
      <c r="AD170" s="88">
        <f t="shared" si="84"/>
        <v>0</v>
      </c>
      <c r="AE170" s="77">
        <v>0.87</v>
      </c>
    </row>
    <row r="171" spans="1:31" x14ac:dyDescent="0.2">
      <c r="A171" s="94">
        <v>235</v>
      </c>
      <c r="B171" s="94" t="s">
        <v>35</v>
      </c>
      <c r="C171" s="94">
        <v>233</v>
      </c>
      <c r="D171" s="142">
        <f>IFERROR(VLOOKUP($C171,'DONNEES-900'!$A$3:$L$300,2,FALSE),'1000'!$B169)</f>
        <v>0</v>
      </c>
      <c r="E171" s="142">
        <f>IFERROR(VLOOKUP($C171,'DONNEES-900'!$A$3:$L$300,3,FALSE),'1000'!$C169)</f>
        <v>0</v>
      </c>
      <c r="F171" s="142">
        <f>IFERROR(VLOOKUP($C171,'DONNEES-900'!$A$3:$L$300,4,FALSE),'1000'!$D169)</f>
        <v>0</v>
      </c>
      <c r="G171" s="142">
        <f>IFERROR(VLOOKUP($C171,'DONNEES-900'!$A$3:$L$300,5,FALSE),'1000'!$E169)</f>
        <v>0</v>
      </c>
      <c r="H171" s="142">
        <f>IFERROR(VLOOKUP($C171,'DONNEES-900'!$A$3:$L$300,6,FALSE),'1000'!$F169)</f>
        <v>0</v>
      </c>
      <c r="I171" s="142">
        <f>IFERROR(VLOOKUP($C171,'DONNEES-900'!$A$3:$L$300,7,FALSE),'1000'!$G169)</f>
        <v>0</v>
      </c>
      <c r="J171" s="142">
        <f>IFERROR(VLOOKUP($C171,'DONNEES-900'!$A$3:$L$300,9,FALSE),'1000'!$I169)</f>
        <v>0</v>
      </c>
      <c r="K171" s="142">
        <f>IFERROR(VLOOKUP($C171,'DONNEES-900'!$A$3:$L$300,10,FALSE),'1000'!$J169)</f>
        <v>0</v>
      </c>
      <c r="L171" s="199">
        <f>IFERROR(VLOOKUP($C171,'DONNEES-900'!$A$3:$L$300,11,FALSE),'1000'!$K169)</f>
        <v>0</v>
      </c>
      <c r="M171" s="208">
        <f t="shared" si="71"/>
        <v>0</v>
      </c>
      <c r="N171" s="142">
        <f t="shared" si="72"/>
        <v>0</v>
      </c>
      <c r="O171" s="142">
        <f t="shared" si="73"/>
        <v>0</v>
      </c>
      <c r="P171" s="142">
        <f t="shared" si="74"/>
        <v>0</v>
      </c>
      <c r="Q171" s="142">
        <f t="shared" si="75"/>
        <v>0</v>
      </c>
      <c r="R171" s="142">
        <f t="shared" si="76"/>
        <v>0</v>
      </c>
      <c r="S171" s="142">
        <f t="shared" si="77"/>
        <v>0</v>
      </c>
      <c r="T171" s="209">
        <f t="shared" si="78"/>
        <v>0</v>
      </c>
      <c r="U171" s="289"/>
      <c r="V171" s="290"/>
      <c r="W171" s="143">
        <v>1</v>
      </c>
      <c r="X171" s="145">
        <v>1</v>
      </c>
      <c r="AB171" s="117">
        <f t="shared" si="82"/>
        <v>0</v>
      </c>
      <c r="AD171" s="88">
        <f t="shared" si="84"/>
        <v>0</v>
      </c>
      <c r="AE171" s="77">
        <v>0.87</v>
      </c>
    </row>
    <row r="172" spans="1:31" x14ac:dyDescent="0.2">
      <c r="A172" s="92">
        <v>236</v>
      </c>
      <c r="B172" s="92" t="s">
        <v>34</v>
      </c>
      <c r="C172" s="92">
        <v>234</v>
      </c>
      <c r="D172" s="76">
        <f>IFERROR(VLOOKUP($C172,'DONNEES-900'!$A$3:$L$300,2,FALSE),'1000'!$B170)</f>
        <v>660.44</v>
      </c>
      <c r="E172" s="76">
        <f>IFERROR(VLOOKUP($C172,'DONNEES-900'!$A$3:$L$300,3,FALSE),'1000'!$C170)</f>
        <v>0</v>
      </c>
      <c r="F172" s="76">
        <f>IFERROR(VLOOKUP($C172,'DONNEES-900'!$A$3:$L$300,4,FALSE),'1000'!$D170)</f>
        <v>0</v>
      </c>
      <c r="G172" s="76">
        <f>IFERROR(VLOOKUP($C172,'DONNEES-900'!$A$3:$L$300,5,FALSE),'1000'!$E170)</f>
        <v>0</v>
      </c>
      <c r="H172" s="76">
        <f>IFERROR(VLOOKUP($C172,'DONNEES-900'!$A$3:$L$300,6,FALSE),'1000'!$F170)</f>
        <v>0</v>
      </c>
      <c r="I172" s="76">
        <f>IFERROR(VLOOKUP($C172,'DONNEES-900'!$A$3:$L$300,7,FALSE),'1000'!$G170)</f>
        <v>0</v>
      </c>
      <c r="J172" s="76">
        <f>IFERROR(VLOOKUP($C172,'DONNEES-900'!$A$3:$L$300,9,FALSE),'1000'!$I170)</f>
        <v>0</v>
      </c>
      <c r="K172" s="76">
        <f>IFERROR(VLOOKUP($C172,'DONNEES-900'!$A$3:$L$300,10,FALSE),'1000'!$J170)</f>
        <v>0</v>
      </c>
      <c r="L172" s="198">
        <f>IFERROR(VLOOKUP($C172,'DONNEES-900'!$A$3:$L$300,11,FALSE),'1000'!$K170)</f>
        <v>0</v>
      </c>
      <c r="M172" s="206">
        <f t="shared" si="71"/>
        <v>660.44</v>
      </c>
      <c r="N172" s="76">
        <f t="shared" si="72"/>
        <v>0</v>
      </c>
      <c r="O172" s="76">
        <f t="shared" si="73"/>
        <v>0</v>
      </c>
      <c r="P172" s="76">
        <f t="shared" si="74"/>
        <v>0</v>
      </c>
      <c r="Q172" s="76">
        <f t="shared" si="75"/>
        <v>0</v>
      </c>
      <c r="R172" s="76">
        <f t="shared" si="76"/>
        <v>0</v>
      </c>
      <c r="S172" s="76">
        <f t="shared" si="77"/>
        <v>0</v>
      </c>
      <c r="T172" s="207">
        <f t="shared" si="78"/>
        <v>0</v>
      </c>
      <c r="U172" s="289"/>
      <c r="V172" s="290"/>
      <c r="W172" s="93">
        <v>1</v>
      </c>
      <c r="X172" s="98">
        <v>1</v>
      </c>
      <c r="AB172" s="117">
        <f t="shared" si="82"/>
        <v>0</v>
      </c>
      <c r="AD172" s="88">
        <f t="shared" si="84"/>
        <v>0</v>
      </c>
      <c r="AE172" s="77">
        <v>0.87</v>
      </c>
    </row>
    <row r="173" spans="1:31" x14ac:dyDescent="0.2">
      <c r="A173" s="92">
        <v>237</v>
      </c>
      <c r="B173" s="92" t="s">
        <v>34</v>
      </c>
      <c r="C173" s="92">
        <v>235</v>
      </c>
      <c r="D173" s="76">
        <f>IFERROR(VLOOKUP($C173,'DONNEES-900'!$A$3:$L$300,2,FALSE),'1000'!$B171)</f>
        <v>660.44</v>
      </c>
      <c r="E173" s="76">
        <f>IFERROR(VLOOKUP($C173,'DONNEES-900'!$A$3:$L$300,3,FALSE),'1000'!$C171)</f>
        <v>0</v>
      </c>
      <c r="F173" s="76">
        <f>IFERROR(VLOOKUP($C173,'DONNEES-900'!$A$3:$L$300,4,FALSE),'1000'!$D171)</f>
        <v>0</v>
      </c>
      <c r="G173" s="76">
        <f>IFERROR(VLOOKUP($C173,'DONNEES-900'!$A$3:$L$300,5,FALSE),'1000'!$E171)</f>
        <v>0</v>
      </c>
      <c r="H173" s="76">
        <f>IFERROR(VLOOKUP($C173,'DONNEES-900'!$A$3:$L$300,6,FALSE),'1000'!$F171)</f>
        <v>0</v>
      </c>
      <c r="I173" s="76">
        <f>IFERROR(VLOOKUP($C173,'DONNEES-900'!$A$3:$L$300,7,FALSE),'1000'!$G171)</f>
        <v>0</v>
      </c>
      <c r="J173" s="76">
        <f>IFERROR(VLOOKUP($C173,'DONNEES-900'!$A$3:$L$300,9,FALSE),'1000'!$I171)</f>
        <v>0</v>
      </c>
      <c r="K173" s="76">
        <f>IFERROR(VLOOKUP($C173,'DONNEES-900'!$A$3:$L$300,10,FALSE),'1000'!$J171)</f>
        <v>0</v>
      </c>
      <c r="L173" s="198">
        <f>IFERROR(VLOOKUP($C173,'DONNEES-900'!$A$3:$L$300,11,FALSE),'1000'!$K171)</f>
        <v>0</v>
      </c>
      <c r="M173" s="206">
        <f t="shared" si="71"/>
        <v>660.44</v>
      </c>
      <c r="N173" s="76">
        <f t="shared" si="72"/>
        <v>0</v>
      </c>
      <c r="O173" s="76">
        <f t="shared" si="73"/>
        <v>0</v>
      </c>
      <c r="P173" s="76">
        <f t="shared" si="74"/>
        <v>0</v>
      </c>
      <c r="Q173" s="76">
        <f t="shared" si="75"/>
        <v>0</v>
      </c>
      <c r="R173" s="76">
        <f t="shared" si="76"/>
        <v>0</v>
      </c>
      <c r="S173" s="76">
        <f t="shared" si="77"/>
        <v>0</v>
      </c>
      <c r="T173" s="207">
        <f t="shared" si="78"/>
        <v>0</v>
      </c>
      <c r="U173" s="289"/>
      <c r="V173" s="290"/>
      <c r="W173" s="93">
        <v>1</v>
      </c>
      <c r="X173" s="98">
        <v>1</v>
      </c>
      <c r="AB173" s="117">
        <f t="shared" si="82"/>
        <v>0</v>
      </c>
      <c r="AD173" s="88">
        <f t="shared" si="84"/>
        <v>0</v>
      </c>
      <c r="AE173" s="77">
        <v>0.87</v>
      </c>
    </row>
    <row r="174" spans="1:31" x14ac:dyDescent="0.2">
      <c r="A174" s="92">
        <v>238</v>
      </c>
      <c r="B174" s="92" t="s">
        <v>34</v>
      </c>
      <c r="C174" s="92">
        <v>236</v>
      </c>
      <c r="D174" s="76">
        <f>IFERROR(VLOOKUP($C174,'DONNEES-900'!$A$3:$L$300,2,FALSE),'1000'!$B172)</f>
        <v>660.44</v>
      </c>
      <c r="E174" s="76">
        <f>IFERROR(VLOOKUP($C174,'DONNEES-900'!$A$3:$L$300,3,FALSE),'1000'!$C172)</f>
        <v>0</v>
      </c>
      <c r="F174" s="76">
        <f>IFERROR(VLOOKUP($C174,'DONNEES-900'!$A$3:$L$300,4,FALSE),'1000'!$D172)</f>
        <v>0</v>
      </c>
      <c r="G174" s="76">
        <f>IFERROR(VLOOKUP($C174,'DONNEES-900'!$A$3:$L$300,5,FALSE),'1000'!$E172)</f>
        <v>0</v>
      </c>
      <c r="H174" s="76">
        <f>IFERROR(VLOOKUP($C174,'DONNEES-900'!$A$3:$L$300,6,FALSE),'1000'!$F172)</f>
        <v>0</v>
      </c>
      <c r="I174" s="76">
        <f>IFERROR(VLOOKUP($C174,'DONNEES-900'!$A$3:$L$300,7,FALSE),'1000'!$G172)</f>
        <v>0</v>
      </c>
      <c r="J174" s="76">
        <f>IFERROR(VLOOKUP($C174,'DONNEES-900'!$A$3:$L$300,9,FALSE),'1000'!$I172)</f>
        <v>0</v>
      </c>
      <c r="K174" s="76">
        <f>IFERROR(VLOOKUP($C174,'DONNEES-900'!$A$3:$L$300,10,FALSE),'1000'!$J172)</f>
        <v>0</v>
      </c>
      <c r="L174" s="198">
        <f>IFERROR(VLOOKUP($C174,'DONNEES-900'!$A$3:$L$300,11,FALSE),'1000'!$K172)</f>
        <v>0</v>
      </c>
      <c r="M174" s="206">
        <f t="shared" si="71"/>
        <v>660.44</v>
      </c>
      <c r="N174" s="76">
        <f t="shared" si="72"/>
        <v>0</v>
      </c>
      <c r="O174" s="76">
        <f t="shared" si="73"/>
        <v>0</v>
      </c>
      <c r="P174" s="76">
        <f t="shared" si="74"/>
        <v>0</v>
      </c>
      <c r="Q174" s="76">
        <f t="shared" si="75"/>
        <v>0</v>
      </c>
      <c r="R174" s="76">
        <f t="shared" si="76"/>
        <v>0</v>
      </c>
      <c r="S174" s="76">
        <f t="shared" si="77"/>
        <v>0</v>
      </c>
      <c r="T174" s="207">
        <f t="shared" si="78"/>
        <v>0</v>
      </c>
      <c r="U174" s="289"/>
      <c r="V174" s="290"/>
      <c r="W174" s="93">
        <v>1</v>
      </c>
      <c r="X174" s="98">
        <v>1</v>
      </c>
      <c r="AB174" s="117">
        <f t="shared" si="82"/>
        <v>0</v>
      </c>
      <c r="AD174" s="88">
        <f t="shared" si="84"/>
        <v>0</v>
      </c>
      <c r="AE174" s="77">
        <v>0.87</v>
      </c>
    </row>
    <row r="175" spans="1:31" x14ac:dyDescent="0.2">
      <c r="A175" s="94">
        <v>239</v>
      </c>
      <c r="B175" s="94" t="s">
        <v>35</v>
      </c>
      <c r="C175" s="94">
        <v>237</v>
      </c>
      <c r="D175" s="142">
        <f>IFERROR(VLOOKUP($C175,'DONNEES-900'!$A$3:$L$300,2,FALSE),'1000'!$B173)</f>
        <v>0</v>
      </c>
      <c r="E175" s="142">
        <f>IFERROR(VLOOKUP($C175,'DONNEES-900'!$A$3:$L$300,3,FALSE),'1000'!$C173)</f>
        <v>0</v>
      </c>
      <c r="F175" s="142">
        <f>IFERROR(VLOOKUP($C175,'DONNEES-900'!$A$3:$L$300,4,FALSE),'1000'!$D173)</f>
        <v>0</v>
      </c>
      <c r="G175" s="142">
        <f>IFERROR(VLOOKUP($C175,'DONNEES-900'!$A$3:$L$300,5,FALSE),'1000'!$E173)</f>
        <v>0</v>
      </c>
      <c r="H175" s="142">
        <f>IFERROR(VLOOKUP($C175,'DONNEES-900'!$A$3:$L$300,6,FALSE),'1000'!$F173)</f>
        <v>0</v>
      </c>
      <c r="I175" s="142">
        <f>IFERROR(VLOOKUP($C175,'DONNEES-900'!$A$3:$L$300,7,FALSE),'1000'!$G173)</f>
        <v>0</v>
      </c>
      <c r="J175" s="142">
        <f>IFERROR(VLOOKUP($C175,'DONNEES-900'!$A$3:$L$300,9,FALSE),'1000'!$I173)</f>
        <v>0</v>
      </c>
      <c r="K175" s="142">
        <f>IFERROR(VLOOKUP($C175,'DONNEES-900'!$A$3:$L$300,10,FALSE),'1000'!$J173)</f>
        <v>0</v>
      </c>
      <c r="L175" s="199">
        <f>IFERROR(VLOOKUP($C175,'DONNEES-900'!$A$3:$L$300,11,FALSE),'1000'!$K173)</f>
        <v>0</v>
      </c>
      <c r="M175" s="208">
        <f t="shared" si="71"/>
        <v>0</v>
      </c>
      <c r="N175" s="142">
        <f t="shared" si="72"/>
        <v>0</v>
      </c>
      <c r="O175" s="142">
        <f t="shared" si="73"/>
        <v>0</v>
      </c>
      <c r="P175" s="142">
        <f t="shared" si="74"/>
        <v>0</v>
      </c>
      <c r="Q175" s="142">
        <f t="shared" si="75"/>
        <v>0</v>
      </c>
      <c r="R175" s="142">
        <f t="shared" si="76"/>
        <v>0</v>
      </c>
      <c r="S175" s="142">
        <f t="shared" si="77"/>
        <v>0</v>
      </c>
      <c r="T175" s="209">
        <f t="shared" si="78"/>
        <v>0</v>
      </c>
      <c r="U175" s="289"/>
      <c r="V175" s="290"/>
      <c r="W175" s="143">
        <v>1</v>
      </c>
      <c r="X175" s="145">
        <v>1</v>
      </c>
      <c r="AB175" s="117">
        <f t="shared" si="82"/>
        <v>0</v>
      </c>
      <c r="AD175" s="88">
        <f t="shared" si="84"/>
        <v>0</v>
      </c>
      <c r="AE175" s="77">
        <v>0.87</v>
      </c>
    </row>
    <row r="176" spans="1:31" x14ac:dyDescent="0.2">
      <c r="A176" s="92">
        <v>240</v>
      </c>
      <c r="B176" s="92" t="s">
        <v>34</v>
      </c>
      <c r="C176" s="92">
        <v>238</v>
      </c>
      <c r="D176" s="76">
        <f>IFERROR(VLOOKUP($C176,'DONNEES-900'!$A$3:$L$300,2,FALSE),'1000'!$B174)</f>
        <v>660.44</v>
      </c>
      <c r="E176" s="76">
        <f>IFERROR(VLOOKUP($C176,'DONNEES-900'!$A$3:$L$300,3,FALSE),'1000'!$C174)</f>
        <v>0</v>
      </c>
      <c r="F176" s="76">
        <f>IFERROR(VLOOKUP($C176,'DONNEES-900'!$A$3:$L$300,4,FALSE),'1000'!$D174)</f>
        <v>0</v>
      </c>
      <c r="G176" s="76">
        <f>IFERROR(VLOOKUP($C176,'DONNEES-900'!$A$3:$L$300,5,FALSE),'1000'!$E174)</f>
        <v>0</v>
      </c>
      <c r="H176" s="76">
        <f>IFERROR(VLOOKUP($C176,'DONNEES-900'!$A$3:$L$300,6,FALSE),'1000'!$F174)</f>
        <v>0</v>
      </c>
      <c r="I176" s="76">
        <f>IFERROR(VLOOKUP($C176,'DONNEES-900'!$A$3:$L$300,7,FALSE),'1000'!$G174)</f>
        <v>0</v>
      </c>
      <c r="J176" s="76">
        <f>IFERROR(VLOOKUP($C176,'DONNEES-900'!$A$3:$L$300,9,FALSE),'1000'!$I174)</f>
        <v>0</v>
      </c>
      <c r="K176" s="76">
        <f>IFERROR(VLOOKUP($C176,'DONNEES-900'!$A$3:$L$300,10,FALSE),'1000'!$J174)</f>
        <v>0</v>
      </c>
      <c r="L176" s="198">
        <f>IFERROR(VLOOKUP($C176,'DONNEES-900'!$A$3:$L$300,11,FALSE),'1000'!$K174)</f>
        <v>0</v>
      </c>
      <c r="M176" s="206">
        <f t="shared" si="71"/>
        <v>660.44</v>
      </c>
      <c r="N176" s="76">
        <f t="shared" si="72"/>
        <v>0</v>
      </c>
      <c r="O176" s="76">
        <f t="shared" si="73"/>
        <v>0</v>
      </c>
      <c r="P176" s="76">
        <f t="shared" si="74"/>
        <v>0</v>
      </c>
      <c r="Q176" s="76">
        <f t="shared" si="75"/>
        <v>0</v>
      </c>
      <c r="R176" s="76">
        <f t="shared" si="76"/>
        <v>0</v>
      </c>
      <c r="S176" s="76">
        <f t="shared" si="77"/>
        <v>0</v>
      </c>
      <c r="T176" s="207">
        <f t="shared" si="78"/>
        <v>0</v>
      </c>
      <c r="U176" s="289"/>
      <c r="V176" s="290"/>
      <c r="W176" s="93">
        <v>1</v>
      </c>
      <c r="X176" s="98">
        <v>1</v>
      </c>
      <c r="AB176" s="117">
        <f t="shared" si="82"/>
        <v>0</v>
      </c>
      <c r="AD176" s="88">
        <f t="shared" si="84"/>
        <v>0</v>
      </c>
      <c r="AE176" s="77">
        <v>0.87</v>
      </c>
    </row>
    <row r="177" spans="1:31" x14ac:dyDescent="0.2">
      <c r="A177" s="92">
        <v>241</v>
      </c>
      <c r="B177" s="92" t="s">
        <v>34</v>
      </c>
      <c r="C177" s="92">
        <v>239</v>
      </c>
      <c r="D177" s="76">
        <f>IFERROR(VLOOKUP($C177,'DONNEES-900'!$A$3:$L$300,2,FALSE),'1000'!$B175)</f>
        <v>660.44</v>
      </c>
      <c r="E177" s="76">
        <f>IFERROR(VLOOKUP($C177,'DONNEES-900'!$A$3:$L$300,3,FALSE),'1000'!$C175)</f>
        <v>0</v>
      </c>
      <c r="F177" s="76">
        <f>IFERROR(VLOOKUP($C177,'DONNEES-900'!$A$3:$L$300,4,FALSE),'1000'!$D175)</f>
        <v>0</v>
      </c>
      <c r="G177" s="76">
        <f>IFERROR(VLOOKUP($C177,'DONNEES-900'!$A$3:$L$300,5,FALSE),'1000'!$E175)</f>
        <v>0</v>
      </c>
      <c r="H177" s="76">
        <f>IFERROR(VLOOKUP($C177,'DONNEES-900'!$A$3:$L$300,6,FALSE),'1000'!$F175)</f>
        <v>0</v>
      </c>
      <c r="I177" s="76">
        <f>IFERROR(VLOOKUP($C177,'DONNEES-900'!$A$3:$L$300,7,FALSE),'1000'!$G175)</f>
        <v>0</v>
      </c>
      <c r="J177" s="76">
        <f>IFERROR(VLOOKUP($C177,'DONNEES-900'!$A$3:$L$300,9,FALSE),'1000'!$I175)</f>
        <v>0</v>
      </c>
      <c r="K177" s="76">
        <f>IFERROR(VLOOKUP($C177,'DONNEES-900'!$A$3:$L$300,10,FALSE),'1000'!$J175)</f>
        <v>0</v>
      </c>
      <c r="L177" s="198">
        <f>IFERROR(VLOOKUP($C177,'DONNEES-900'!$A$3:$L$300,11,FALSE),'1000'!$K175)</f>
        <v>0</v>
      </c>
      <c r="M177" s="206">
        <f t="shared" si="71"/>
        <v>660.44</v>
      </c>
      <c r="N177" s="76">
        <f t="shared" si="72"/>
        <v>0</v>
      </c>
      <c r="O177" s="76">
        <f t="shared" si="73"/>
        <v>0</v>
      </c>
      <c r="P177" s="76">
        <f t="shared" si="74"/>
        <v>0</v>
      </c>
      <c r="Q177" s="76">
        <f t="shared" si="75"/>
        <v>0</v>
      </c>
      <c r="R177" s="76">
        <f t="shared" si="76"/>
        <v>0</v>
      </c>
      <c r="S177" s="76">
        <f t="shared" si="77"/>
        <v>0</v>
      </c>
      <c r="T177" s="207">
        <f t="shared" si="78"/>
        <v>0</v>
      </c>
      <c r="U177" s="289"/>
      <c r="V177" s="290"/>
      <c r="W177" s="93">
        <v>1</v>
      </c>
      <c r="X177" s="98">
        <v>1</v>
      </c>
      <c r="AB177" s="117">
        <f t="shared" si="82"/>
        <v>0</v>
      </c>
      <c r="AD177" s="88">
        <f t="shared" si="84"/>
        <v>0</v>
      </c>
      <c r="AE177" s="77">
        <v>0.87</v>
      </c>
    </row>
    <row r="178" spans="1:31" x14ac:dyDescent="0.2">
      <c r="A178" s="92">
        <v>242</v>
      </c>
      <c r="B178" s="92" t="s">
        <v>34</v>
      </c>
      <c r="C178" s="92">
        <v>240</v>
      </c>
      <c r="D178" s="76">
        <f>IFERROR(VLOOKUP($C178,'DONNEES-900'!$A$3:$L$300,2,FALSE),'1000'!$B176)</f>
        <v>660.44</v>
      </c>
      <c r="E178" s="76">
        <f>IFERROR(VLOOKUP($C178,'DONNEES-900'!$A$3:$L$300,3,FALSE),'1000'!$C176)</f>
        <v>0</v>
      </c>
      <c r="F178" s="76">
        <f>IFERROR(VLOOKUP($C178,'DONNEES-900'!$A$3:$L$300,4,FALSE),'1000'!$D176)</f>
        <v>0</v>
      </c>
      <c r="G178" s="76">
        <f>IFERROR(VLOOKUP($C178,'DONNEES-900'!$A$3:$L$300,5,FALSE),'1000'!$E176)</f>
        <v>0</v>
      </c>
      <c r="H178" s="76">
        <f>IFERROR(VLOOKUP($C178,'DONNEES-900'!$A$3:$L$300,6,FALSE),'1000'!$F176)</f>
        <v>0</v>
      </c>
      <c r="I178" s="76">
        <f>IFERROR(VLOOKUP($C178,'DONNEES-900'!$A$3:$L$300,7,FALSE),'1000'!$G176)</f>
        <v>0</v>
      </c>
      <c r="J178" s="76">
        <f>IFERROR(VLOOKUP($C178,'DONNEES-900'!$A$3:$L$300,9,FALSE),'1000'!$I176)</f>
        <v>0</v>
      </c>
      <c r="K178" s="76">
        <f>IFERROR(VLOOKUP($C178,'DONNEES-900'!$A$3:$L$300,10,FALSE),'1000'!$J176)</f>
        <v>0</v>
      </c>
      <c r="L178" s="198">
        <f>IFERROR(VLOOKUP($C178,'DONNEES-900'!$A$3:$L$300,11,FALSE),'1000'!$K176)</f>
        <v>0</v>
      </c>
      <c r="M178" s="206">
        <f t="shared" si="71"/>
        <v>660.44</v>
      </c>
      <c r="N178" s="76">
        <f t="shared" si="72"/>
        <v>0</v>
      </c>
      <c r="O178" s="76">
        <f t="shared" si="73"/>
        <v>0</v>
      </c>
      <c r="P178" s="76">
        <f t="shared" si="74"/>
        <v>0</v>
      </c>
      <c r="Q178" s="76">
        <f t="shared" si="75"/>
        <v>0</v>
      </c>
      <c r="R178" s="76">
        <f t="shared" si="76"/>
        <v>0</v>
      </c>
      <c r="S178" s="76">
        <f t="shared" si="77"/>
        <v>0</v>
      </c>
      <c r="T178" s="207">
        <f t="shared" si="78"/>
        <v>0</v>
      </c>
      <c r="U178" s="289"/>
      <c r="V178" s="290"/>
      <c r="W178" s="93">
        <v>1</v>
      </c>
      <c r="X178" s="98">
        <v>1</v>
      </c>
      <c r="AB178" s="117">
        <f t="shared" si="82"/>
        <v>0</v>
      </c>
      <c r="AD178" s="88">
        <f t="shared" si="84"/>
        <v>0</v>
      </c>
      <c r="AE178" s="77">
        <v>0.87</v>
      </c>
    </row>
    <row r="179" spans="1:31" x14ac:dyDescent="0.2">
      <c r="A179" s="94">
        <v>243</v>
      </c>
      <c r="B179" s="94" t="s">
        <v>35</v>
      </c>
      <c r="C179" s="94">
        <v>241</v>
      </c>
      <c r="D179" s="142">
        <f>IFERROR(VLOOKUP($C179,'DONNEES-900'!$A$3:$L$300,2,FALSE),'1000'!$B177)</f>
        <v>0</v>
      </c>
      <c r="E179" s="142">
        <f>IFERROR(VLOOKUP($C179,'DONNEES-900'!$A$3:$L$300,3,FALSE),'1000'!$C177)</f>
        <v>0</v>
      </c>
      <c r="F179" s="142">
        <f>IFERROR(VLOOKUP($C179,'DONNEES-900'!$A$3:$L$300,4,FALSE),'1000'!$D177)</f>
        <v>0</v>
      </c>
      <c r="G179" s="142">
        <f>IFERROR(VLOOKUP($C179,'DONNEES-900'!$A$3:$L$300,5,FALSE),'1000'!$E177)</f>
        <v>0</v>
      </c>
      <c r="H179" s="142">
        <f>IFERROR(VLOOKUP($C179,'DONNEES-900'!$A$3:$L$300,6,FALSE),'1000'!$F177)</f>
        <v>0</v>
      </c>
      <c r="I179" s="142">
        <f>IFERROR(VLOOKUP($C179,'DONNEES-900'!$A$3:$L$300,7,FALSE),'1000'!$G177)</f>
        <v>0</v>
      </c>
      <c r="J179" s="142">
        <f>IFERROR(VLOOKUP($C179,'DONNEES-900'!$A$3:$L$300,9,FALSE),'1000'!$I177)</f>
        <v>0</v>
      </c>
      <c r="K179" s="142">
        <f>IFERROR(VLOOKUP($C179,'DONNEES-900'!$A$3:$L$300,10,FALSE),'1000'!$J177)</f>
        <v>0</v>
      </c>
      <c r="L179" s="199">
        <f>IFERROR(VLOOKUP($C179,'DONNEES-900'!$A$3:$L$300,11,FALSE),'1000'!$K177)</f>
        <v>0</v>
      </c>
      <c r="M179" s="208">
        <f t="shared" si="71"/>
        <v>0</v>
      </c>
      <c r="N179" s="142">
        <f t="shared" si="72"/>
        <v>0</v>
      </c>
      <c r="O179" s="142">
        <f t="shared" si="73"/>
        <v>0</v>
      </c>
      <c r="P179" s="142">
        <f t="shared" si="74"/>
        <v>0</v>
      </c>
      <c r="Q179" s="142">
        <f t="shared" si="75"/>
        <v>0</v>
      </c>
      <c r="R179" s="142">
        <f t="shared" si="76"/>
        <v>0</v>
      </c>
      <c r="S179" s="142">
        <f t="shared" si="77"/>
        <v>0</v>
      </c>
      <c r="T179" s="209">
        <f t="shared" si="78"/>
        <v>0</v>
      </c>
      <c r="U179" s="289"/>
      <c r="V179" s="290"/>
      <c r="W179" s="143">
        <v>1</v>
      </c>
      <c r="X179" s="145">
        <v>1</v>
      </c>
      <c r="AB179" s="117">
        <f t="shared" si="82"/>
        <v>0</v>
      </c>
      <c r="AD179" s="88">
        <f t="shared" si="84"/>
        <v>0</v>
      </c>
      <c r="AE179" s="77">
        <v>0.87</v>
      </c>
    </row>
    <row r="180" spans="1:31" x14ac:dyDescent="0.2">
      <c r="A180" s="92">
        <v>244</v>
      </c>
      <c r="B180" s="92" t="s">
        <v>34</v>
      </c>
      <c r="C180" s="92">
        <v>242</v>
      </c>
      <c r="D180" s="76">
        <f>IFERROR(VLOOKUP($C180,'DONNEES-900'!$A$3:$L$300,2,FALSE),'1000'!$B178)</f>
        <v>660.44</v>
      </c>
      <c r="E180" s="76">
        <f>IFERROR(VLOOKUP($C180,'DONNEES-900'!$A$3:$L$300,3,FALSE),'1000'!$C178)</f>
        <v>0</v>
      </c>
      <c r="F180" s="76">
        <f>IFERROR(VLOOKUP($C180,'DONNEES-900'!$A$3:$L$300,4,FALSE),'1000'!$D178)</f>
        <v>0</v>
      </c>
      <c r="G180" s="76">
        <f>IFERROR(VLOOKUP($C180,'DONNEES-900'!$A$3:$L$300,5,FALSE),'1000'!$E178)</f>
        <v>0</v>
      </c>
      <c r="H180" s="76">
        <f>IFERROR(VLOOKUP($C180,'DONNEES-900'!$A$3:$L$300,6,FALSE),'1000'!$F178)</f>
        <v>0</v>
      </c>
      <c r="I180" s="76">
        <f>IFERROR(VLOOKUP($C180,'DONNEES-900'!$A$3:$L$300,7,FALSE),'1000'!$G178)</f>
        <v>0</v>
      </c>
      <c r="J180" s="76">
        <f>IFERROR(VLOOKUP($C180,'DONNEES-900'!$A$3:$L$300,9,FALSE),'1000'!$I178)</f>
        <v>0</v>
      </c>
      <c r="K180" s="76">
        <f>IFERROR(VLOOKUP($C180,'DONNEES-900'!$A$3:$L$300,10,FALSE),'1000'!$J178)</f>
        <v>0</v>
      </c>
      <c r="L180" s="198">
        <f>IFERROR(VLOOKUP($C180,'DONNEES-900'!$A$3:$L$300,11,FALSE),'1000'!$K178)</f>
        <v>0</v>
      </c>
      <c r="M180" s="206">
        <f t="shared" si="71"/>
        <v>660.44</v>
      </c>
      <c r="N180" s="76">
        <f t="shared" si="72"/>
        <v>0</v>
      </c>
      <c r="O180" s="76">
        <f t="shared" si="73"/>
        <v>0</v>
      </c>
      <c r="P180" s="76">
        <f t="shared" si="74"/>
        <v>0</v>
      </c>
      <c r="Q180" s="76">
        <f t="shared" si="75"/>
        <v>0</v>
      </c>
      <c r="R180" s="76">
        <f t="shared" si="76"/>
        <v>0</v>
      </c>
      <c r="S180" s="76">
        <f t="shared" si="77"/>
        <v>0</v>
      </c>
      <c r="T180" s="207">
        <f t="shared" si="78"/>
        <v>0</v>
      </c>
      <c r="U180" s="289"/>
      <c r="V180" s="290"/>
      <c r="W180" s="93">
        <v>1</v>
      </c>
      <c r="X180" s="98">
        <v>1</v>
      </c>
      <c r="AB180" s="117">
        <f t="shared" si="82"/>
        <v>0</v>
      </c>
      <c r="AD180" s="88">
        <f t="shared" si="84"/>
        <v>0</v>
      </c>
      <c r="AE180" s="77">
        <v>0.87</v>
      </c>
    </row>
    <row r="181" spans="1:31" x14ac:dyDescent="0.2">
      <c r="A181" s="92">
        <v>245</v>
      </c>
      <c r="B181" s="92" t="s">
        <v>34</v>
      </c>
      <c r="C181" s="92">
        <v>243</v>
      </c>
      <c r="D181" s="76">
        <f>IFERROR(VLOOKUP($C181,'DONNEES-900'!$A$3:$L$300,2,FALSE),'1000'!$B179)</f>
        <v>660.44</v>
      </c>
      <c r="E181" s="76">
        <f>IFERROR(VLOOKUP($C181,'DONNEES-900'!$A$3:$L$300,3,FALSE),'1000'!$C179)</f>
        <v>0</v>
      </c>
      <c r="F181" s="76">
        <f>IFERROR(VLOOKUP($C181,'DONNEES-900'!$A$3:$L$300,4,FALSE),'1000'!$D179)</f>
        <v>0</v>
      </c>
      <c r="G181" s="76">
        <f>IFERROR(VLOOKUP($C181,'DONNEES-900'!$A$3:$L$300,5,FALSE),'1000'!$E179)</f>
        <v>0</v>
      </c>
      <c r="H181" s="76">
        <f>IFERROR(VLOOKUP($C181,'DONNEES-900'!$A$3:$L$300,6,FALSE),'1000'!$F179)</f>
        <v>0</v>
      </c>
      <c r="I181" s="76">
        <f>IFERROR(VLOOKUP($C181,'DONNEES-900'!$A$3:$L$300,7,FALSE),'1000'!$G179)</f>
        <v>0</v>
      </c>
      <c r="J181" s="76">
        <f>IFERROR(VLOOKUP($C181,'DONNEES-900'!$A$3:$L$300,9,FALSE),'1000'!$I179)</f>
        <v>0</v>
      </c>
      <c r="K181" s="76">
        <f>IFERROR(VLOOKUP($C181,'DONNEES-900'!$A$3:$L$300,10,FALSE),'1000'!$J179)</f>
        <v>0</v>
      </c>
      <c r="L181" s="198">
        <f>IFERROR(VLOOKUP($C181,'DONNEES-900'!$A$3:$L$300,11,FALSE),'1000'!$K179)</f>
        <v>0</v>
      </c>
      <c r="M181" s="206">
        <f t="shared" si="71"/>
        <v>660.44</v>
      </c>
      <c r="N181" s="76">
        <f t="shared" si="72"/>
        <v>0</v>
      </c>
      <c r="O181" s="76">
        <f t="shared" si="73"/>
        <v>0</v>
      </c>
      <c r="P181" s="76">
        <f t="shared" si="74"/>
        <v>0</v>
      </c>
      <c r="Q181" s="76">
        <f t="shared" si="75"/>
        <v>0</v>
      </c>
      <c r="R181" s="76">
        <f t="shared" si="76"/>
        <v>0</v>
      </c>
      <c r="S181" s="76">
        <f t="shared" si="77"/>
        <v>0</v>
      </c>
      <c r="T181" s="207">
        <f t="shared" si="78"/>
        <v>0</v>
      </c>
      <c r="U181" s="289"/>
      <c r="V181" s="290"/>
      <c r="W181" s="93">
        <v>1</v>
      </c>
      <c r="X181" s="98">
        <v>1</v>
      </c>
      <c r="AB181" s="117">
        <f t="shared" si="82"/>
        <v>0</v>
      </c>
      <c r="AD181" s="88">
        <f t="shared" si="84"/>
        <v>0</v>
      </c>
      <c r="AE181" s="77">
        <v>0.87</v>
      </c>
    </row>
    <row r="182" spans="1:31" x14ac:dyDescent="0.2">
      <c r="A182" s="92">
        <v>246</v>
      </c>
      <c r="B182" s="92" t="s">
        <v>34</v>
      </c>
      <c r="C182" s="92">
        <v>244</v>
      </c>
      <c r="D182" s="76">
        <f>IFERROR(VLOOKUP($C182,'DONNEES-900'!$A$3:$L$300,2,FALSE),'1000'!$B180)</f>
        <v>660.44</v>
      </c>
      <c r="E182" s="76">
        <f>IFERROR(VLOOKUP($C182,'DONNEES-900'!$A$3:$L$300,3,FALSE),'1000'!$C180)</f>
        <v>0</v>
      </c>
      <c r="F182" s="76">
        <f>IFERROR(VLOOKUP($C182,'DONNEES-900'!$A$3:$L$300,4,FALSE),'1000'!$D180)</f>
        <v>0</v>
      </c>
      <c r="G182" s="76">
        <f>IFERROR(VLOOKUP($C182,'DONNEES-900'!$A$3:$L$300,5,FALSE),'1000'!$E180)</f>
        <v>0</v>
      </c>
      <c r="H182" s="76">
        <f>IFERROR(VLOOKUP($C182,'DONNEES-900'!$A$3:$L$300,6,FALSE),'1000'!$F180)</f>
        <v>0</v>
      </c>
      <c r="I182" s="76">
        <f>IFERROR(VLOOKUP($C182,'DONNEES-900'!$A$3:$L$300,7,FALSE),'1000'!$G180)</f>
        <v>0</v>
      </c>
      <c r="J182" s="76">
        <f>IFERROR(VLOOKUP($C182,'DONNEES-900'!$A$3:$L$300,9,FALSE),'1000'!$I180)</f>
        <v>0</v>
      </c>
      <c r="K182" s="76">
        <f>IFERROR(VLOOKUP($C182,'DONNEES-900'!$A$3:$L$300,10,FALSE),'1000'!$J180)</f>
        <v>0</v>
      </c>
      <c r="L182" s="198">
        <f>IFERROR(VLOOKUP($C182,'DONNEES-900'!$A$3:$L$300,11,FALSE),'1000'!$K180)</f>
        <v>0</v>
      </c>
      <c r="M182" s="206">
        <f t="shared" si="71"/>
        <v>660.44</v>
      </c>
      <c r="N182" s="76">
        <f t="shared" si="72"/>
        <v>0</v>
      </c>
      <c r="O182" s="76">
        <f t="shared" si="73"/>
        <v>0</v>
      </c>
      <c r="P182" s="76">
        <f t="shared" si="74"/>
        <v>0</v>
      </c>
      <c r="Q182" s="76">
        <f t="shared" si="75"/>
        <v>0</v>
      </c>
      <c r="R182" s="76">
        <f t="shared" si="76"/>
        <v>0</v>
      </c>
      <c r="S182" s="76">
        <f t="shared" si="77"/>
        <v>0</v>
      </c>
      <c r="T182" s="207">
        <f t="shared" si="78"/>
        <v>0</v>
      </c>
      <c r="U182" s="289"/>
      <c r="V182" s="290"/>
      <c r="W182" s="93">
        <v>1</v>
      </c>
      <c r="X182" s="98">
        <v>1</v>
      </c>
      <c r="AB182" s="117">
        <f t="shared" si="82"/>
        <v>0</v>
      </c>
      <c r="AD182" s="88">
        <f t="shared" si="84"/>
        <v>0</v>
      </c>
      <c r="AE182" s="77">
        <v>0.87</v>
      </c>
    </row>
    <row r="183" spans="1:31" x14ac:dyDescent="0.2">
      <c r="A183" s="94">
        <v>247</v>
      </c>
      <c r="B183" s="94" t="s">
        <v>35</v>
      </c>
      <c r="C183" s="94">
        <v>245</v>
      </c>
      <c r="D183" s="142">
        <f>IFERROR(VLOOKUP($C183,'DONNEES-900'!$A$3:$L$300,2,FALSE),'1000'!$B181)</f>
        <v>0</v>
      </c>
      <c r="E183" s="142">
        <f>IFERROR(VLOOKUP($C183,'DONNEES-900'!$A$3:$L$300,3,FALSE),'1000'!$C181)</f>
        <v>0</v>
      </c>
      <c r="F183" s="142">
        <f>IFERROR(VLOOKUP($C183,'DONNEES-900'!$A$3:$L$300,4,FALSE),'1000'!$D181)</f>
        <v>0</v>
      </c>
      <c r="G183" s="142">
        <f>IFERROR(VLOOKUP($C183,'DONNEES-900'!$A$3:$L$300,5,FALSE),'1000'!$E181)</f>
        <v>0</v>
      </c>
      <c r="H183" s="142">
        <f>IFERROR(VLOOKUP($C183,'DONNEES-900'!$A$3:$L$300,6,FALSE),'1000'!$F181)</f>
        <v>0</v>
      </c>
      <c r="I183" s="142">
        <f>IFERROR(VLOOKUP($C183,'DONNEES-900'!$A$3:$L$300,7,FALSE),'1000'!$G181)</f>
        <v>0</v>
      </c>
      <c r="J183" s="142">
        <f>IFERROR(VLOOKUP($C183,'DONNEES-900'!$A$3:$L$300,9,FALSE),'1000'!$I181)</f>
        <v>0</v>
      </c>
      <c r="K183" s="142">
        <f>IFERROR(VLOOKUP($C183,'DONNEES-900'!$A$3:$L$300,10,FALSE),'1000'!$J181)</f>
        <v>0</v>
      </c>
      <c r="L183" s="199">
        <f>IFERROR(VLOOKUP($C183,'DONNEES-900'!$A$3:$L$300,11,FALSE),'1000'!$K181)</f>
        <v>0</v>
      </c>
      <c r="M183" s="208">
        <f t="shared" si="71"/>
        <v>0</v>
      </c>
      <c r="N183" s="142">
        <f t="shared" si="72"/>
        <v>0</v>
      </c>
      <c r="O183" s="142">
        <f t="shared" si="73"/>
        <v>0</v>
      </c>
      <c r="P183" s="142">
        <f t="shared" si="74"/>
        <v>0</v>
      </c>
      <c r="Q183" s="142">
        <f t="shared" si="75"/>
        <v>0</v>
      </c>
      <c r="R183" s="142">
        <f t="shared" si="76"/>
        <v>0</v>
      </c>
      <c r="S183" s="142">
        <f t="shared" si="77"/>
        <v>0</v>
      </c>
      <c r="T183" s="209">
        <f t="shared" si="78"/>
        <v>0</v>
      </c>
      <c r="U183" s="289"/>
      <c r="V183" s="290"/>
      <c r="W183" s="143">
        <v>1</v>
      </c>
      <c r="X183" s="145">
        <v>1</v>
      </c>
      <c r="AB183" s="117">
        <f t="shared" si="82"/>
        <v>0</v>
      </c>
      <c r="AD183" s="88">
        <f t="shared" si="84"/>
        <v>0</v>
      </c>
      <c r="AE183" s="77">
        <v>0.87</v>
      </c>
    </row>
    <row r="184" spans="1:31" x14ac:dyDescent="0.2">
      <c r="A184" s="92">
        <v>248</v>
      </c>
      <c r="B184" s="92" t="s">
        <v>34</v>
      </c>
      <c r="C184" s="92">
        <v>246</v>
      </c>
      <c r="D184" s="76">
        <f>IFERROR(VLOOKUP($C184,'DONNEES-900'!$A$3:$L$300,2,FALSE),'1000'!$B182)</f>
        <v>660.44</v>
      </c>
      <c r="E184" s="76">
        <f>IFERROR(VLOOKUP($C184,'DONNEES-900'!$A$3:$L$300,3,FALSE),'1000'!$C182)</f>
        <v>0</v>
      </c>
      <c r="F184" s="76">
        <f>IFERROR(VLOOKUP($C184,'DONNEES-900'!$A$3:$L$300,4,FALSE),'1000'!$D182)</f>
        <v>0</v>
      </c>
      <c r="G184" s="76">
        <f>IFERROR(VLOOKUP($C184,'DONNEES-900'!$A$3:$L$300,5,FALSE),'1000'!$E182)</f>
        <v>0</v>
      </c>
      <c r="H184" s="76">
        <f>IFERROR(VLOOKUP($C184,'DONNEES-900'!$A$3:$L$300,6,FALSE),'1000'!$F182)</f>
        <v>0</v>
      </c>
      <c r="I184" s="76">
        <f>IFERROR(VLOOKUP($C184,'DONNEES-900'!$A$3:$L$300,7,FALSE),'1000'!$G182)</f>
        <v>0</v>
      </c>
      <c r="J184" s="76">
        <f>IFERROR(VLOOKUP($C184,'DONNEES-900'!$A$3:$L$300,9,FALSE),'1000'!$I182)</f>
        <v>0</v>
      </c>
      <c r="K184" s="76">
        <f>IFERROR(VLOOKUP($C184,'DONNEES-900'!$A$3:$L$300,10,FALSE),'1000'!$J182)</f>
        <v>0</v>
      </c>
      <c r="L184" s="198">
        <f>IFERROR(VLOOKUP($C184,'DONNEES-900'!$A$3:$L$300,11,FALSE),'1000'!$K182)</f>
        <v>0</v>
      </c>
      <c r="M184" s="206">
        <f t="shared" si="71"/>
        <v>660.44</v>
      </c>
      <c r="N184" s="76">
        <f t="shared" si="72"/>
        <v>0</v>
      </c>
      <c r="O184" s="76">
        <f t="shared" si="73"/>
        <v>0</v>
      </c>
      <c r="P184" s="76">
        <f t="shared" si="74"/>
        <v>0</v>
      </c>
      <c r="Q184" s="76">
        <f t="shared" si="75"/>
        <v>0</v>
      </c>
      <c r="R184" s="76">
        <f t="shared" si="76"/>
        <v>0</v>
      </c>
      <c r="S184" s="76">
        <f t="shared" si="77"/>
        <v>0</v>
      </c>
      <c r="T184" s="207">
        <f t="shared" si="78"/>
        <v>0</v>
      </c>
      <c r="U184" s="289"/>
      <c r="V184" s="290"/>
      <c r="W184" s="93">
        <v>1</v>
      </c>
      <c r="X184" s="98">
        <v>1</v>
      </c>
      <c r="AB184" s="117">
        <f t="shared" si="82"/>
        <v>0</v>
      </c>
      <c r="AD184" s="88">
        <f t="shared" si="84"/>
        <v>0</v>
      </c>
      <c r="AE184" s="77">
        <v>0.87</v>
      </c>
    </row>
    <row r="185" spans="1:31" x14ac:dyDescent="0.2">
      <c r="A185" s="92">
        <v>249</v>
      </c>
      <c r="B185" s="92" t="s">
        <v>34</v>
      </c>
      <c r="C185" s="92">
        <v>247</v>
      </c>
      <c r="D185" s="76">
        <f>IFERROR(VLOOKUP($C185,'DONNEES-900'!$A$3:$L$300,2,FALSE),'1000'!$B183)</f>
        <v>660.44</v>
      </c>
      <c r="E185" s="76">
        <f>IFERROR(VLOOKUP($C185,'DONNEES-900'!$A$3:$L$300,3,FALSE),'1000'!$C183)</f>
        <v>0</v>
      </c>
      <c r="F185" s="76">
        <f>IFERROR(VLOOKUP($C185,'DONNEES-900'!$A$3:$L$300,4,FALSE),'1000'!$D183)</f>
        <v>0</v>
      </c>
      <c r="G185" s="76">
        <f>IFERROR(VLOOKUP($C185,'DONNEES-900'!$A$3:$L$300,5,FALSE),'1000'!$E183)</f>
        <v>0</v>
      </c>
      <c r="H185" s="76">
        <f>IFERROR(VLOOKUP($C185,'DONNEES-900'!$A$3:$L$300,6,FALSE),'1000'!$F183)</f>
        <v>0</v>
      </c>
      <c r="I185" s="76">
        <f>IFERROR(VLOOKUP($C185,'DONNEES-900'!$A$3:$L$300,7,FALSE),'1000'!$G183)</f>
        <v>0</v>
      </c>
      <c r="J185" s="76">
        <f>IFERROR(VLOOKUP($C185,'DONNEES-900'!$A$3:$L$300,9,FALSE),'1000'!$I183)</f>
        <v>0</v>
      </c>
      <c r="K185" s="76">
        <f>IFERROR(VLOOKUP($C185,'DONNEES-900'!$A$3:$L$300,10,FALSE),'1000'!$J183)</f>
        <v>0</v>
      </c>
      <c r="L185" s="198">
        <f>IFERROR(VLOOKUP($C185,'DONNEES-900'!$A$3:$L$300,11,FALSE),'1000'!$K183)</f>
        <v>0</v>
      </c>
      <c r="M185" s="206">
        <f t="shared" si="71"/>
        <v>660.44</v>
      </c>
      <c r="N185" s="76">
        <f t="shared" si="72"/>
        <v>0</v>
      </c>
      <c r="O185" s="76">
        <f t="shared" si="73"/>
        <v>0</v>
      </c>
      <c r="P185" s="76">
        <f t="shared" si="74"/>
        <v>0</v>
      </c>
      <c r="Q185" s="76">
        <f t="shared" si="75"/>
        <v>0</v>
      </c>
      <c r="R185" s="76">
        <f t="shared" si="76"/>
        <v>0</v>
      </c>
      <c r="S185" s="76">
        <f t="shared" si="77"/>
        <v>0</v>
      </c>
      <c r="T185" s="207">
        <f t="shared" si="78"/>
        <v>0</v>
      </c>
      <c r="U185" s="289"/>
      <c r="V185" s="290"/>
      <c r="W185" s="93">
        <v>1</v>
      </c>
      <c r="X185" s="98">
        <v>1</v>
      </c>
      <c r="AB185" s="117">
        <f t="shared" si="82"/>
        <v>0</v>
      </c>
      <c r="AD185" s="88">
        <f t="shared" si="84"/>
        <v>0</v>
      </c>
      <c r="AE185" s="77">
        <v>0.87</v>
      </c>
    </row>
    <row r="186" spans="1:31" ht="15" thickBot="1" x14ac:dyDescent="0.25">
      <c r="A186" s="92">
        <v>250</v>
      </c>
      <c r="B186" s="92" t="s">
        <v>34</v>
      </c>
      <c r="C186" s="92">
        <v>248</v>
      </c>
      <c r="D186" s="76">
        <f>IFERROR(VLOOKUP($C186,'DONNEES-900'!$A$3:$L$300,2,FALSE),'1000'!$B184)</f>
        <v>660.44</v>
      </c>
      <c r="E186" s="76">
        <f>IFERROR(VLOOKUP($C186,'DONNEES-900'!$A$3:$L$300,3,FALSE),'1000'!$C184)</f>
        <v>0</v>
      </c>
      <c r="F186" s="76">
        <f>IFERROR(VLOOKUP($C186,'DONNEES-900'!$A$3:$L$300,4,FALSE),'1000'!$D184)</f>
        <v>0</v>
      </c>
      <c r="G186" s="76">
        <f>IFERROR(VLOOKUP($C186,'DONNEES-900'!$A$3:$L$300,5,FALSE),'1000'!$E184)</f>
        <v>0</v>
      </c>
      <c r="H186" s="76">
        <f>IFERROR(VLOOKUP($C186,'DONNEES-900'!$A$3:$L$300,6,FALSE),'1000'!$F184)</f>
        <v>0</v>
      </c>
      <c r="I186" s="76">
        <f>IFERROR(VLOOKUP($C186,'DONNEES-900'!$A$3:$L$300,7,FALSE),'1000'!$G184)</f>
        <v>0</v>
      </c>
      <c r="J186" s="76">
        <f>IFERROR(VLOOKUP($C186,'DONNEES-900'!$A$3:$L$300,9,FALSE),'1000'!$I184)</f>
        <v>0</v>
      </c>
      <c r="K186" s="76">
        <f>IFERROR(VLOOKUP($C186,'DONNEES-900'!$A$3:$L$300,10,FALSE),'1000'!$J184)</f>
        <v>0</v>
      </c>
      <c r="L186" s="198">
        <f>IFERROR(VLOOKUP($C186,'DONNEES-900'!$A$3:$L$300,11,FALSE),'1000'!$K184)</f>
        <v>0</v>
      </c>
      <c r="M186" s="212">
        <f t="shared" si="71"/>
        <v>660.44</v>
      </c>
      <c r="N186" s="213">
        <f t="shared" si="72"/>
        <v>0</v>
      </c>
      <c r="O186" s="213">
        <f t="shared" si="73"/>
        <v>0</v>
      </c>
      <c r="P186" s="213">
        <f t="shared" si="74"/>
        <v>0</v>
      </c>
      <c r="Q186" s="213">
        <f t="shared" si="75"/>
        <v>0</v>
      </c>
      <c r="R186" s="213">
        <f t="shared" si="76"/>
        <v>0</v>
      </c>
      <c r="S186" s="213">
        <f t="shared" si="77"/>
        <v>0</v>
      </c>
      <c r="T186" s="214">
        <f t="shared" si="78"/>
        <v>0</v>
      </c>
      <c r="U186" s="291"/>
      <c r="V186" s="292"/>
      <c r="W186" s="93">
        <v>1</v>
      </c>
      <c r="X186" s="98">
        <v>1</v>
      </c>
      <c r="AB186" s="117">
        <f t="shared" si="82"/>
        <v>0</v>
      </c>
      <c r="AD186" s="88">
        <f t="shared" si="84"/>
        <v>0</v>
      </c>
      <c r="AE186" s="77">
        <v>0.87</v>
      </c>
    </row>
    <row r="187" spans="1:31" x14ac:dyDescent="0.2">
      <c r="D187" s="83"/>
      <c r="E187" s="99"/>
      <c r="F187" s="100"/>
      <c r="G187" s="100"/>
      <c r="H187" s="99"/>
      <c r="I187" s="99"/>
      <c r="J187" s="99"/>
      <c r="K187" s="99"/>
      <c r="L187" s="99"/>
      <c r="M187" s="99"/>
      <c r="N187" s="99"/>
      <c r="O187" s="99"/>
      <c r="P187" s="99"/>
      <c r="Q187" s="99"/>
      <c r="R187" s="99"/>
      <c r="S187" s="99"/>
      <c r="T187" s="99"/>
      <c r="U187" s="99"/>
      <c r="V187" s="99"/>
    </row>
    <row r="188" spans="1:31" x14ac:dyDescent="0.2">
      <c r="D188" s="83"/>
      <c r="E188" s="99"/>
      <c r="F188" s="100"/>
      <c r="G188" s="100"/>
      <c r="H188" s="99"/>
      <c r="I188" s="99"/>
      <c r="J188" s="99"/>
      <c r="K188" s="99"/>
      <c r="L188" s="99"/>
      <c r="M188" s="99"/>
      <c r="N188" s="99"/>
      <c r="O188" s="99"/>
      <c r="P188" s="99"/>
      <c r="Q188" s="99"/>
      <c r="R188" s="99"/>
      <c r="S188" s="99"/>
      <c r="T188" s="99"/>
      <c r="U188" s="99"/>
      <c r="V188" s="99"/>
    </row>
    <row r="189" spans="1:31" x14ac:dyDescent="0.2">
      <c r="D189" s="83"/>
      <c r="E189" s="99"/>
      <c r="F189" s="100"/>
      <c r="G189" s="100"/>
      <c r="H189" s="99"/>
      <c r="I189" s="99"/>
      <c r="J189" s="99"/>
      <c r="K189" s="99"/>
      <c r="L189" s="99"/>
      <c r="M189" s="99"/>
      <c r="N189" s="99"/>
      <c r="O189" s="99"/>
      <c r="P189" s="99"/>
      <c r="Q189" s="99"/>
      <c r="R189" s="99"/>
      <c r="S189" s="99"/>
      <c r="T189" s="99"/>
      <c r="U189" s="99"/>
      <c r="V189" s="99"/>
    </row>
    <row r="190" spans="1:31" x14ac:dyDescent="0.2">
      <c r="D190" s="83"/>
      <c r="E190" s="99"/>
      <c r="F190" s="100"/>
      <c r="G190" s="100"/>
      <c r="H190" s="99"/>
      <c r="I190" s="99"/>
      <c r="J190" s="99"/>
      <c r="K190" s="99"/>
      <c r="L190" s="99"/>
      <c r="M190" s="99"/>
      <c r="N190" s="99"/>
      <c r="O190" s="99"/>
      <c r="P190" s="99"/>
      <c r="Q190" s="99"/>
      <c r="R190" s="99"/>
      <c r="S190" s="99"/>
      <c r="T190" s="99"/>
      <c r="U190" s="99"/>
      <c r="V190" s="99"/>
    </row>
    <row r="191" spans="1:31" x14ac:dyDescent="0.2">
      <c r="D191" s="83"/>
      <c r="E191" s="99"/>
      <c r="F191" s="100"/>
      <c r="G191" s="100"/>
      <c r="H191" s="99"/>
      <c r="I191" s="99"/>
      <c r="J191" s="99"/>
      <c r="K191" s="99"/>
      <c r="L191" s="99"/>
      <c r="M191" s="99"/>
      <c r="N191" s="99"/>
      <c r="O191" s="99"/>
      <c r="P191" s="99"/>
      <c r="Q191" s="99"/>
      <c r="R191" s="99"/>
      <c r="S191" s="99"/>
      <c r="T191" s="99"/>
      <c r="U191" s="99"/>
      <c r="V191" s="99"/>
    </row>
    <row r="192" spans="1:31" x14ac:dyDescent="0.2">
      <c r="D192" s="83"/>
      <c r="E192" s="99"/>
      <c r="F192" s="100"/>
      <c r="G192" s="100"/>
      <c r="H192" s="99"/>
      <c r="I192" s="99"/>
      <c r="J192" s="99"/>
      <c r="K192" s="99"/>
      <c r="L192" s="99"/>
      <c r="M192" s="99"/>
      <c r="N192" s="99"/>
      <c r="O192" s="99"/>
      <c r="P192" s="99"/>
      <c r="Q192" s="99"/>
      <c r="R192" s="99"/>
      <c r="S192" s="99"/>
      <c r="T192" s="99"/>
      <c r="U192" s="99"/>
      <c r="V192" s="99"/>
    </row>
    <row r="193" spans="4:22" x14ac:dyDescent="0.2">
      <c r="D193" s="83"/>
      <c r="E193" s="99"/>
      <c r="F193" s="100"/>
      <c r="G193" s="100"/>
      <c r="H193" s="99"/>
      <c r="I193" s="99"/>
      <c r="J193" s="99"/>
      <c r="K193" s="99"/>
      <c r="L193" s="99"/>
      <c r="M193" s="99"/>
      <c r="N193" s="99"/>
      <c r="O193" s="99"/>
      <c r="P193" s="99"/>
      <c r="Q193" s="99"/>
      <c r="R193" s="99"/>
      <c r="S193" s="99"/>
      <c r="T193" s="99"/>
      <c r="U193" s="99"/>
      <c r="V193" s="99"/>
    </row>
    <row r="194" spans="4:22" x14ac:dyDescent="0.2">
      <c r="D194" s="83"/>
      <c r="E194" s="99"/>
      <c r="F194" s="100"/>
      <c r="G194" s="100"/>
      <c r="H194" s="99"/>
      <c r="I194" s="99"/>
      <c r="J194" s="99"/>
      <c r="K194" s="99"/>
      <c r="L194" s="99"/>
      <c r="M194" s="99"/>
      <c r="N194" s="99"/>
      <c r="O194" s="99"/>
      <c r="P194" s="99"/>
      <c r="Q194" s="99"/>
      <c r="R194" s="99"/>
      <c r="S194" s="99"/>
      <c r="T194" s="99"/>
      <c r="U194" s="99"/>
      <c r="V194" s="99"/>
    </row>
    <row r="195" spans="4:22" x14ac:dyDescent="0.2">
      <c r="D195" s="83"/>
      <c r="E195" s="99"/>
      <c r="F195" s="100"/>
      <c r="G195" s="100"/>
      <c r="H195" s="99"/>
      <c r="I195" s="99"/>
      <c r="J195" s="99"/>
      <c r="K195" s="99"/>
      <c r="L195" s="99"/>
      <c r="M195" s="99"/>
      <c r="N195" s="99"/>
      <c r="O195" s="99"/>
      <c r="P195" s="99"/>
      <c r="Q195" s="99"/>
      <c r="R195" s="99"/>
      <c r="S195" s="99"/>
      <c r="T195" s="99"/>
      <c r="U195" s="99"/>
      <c r="V195" s="99"/>
    </row>
    <row r="196" spans="4:22" x14ac:dyDescent="0.2">
      <c r="D196" s="83"/>
      <c r="E196" s="99"/>
      <c r="F196" s="100"/>
      <c r="G196" s="100"/>
      <c r="H196" s="99"/>
      <c r="I196" s="99"/>
      <c r="J196" s="99"/>
      <c r="K196" s="99"/>
      <c r="L196" s="99"/>
      <c r="M196" s="99"/>
      <c r="N196" s="99"/>
      <c r="O196" s="99"/>
      <c r="P196" s="99"/>
      <c r="Q196" s="99"/>
      <c r="R196" s="99"/>
      <c r="S196" s="99"/>
      <c r="T196" s="99"/>
      <c r="U196" s="99"/>
      <c r="V196" s="99"/>
    </row>
    <row r="197" spans="4:22" x14ac:dyDescent="0.2">
      <c r="E197" s="99"/>
      <c r="F197" s="100"/>
      <c r="G197" s="100"/>
      <c r="H197" s="99"/>
      <c r="I197" s="99"/>
      <c r="J197" s="99"/>
      <c r="K197" s="99"/>
      <c r="L197" s="99"/>
      <c r="M197" s="99"/>
      <c r="N197" s="99"/>
      <c r="O197" s="99"/>
      <c r="P197" s="99"/>
      <c r="Q197" s="99"/>
      <c r="R197" s="99"/>
      <c r="S197" s="99"/>
      <c r="T197" s="99"/>
      <c r="U197" s="99"/>
      <c r="V197" s="99"/>
    </row>
    <row r="198" spans="4:22" x14ac:dyDescent="0.2">
      <c r="F198" s="83"/>
      <c r="G198" s="83"/>
    </row>
  </sheetData>
  <mergeCells count="6">
    <mergeCell ref="AF2:AI2"/>
    <mergeCell ref="AL2:AP2"/>
    <mergeCell ref="D2:L2"/>
    <mergeCell ref="Y2:AD2"/>
    <mergeCell ref="M2:T2"/>
    <mergeCell ref="U2:V186"/>
  </mergeCells>
  <conditionalFormatting sqref="F187:G192">
    <cfRule type="expression" dxfId="9" priority="4" stopIfTrue="1">
      <formula>AF176="Yes"</formula>
    </cfRule>
  </conditionalFormatting>
  <conditionalFormatting sqref="F193:G197">
    <cfRule type="expression" dxfId="8" priority="6" stopIfTrue="1">
      <formula>#REF!="Yes"</formula>
    </cfRule>
  </conditionalFormatting>
  <conditionalFormatting sqref="L3">
    <cfRule type="containsBlanks" dxfId="7" priority="1">
      <formula>LEN(TRIM(L3))=0</formula>
    </cfRule>
  </conditionalFormatting>
  <conditionalFormatting sqref="J3">
    <cfRule type="containsBlanks" dxfId="6" priority="3">
      <formula>LEN(TRIM(J3))=0</formula>
    </cfRule>
  </conditionalFormatting>
  <conditionalFormatting sqref="K3">
    <cfRule type="containsBlanks" dxfId="5" priority="2">
      <formula>LEN(TRIM(K3))=0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184"/>
  <sheetViews>
    <sheetView workbookViewId="0">
      <selection activeCell="N5" sqref="N5"/>
    </sheetView>
  </sheetViews>
  <sheetFormatPr baseColWidth="10" defaultRowHeight="14.25" x14ac:dyDescent="0.2"/>
  <cols>
    <col min="1" max="12" width="12.625" customWidth="1"/>
  </cols>
  <sheetData>
    <row r="1" spans="1:12" ht="16.5" thickBot="1" x14ac:dyDescent="0.25">
      <c r="A1" s="106" t="s">
        <v>4</v>
      </c>
      <c r="B1" s="107" t="s">
        <v>19</v>
      </c>
      <c r="C1" s="107" t="s">
        <v>19</v>
      </c>
      <c r="D1" s="108" t="s">
        <v>11</v>
      </c>
      <c r="E1" s="109" t="s">
        <v>12</v>
      </c>
      <c r="F1" s="110" t="s">
        <v>7</v>
      </c>
      <c r="G1" s="111" t="s">
        <v>8</v>
      </c>
      <c r="H1" s="112" t="s">
        <v>16</v>
      </c>
      <c r="I1" s="113" t="s">
        <v>13</v>
      </c>
      <c r="J1" s="114" t="s">
        <v>6</v>
      </c>
      <c r="K1" s="115" t="s">
        <v>5</v>
      </c>
      <c r="L1" s="112" t="s">
        <v>16</v>
      </c>
    </row>
    <row r="2" spans="1:12" ht="15.75" x14ac:dyDescent="0.2">
      <c r="A2" s="192">
        <v>64</v>
      </c>
      <c r="B2" s="116">
        <v>699</v>
      </c>
      <c r="C2" s="116">
        <v>294</v>
      </c>
      <c r="D2" s="6">
        <v>1331</v>
      </c>
      <c r="E2" s="6">
        <v>1088</v>
      </c>
      <c r="F2" s="6">
        <v>402</v>
      </c>
      <c r="G2" s="6">
        <v>329.2</v>
      </c>
      <c r="H2" s="6">
        <v>3150.2</v>
      </c>
      <c r="I2" s="75">
        <v>395</v>
      </c>
      <c r="J2" s="75">
        <v>756.5</v>
      </c>
      <c r="K2" s="75">
        <v>900.2</v>
      </c>
      <c r="L2" s="6">
        <v>2051.6999999999998</v>
      </c>
    </row>
    <row r="3" spans="1:12" ht="15.75" x14ac:dyDescent="0.2">
      <c r="A3" s="140">
        <v>66</v>
      </c>
      <c r="B3" s="116">
        <v>748.8</v>
      </c>
      <c r="C3" s="116">
        <v>294</v>
      </c>
      <c r="D3" s="6">
        <v>1331</v>
      </c>
      <c r="E3" s="6">
        <v>1088</v>
      </c>
      <c r="F3" s="6">
        <v>402</v>
      </c>
      <c r="G3" s="6">
        <v>329.2</v>
      </c>
      <c r="H3" s="6">
        <v>3150.2</v>
      </c>
      <c r="I3" s="75">
        <v>395</v>
      </c>
      <c r="J3" s="75">
        <v>756.5</v>
      </c>
      <c r="K3" s="75">
        <v>900.2</v>
      </c>
      <c r="L3" s="6">
        <v>2051.6999999999998</v>
      </c>
    </row>
    <row r="4" spans="1:12" ht="15.75" x14ac:dyDescent="0.2">
      <c r="A4" s="140">
        <v>67</v>
      </c>
      <c r="B4" s="116">
        <v>748.8</v>
      </c>
      <c r="C4" s="116">
        <v>294</v>
      </c>
      <c r="D4" s="6">
        <v>1331</v>
      </c>
      <c r="E4" s="6">
        <v>1088</v>
      </c>
      <c r="F4" s="6">
        <v>402</v>
      </c>
      <c r="G4" s="6">
        <v>329.2</v>
      </c>
      <c r="H4" s="6">
        <v>3150.2</v>
      </c>
      <c r="I4" s="75">
        <v>395</v>
      </c>
      <c r="J4" s="75">
        <v>756.5</v>
      </c>
      <c r="K4" s="75">
        <v>900.2</v>
      </c>
      <c r="L4" s="6">
        <v>2051.6999999999998</v>
      </c>
    </row>
    <row r="5" spans="1:12" ht="15.75" x14ac:dyDescent="0.2">
      <c r="A5" s="140">
        <v>68</v>
      </c>
      <c r="B5" s="116">
        <v>748.8</v>
      </c>
      <c r="C5" s="116">
        <v>294</v>
      </c>
      <c r="D5" s="6">
        <v>1331</v>
      </c>
      <c r="E5" s="6">
        <v>1088</v>
      </c>
      <c r="F5" s="6">
        <v>402</v>
      </c>
      <c r="G5" s="6">
        <v>329.2</v>
      </c>
      <c r="H5" s="6">
        <v>3150.2</v>
      </c>
      <c r="I5" s="75">
        <v>395</v>
      </c>
      <c r="J5" s="75">
        <v>756.5</v>
      </c>
      <c r="K5" s="75">
        <v>900.2</v>
      </c>
      <c r="L5" s="6">
        <v>2051.6999999999998</v>
      </c>
    </row>
    <row r="6" spans="1:12" ht="15.75" x14ac:dyDescent="0.2">
      <c r="A6" s="140">
        <v>69</v>
      </c>
      <c r="B6" s="116">
        <v>748.8</v>
      </c>
      <c r="C6" s="116">
        <v>294</v>
      </c>
      <c r="D6" s="6">
        <v>1331</v>
      </c>
      <c r="E6" s="6">
        <v>1088</v>
      </c>
      <c r="F6" s="6">
        <v>402</v>
      </c>
      <c r="G6" s="6">
        <v>329.2</v>
      </c>
      <c r="H6" s="6">
        <v>3150.2</v>
      </c>
      <c r="I6" s="75">
        <v>395</v>
      </c>
      <c r="J6" s="75">
        <v>756.5</v>
      </c>
      <c r="K6" s="75">
        <v>900.2</v>
      </c>
      <c r="L6" s="6">
        <v>2051.6999999999998</v>
      </c>
    </row>
    <row r="7" spans="1:12" ht="15.75" x14ac:dyDescent="0.2">
      <c r="A7" s="140">
        <v>70</v>
      </c>
      <c r="B7" s="116">
        <v>748.8</v>
      </c>
      <c r="C7" s="116">
        <v>294</v>
      </c>
      <c r="D7" s="6">
        <v>1331</v>
      </c>
      <c r="E7" s="6">
        <v>1088</v>
      </c>
      <c r="F7" s="6">
        <v>402</v>
      </c>
      <c r="G7" s="6">
        <v>329.2</v>
      </c>
      <c r="H7" s="6">
        <v>3150.2</v>
      </c>
      <c r="I7" s="75">
        <v>395</v>
      </c>
      <c r="J7" s="75">
        <v>756.5</v>
      </c>
      <c r="K7" s="75">
        <v>900.2</v>
      </c>
      <c r="L7" s="6">
        <v>2051.6999999999998</v>
      </c>
    </row>
    <row r="8" spans="1:12" ht="15.75" x14ac:dyDescent="0.2">
      <c r="A8" s="140">
        <v>72</v>
      </c>
      <c r="B8" s="116">
        <v>748.8</v>
      </c>
      <c r="C8" s="116">
        <v>294</v>
      </c>
      <c r="D8" s="6">
        <v>1331</v>
      </c>
      <c r="E8" s="6">
        <v>1064</v>
      </c>
      <c r="F8" s="6">
        <v>402</v>
      </c>
      <c r="G8" s="6">
        <v>329.2</v>
      </c>
      <c r="H8" s="6">
        <v>3126.2</v>
      </c>
      <c r="I8" s="75">
        <v>395</v>
      </c>
      <c r="J8" s="75">
        <v>756.5</v>
      </c>
      <c r="K8" s="75">
        <v>900.2</v>
      </c>
      <c r="L8" s="6">
        <v>2051.6999999999998</v>
      </c>
    </row>
    <row r="9" spans="1:12" ht="15.75" x14ac:dyDescent="0.2">
      <c r="A9" s="140">
        <v>73</v>
      </c>
      <c r="B9" s="116">
        <v>748.8</v>
      </c>
      <c r="C9" s="116">
        <v>294</v>
      </c>
      <c r="D9" s="6">
        <v>1331</v>
      </c>
      <c r="E9" s="6">
        <v>1064</v>
      </c>
      <c r="F9" s="6">
        <v>402</v>
      </c>
      <c r="G9" s="6">
        <v>329.2</v>
      </c>
      <c r="H9" s="6">
        <v>3126.2</v>
      </c>
      <c r="I9" s="75">
        <v>395</v>
      </c>
      <c r="J9" s="75">
        <v>756.5</v>
      </c>
      <c r="K9" s="75">
        <v>900.2</v>
      </c>
      <c r="L9" s="6">
        <v>2051.6999999999998</v>
      </c>
    </row>
    <row r="10" spans="1:12" ht="15.75" x14ac:dyDescent="0.2">
      <c r="A10" s="140">
        <v>74</v>
      </c>
      <c r="B10" s="116">
        <v>748.8</v>
      </c>
      <c r="C10" s="116">
        <v>294</v>
      </c>
      <c r="D10" s="6">
        <v>1331</v>
      </c>
      <c r="E10" s="6">
        <v>1064</v>
      </c>
      <c r="F10" s="6">
        <v>402</v>
      </c>
      <c r="G10" s="6">
        <v>329.2</v>
      </c>
      <c r="H10" s="6">
        <v>3126.2</v>
      </c>
      <c r="I10" s="75">
        <v>395</v>
      </c>
      <c r="J10" s="75">
        <v>756.5</v>
      </c>
      <c r="K10" s="75">
        <v>900.2</v>
      </c>
      <c r="L10" s="6">
        <v>2051.6999999999998</v>
      </c>
    </row>
    <row r="11" spans="1:12" ht="15.75" x14ac:dyDescent="0.2">
      <c r="A11" s="140">
        <v>75</v>
      </c>
      <c r="B11" s="116">
        <v>748.8</v>
      </c>
      <c r="C11" s="116">
        <v>294</v>
      </c>
      <c r="D11" s="6">
        <v>1331</v>
      </c>
      <c r="E11" s="6">
        <v>1064</v>
      </c>
      <c r="F11" s="6">
        <v>402</v>
      </c>
      <c r="G11" s="6">
        <v>329.2</v>
      </c>
      <c r="H11" s="6">
        <v>3126.2</v>
      </c>
      <c r="I11" s="75">
        <v>395</v>
      </c>
      <c r="J11" s="75">
        <v>756.5</v>
      </c>
      <c r="K11" s="75">
        <v>900.2</v>
      </c>
      <c r="L11" s="6">
        <v>2051.6999999999998</v>
      </c>
    </row>
    <row r="12" spans="1:12" ht="15.75" x14ac:dyDescent="0.2">
      <c r="A12" s="140">
        <v>76</v>
      </c>
      <c r="B12" s="116">
        <v>748.8</v>
      </c>
      <c r="C12" s="116">
        <v>294</v>
      </c>
      <c r="D12" s="6">
        <v>1331</v>
      </c>
      <c r="E12" s="6">
        <v>1064</v>
      </c>
      <c r="F12" s="6">
        <v>402</v>
      </c>
      <c r="G12" s="6">
        <v>329.2</v>
      </c>
      <c r="H12" s="6">
        <v>3126.2</v>
      </c>
      <c r="I12" s="75">
        <v>395</v>
      </c>
      <c r="J12" s="75">
        <v>756.5</v>
      </c>
      <c r="K12" s="75">
        <v>900.2</v>
      </c>
      <c r="L12" s="6">
        <v>2051.6999999999998</v>
      </c>
    </row>
    <row r="13" spans="1:12" ht="15.75" x14ac:dyDescent="0.2">
      <c r="A13" s="140">
        <v>77</v>
      </c>
      <c r="B13" s="116">
        <v>748.8</v>
      </c>
      <c r="C13" s="116">
        <v>294</v>
      </c>
      <c r="D13" s="6">
        <v>1279</v>
      </c>
      <c r="E13" s="6">
        <v>1064</v>
      </c>
      <c r="F13" s="6">
        <v>402</v>
      </c>
      <c r="G13" s="6">
        <v>312.2</v>
      </c>
      <c r="H13" s="6">
        <v>3057.2</v>
      </c>
      <c r="I13" s="75">
        <v>395</v>
      </c>
      <c r="J13" s="75">
        <v>756.5</v>
      </c>
      <c r="K13" s="75">
        <v>900.2</v>
      </c>
      <c r="L13" s="6">
        <v>2051.6999999999998</v>
      </c>
    </row>
    <row r="14" spans="1:12" ht="15.75" x14ac:dyDescent="0.2">
      <c r="A14" s="193">
        <v>88</v>
      </c>
      <c r="B14" s="116">
        <v>748.8</v>
      </c>
      <c r="C14" s="116">
        <v>294</v>
      </c>
      <c r="D14" s="6">
        <v>1272</v>
      </c>
      <c r="E14" s="6">
        <v>1064</v>
      </c>
      <c r="F14" s="6">
        <v>402</v>
      </c>
      <c r="G14" s="6">
        <v>312.2</v>
      </c>
      <c r="H14" s="6">
        <v>3050.2</v>
      </c>
      <c r="I14" s="75">
        <v>395</v>
      </c>
      <c r="J14" s="75">
        <v>756.5</v>
      </c>
      <c r="K14" s="75">
        <v>900.2</v>
      </c>
      <c r="L14" s="6">
        <v>2051.6999999999998</v>
      </c>
    </row>
    <row r="15" spans="1:12" ht="15.75" x14ac:dyDescent="0.2">
      <c r="A15" s="140">
        <v>78</v>
      </c>
      <c r="B15" s="116">
        <v>748.8</v>
      </c>
      <c r="C15" s="116">
        <v>294</v>
      </c>
      <c r="D15" s="6">
        <v>1272</v>
      </c>
      <c r="E15" s="6">
        <v>1064</v>
      </c>
      <c r="F15" s="6">
        <v>402</v>
      </c>
      <c r="G15" s="6">
        <v>272.2</v>
      </c>
      <c r="H15" s="6">
        <v>3010.2</v>
      </c>
      <c r="I15" s="75">
        <v>395</v>
      </c>
      <c r="J15" s="75">
        <v>756.5</v>
      </c>
      <c r="K15" s="75">
        <v>900.2</v>
      </c>
      <c r="L15" s="6">
        <v>2051.6999999999998</v>
      </c>
    </row>
    <row r="16" spans="1:12" ht="15.75" x14ac:dyDescent="0.2">
      <c r="A16" s="140">
        <v>79</v>
      </c>
      <c r="B16" s="116">
        <v>748.8</v>
      </c>
      <c r="C16" s="116">
        <v>294</v>
      </c>
      <c r="D16" s="6">
        <v>1272</v>
      </c>
      <c r="E16" s="6">
        <v>1064</v>
      </c>
      <c r="F16" s="6">
        <v>402</v>
      </c>
      <c r="G16" s="6">
        <v>272.2</v>
      </c>
      <c r="H16" s="6">
        <v>3010.2</v>
      </c>
      <c r="I16" s="75">
        <v>395</v>
      </c>
      <c r="J16" s="76">
        <v>756.5</v>
      </c>
      <c r="K16" s="76">
        <v>900.2</v>
      </c>
      <c r="L16" s="6">
        <v>2051.6999999999998</v>
      </c>
    </row>
    <row r="17" spans="1:12" ht="15.75" x14ac:dyDescent="0.2">
      <c r="A17" s="140">
        <v>80</v>
      </c>
      <c r="B17" s="116">
        <v>748.8</v>
      </c>
      <c r="C17" s="116">
        <v>294</v>
      </c>
      <c r="D17" s="6">
        <v>1272</v>
      </c>
      <c r="E17" s="6">
        <v>1064</v>
      </c>
      <c r="F17" s="6">
        <v>402</v>
      </c>
      <c r="G17" s="6">
        <v>272.2</v>
      </c>
      <c r="H17" s="6">
        <v>3010.2</v>
      </c>
      <c r="I17" s="75">
        <v>395</v>
      </c>
      <c r="J17" s="75">
        <v>756.5</v>
      </c>
      <c r="K17" s="75">
        <v>900.2</v>
      </c>
      <c r="L17" s="6">
        <v>2051.6999999999998</v>
      </c>
    </row>
    <row r="18" spans="1:12" ht="15.75" x14ac:dyDescent="0.2">
      <c r="A18" s="140">
        <v>81</v>
      </c>
      <c r="B18" s="116">
        <v>748.8</v>
      </c>
      <c r="C18" s="116">
        <v>294</v>
      </c>
      <c r="D18" s="6">
        <v>1272</v>
      </c>
      <c r="E18" s="6">
        <v>1064</v>
      </c>
      <c r="F18" s="6">
        <v>402</v>
      </c>
      <c r="G18" s="6">
        <v>272.2</v>
      </c>
      <c r="H18" s="6">
        <v>3010.2</v>
      </c>
      <c r="I18" s="75">
        <v>373</v>
      </c>
      <c r="J18" s="75">
        <v>756.5</v>
      </c>
      <c r="K18" s="75">
        <v>900.2</v>
      </c>
      <c r="L18" s="6">
        <v>2029.7</v>
      </c>
    </row>
    <row r="19" spans="1:12" ht="15.75" x14ac:dyDescent="0.2">
      <c r="A19" s="140">
        <v>82</v>
      </c>
      <c r="B19" s="116">
        <v>748.8</v>
      </c>
      <c r="C19" s="116">
        <v>294</v>
      </c>
      <c r="D19" s="6">
        <v>1272</v>
      </c>
      <c r="E19" s="6">
        <v>1064</v>
      </c>
      <c r="F19" s="6">
        <v>402</v>
      </c>
      <c r="G19" s="6">
        <v>272.2</v>
      </c>
      <c r="H19" s="6">
        <v>3010.2</v>
      </c>
      <c r="I19" s="75">
        <v>373</v>
      </c>
      <c r="J19" s="75">
        <v>756.5</v>
      </c>
      <c r="K19" s="75">
        <v>900.2</v>
      </c>
      <c r="L19" s="6">
        <v>2029.7</v>
      </c>
    </row>
    <row r="20" spans="1:12" ht="15.75" x14ac:dyDescent="0.2">
      <c r="A20" s="140">
        <v>83</v>
      </c>
      <c r="B20" s="116">
        <v>748.8</v>
      </c>
      <c r="C20" s="116">
        <v>294</v>
      </c>
      <c r="D20" s="6">
        <v>1272</v>
      </c>
      <c r="E20" s="6">
        <v>1064</v>
      </c>
      <c r="F20" s="6">
        <v>402</v>
      </c>
      <c r="G20" s="6">
        <v>272.2</v>
      </c>
      <c r="H20" s="6">
        <v>3010.2</v>
      </c>
      <c r="I20" s="75">
        <v>373</v>
      </c>
      <c r="J20" s="75">
        <v>756.5</v>
      </c>
      <c r="K20" s="75">
        <v>900.2</v>
      </c>
      <c r="L20" s="6">
        <v>2029.7</v>
      </c>
    </row>
    <row r="21" spans="1:12" ht="15.75" x14ac:dyDescent="0.2">
      <c r="A21" s="140">
        <v>84</v>
      </c>
      <c r="B21" s="116">
        <v>748.8</v>
      </c>
      <c r="C21" s="116">
        <v>294</v>
      </c>
      <c r="D21" s="6">
        <v>1272</v>
      </c>
      <c r="E21" s="6">
        <v>1064</v>
      </c>
      <c r="F21" s="6">
        <v>344</v>
      </c>
      <c r="G21" s="6">
        <v>272.2</v>
      </c>
      <c r="H21" s="6">
        <v>2952.2</v>
      </c>
      <c r="I21" s="75">
        <v>373</v>
      </c>
      <c r="J21" s="75">
        <v>756.5</v>
      </c>
      <c r="K21" s="75">
        <v>900.2</v>
      </c>
      <c r="L21" s="6">
        <v>2029.7</v>
      </c>
    </row>
    <row r="22" spans="1:12" ht="15.75" x14ac:dyDescent="0.2">
      <c r="A22" s="140">
        <v>85</v>
      </c>
      <c r="B22" s="116">
        <v>748.8</v>
      </c>
      <c r="C22" s="116">
        <v>294</v>
      </c>
      <c r="D22" s="6">
        <v>1272</v>
      </c>
      <c r="E22" s="6">
        <v>1064</v>
      </c>
      <c r="F22" s="6">
        <v>344</v>
      </c>
      <c r="G22" s="6">
        <v>272.2</v>
      </c>
      <c r="H22" s="6">
        <v>2952.2</v>
      </c>
      <c r="I22" s="75">
        <v>373</v>
      </c>
      <c r="J22" s="75">
        <v>756.5</v>
      </c>
      <c r="K22" s="75">
        <v>900.2</v>
      </c>
      <c r="L22" s="6">
        <v>2029.7</v>
      </c>
    </row>
    <row r="23" spans="1:12" ht="15.75" x14ac:dyDescent="0.2">
      <c r="A23" s="140">
        <v>86</v>
      </c>
      <c r="B23" s="116">
        <v>748.8</v>
      </c>
      <c r="C23" s="116">
        <v>294</v>
      </c>
      <c r="D23" s="6">
        <v>1272</v>
      </c>
      <c r="E23" s="6">
        <v>1064</v>
      </c>
      <c r="F23" s="6">
        <v>344</v>
      </c>
      <c r="G23" s="6">
        <v>272.2</v>
      </c>
      <c r="H23" s="6">
        <v>2952.2</v>
      </c>
      <c r="I23" s="75">
        <v>373</v>
      </c>
      <c r="J23" s="75">
        <v>756.5</v>
      </c>
      <c r="K23" s="75">
        <v>900.2</v>
      </c>
      <c r="L23" s="6">
        <v>2029.7</v>
      </c>
    </row>
    <row r="24" spans="1:12" ht="15.75" x14ac:dyDescent="0.2">
      <c r="A24" s="140">
        <v>87</v>
      </c>
      <c r="B24" s="116">
        <v>748.8</v>
      </c>
      <c r="C24" s="116">
        <v>294</v>
      </c>
      <c r="D24" s="6">
        <v>1272</v>
      </c>
      <c r="E24" s="6">
        <v>1064</v>
      </c>
      <c r="F24" s="6">
        <v>344</v>
      </c>
      <c r="G24" s="6">
        <v>272.2</v>
      </c>
      <c r="H24" s="6">
        <v>2952.2</v>
      </c>
      <c r="I24" s="75">
        <v>373</v>
      </c>
      <c r="J24" s="75">
        <v>756.5</v>
      </c>
      <c r="K24" s="75">
        <v>900.2</v>
      </c>
      <c r="L24" s="6">
        <v>2029.7</v>
      </c>
    </row>
    <row r="25" spans="1:12" ht="15.75" x14ac:dyDescent="0.2">
      <c r="A25" s="140">
        <v>89</v>
      </c>
      <c r="B25" s="116">
        <v>748.8</v>
      </c>
      <c r="C25" s="116">
        <v>294</v>
      </c>
      <c r="D25" s="6">
        <v>1272</v>
      </c>
      <c r="E25" s="6">
        <v>1064</v>
      </c>
      <c r="F25" s="6">
        <v>344</v>
      </c>
      <c r="G25" s="6">
        <v>272.2</v>
      </c>
      <c r="H25" s="6">
        <v>2952.2</v>
      </c>
      <c r="I25" s="75">
        <v>373</v>
      </c>
      <c r="J25" s="75">
        <v>756.5</v>
      </c>
      <c r="K25" s="75">
        <v>900.2</v>
      </c>
      <c r="L25" s="6">
        <v>2029.7</v>
      </c>
    </row>
    <row r="26" spans="1:12" ht="15.75" x14ac:dyDescent="0.2">
      <c r="A26" s="140">
        <v>91</v>
      </c>
      <c r="B26" s="116">
        <v>741.8</v>
      </c>
      <c r="C26" s="116">
        <v>294</v>
      </c>
      <c r="D26" s="6">
        <v>1272</v>
      </c>
      <c r="E26" s="6">
        <v>1064</v>
      </c>
      <c r="F26" s="6">
        <v>344</v>
      </c>
      <c r="G26" s="6">
        <v>272.2</v>
      </c>
      <c r="H26" s="6">
        <v>2952.2</v>
      </c>
      <c r="I26" s="75">
        <v>373</v>
      </c>
      <c r="J26" s="75">
        <v>756.5</v>
      </c>
      <c r="K26" s="75">
        <v>900.2</v>
      </c>
      <c r="L26" s="6">
        <v>2029.7</v>
      </c>
    </row>
    <row r="27" spans="1:12" ht="15.75" x14ac:dyDescent="0.2">
      <c r="A27" s="140">
        <v>90</v>
      </c>
      <c r="B27" s="116">
        <v>741.8</v>
      </c>
      <c r="C27" s="116">
        <v>294</v>
      </c>
      <c r="D27" s="6">
        <v>1272</v>
      </c>
      <c r="E27" s="6">
        <v>1064</v>
      </c>
      <c r="F27" s="6">
        <v>344</v>
      </c>
      <c r="G27" s="6">
        <v>272.2</v>
      </c>
      <c r="H27" s="6">
        <v>2952.2</v>
      </c>
      <c r="I27" s="75">
        <v>373</v>
      </c>
      <c r="J27" s="75">
        <v>756.5</v>
      </c>
      <c r="K27" s="75">
        <v>900.2</v>
      </c>
      <c r="L27" s="6">
        <v>2029.7</v>
      </c>
    </row>
    <row r="28" spans="1:12" ht="15.75" x14ac:dyDescent="0.2">
      <c r="A28" s="193">
        <v>102</v>
      </c>
      <c r="B28" s="116">
        <v>741.8</v>
      </c>
      <c r="C28" s="116">
        <v>294</v>
      </c>
      <c r="D28" s="6">
        <v>1272</v>
      </c>
      <c r="E28" s="6">
        <v>1064</v>
      </c>
      <c r="F28" s="6">
        <v>344</v>
      </c>
      <c r="G28" s="6">
        <v>272.2</v>
      </c>
      <c r="H28" s="6">
        <v>2952.2</v>
      </c>
      <c r="I28" s="75">
        <v>373</v>
      </c>
      <c r="J28" s="75">
        <v>756.5</v>
      </c>
      <c r="K28" s="75">
        <v>900.2</v>
      </c>
      <c r="L28" s="6">
        <v>2029.7</v>
      </c>
    </row>
    <row r="29" spans="1:12" ht="15.75" x14ac:dyDescent="0.2">
      <c r="A29" s="140">
        <v>92</v>
      </c>
      <c r="B29" s="116">
        <v>741.8</v>
      </c>
      <c r="C29" s="116">
        <v>294</v>
      </c>
      <c r="D29" s="6">
        <v>1272</v>
      </c>
      <c r="E29" s="6">
        <v>1064</v>
      </c>
      <c r="F29" s="6">
        <v>344</v>
      </c>
      <c r="G29" s="6">
        <v>272.2</v>
      </c>
      <c r="H29" s="6">
        <v>2952.2</v>
      </c>
      <c r="I29" s="75">
        <v>373</v>
      </c>
      <c r="J29" s="75">
        <v>756.5</v>
      </c>
      <c r="K29" s="75">
        <v>900.2</v>
      </c>
      <c r="L29" s="6">
        <v>2029.7</v>
      </c>
    </row>
    <row r="30" spans="1:12" ht="15.75" x14ac:dyDescent="0.2">
      <c r="A30" s="140">
        <v>93</v>
      </c>
      <c r="B30" s="116">
        <v>741.8</v>
      </c>
      <c r="C30" s="116">
        <v>294</v>
      </c>
      <c r="D30" s="6">
        <v>1272</v>
      </c>
      <c r="E30" s="6">
        <v>1064</v>
      </c>
      <c r="F30" s="6">
        <v>344</v>
      </c>
      <c r="G30" s="6">
        <v>272.2</v>
      </c>
      <c r="H30" s="6">
        <v>2952.2</v>
      </c>
      <c r="I30" s="75">
        <v>303</v>
      </c>
      <c r="J30" s="75">
        <v>756.5</v>
      </c>
      <c r="K30" s="75">
        <v>900.2</v>
      </c>
      <c r="L30" s="6">
        <v>1959.7</v>
      </c>
    </row>
    <row r="31" spans="1:12" ht="15.75" x14ac:dyDescent="0.2">
      <c r="A31" s="140">
        <v>94</v>
      </c>
      <c r="B31" s="116">
        <v>741.8</v>
      </c>
      <c r="C31" s="116">
        <v>294</v>
      </c>
      <c r="D31" s="6">
        <v>1272</v>
      </c>
      <c r="E31" s="6">
        <v>1064</v>
      </c>
      <c r="F31" s="6">
        <v>344</v>
      </c>
      <c r="G31" s="6">
        <v>272.2</v>
      </c>
      <c r="H31" s="6">
        <v>2952.2</v>
      </c>
      <c r="I31" s="75">
        <v>303</v>
      </c>
      <c r="J31" s="75">
        <v>756.5</v>
      </c>
      <c r="K31" s="75">
        <v>900.2</v>
      </c>
      <c r="L31" s="6">
        <v>1959.7</v>
      </c>
    </row>
    <row r="32" spans="1:12" ht="15.75" x14ac:dyDescent="0.2">
      <c r="A32" s="140">
        <v>95</v>
      </c>
      <c r="B32" s="116">
        <v>741.8</v>
      </c>
      <c r="C32" s="116">
        <v>294</v>
      </c>
      <c r="D32" s="6">
        <v>1272</v>
      </c>
      <c r="E32" s="6">
        <v>1064</v>
      </c>
      <c r="F32" s="6">
        <v>344</v>
      </c>
      <c r="G32" s="6">
        <v>272.2</v>
      </c>
      <c r="H32" s="6">
        <v>2952.2</v>
      </c>
      <c r="I32" s="75">
        <v>303</v>
      </c>
      <c r="J32" s="75">
        <v>756.5</v>
      </c>
      <c r="K32" s="75">
        <v>900.2</v>
      </c>
      <c r="L32" s="6">
        <v>1959.7</v>
      </c>
    </row>
    <row r="33" spans="1:12" ht="15.75" x14ac:dyDescent="0.2">
      <c r="A33" s="140">
        <v>96</v>
      </c>
      <c r="B33" s="116">
        <v>741.8</v>
      </c>
      <c r="C33" s="116">
        <v>294</v>
      </c>
      <c r="D33" s="6">
        <v>1269</v>
      </c>
      <c r="E33" s="6">
        <v>1064</v>
      </c>
      <c r="F33" s="6">
        <v>344</v>
      </c>
      <c r="G33" s="6">
        <v>248.2</v>
      </c>
      <c r="H33" s="102">
        <v>2925.2</v>
      </c>
      <c r="I33" s="75">
        <v>303</v>
      </c>
      <c r="J33" s="78">
        <v>756.5</v>
      </c>
      <c r="K33" s="78">
        <v>900.2</v>
      </c>
      <c r="L33" s="102">
        <v>1959.7</v>
      </c>
    </row>
    <row r="34" spans="1:12" ht="15.75" x14ac:dyDescent="0.2">
      <c r="A34" s="140">
        <v>97</v>
      </c>
      <c r="B34" s="116">
        <v>741.8</v>
      </c>
      <c r="C34" s="116">
        <v>294</v>
      </c>
      <c r="D34" s="6">
        <v>1269</v>
      </c>
      <c r="E34" s="6">
        <v>1064</v>
      </c>
      <c r="F34" s="6">
        <v>344</v>
      </c>
      <c r="G34" s="6">
        <v>248.2</v>
      </c>
      <c r="H34" s="102">
        <v>2925.2</v>
      </c>
      <c r="I34" s="75">
        <v>303</v>
      </c>
      <c r="J34" s="78">
        <v>756.5</v>
      </c>
      <c r="K34" s="78">
        <v>900.2</v>
      </c>
      <c r="L34" s="102">
        <v>1959.7</v>
      </c>
    </row>
    <row r="35" spans="1:12" ht="15.75" x14ac:dyDescent="0.2">
      <c r="A35" s="194">
        <v>98</v>
      </c>
      <c r="B35" s="116">
        <v>741.8</v>
      </c>
      <c r="C35" s="116">
        <v>294</v>
      </c>
      <c r="D35" s="6">
        <v>1269</v>
      </c>
      <c r="E35" s="6">
        <v>1064</v>
      </c>
      <c r="F35" s="6">
        <v>344</v>
      </c>
      <c r="G35" s="6">
        <v>248.2</v>
      </c>
      <c r="H35" s="102">
        <v>2925.2</v>
      </c>
      <c r="I35" s="75">
        <v>303</v>
      </c>
      <c r="J35" s="78">
        <v>756.25</v>
      </c>
      <c r="K35" s="78">
        <v>900.2</v>
      </c>
      <c r="L35" s="102">
        <v>1959.45</v>
      </c>
    </row>
    <row r="36" spans="1:12" ht="15.75" x14ac:dyDescent="0.2">
      <c r="A36" s="140">
        <v>99</v>
      </c>
      <c r="B36" s="116">
        <v>741.8</v>
      </c>
      <c r="C36" s="116">
        <v>294</v>
      </c>
      <c r="D36" s="6">
        <v>1268</v>
      </c>
      <c r="E36" s="6">
        <v>1064</v>
      </c>
      <c r="F36" s="6">
        <v>354</v>
      </c>
      <c r="G36" s="6">
        <v>248.2</v>
      </c>
      <c r="H36" s="102">
        <v>2934.2</v>
      </c>
      <c r="I36" s="75">
        <v>292.5</v>
      </c>
      <c r="J36" s="78">
        <v>756.25</v>
      </c>
      <c r="K36" s="78">
        <v>873.50600000000009</v>
      </c>
      <c r="L36" s="102">
        <v>1922.2560000000001</v>
      </c>
    </row>
    <row r="37" spans="1:12" ht="15.75" x14ac:dyDescent="0.2">
      <c r="A37" s="193">
        <v>110</v>
      </c>
      <c r="B37" s="116">
        <v>741.8</v>
      </c>
      <c r="C37" s="116">
        <v>294</v>
      </c>
      <c r="D37" s="6">
        <v>1268</v>
      </c>
      <c r="E37" s="6">
        <v>1064</v>
      </c>
      <c r="F37" s="6">
        <v>354</v>
      </c>
      <c r="G37" s="6">
        <v>248.2</v>
      </c>
      <c r="H37" s="102">
        <v>2934.2</v>
      </c>
      <c r="I37" s="75">
        <v>292.5</v>
      </c>
      <c r="J37" s="78">
        <v>756.25</v>
      </c>
      <c r="K37" s="78">
        <v>873.50600000000009</v>
      </c>
      <c r="L37" s="102">
        <v>1922.2560000000001</v>
      </c>
    </row>
    <row r="38" spans="1:12" ht="15.75" x14ac:dyDescent="0.2">
      <c r="A38" s="140">
        <v>100</v>
      </c>
      <c r="B38" s="116">
        <v>741.8</v>
      </c>
      <c r="C38" s="116">
        <v>294</v>
      </c>
      <c r="D38" s="6">
        <v>1268</v>
      </c>
      <c r="E38" s="6">
        <v>1064</v>
      </c>
      <c r="F38" s="6">
        <v>354</v>
      </c>
      <c r="G38" s="6">
        <v>248.2</v>
      </c>
      <c r="H38" s="102">
        <v>2934.2</v>
      </c>
      <c r="I38" s="75">
        <v>292.5</v>
      </c>
      <c r="J38" s="78">
        <v>756.25</v>
      </c>
      <c r="K38" s="78">
        <v>873.50600000000009</v>
      </c>
      <c r="L38" s="102">
        <v>1922.2560000000001</v>
      </c>
    </row>
    <row r="39" spans="1:12" ht="15.75" x14ac:dyDescent="0.2">
      <c r="A39" s="140">
        <v>101</v>
      </c>
      <c r="B39" s="116">
        <v>741.8</v>
      </c>
      <c r="C39" s="116">
        <v>294</v>
      </c>
      <c r="D39" s="6">
        <v>1268</v>
      </c>
      <c r="E39" s="6">
        <v>1064</v>
      </c>
      <c r="F39" s="6">
        <v>354</v>
      </c>
      <c r="G39" s="6">
        <v>248.2</v>
      </c>
      <c r="H39" s="102">
        <v>2934.2</v>
      </c>
      <c r="I39" s="75">
        <v>292.5</v>
      </c>
      <c r="J39" s="78">
        <v>756.25</v>
      </c>
      <c r="K39" s="78">
        <v>873.50600000000009</v>
      </c>
      <c r="L39" s="102">
        <v>1922.2560000000001</v>
      </c>
    </row>
    <row r="40" spans="1:12" ht="15.75" x14ac:dyDescent="0.2">
      <c r="A40" s="140">
        <v>103</v>
      </c>
      <c r="B40" s="116">
        <v>741.8</v>
      </c>
      <c r="C40" s="116">
        <v>294</v>
      </c>
      <c r="D40" s="6">
        <v>1268</v>
      </c>
      <c r="E40" s="6">
        <v>1064</v>
      </c>
      <c r="F40" s="6">
        <v>354</v>
      </c>
      <c r="G40" s="6">
        <v>248.2</v>
      </c>
      <c r="H40" s="102">
        <v>2934.2</v>
      </c>
      <c r="I40" s="75">
        <v>292.5</v>
      </c>
      <c r="J40" s="78">
        <v>756.25</v>
      </c>
      <c r="K40" s="78">
        <v>873.50600000000009</v>
      </c>
      <c r="L40" s="102">
        <v>1922.2560000000001</v>
      </c>
    </row>
    <row r="41" spans="1:12" ht="15.75" x14ac:dyDescent="0.2">
      <c r="A41" s="140">
        <v>104</v>
      </c>
      <c r="B41" s="116">
        <v>741.8</v>
      </c>
      <c r="C41" s="116">
        <v>294</v>
      </c>
      <c r="D41" s="6">
        <v>1268</v>
      </c>
      <c r="E41" s="6">
        <v>1064</v>
      </c>
      <c r="F41" s="6">
        <v>354</v>
      </c>
      <c r="G41" s="6">
        <v>248.2</v>
      </c>
      <c r="H41" s="102">
        <v>2934.2</v>
      </c>
      <c r="I41" s="75">
        <v>292.5</v>
      </c>
      <c r="J41" s="78">
        <v>756.25</v>
      </c>
      <c r="K41" s="78">
        <v>873.50600000000009</v>
      </c>
      <c r="L41" s="102">
        <v>1922.2560000000001</v>
      </c>
    </row>
    <row r="42" spans="1:12" ht="15.75" x14ac:dyDescent="0.2">
      <c r="A42" s="140">
        <v>106</v>
      </c>
      <c r="B42" s="116">
        <v>741.8</v>
      </c>
      <c r="C42" s="116">
        <v>294</v>
      </c>
      <c r="D42" s="6">
        <v>1268</v>
      </c>
      <c r="E42" s="6">
        <v>1064</v>
      </c>
      <c r="F42" s="6">
        <v>354</v>
      </c>
      <c r="G42" s="6">
        <v>248.2</v>
      </c>
      <c r="H42" s="102">
        <v>2934.2</v>
      </c>
      <c r="I42" s="75">
        <v>292.5</v>
      </c>
      <c r="J42" s="78">
        <v>756.25</v>
      </c>
      <c r="K42" s="78">
        <v>873.50600000000009</v>
      </c>
      <c r="L42" s="102">
        <v>1922.2560000000001</v>
      </c>
    </row>
    <row r="43" spans="1:12" ht="15.75" x14ac:dyDescent="0.2">
      <c r="A43" s="140">
        <v>105</v>
      </c>
      <c r="B43" s="116">
        <v>741.8</v>
      </c>
      <c r="C43" s="116">
        <v>294</v>
      </c>
      <c r="D43" s="6">
        <v>1268</v>
      </c>
      <c r="E43" s="6">
        <v>1064</v>
      </c>
      <c r="F43" s="6">
        <v>354</v>
      </c>
      <c r="G43" s="6">
        <v>248.2</v>
      </c>
      <c r="H43" s="102">
        <v>2934.2</v>
      </c>
      <c r="I43" s="75">
        <v>226.5</v>
      </c>
      <c r="J43" s="78">
        <v>756.25</v>
      </c>
      <c r="K43" s="78">
        <v>873.50600000000009</v>
      </c>
      <c r="L43" s="102">
        <v>1856.2560000000001</v>
      </c>
    </row>
    <row r="44" spans="1:12" ht="15.75" x14ac:dyDescent="0.2">
      <c r="A44" s="140">
        <v>107</v>
      </c>
      <c r="B44" s="116">
        <v>741.8</v>
      </c>
      <c r="C44" s="116">
        <v>294</v>
      </c>
      <c r="D44" s="6">
        <v>1268</v>
      </c>
      <c r="E44" s="6">
        <v>1064</v>
      </c>
      <c r="F44" s="6">
        <v>354</v>
      </c>
      <c r="G44" s="6">
        <v>248.2</v>
      </c>
      <c r="H44" s="102">
        <v>2934.2</v>
      </c>
      <c r="I44" s="75">
        <v>226.5</v>
      </c>
      <c r="J44" s="78">
        <v>756.25</v>
      </c>
      <c r="K44" s="78">
        <v>873.50600000000009</v>
      </c>
      <c r="L44" s="102">
        <v>1856.2560000000001</v>
      </c>
    </row>
    <row r="45" spans="1:12" ht="15.75" x14ac:dyDescent="0.2">
      <c r="A45" s="193">
        <v>118</v>
      </c>
      <c r="B45" s="116">
        <v>741.8</v>
      </c>
      <c r="C45" s="116">
        <v>294</v>
      </c>
      <c r="D45" s="6">
        <v>1212</v>
      </c>
      <c r="E45" s="6">
        <v>1064</v>
      </c>
      <c r="F45" s="6">
        <v>354</v>
      </c>
      <c r="G45" s="6">
        <v>248.2</v>
      </c>
      <c r="H45" s="102">
        <v>2878.2</v>
      </c>
      <c r="I45" s="75">
        <v>226.5</v>
      </c>
      <c r="J45" s="78">
        <v>756.25</v>
      </c>
      <c r="K45" s="78">
        <v>873.50600000000009</v>
      </c>
      <c r="L45" s="102">
        <v>1856.2560000000001</v>
      </c>
    </row>
    <row r="46" spans="1:12" ht="15.75" x14ac:dyDescent="0.2">
      <c r="A46" s="140">
        <v>108</v>
      </c>
      <c r="B46" s="116">
        <v>741.8</v>
      </c>
      <c r="C46" s="116">
        <v>294</v>
      </c>
      <c r="D46" s="6">
        <v>1212</v>
      </c>
      <c r="E46" s="6">
        <v>1064</v>
      </c>
      <c r="F46" s="6">
        <v>354</v>
      </c>
      <c r="G46" s="6">
        <v>248.2</v>
      </c>
      <c r="H46" s="102">
        <v>2878.2</v>
      </c>
      <c r="I46" s="75">
        <v>226.5</v>
      </c>
      <c r="J46" s="78">
        <v>756.25</v>
      </c>
      <c r="K46" s="78">
        <v>873.50600000000009</v>
      </c>
      <c r="L46" s="102">
        <v>1856.2560000000001</v>
      </c>
    </row>
    <row r="47" spans="1:12" ht="15.75" x14ac:dyDescent="0.2">
      <c r="A47" s="140">
        <v>109</v>
      </c>
      <c r="B47" s="116">
        <v>741.8</v>
      </c>
      <c r="C47" s="116">
        <v>294</v>
      </c>
      <c r="D47" s="6">
        <v>1212</v>
      </c>
      <c r="E47" s="6">
        <v>1064</v>
      </c>
      <c r="F47" s="6">
        <v>354</v>
      </c>
      <c r="G47" s="6">
        <v>248.2</v>
      </c>
      <c r="H47" s="102">
        <v>2878.2</v>
      </c>
      <c r="I47" s="75">
        <v>226.5</v>
      </c>
      <c r="J47" s="78">
        <v>756.25</v>
      </c>
      <c r="K47" s="78">
        <v>873.50600000000009</v>
      </c>
      <c r="L47" s="102">
        <v>1856.2560000000001</v>
      </c>
    </row>
    <row r="48" spans="1:12" ht="15.75" x14ac:dyDescent="0.2">
      <c r="A48" s="140">
        <v>111</v>
      </c>
      <c r="B48" s="116">
        <v>741.8</v>
      </c>
      <c r="C48" s="116">
        <v>294</v>
      </c>
      <c r="D48" s="6">
        <v>1212</v>
      </c>
      <c r="E48" s="6">
        <v>1064</v>
      </c>
      <c r="F48" s="6">
        <v>354</v>
      </c>
      <c r="G48" s="6">
        <v>248.2</v>
      </c>
      <c r="H48" s="102">
        <v>2878.2</v>
      </c>
      <c r="I48" s="75">
        <v>226.5</v>
      </c>
      <c r="J48" s="78">
        <v>756.25</v>
      </c>
      <c r="K48" s="78">
        <v>873.50600000000009</v>
      </c>
      <c r="L48" s="102">
        <v>1856.2560000000001</v>
      </c>
    </row>
    <row r="49" spans="1:12" ht="15.75" x14ac:dyDescent="0.2">
      <c r="A49" s="140">
        <v>112</v>
      </c>
      <c r="B49" s="116">
        <v>741.8</v>
      </c>
      <c r="C49" s="116">
        <v>294</v>
      </c>
      <c r="D49" s="6">
        <v>1212</v>
      </c>
      <c r="E49" s="6">
        <v>1064</v>
      </c>
      <c r="F49" s="6">
        <v>354</v>
      </c>
      <c r="G49" s="6">
        <v>248.2</v>
      </c>
      <c r="H49" s="102">
        <v>2878.2</v>
      </c>
      <c r="I49" s="75">
        <v>226.5</v>
      </c>
      <c r="J49" s="78">
        <v>756.25</v>
      </c>
      <c r="K49" s="78">
        <v>873.50600000000009</v>
      </c>
      <c r="L49" s="102">
        <v>1856.2560000000001</v>
      </c>
    </row>
    <row r="50" spans="1:12" ht="15.75" x14ac:dyDescent="0.2">
      <c r="A50" s="140">
        <v>114</v>
      </c>
      <c r="B50" s="116">
        <v>741.8</v>
      </c>
      <c r="C50" s="116">
        <v>294</v>
      </c>
      <c r="D50" s="6">
        <v>1212</v>
      </c>
      <c r="E50" s="6">
        <v>1064</v>
      </c>
      <c r="F50" s="6">
        <v>354</v>
      </c>
      <c r="G50" s="6">
        <v>248.2</v>
      </c>
      <c r="H50" s="102">
        <v>2878.2</v>
      </c>
      <c r="I50" s="75">
        <v>226.5</v>
      </c>
      <c r="J50" s="78">
        <v>756.25</v>
      </c>
      <c r="K50" s="78">
        <v>873.50600000000009</v>
      </c>
      <c r="L50" s="102">
        <v>1856.2560000000001</v>
      </c>
    </row>
    <row r="51" spans="1:12" ht="15.75" x14ac:dyDescent="0.2">
      <c r="A51" s="140">
        <v>113</v>
      </c>
      <c r="B51" s="116">
        <v>741.8</v>
      </c>
      <c r="C51" s="116">
        <v>294</v>
      </c>
      <c r="D51" s="6">
        <v>1212</v>
      </c>
      <c r="E51" s="6">
        <v>1064</v>
      </c>
      <c r="F51" s="6">
        <v>354</v>
      </c>
      <c r="G51" s="6">
        <v>248.2</v>
      </c>
      <c r="H51" s="102">
        <v>2878.2</v>
      </c>
      <c r="I51" s="75">
        <v>226.5</v>
      </c>
      <c r="J51" s="78">
        <v>756.25</v>
      </c>
      <c r="K51" s="78">
        <v>873.50600000000009</v>
      </c>
      <c r="L51" s="102">
        <v>1856.2560000000001</v>
      </c>
    </row>
    <row r="52" spans="1:12" ht="15.75" x14ac:dyDescent="0.2">
      <c r="A52" s="140">
        <v>116</v>
      </c>
      <c r="B52" s="116">
        <v>741.8</v>
      </c>
      <c r="C52" s="116">
        <v>294</v>
      </c>
      <c r="D52" s="6">
        <v>1212</v>
      </c>
      <c r="E52" s="6">
        <v>1064</v>
      </c>
      <c r="F52" s="6">
        <v>354</v>
      </c>
      <c r="G52" s="6">
        <v>248.2</v>
      </c>
      <c r="H52" s="102">
        <v>2878.2</v>
      </c>
      <c r="I52" s="75">
        <v>226.5</v>
      </c>
      <c r="J52" s="78">
        <v>756.25</v>
      </c>
      <c r="K52" s="78">
        <v>873.50600000000009</v>
      </c>
      <c r="L52" s="102">
        <v>1856.2560000000001</v>
      </c>
    </row>
    <row r="53" spans="1:12" ht="15.75" x14ac:dyDescent="0.2">
      <c r="A53" s="140">
        <v>115</v>
      </c>
      <c r="B53" s="116">
        <v>741.8</v>
      </c>
      <c r="C53" s="116">
        <v>294</v>
      </c>
      <c r="D53" s="6">
        <v>1212</v>
      </c>
      <c r="E53" s="6">
        <v>1064</v>
      </c>
      <c r="F53" s="6">
        <v>354</v>
      </c>
      <c r="G53" s="6">
        <v>248.2</v>
      </c>
      <c r="H53" s="102">
        <v>2878.2</v>
      </c>
      <c r="I53" s="75">
        <v>227.3</v>
      </c>
      <c r="J53" s="78">
        <v>756.25</v>
      </c>
      <c r="K53" s="78">
        <v>873.50600000000009</v>
      </c>
      <c r="L53" s="102">
        <v>1857.056</v>
      </c>
    </row>
    <row r="54" spans="1:12" ht="15.75" x14ac:dyDescent="0.2">
      <c r="A54" s="140">
        <v>117</v>
      </c>
      <c r="B54" s="116">
        <v>741.8</v>
      </c>
      <c r="C54" s="116">
        <v>294</v>
      </c>
      <c r="D54" s="6">
        <v>1212</v>
      </c>
      <c r="E54" s="6">
        <v>1064</v>
      </c>
      <c r="F54" s="6">
        <v>354</v>
      </c>
      <c r="G54" s="6">
        <v>248.2</v>
      </c>
      <c r="H54" s="102">
        <v>2878.2</v>
      </c>
      <c r="I54" s="75">
        <v>227.3</v>
      </c>
      <c r="J54" s="78">
        <v>756.25</v>
      </c>
      <c r="K54" s="78">
        <v>873.50600000000009</v>
      </c>
      <c r="L54" s="102">
        <v>1857.056</v>
      </c>
    </row>
    <row r="55" spans="1:12" ht="15.75" x14ac:dyDescent="0.2">
      <c r="A55" s="140">
        <v>119</v>
      </c>
      <c r="B55" s="116">
        <v>741.8</v>
      </c>
      <c r="C55" s="116">
        <v>294</v>
      </c>
      <c r="D55" s="6">
        <v>1179</v>
      </c>
      <c r="E55" s="6">
        <v>1064</v>
      </c>
      <c r="F55" s="6">
        <v>354</v>
      </c>
      <c r="G55" s="6">
        <v>248.2</v>
      </c>
      <c r="H55" s="102">
        <v>2845.2</v>
      </c>
      <c r="I55" s="75">
        <v>227.3</v>
      </c>
      <c r="J55" s="78">
        <v>756.25</v>
      </c>
      <c r="K55" s="78">
        <v>873.50600000000009</v>
      </c>
      <c r="L55" s="102">
        <v>1857.056</v>
      </c>
    </row>
    <row r="56" spans="1:12" ht="15.75" x14ac:dyDescent="0.2">
      <c r="A56" s="140">
        <v>120</v>
      </c>
      <c r="B56" s="116">
        <v>677.19999999999993</v>
      </c>
      <c r="C56" s="116">
        <v>294</v>
      </c>
      <c r="D56" s="6">
        <v>1179</v>
      </c>
      <c r="E56" s="6">
        <v>1064</v>
      </c>
      <c r="F56" s="6">
        <v>354</v>
      </c>
      <c r="G56" s="6">
        <v>248.2</v>
      </c>
      <c r="H56" s="102">
        <v>2845.2</v>
      </c>
      <c r="I56" s="75">
        <v>227.3</v>
      </c>
      <c r="J56" s="78">
        <v>756.25</v>
      </c>
      <c r="K56" s="78">
        <v>873.50600000000009</v>
      </c>
      <c r="L56" s="102">
        <v>1857.056</v>
      </c>
    </row>
    <row r="57" spans="1:12" ht="15.75" x14ac:dyDescent="0.2">
      <c r="A57" s="140">
        <v>123</v>
      </c>
      <c r="B57" s="116">
        <v>677.19999999999993</v>
      </c>
      <c r="C57" s="116">
        <v>294</v>
      </c>
      <c r="D57" s="6">
        <v>1179</v>
      </c>
      <c r="E57" s="6">
        <v>1064</v>
      </c>
      <c r="F57" s="6">
        <v>354</v>
      </c>
      <c r="G57" s="6">
        <v>248.2</v>
      </c>
      <c r="H57" s="102">
        <v>2845.2</v>
      </c>
      <c r="I57" s="75">
        <v>227.3</v>
      </c>
      <c r="J57" s="78">
        <v>756.25</v>
      </c>
      <c r="K57" s="78">
        <v>873.50600000000009</v>
      </c>
      <c r="L57" s="102">
        <v>1857.056</v>
      </c>
    </row>
    <row r="58" spans="1:12" ht="15.75" x14ac:dyDescent="0.2">
      <c r="A58" s="140">
        <v>121</v>
      </c>
      <c r="B58" s="116">
        <v>677.19999999999993</v>
      </c>
      <c r="C58" s="116">
        <v>294</v>
      </c>
      <c r="D58" s="6">
        <v>1179</v>
      </c>
      <c r="E58" s="6">
        <v>1064</v>
      </c>
      <c r="F58" s="6">
        <v>354</v>
      </c>
      <c r="G58" s="6">
        <v>244.7</v>
      </c>
      <c r="H58" s="102">
        <v>2841.7</v>
      </c>
      <c r="I58" s="75">
        <v>227.3</v>
      </c>
      <c r="J58" s="78">
        <v>756.25</v>
      </c>
      <c r="K58" s="78">
        <v>873.50600000000009</v>
      </c>
      <c r="L58" s="102">
        <v>1857.056</v>
      </c>
    </row>
    <row r="59" spans="1:12" ht="15.75" x14ac:dyDescent="0.2">
      <c r="A59" s="193">
        <v>125</v>
      </c>
      <c r="B59" s="116">
        <v>677.19999999999993</v>
      </c>
      <c r="C59" s="116">
        <v>294</v>
      </c>
      <c r="D59" s="6">
        <v>1179</v>
      </c>
      <c r="E59" s="6">
        <v>1064</v>
      </c>
      <c r="F59" s="6">
        <v>354</v>
      </c>
      <c r="G59" s="6">
        <v>218.7</v>
      </c>
      <c r="H59" s="102">
        <v>2815.7</v>
      </c>
      <c r="I59" s="75">
        <v>227.3</v>
      </c>
      <c r="J59" s="78">
        <v>756.25</v>
      </c>
      <c r="K59" s="78">
        <v>873.50600000000009</v>
      </c>
      <c r="L59" s="102">
        <v>1857.056</v>
      </c>
    </row>
    <row r="60" spans="1:12" ht="15.75" x14ac:dyDescent="0.2">
      <c r="A60" s="140">
        <v>122</v>
      </c>
      <c r="B60" s="116">
        <v>677.19999999999993</v>
      </c>
      <c r="C60" s="116">
        <v>294</v>
      </c>
      <c r="D60" s="6">
        <v>1179</v>
      </c>
      <c r="E60" s="6">
        <v>1064</v>
      </c>
      <c r="F60" s="6">
        <v>354</v>
      </c>
      <c r="G60" s="6">
        <v>218.7</v>
      </c>
      <c r="H60" s="102">
        <v>2815.7</v>
      </c>
      <c r="I60" s="75">
        <v>227.3</v>
      </c>
      <c r="J60" s="78">
        <v>756.25</v>
      </c>
      <c r="K60" s="78">
        <v>873.50600000000009</v>
      </c>
      <c r="L60" s="102">
        <v>1857.056</v>
      </c>
    </row>
    <row r="61" spans="1:12" ht="15.75" x14ac:dyDescent="0.2">
      <c r="A61" s="140">
        <v>124</v>
      </c>
      <c r="B61" s="116">
        <v>677.19999999999993</v>
      </c>
      <c r="C61" s="116">
        <v>294</v>
      </c>
      <c r="D61" s="6">
        <v>1179</v>
      </c>
      <c r="E61" s="6">
        <v>1064</v>
      </c>
      <c r="F61" s="6">
        <v>354</v>
      </c>
      <c r="G61" s="6">
        <v>218.7</v>
      </c>
      <c r="H61" s="102">
        <v>2815.7</v>
      </c>
      <c r="I61" s="75">
        <v>227.3</v>
      </c>
      <c r="J61" s="78">
        <v>756.25</v>
      </c>
      <c r="K61" s="78">
        <v>873.50600000000009</v>
      </c>
      <c r="L61" s="102">
        <v>1857.056</v>
      </c>
    </row>
    <row r="62" spans="1:12" ht="15.75" x14ac:dyDescent="0.2">
      <c r="A62" s="140">
        <v>126</v>
      </c>
      <c r="B62" s="116">
        <v>677.19999999999993</v>
      </c>
      <c r="C62" s="116">
        <v>294</v>
      </c>
      <c r="D62" s="6">
        <v>1179</v>
      </c>
      <c r="E62" s="6">
        <v>1064</v>
      </c>
      <c r="F62" s="6">
        <v>354</v>
      </c>
      <c r="G62" s="6">
        <v>218.7</v>
      </c>
      <c r="H62" s="102">
        <v>2815.7</v>
      </c>
      <c r="I62" s="75">
        <v>227.3</v>
      </c>
      <c r="J62" s="78">
        <v>756.25</v>
      </c>
      <c r="K62" s="78">
        <v>873.50600000000009</v>
      </c>
      <c r="L62" s="102">
        <v>1857.056</v>
      </c>
    </row>
    <row r="63" spans="1:12" ht="15.75" x14ac:dyDescent="0.2">
      <c r="A63" s="140">
        <v>127</v>
      </c>
      <c r="B63" s="116">
        <v>677.19999999999993</v>
      </c>
      <c r="C63" s="116">
        <v>294</v>
      </c>
      <c r="D63" s="6">
        <v>1179</v>
      </c>
      <c r="E63" s="6">
        <v>1064</v>
      </c>
      <c r="F63" s="6">
        <v>354</v>
      </c>
      <c r="G63" s="6">
        <v>218.7</v>
      </c>
      <c r="H63" s="102">
        <v>2815.7</v>
      </c>
      <c r="I63" s="75">
        <v>227.3</v>
      </c>
      <c r="J63" s="78">
        <v>756.25</v>
      </c>
      <c r="K63" s="78">
        <v>873.50600000000009</v>
      </c>
      <c r="L63" s="102">
        <v>1857.056</v>
      </c>
    </row>
    <row r="64" spans="1:12" ht="15.75" x14ac:dyDescent="0.2">
      <c r="A64" s="140">
        <v>128</v>
      </c>
      <c r="B64" s="116">
        <v>677.19999999999993</v>
      </c>
      <c r="C64" s="116">
        <v>294</v>
      </c>
      <c r="D64" s="6">
        <v>1179</v>
      </c>
      <c r="E64" s="6">
        <v>1064</v>
      </c>
      <c r="F64" s="6">
        <v>354</v>
      </c>
      <c r="G64" s="6">
        <v>218.7</v>
      </c>
      <c r="H64" s="102">
        <v>2815.7</v>
      </c>
      <c r="I64" s="75">
        <v>227.3</v>
      </c>
      <c r="J64" s="78">
        <v>741.25</v>
      </c>
      <c r="K64" s="78">
        <v>873.50600000000009</v>
      </c>
      <c r="L64" s="102">
        <v>1842.056</v>
      </c>
    </row>
    <row r="65" spans="1:12" ht="15.75" x14ac:dyDescent="0.2">
      <c r="A65" s="140">
        <v>129</v>
      </c>
      <c r="B65" s="116">
        <v>677.19999999999993</v>
      </c>
      <c r="C65" s="116">
        <v>294</v>
      </c>
      <c r="D65" s="6">
        <v>1179</v>
      </c>
      <c r="E65" s="6">
        <v>1064</v>
      </c>
      <c r="F65" s="6">
        <v>354</v>
      </c>
      <c r="G65" s="6">
        <v>218.7</v>
      </c>
      <c r="H65" s="102">
        <v>2815.7</v>
      </c>
      <c r="I65" s="75">
        <v>227.3</v>
      </c>
      <c r="J65" s="78">
        <v>741.25</v>
      </c>
      <c r="K65" s="78">
        <v>873.50600000000009</v>
      </c>
      <c r="L65" s="102">
        <v>1842.056</v>
      </c>
    </row>
    <row r="66" spans="1:12" ht="15.75" x14ac:dyDescent="0.2">
      <c r="A66" s="140">
        <v>130</v>
      </c>
      <c r="B66" s="116">
        <v>677.19999999999993</v>
      </c>
      <c r="C66" s="116">
        <v>294</v>
      </c>
      <c r="D66" s="6">
        <v>1179</v>
      </c>
      <c r="E66" s="6">
        <v>1064</v>
      </c>
      <c r="F66" s="6">
        <v>354</v>
      </c>
      <c r="G66" s="6">
        <v>218.7</v>
      </c>
      <c r="H66" s="102">
        <v>2815.7</v>
      </c>
      <c r="I66" s="75">
        <v>227.3</v>
      </c>
      <c r="J66" s="78">
        <v>741.25</v>
      </c>
      <c r="K66" s="78">
        <v>873.50600000000009</v>
      </c>
      <c r="L66" s="102">
        <v>1842.056</v>
      </c>
    </row>
    <row r="67" spans="1:12" ht="15.75" x14ac:dyDescent="0.2">
      <c r="A67" s="140">
        <v>131</v>
      </c>
      <c r="B67" s="116">
        <v>677.19999999999993</v>
      </c>
      <c r="C67" s="116">
        <v>294</v>
      </c>
      <c r="D67" s="6">
        <v>1179</v>
      </c>
      <c r="E67" s="6">
        <v>1064</v>
      </c>
      <c r="F67" s="6">
        <v>354</v>
      </c>
      <c r="G67" s="6">
        <v>218.7</v>
      </c>
      <c r="H67" s="102">
        <v>2815.7</v>
      </c>
      <c r="I67" s="75">
        <v>227.3</v>
      </c>
      <c r="J67" s="78">
        <v>741.25</v>
      </c>
      <c r="K67" s="78">
        <v>873.50600000000009</v>
      </c>
      <c r="L67" s="102">
        <v>1842.056</v>
      </c>
    </row>
    <row r="68" spans="1:12" ht="15.75" x14ac:dyDescent="0.2">
      <c r="A68" s="140">
        <v>133</v>
      </c>
      <c r="B68" s="116">
        <v>677.19999999999993</v>
      </c>
      <c r="C68" s="116">
        <v>294</v>
      </c>
      <c r="D68" s="6">
        <v>1179</v>
      </c>
      <c r="E68" s="6">
        <v>1064</v>
      </c>
      <c r="F68" s="6">
        <v>354</v>
      </c>
      <c r="G68" s="6">
        <v>218.7</v>
      </c>
      <c r="H68" s="102">
        <v>2815.7</v>
      </c>
      <c r="I68" s="75">
        <v>227.3</v>
      </c>
      <c r="J68" s="78">
        <v>741.25</v>
      </c>
      <c r="K68" s="78">
        <v>873.50600000000009</v>
      </c>
      <c r="L68" s="102">
        <v>1842.056</v>
      </c>
    </row>
    <row r="69" spans="1:12" ht="15.75" x14ac:dyDescent="0.2">
      <c r="A69" s="140">
        <v>134</v>
      </c>
      <c r="B69" s="116">
        <v>677.19999999999993</v>
      </c>
      <c r="C69" s="116">
        <v>294</v>
      </c>
      <c r="D69" s="6">
        <v>1179</v>
      </c>
      <c r="E69" s="6">
        <v>1064</v>
      </c>
      <c r="F69" s="6">
        <v>354</v>
      </c>
      <c r="G69" s="6">
        <v>218.7</v>
      </c>
      <c r="H69" s="102">
        <v>2815.7</v>
      </c>
      <c r="I69" s="75">
        <v>227.3</v>
      </c>
      <c r="J69" s="78">
        <v>741.25</v>
      </c>
      <c r="K69" s="78">
        <v>873.50600000000009</v>
      </c>
      <c r="L69" s="102">
        <v>1842.056</v>
      </c>
    </row>
    <row r="70" spans="1:12" ht="15.75" x14ac:dyDescent="0.2">
      <c r="A70" s="140">
        <v>132</v>
      </c>
      <c r="B70" s="116">
        <v>677.19999999999993</v>
      </c>
      <c r="C70" s="116">
        <v>294</v>
      </c>
      <c r="D70" s="6">
        <v>1179</v>
      </c>
      <c r="E70" s="6">
        <v>1064</v>
      </c>
      <c r="F70" s="6">
        <v>354</v>
      </c>
      <c r="G70" s="6">
        <v>218.7</v>
      </c>
      <c r="H70" s="102">
        <v>2815.7</v>
      </c>
      <c r="I70" s="75">
        <v>227.3</v>
      </c>
      <c r="J70" s="78">
        <v>741.25</v>
      </c>
      <c r="K70" s="78">
        <v>873.50600000000009</v>
      </c>
      <c r="L70" s="102">
        <v>1842.056</v>
      </c>
    </row>
    <row r="71" spans="1:12" ht="15.75" x14ac:dyDescent="0.2">
      <c r="A71" s="140">
        <v>135</v>
      </c>
      <c r="B71" s="116">
        <v>677.19999999999993</v>
      </c>
      <c r="C71" s="116">
        <v>294</v>
      </c>
      <c r="D71" s="6">
        <v>1179</v>
      </c>
      <c r="E71" s="6">
        <v>1064</v>
      </c>
      <c r="F71" s="6">
        <v>354</v>
      </c>
      <c r="G71" s="6">
        <v>218.7</v>
      </c>
      <c r="H71" s="102">
        <v>2815.7</v>
      </c>
      <c r="I71" s="75">
        <v>227.3</v>
      </c>
      <c r="J71" s="78">
        <v>741.25</v>
      </c>
      <c r="K71" s="78">
        <v>873.50600000000009</v>
      </c>
      <c r="L71" s="102">
        <v>1842.056</v>
      </c>
    </row>
    <row r="72" spans="1:12" ht="15.75" x14ac:dyDescent="0.2">
      <c r="A72" s="140">
        <v>136</v>
      </c>
      <c r="B72" s="116">
        <v>677.19999999999993</v>
      </c>
      <c r="C72" s="116">
        <v>294</v>
      </c>
      <c r="D72" s="6">
        <v>1179</v>
      </c>
      <c r="E72" s="6">
        <v>1064</v>
      </c>
      <c r="F72" s="6">
        <v>354</v>
      </c>
      <c r="G72" s="6">
        <v>218.7</v>
      </c>
      <c r="H72" s="102">
        <v>2815.7</v>
      </c>
      <c r="I72" s="75">
        <v>227.3</v>
      </c>
      <c r="J72" s="78">
        <v>741.25</v>
      </c>
      <c r="K72" s="78">
        <v>873.50600000000009</v>
      </c>
      <c r="L72" s="102">
        <v>1842.056</v>
      </c>
    </row>
    <row r="73" spans="1:12" ht="15.75" x14ac:dyDescent="0.2">
      <c r="A73" s="140">
        <v>137</v>
      </c>
      <c r="B73" s="116">
        <v>677.19999999999993</v>
      </c>
      <c r="C73" s="116">
        <v>294</v>
      </c>
      <c r="D73" s="6">
        <v>1179</v>
      </c>
      <c r="E73" s="6">
        <v>1064</v>
      </c>
      <c r="F73" s="6">
        <v>354</v>
      </c>
      <c r="G73" s="6">
        <v>218.7</v>
      </c>
      <c r="H73" s="102">
        <v>2815.7</v>
      </c>
      <c r="I73" s="75">
        <v>227.3</v>
      </c>
      <c r="J73" s="78">
        <v>741.25</v>
      </c>
      <c r="K73" s="78">
        <v>873.50600000000009</v>
      </c>
      <c r="L73" s="102">
        <v>1842.056</v>
      </c>
    </row>
    <row r="74" spans="1:12" ht="15.75" x14ac:dyDescent="0.2">
      <c r="A74" s="140">
        <v>138</v>
      </c>
      <c r="B74" s="116">
        <v>677.19999999999993</v>
      </c>
      <c r="C74" s="116">
        <v>294</v>
      </c>
      <c r="D74" s="6">
        <v>1179</v>
      </c>
      <c r="E74" s="6">
        <v>1064</v>
      </c>
      <c r="F74" s="6">
        <v>354</v>
      </c>
      <c r="G74" s="6">
        <v>218.7</v>
      </c>
      <c r="H74" s="102">
        <v>2815.7</v>
      </c>
      <c r="I74" s="75">
        <v>227.3</v>
      </c>
      <c r="J74" s="78">
        <v>741.25</v>
      </c>
      <c r="K74" s="78">
        <v>873.50600000000009</v>
      </c>
      <c r="L74" s="102">
        <v>1842.056</v>
      </c>
    </row>
    <row r="75" spans="1:12" ht="15.75" x14ac:dyDescent="0.2">
      <c r="A75" s="140">
        <v>139</v>
      </c>
      <c r="B75" s="116">
        <v>677.19999999999993</v>
      </c>
      <c r="C75" s="116">
        <v>294</v>
      </c>
      <c r="D75" s="6">
        <v>1179</v>
      </c>
      <c r="E75" s="6">
        <v>1064</v>
      </c>
      <c r="F75" s="6">
        <v>354</v>
      </c>
      <c r="G75" s="6">
        <v>218.7</v>
      </c>
      <c r="H75" s="102">
        <v>2815.7</v>
      </c>
      <c r="I75" s="75">
        <v>227.3</v>
      </c>
      <c r="J75" s="78">
        <v>741.25</v>
      </c>
      <c r="K75" s="78">
        <v>873.50600000000009</v>
      </c>
      <c r="L75" s="102">
        <v>1842.056</v>
      </c>
    </row>
    <row r="76" spans="1:12" ht="15.75" x14ac:dyDescent="0.2">
      <c r="A76" s="140">
        <v>140</v>
      </c>
      <c r="B76" s="116">
        <v>677.19999999999993</v>
      </c>
      <c r="C76" s="116">
        <v>294</v>
      </c>
      <c r="D76" s="6">
        <v>1179</v>
      </c>
      <c r="E76" s="6">
        <v>1064</v>
      </c>
      <c r="F76" s="6">
        <v>354</v>
      </c>
      <c r="G76" s="6">
        <v>218.7</v>
      </c>
      <c r="H76" s="102">
        <v>2815.7</v>
      </c>
      <c r="I76" s="75">
        <v>227.3</v>
      </c>
      <c r="J76" s="78">
        <v>741.25</v>
      </c>
      <c r="K76" s="78">
        <v>873.50600000000009</v>
      </c>
      <c r="L76" s="102">
        <v>1842.056</v>
      </c>
    </row>
    <row r="77" spans="1:12" ht="15.75" x14ac:dyDescent="0.2">
      <c r="A77" s="193">
        <v>141</v>
      </c>
      <c r="B77" s="116">
        <v>677.19999999999993</v>
      </c>
      <c r="C77" s="116">
        <v>294</v>
      </c>
      <c r="D77" s="6">
        <v>1179</v>
      </c>
      <c r="E77" s="6">
        <v>1064</v>
      </c>
      <c r="F77" s="6">
        <v>354</v>
      </c>
      <c r="G77" s="6">
        <v>218.7</v>
      </c>
      <c r="H77" s="102">
        <v>2815.7</v>
      </c>
      <c r="I77" s="75">
        <v>227.3</v>
      </c>
      <c r="J77" s="78">
        <v>741.25</v>
      </c>
      <c r="K77" s="78">
        <v>873.50600000000009</v>
      </c>
      <c r="L77" s="102">
        <v>1842.056</v>
      </c>
    </row>
    <row r="78" spans="1:12" ht="15.75" x14ac:dyDescent="0.2">
      <c r="A78" s="140">
        <v>142</v>
      </c>
      <c r="B78" s="116">
        <v>677.19999999999993</v>
      </c>
      <c r="C78" s="116">
        <v>294</v>
      </c>
      <c r="D78" s="6">
        <v>1112</v>
      </c>
      <c r="E78" s="6">
        <v>1064</v>
      </c>
      <c r="F78" s="6">
        <v>354</v>
      </c>
      <c r="G78" s="6">
        <v>218.7</v>
      </c>
      <c r="H78" s="102">
        <v>2748.7</v>
      </c>
      <c r="I78" s="75">
        <v>227.3</v>
      </c>
      <c r="J78" s="78">
        <v>741.25</v>
      </c>
      <c r="K78" s="78">
        <v>873.50600000000009</v>
      </c>
      <c r="L78" s="102">
        <v>1842.056</v>
      </c>
    </row>
    <row r="79" spans="1:12" ht="15.75" x14ac:dyDescent="0.2">
      <c r="A79" s="140">
        <v>143</v>
      </c>
      <c r="B79" s="116">
        <v>677.19999999999993</v>
      </c>
      <c r="C79" s="116">
        <v>294</v>
      </c>
      <c r="D79" s="6">
        <v>1112</v>
      </c>
      <c r="E79" s="6">
        <v>1064</v>
      </c>
      <c r="F79" s="6">
        <v>354</v>
      </c>
      <c r="G79" s="6">
        <v>218.7</v>
      </c>
      <c r="H79" s="102">
        <v>2748.7</v>
      </c>
      <c r="I79" s="75">
        <v>227.3</v>
      </c>
      <c r="J79" s="78">
        <v>741.25</v>
      </c>
      <c r="K79" s="78">
        <v>873.50600000000009</v>
      </c>
      <c r="L79" s="102">
        <v>1842.056</v>
      </c>
    </row>
    <row r="80" spans="1:12" ht="15.75" x14ac:dyDescent="0.2">
      <c r="A80" s="140">
        <v>144</v>
      </c>
      <c r="B80" s="116">
        <v>677.19999999999993</v>
      </c>
      <c r="C80" s="116">
        <v>294</v>
      </c>
      <c r="D80" s="6">
        <v>1112</v>
      </c>
      <c r="E80" s="6">
        <v>1064</v>
      </c>
      <c r="F80" s="6">
        <v>354</v>
      </c>
      <c r="G80" s="6">
        <v>218.7</v>
      </c>
      <c r="H80" s="102">
        <v>2748.7</v>
      </c>
      <c r="I80" s="75">
        <v>227.3</v>
      </c>
      <c r="J80" s="78">
        <v>741.25</v>
      </c>
      <c r="K80" s="78">
        <v>873.50600000000009</v>
      </c>
      <c r="L80" s="102">
        <v>1842.056</v>
      </c>
    </row>
    <row r="81" spans="1:12" ht="15.75" x14ac:dyDescent="0.2">
      <c r="A81" s="140">
        <v>145</v>
      </c>
      <c r="B81" s="116">
        <v>677.19999999999993</v>
      </c>
      <c r="C81" s="116">
        <v>294</v>
      </c>
      <c r="D81" s="6">
        <v>1112</v>
      </c>
      <c r="E81" s="6">
        <v>1064</v>
      </c>
      <c r="F81" s="6">
        <v>354</v>
      </c>
      <c r="G81" s="6">
        <v>218.7</v>
      </c>
      <c r="H81" s="102">
        <v>2748.7</v>
      </c>
      <c r="I81" s="75">
        <v>227.3</v>
      </c>
      <c r="J81" s="78">
        <v>741.25</v>
      </c>
      <c r="K81" s="78">
        <v>873.50600000000009</v>
      </c>
      <c r="L81" s="102">
        <v>1842.056</v>
      </c>
    </row>
    <row r="82" spans="1:12" ht="15.75" x14ac:dyDescent="0.2">
      <c r="A82" s="140">
        <v>146</v>
      </c>
      <c r="B82" s="116">
        <v>677.19999999999993</v>
      </c>
      <c r="C82" s="116">
        <v>294</v>
      </c>
      <c r="D82" s="6">
        <v>1112</v>
      </c>
      <c r="E82" s="6">
        <v>1064</v>
      </c>
      <c r="F82" s="6">
        <v>354</v>
      </c>
      <c r="G82" s="6">
        <v>218.7</v>
      </c>
      <c r="H82" s="102">
        <v>2748.7</v>
      </c>
      <c r="I82" s="75">
        <v>227.3</v>
      </c>
      <c r="J82" s="78">
        <v>741.25</v>
      </c>
      <c r="K82" s="78">
        <v>873.50600000000009</v>
      </c>
      <c r="L82" s="102">
        <v>1842.056</v>
      </c>
    </row>
    <row r="83" spans="1:12" ht="15.75" x14ac:dyDescent="0.2">
      <c r="A83" s="140">
        <v>147</v>
      </c>
      <c r="B83" s="116">
        <v>677.19999999999993</v>
      </c>
      <c r="C83" s="116">
        <v>294</v>
      </c>
      <c r="D83" s="6">
        <v>1112</v>
      </c>
      <c r="E83" s="6">
        <v>1064</v>
      </c>
      <c r="F83" s="6">
        <v>354</v>
      </c>
      <c r="G83" s="6">
        <v>218.7</v>
      </c>
      <c r="H83" s="102">
        <v>2748.7</v>
      </c>
      <c r="I83" s="75">
        <v>227.3</v>
      </c>
      <c r="J83" s="78">
        <v>741.25</v>
      </c>
      <c r="K83" s="78">
        <v>873.50600000000009</v>
      </c>
      <c r="L83" s="102">
        <v>1842.056</v>
      </c>
    </row>
    <row r="84" spans="1:12" ht="15.75" x14ac:dyDescent="0.2">
      <c r="A84" s="140">
        <v>148</v>
      </c>
      <c r="B84" s="116">
        <v>677.19999999999993</v>
      </c>
      <c r="C84" s="116">
        <v>294</v>
      </c>
      <c r="D84" s="6">
        <v>1099.9000000000001</v>
      </c>
      <c r="E84" s="6">
        <v>1064</v>
      </c>
      <c r="F84" s="6">
        <v>354</v>
      </c>
      <c r="G84" s="6">
        <v>216.72</v>
      </c>
      <c r="H84" s="102">
        <v>2734.62</v>
      </c>
      <c r="I84" s="75">
        <v>224.83</v>
      </c>
      <c r="J84" s="78">
        <v>740.75</v>
      </c>
      <c r="K84" s="78">
        <v>873.27600000000007</v>
      </c>
      <c r="L84" s="102">
        <v>1838.8560000000002</v>
      </c>
    </row>
    <row r="85" spans="1:12" ht="15.75" x14ac:dyDescent="0.2">
      <c r="A85" s="140">
        <v>149</v>
      </c>
      <c r="B85" s="116">
        <v>677.19999999999993</v>
      </c>
      <c r="C85" s="116">
        <v>294</v>
      </c>
      <c r="D85" s="6">
        <v>1099.9000000000001</v>
      </c>
      <c r="E85" s="6">
        <v>1064</v>
      </c>
      <c r="F85" s="6">
        <v>354</v>
      </c>
      <c r="G85" s="6">
        <v>216.72</v>
      </c>
      <c r="H85" s="102">
        <v>2734.62</v>
      </c>
      <c r="I85" s="75">
        <v>224.83</v>
      </c>
      <c r="J85" s="78">
        <v>740.75</v>
      </c>
      <c r="K85" s="78">
        <v>873.27600000000007</v>
      </c>
      <c r="L85" s="102">
        <v>1838.8560000000002</v>
      </c>
    </row>
    <row r="86" spans="1:12" ht="15.75" x14ac:dyDescent="0.2">
      <c r="A86" s="140">
        <v>150</v>
      </c>
      <c r="B86" s="116">
        <v>677.19999999999993</v>
      </c>
      <c r="C86" s="116">
        <v>294</v>
      </c>
      <c r="D86" s="6">
        <v>1099.9000000000001</v>
      </c>
      <c r="E86" s="6">
        <v>1064</v>
      </c>
      <c r="F86" s="6">
        <v>354</v>
      </c>
      <c r="G86" s="6">
        <v>216.72</v>
      </c>
      <c r="H86" s="102">
        <v>2734.62</v>
      </c>
      <c r="I86" s="75">
        <v>224.83</v>
      </c>
      <c r="J86" s="78">
        <v>740.75</v>
      </c>
      <c r="K86" s="78">
        <v>873.27600000000007</v>
      </c>
      <c r="L86" s="102">
        <v>1838.8560000000002</v>
      </c>
    </row>
    <row r="87" spans="1:12" ht="15.75" x14ac:dyDescent="0.2">
      <c r="A87" s="140">
        <v>151</v>
      </c>
      <c r="B87" s="116">
        <v>677.19999999999993</v>
      </c>
      <c r="C87" s="116">
        <v>294</v>
      </c>
      <c r="D87" s="6">
        <v>1099.9000000000001</v>
      </c>
      <c r="E87" s="6">
        <v>1064</v>
      </c>
      <c r="F87" s="6">
        <v>354</v>
      </c>
      <c r="G87" s="6">
        <v>216.72</v>
      </c>
      <c r="H87" s="102">
        <v>2734.62</v>
      </c>
      <c r="I87" s="75">
        <v>224.83</v>
      </c>
      <c r="J87" s="78">
        <v>740.75</v>
      </c>
      <c r="K87" s="78">
        <v>873.27600000000007</v>
      </c>
      <c r="L87" s="102">
        <v>1838.8560000000002</v>
      </c>
    </row>
    <row r="88" spans="1:12" ht="15.75" x14ac:dyDescent="0.2">
      <c r="A88" s="140">
        <v>152</v>
      </c>
      <c r="B88" s="116">
        <v>677.19999999999993</v>
      </c>
      <c r="C88" s="116">
        <v>294</v>
      </c>
      <c r="D88" s="6">
        <v>1099.9000000000001</v>
      </c>
      <c r="E88" s="6">
        <v>1064</v>
      </c>
      <c r="F88" s="6">
        <v>354</v>
      </c>
      <c r="G88" s="6">
        <v>216.72</v>
      </c>
      <c r="H88" s="102">
        <v>2734.62</v>
      </c>
      <c r="I88" s="75">
        <v>224.83</v>
      </c>
      <c r="J88" s="78">
        <v>740.75</v>
      </c>
      <c r="K88" s="78">
        <v>873.27600000000007</v>
      </c>
      <c r="L88" s="102">
        <v>1838.8560000000002</v>
      </c>
    </row>
    <row r="89" spans="1:12" ht="15.75" x14ac:dyDescent="0.2">
      <c r="A89" s="140">
        <v>153</v>
      </c>
      <c r="B89" s="116">
        <v>677.19999999999993</v>
      </c>
      <c r="C89" s="116">
        <v>294</v>
      </c>
      <c r="D89" s="6">
        <v>1099.9000000000001</v>
      </c>
      <c r="E89" s="6">
        <v>1064</v>
      </c>
      <c r="F89" s="6">
        <v>354</v>
      </c>
      <c r="G89" s="6">
        <v>216.72</v>
      </c>
      <c r="H89" s="102">
        <v>2734.62</v>
      </c>
      <c r="I89" s="75">
        <v>224.83</v>
      </c>
      <c r="J89" s="78">
        <v>740.75</v>
      </c>
      <c r="K89" s="78">
        <v>873.27600000000007</v>
      </c>
      <c r="L89" s="102">
        <v>1838.8560000000002</v>
      </c>
    </row>
    <row r="90" spans="1:12" ht="15.75" x14ac:dyDescent="0.2">
      <c r="A90" s="140">
        <v>154</v>
      </c>
      <c r="B90" s="116">
        <v>677.19999999999993</v>
      </c>
      <c r="C90" s="116">
        <v>294</v>
      </c>
      <c r="D90" s="6">
        <v>1099.9000000000001</v>
      </c>
      <c r="E90" s="6">
        <v>1064</v>
      </c>
      <c r="F90" s="6">
        <v>354</v>
      </c>
      <c r="G90" s="6">
        <v>216.72</v>
      </c>
      <c r="H90" s="102">
        <v>2734.62</v>
      </c>
      <c r="I90" s="75">
        <v>224.83</v>
      </c>
      <c r="J90" s="78">
        <v>740.75</v>
      </c>
      <c r="K90" s="78">
        <v>873.27600000000007</v>
      </c>
      <c r="L90" s="102">
        <v>1838.8560000000002</v>
      </c>
    </row>
    <row r="91" spans="1:12" ht="15.75" x14ac:dyDescent="0.2">
      <c r="A91" s="140">
        <v>155</v>
      </c>
      <c r="B91" s="116">
        <v>677.19999999999993</v>
      </c>
      <c r="C91" s="116">
        <v>294</v>
      </c>
      <c r="D91" s="6">
        <v>1099.9000000000001</v>
      </c>
      <c r="E91" s="6">
        <v>1064</v>
      </c>
      <c r="F91" s="6">
        <v>354</v>
      </c>
      <c r="G91" s="6">
        <v>216.72</v>
      </c>
      <c r="H91" s="102">
        <v>2734.62</v>
      </c>
      <c r="I91" s="75">
        <v>224.83</v>
      </c>
      <c r="J91" s="78">
        <v>740.75</v>
      </c>
      <c r="K91" s="78">
        <v>873.27600000000007</v>
      </c>
      <c r="L91" s="102">
        <v>1838.8560000000002</v>
      </c>
    </row>
    <row r="92" spans="1:12" ht="15.75" x14ac:dyDescent="0.2">
      <c r="A92" s="140">
        <v>156</v>
      </c>
      <c r="B92" s="116">
        <v>677.19999999999993</v>
      </c>
      <c r="C92" s="116">
        <v>294</v>
      </c>
      <c r="D92" s="6">
        <v>1099.9000000000001</v>
      </c>
      <c r="E92" s="6">
        <v>1064</v>
      </c>
      <c r="F92" s="6">
        <v>354</v>
      </c>
      <c r="G92" s="6">
        <v>216.72</v>
      </c>
      <c r="H92" s="102">
        <v>2734.62</v>
      </c>
      <c r="I92" s="75">
        <v>224.83</v>
      </c>
      <c r="J92" s="78">
        <v>740.75</v>
      </c>
      <c r="K92" s="78">
        <v>873.27600000000007</v>
      </c>
      <c r="L92" s="102">
        <v>1838.8560000000002</v>
      </c>
    </row>
    <row r="93" spans="1:12" ht="15.75" x14ac:dyDescent="0.2">
      <c r="A93" s="140">
        <v>157</v>
      </c>
      <c r="B93" s="116">
        <v>677.19999999999993</v>
      </c>
      <c r="C93" s="116">
        <v>294</v>
      </c>
      <c r="D93" s="6">
        <v>1099.9000000000001</v>
      </c>
      <c r="E93" s="6">
        <v>1064</v>
      </c>
      <c r="F93" s="6">
        <v>354</v>
      </c>
      <c r="G93" s="6">
        <v>216.72</v>
      </c>
      <c r="H93" s="102">
        <v>2734.62</v>
      </c>
      <c r="I93" s="75">
        <v>224.83</v>
      </c>
      <c r="J93" s="78">
        <v>740.75</v>
      </c>
      <c r="K93" s="78">
        <v>873.27600000000007</v>
      </c>
      <c r="L93" s="102">
        <v>1838.8560000000002</v>
      </c>
    </row>
    <row r="94" spans="1:12" ht="15.75" x14ac:dyDescent="0.2">
      <c r="A94" s="140">
        <v>158</v>
      </c>
      <c r="B94" s="116">
        <v>677.19999999999993</v>
      </c>
      <c r="C94" s="116">
        <v>294</v>
      </c>
      <c r="D94" s="6">
        <v>1099.9000000000001</v>
      </c>
      <c r="E94" s="6">
        <v>1064</v>
      </c>
      <c r="F94" s="6">
        <v>354</v>
      </c>
      <c r="G94" s="6">
        <v>216.72</v>
      </c>
      <c r="H94" s="102">
        <v>2734.62</v>
      </c>
      <c r="I94" s="75">
        <v>224.83</v>
      </c>
      <c r="J94" s="78">
        <v>740.75</v>
      </c>
      <c r="K94" s="78">
        <v>873.27600000000007</v>
      </c>
      <c r="L94" s="102">
        <v>1838.8560000000002</v>
      </c>
    </row>
    <row r="95" spans="1:12" ht="15.75" x14ac:dyDescent="0.2">
      <c r="A95" s="140">
        <v>159</v>
      </c>
      <c r="B95" s="116">
        <v>677.19999999999993</v>
      </c>
      <c r="C95" s="116">
        <v>294</v>
      </c>
      <c r="D95" s="6">
        <v>1099.9000000000001</v>
      </c>
      <c r="E95" s="6">
        <v>1064</v>
      </c>
      <c r="F95" s="6">
        <v>354</v>
      </c>
      <c r="G95" s="6">
        <v>216.72</v>
      </c>
      <c r="H95" s="102">
        <v>2734.62</v>
      </c>
      <c r="I95" s="75">
        <v>224.83</v>
      </c>
      <c r="J95" s="78">
        <v>740.75</v>
      </c>
      <c r="K95" s="78">
        <v>873.27600000000007</v>
      </c>
      <c r="L95" s="102">
        <v>1838.8560000000002</v>
      </c>
    </row>
    <row r="96" spans="1:12" ht="15.75" x14ac:dyDescent="0.2">
      <c r="A96" s="140">
        <v>160</v>
      </c>
      <c r="B96" s="116">
        <v>677.19999999999993</v>
      </c>
      <c r="C96" s="116">
        <v>294</v>
      </c>
      <c r="D96" s="6">
        <v>1099.9000000000001</v>
      </c>
      <c r="E96" s="6">
        <v>1064</v>
      </c>
      <c r="F96" s="6">
        <v>354</v>
      </c>
      <c r="G96" s="6">
        <v>216.72</v>
      </c>
      <c r="H96" s="102">
        <v>2734.62</v>
      </c>
      <c r="I96" s="75">
        <v>224.83</v>
      </c>
      <c r="J96" s="78">
        <v>740.75</v>
      </c>
      <c r="K96" s="78">
        <v>873.27600000000007</v>
      </c>
      <c r="L96" s="102">
        <v>1838.8560000000002</v>
      </c>
    </row>
    <row r="97" spans="1:12" ht="15.75" x14ac:dyDescent="0.2">
      <c r="A97" s="193">
        <v>161</v>
      </c>
      <c r="B97" s="116">
        <v>677.19999999999993</v>
      </c>
      <c r="C97" s="116">
        <v>294</v>
      </c>
      <c r="D97" s="6">
        <v>1099.9000000000001</v>
      </c>
      <c r="E97" s="6">
        <v>1064</v>
      </c>
      <c r="F97" s="6">
        <v>354</v>
      </c>
      <c r="G97" s="6">
        <v>216.72</v>
      </c>
      <c r="H97" s="102">
        <v>2734.62</v>
      </c>
      <c r="I97" s="75">
        <v>224.83</v>
      </c>
      <c r="J97" s="78">
        <v>740.75</v>
      </c>
      <c r="K97" s="78">
        <v>873.27600000000007</v>
      </c>
      <c r="L97" s="102">
        <v>1838.8560000000002</v>
      </c>
    </row>
    <row r="98" spans="1:12" ht="15.75" x14ac:dyDescent="0.2">
      <c r="A98" s="140">
        <v>162</v>
      </c>
      <c r="B98" s="116">
        <v>677.19999999999993</v>
      </c>
      <c r="C98" s="116">
        <v>294</v>
      </c>
      <c r="D98" s="6">
        <v>1099.9000000000001</v>
      </c>
      <c r="E98" s="6">
        <v>1064</v>
      </c>
      <c r="F98" s="6">
        <v>354</v>
      </c>
      <c r="G98" s="6">
        <v>216.72</v>
      </c>
      <c r="H98" s="102">
        <v>2734.62</v>
      </c>
      <c r="I98" s="75">
        <v>224.83</v>
      </c>
      <c r="J98" s="78">
        <v>740.75</v>
      </c>
      <c r="K98" s="78">
        <v>873.27600000000007</v>
      </c>
      <c r="L98" s="102">
        <v>1838.8560000000002</v>
      </c>
    </row>
    <row r="99" spans="1:12" ht="15.75" x14ac:dyDescent="0.2">
      <c r="A99" s="140">
        <v>163</v>
      </c>
      <c r="B99" s="116">
        <v>677.19999999999993</v>
      </c>
      <c r="C99" s="116">
        <v>294</v>
      </c>
      <c r="D99" s="6">
        <v>1099.9000000000001</v>
      </c>
      <c r="E99" s="6">
        <v>1064</v>
      </c>
      <c r="F99" s="6">
        <v>354</v>
      </c>
      <c r="G99" s="6">
        <v>216.72</v>
      </c>
      <c r="H99" s="102">
        <v>2734.62</v>
      </c>
      <c r="I99" s="75">
        <v>224.83</v>
      </c>
      <c r="J99" s="78">
        <v>740.75</v>
      </c>
      <c r="K99" s="78">
        <v>873.27600000000007</v>
      </c>
      <c r="L99" s="102">
        <v>1838.8560000000002</v>
      </c>
    </row>
    <row r="100" spans="1:12" ht="15.75" x14ac:dyDescent="0.2">
      <c r="A100" s="140">
        <v>164</v>
      </c>
      <c r="B100" s="116">
        <v>677.19999999999993</v>
      </c>
      <c r="C100" s="116">
        <v>294</v>
      </c>
      <c r="D100" s="6">
        <v>1099.9000000000001</v>
      </c>
      <c r="E100" s="6">
        <v>1064</v>
      </c>
      <c r="F100" s="6">
        <v>354</v>
      </c>
      <c r="G100" s="6">
        <v>216.72</v>
      </c>
      <c r="H100" s="102">
        <v>2734.62</v>
      </c>
      <c r="I100" s="75">
        <v>224.83</v>
      </c>
      <c r="J100" s="78">
        <v>740.75</v>
      </c>
      <c r="K100" s="78">
        <v>873.27600000000007</v>
      </c>
      <c r="L100" s="102">
        <v>1838.8560000000002</v>
      </c>
    </row>
    <row r="101" spans="1:12" ht="15.75" x14ac:dyDescent="0.2">
      <c r="A101" s="140">
        <v>165</v>
      </c>
      <c r="B101" s="116">
        <v>671.49999999999989</v>
      </c>
      <c r="C101" s="116">
        <v>294</v>
      </c>
      <c r="D101" s="6">
        <v>1099.9000000000001</v>
      </c>
      <c r="E101" s="6">
        <v>1064</v>
      </c>
      <c r="F101" s="6">
        <v>354</v>
      </c>
      <c r="G101" s="6">
        <v>216.72</v>
      </c>
      <c r="H101" s="102">
        <v>2734.62</v>
      </c>
      <c r="I101" s="75">
        <v>224.83</v>
      </c>
      <c r="J101" s="78">
        <v>740.75</v>
      </c>
      <c r="K101" s="78">
        <v>873.27600000000007</v>
      </c>
      <c r="L101" s="102">
        <v>1838.8560000000002</v>
      </c>
    </row>
    <row r="102" spans="1:12" ht="15.75" x14ac:dyDescent="0.2">
      <c r="A102" s="140">
        <v>166</v>
      </c>
      <c r="B102" s="116">
        <v>671.49999999999989</v>
      </c>
      <c r="C102" s="116">
        <v>294</v>
      </c>
      <c r="D102" s="6">
        <v>1099.9000000000001</v>
      </c>
      <c r="E102" s="6">
        <v>1064</v>
      </c>
      <c r="F102" s="6">
        <v>354</v>
      </c>
      <c r="G102" s="6">
        <v>216.72</v>
      </c>
      <c r="H102" s="102">
        <v>2734.62</v>
      </c>
      <c r="I102" s="75">
        <v>224.83</v>
      </c>
      <c r="J102" s="78">
        <v>740.75</v>
      </c>
      <c r="K102" s="78">
        <v>873.27600000000007</v>
      </c>
      <c r="L102" s="102">
        <v>1838.8560000000002</v>
      </c>
    </row>
    <row r="103" spans="1:12" ht="15.75" x14ac:dyDescent="0.2">
      <c r="A103" s="140">
        <v>167</v>
      </c>
      <c r="B103" s="116">
        <v>671.49999999999989</v>
      </c>
      <c r="C103" s="116">
        <v>294</v>
      </c>
      <c r="D103" s="6">
        <v>1099.9000000000001</v>
      </c>
      <c r="E103" s="6">
        <v>1064</v>
      </c>
      <c r="F103" s="6">
        <v>354</v>
      </c>
      <c r="G103" s="6">
        <v>216.72</v>
      </c>
      <c r="H103" s="102">
        <v>2734.62</v>
      </c>
      <c r="I103" s="75">
        <v>224.83</v>
      </c>
      <c r="J103" s="78">
        <v>740.75</v>
      </c>
      <c r="K103" s="78">
        <v>873.27600000000007</v>
      </c>
      <c r="L103" s="102">
        <v>1838.8560000000002</v>
      </c>
    </row>
    <row r="104" spans="1:12" ht="15.75" x14ac:dyDescent="0.2">
      <c r="A104" s="140">
        <v>168</v>
      </c>
      <c r="B104" s="116">
        <v>671.49999999999989</v>
      </c>
      <c r="C104" s="116">
        <v>294</v>
      </c>
      <c r="D104" s="6">
        <v>1099.9000000000001</v>
      </c>
      <c r="E104" s="6">
        <v>1064</v>
      </c>
      <c r="F104" s="6">
        <v>354</v>
      </c>
      <c r="G104" s="6">
        <v>216.72</v>
      </c>
      <c r="H104" s="102">
        <v>2734.62</v>
      </c>
      <c r="I104" s="75">
        <v>224.83</v>
      </c>
      <c r="J104" s="78">
        <v>740.75</v>
      </c>
      <c r="K104" s="78">
        <v>873.27600000000007</v>
      </c>
      <c r="L104" s="102">
        <v>1838.8560000000002</v>
      </c>
    </row>
    <row r="105" spans="1:12" ht="15.75" x14ac:dyDescent="0.2">
      <c r="A105" s="193">
        <v>169</v>
      </c>
      <c r="B105" s="116">
        <v>671.49999999999989</v>
      </c>
      <c r="C105" s="116">
        <v>294</v>
      </c>
      <c r="D105" s="6">
        <v>1099.9000000000001</v>
      </c>
      <c r="E105" s="6">
        <v>1064</v>
      </c>
      <c r="F105" s="6">
        <v>354</v>
      </c>
      <c r="G105" s="6">
        <v>216.72</v>
      </c>
      <c r="H105" s="102">
        <v>2734.62</v>
      </c>
      <c r="I105" s="75">
        <v>224.83</v>
      </c>
      <c r="J105" s="78">
        <v>740.75</v>
      </c>
      <c r="K105" s="78">
        <v>873.27600000000007</v>
      </c>
      <c r="L105" s="102">
        <v>1838.8560000000002</v>
      </c>
    </row>
    <row r="106" spans="1:12" ht="15.75" x14ac:dyDescent="0.2">
      <c r="A106" s="140">
        <v>170</v>
      </c>
      <c r="B106" s="116">
        <v>671.49999999999989</v>
      </c>
      <c r="C106" s="116">
        <v>294</v>
      </c>
      <c r="D106" s="6">
        <v>1099.9000000000001</v>
      </c>
      <c r="E106" s="6">
        <v>1064</v>
      </c>
      <c r="F106" s="6">
        <v>354</v>
      </c>
      <c r="G106" s="6">
        <v>216.72</v>
      </c>
      <c r="H106" s="102">
        <v>2734.62</v>
      </c>
      <c r="I106" s="75">
        <v>224.83</v>
      </c>
      <c r="J106" s="78">
        <v>740.75</v>
      </c>
      <c r="K106" s="78">
        <v>873.27600000000007</v>
      </c>
      <c r="L106" s="102">
        <v>1838.8560000000002</v>
      </c>
    </row>
    <row r="107" spans="1:12" ht="15.75" x14ac:dyDescent="0.2">
      <c r="A107" s="140">
        <v>171</v>
      </c>
      <c r="B107" s="116">
        <v>671.49999999999989</v>
      </c>
      <c r="C107" s="116">
        <v>294</v>
      </c>
      <c r="D107" s="6">
        <v>1099.9000000000001</v>
      </c>
      <c r="E107" s="6">
        <v>1064</v>
      </c>
      <c r="F107" s="6">
        <v>354</v>
      </c>
      <c r="G107" s="6">
        <v>216.72</v>
      </c>
      <c r="H107" s="102">
        <v>2734.62</v>
      </c>
      <c r="I107" s="75">
        <v>224.83</v>
      </c>
      <c r="J107" s="78">
        <v>740.75</v>
      </c>
      <c r="K107" s="78">
        <v>873.27600000000007</v>
      </c>
      <c r="L107" s="102">
        <v>1838.8560000000002</v>
      </c>
    </row>
    <row r="108" spans="1:12" ht="15.75" x14ac:dyDescent="0.2">
      <c r="A108" s="140">
        <v>172</v>
      </c>
      <c r="B108" s="116">
        <v>671.49999999999989</v>
      </c>
      <c r="C108" s="116">
        <v>294</v>
      </c>
      <c r="D108" s="6">
        <v>1099.9000000000001</v>
      </c>
      <c r="E108" s="6">
        <v>1064</v>
      </c>
      <c r="F108" s="6">
        <v>354</v>
      </c>
      <c r="G108" s="6">
        <v>216.72</v>
      </c>
      <c r="H108" s="102">
        <v>2734.62</v>
      </c>
      <c r="I108" s="75">
        <v>224.83</v>
      </c>
      <c r="J108" s="78">
        <v>740.75</v>
      </c>
      <c r="K108" s="78">
        <v>873.27600000000007</v>
      </c>
      <c r="L108" s="102">
        <v>1838.8560000000002</v>
      </c>
    </row>
    <row r="109" spans="1:12" ht="15.75" x14ac:dyDescent="0.2">
      <c r="A109" s="140">
        <v>173</v>
      </c>
      <c r="B109" s="116">
        <v>671.49999999999989</v>
      </c>
      <c r="C109" s="116">
        <v>294</v>
      </c>
      <c r="D109" s="6">
        <v>1099.9000000000001</v>
      </c>
      <c r="E109" s="6">
        <v>1064</v>
      </c>
      <c r="F109" s="6">
        <v>354</v>
      </c>
      <c r="G109" s="6">
        <v>216.72</v>
      </c>
      <c r="H109" s="102">
        <v>2734.62</v>
      </c>
      <c r="I109" s="75">
        <v>224.83</v>
      </c>
      <c r="J109" s="78">
        <v>740.75</v>
      </c>
      <c r="K109" s="78">
        <v>873.27600000000007</v>
      </c>
      <c r="L109" s="102">
        <v>1838.8560000000002</v>
      </c>
    </row>
    <row r="110" spans="1:12" ht="15.75" x14ac:dyDescent="0.2">
      <c r="A110" s="140">
        <v>174</v>
      </c>
      <c r="B110" s="116">
        <v>671.49999999999989</v>
      </c>
      <c r="C110" s="116">
        <v>294</v>
      </c>
      <c r="D110" s="6">
        <v>1099.9000000000001</v>
      </c>
      <c r="E110" s="6">
        <v>1064</v>
      </c>
      <c r="F110" s="6">
        <v>354</v>
      </c>
      <c r="G110" s="6">
        <v>216.72</v>
      </c>
      <c r="H110" s="102">
        <v>2734.62</v>
      </c>
      <c r="I110" s="75">
        <v>224.83</v>
      </c>
      <c r="J110" s="78">
        <v>740.75</v>
      </c>
      <c r="K110" s="78">
        <v>873.27600000000007</v>
      </c>
      <c r="L110" s="102">
        <v>1838.8560000000002</v>
      </c>
    </row>
    <row r="111" spans="1:12" ht="15.75" x14ac:dyDescent="0.2">
      <c r="A111" s="140">
        <v>175</v>
      </c>
      <c r="B111" s="116">
        <v>671.49999999999989</v>
      </c>
      <c r="C111" s="116">
        <v>294</v>
      </c>
      <c r="D111" s="6">
        <v>1099.9000000000001</v>
      </c>
      <c r="E111" s="6">
        <v>1064</v>
      </c>
      <c r="F111" s="6">
        <v>354</v>
      </c>
      <c r="G111" s="6">
        <v>216.72</v>
      </c>
      <c r="H111" s="102">
        <v>2734.62</v>
      </c>
      <c r="I111" s="75">
        <v>224.83</v>
      </c>
      <c r="J111" s="78">
        <v>740.75</v>
      </c>
      <c r="K111" s="78">
        <v>873.27600000000007</v>
      </c>
      <c r="L111" s="102">
        <v>1838.8560000000002</v>
      </c>
    </row>
    <row r="112" spans="1:12" ht="15.75" x14ac:dyDescent="0.2">
      <c r="A112" s="140">
        <v>176</v>
      </c>
      <c r="B112" s="116">
        <v>671.49999999999989</v>
      </c>
      <c r="C112" s="116">
        <v>294</v>
      </c>
      <c r="D112" s="6">
        <v>1099.9000000000001</v>
      </c>
      <c r="E112" s="6">
        <v>1064</v>
      </c>
      <c r="F112" s="6">
        <v>354</v>
      </c>
      <c r="G112" s="6">
        <v>216.72</v>
      </c>
      <c r="H112" s="102">
        <v>2734.62</v>
      </c>
      <c r="I112" s="75">
        <v>224.83</v>
      </c>
      <c r="J112" s="78">
        <v>740.75</v>
      </c>
      <c r="K112" s="78">
        <v>873.27600000000007</v>
      </c>
      <c r="L112" s="102">
        <v>1838.8560000000002</v>
      </c>
    </row>
    <row r="113" spans="1:12" ht="15.75" x14ac:dyDescent="0.2">
      <c r="A113" s="193">
        <v>177</v>
      </c>
      <c r="B113" s="116">
        <v>671.49999999999989</v>
      </c>
      <c r="C113" s="116">
        <v>294</v>
      </c>
      <c r="D113" s="6">
        <v>1099.9000000000001</v>
      </c>
      <c r="E113" s="6">
        <v>1064</v>
      </c>
      <c r="F113" s="6">
        <v>354</v>
      </c>
      <c r="G113" s="6">
        <v>216.72</v>
      </c>
      <c r="H113" s="102">
        <v>2734.62</v>
      </c>
      <c r="I113" s="75">
        <v>224.83</v>
      </c>
      <c r="J113" s="78">
        <v>740.75</v>
      </c>
      <c r="K113" s="78">
        <v>873.27600000000007</v>
      </c>
      <c r="L113" s="102">
        <v>1838.8560000000002</v>
      </c>
    </row>
    <row r="114" spans="1:12" ht="15.75" x14ac:dyDescent="0.2">
      <c r="A114" s="140">
        <v>178</v>
      </c>
      <c r="B114" s="116">
        <v>671.49999999999989</v>
      </c>
      <c r="C114" s="116">
        <v>294</v>
      </c>
      <c r="D114" s="6">
        <v>1099.9000000000001</v>
      </c>
      <c r="E114" s="6">
        <v>1064</v>
      </c>
      <c r="F114" s="6">
        <v>354</v>
      </c>
      <c r="G114" s="6">
        <v>216.72</v>
      </c>
      <c r="H114" s="102">
        <v>2734.62</v>
      </c>
      <c r="I114" s="75">
        <v>224.83</v>
      </c>
      <c r="J114" s="78">
        <v>740.75</v>
      </c>
      <c r="K114" s="78">
        <v>873.27600000000007</v>
      </c>
      <c r="L114" s="102">
        <v>1838.8560000000002</v>
      </c>
    </row>
    <row r="115" spans="1:12" ht="15.75" x14ac:dyDescent="0.2">
      <c r="A115" s="140">
        <v>179</v>
      </c>
      <c r="B115" s="116">
        <v>671.49999999999989</v>
      </c>
      <c r="C115" s="116">
        <v>294</v>
      </c>
      <c r="D115" s="6">
        <v>1099.9000000000001</v>
      </c>
      <c r="E115" s="6">
        <v>1064</v>
      </c>
      <c r="F115" s="6">
        <v>354</v>
      </c>
      <c r="G115" s="6">
        <v>216.72</v>
      </c>
      <c r="H115" s="102">
        <v>2734.62</v>
      </c>
      <c r="I115" s="75">
        <v>224.83</v>
      </c>
      <c r="J115" s="78">
        <v>740.75</v>
      </c>
      <c r="K115" s="78">
        <v>873.27600000000007</v>
      </c>
      <c r="L115" s="102">
        <v>1838.8560000000002</v>
      </c>
    </row>
    <row r="116" spans="1:12" ht="15.75" x14ac:dyDescent="0.2">
      <c r="A116" s="140">
        <v>180</v>
      </c>
      <c r="B116" s="116">
        <v>671.49999999999989</v>
      </c>
      <c r="C116" s="116">
        <v>294</v>
      </c>
      <c r="D116" s="6">
        <v>1099.9000000000001</v>
      </c>
      <c r="E116" s="6">
        <v>1064</v>
      </c>
      <c r="F116" s="6">
        <v>354</v>
      </c>
      <c r="G116" s="6">
        <v>216.72</v>
      </c>
      <c r="H116" s="102">
        <v>2734.62</v>
      </c>
      <c r="I116" s="75">
        <v>224.83</v>
      </c>
      <c r="J116" s="78">
        <v>740.75</v>
      </c>
      <c r="K116" s="78">
        <v>873.27600000000007</v>
      </c>
      <c r="L116" s="102">
        <v>1838.8560000000002</v>
      </c>
    </row>
    <row r="117" spans="1:12" ht="15.75" x14ac:dyDescent="0.2">
      <c r="A117" s="140">
        <v>181</v>
      </c>
      <c r="B117" s="116">
        <v>661.49999999999989</v>
      </c>
      <c r="C117" s="116">
        <v>274</v>
      </c>
      <c r="D117" s="6">
        <v>1099.9000000000001</v>
      </c>
      <c r="E117" s="6">
        <v>1064</v>
      </c>
      <c r="F117" s="6">
        <v>354</v>
      </c>
      <c r="G117" s="6">
        <v>216.72</v>
      </c>
      <c r="H117" s="102">
        <v>2734.62</v>
      </c>
      <c r="I117" s="75">
        <v>224.83</v>
      </c>
      <c r="J117" s="78">
        <v>740.75</v>
      </c>
      <c r="K117" s="78">
        <v>873.27600000000007</v>
      </c>
      <c r="L117" s="102">
        <v>1838.8560000000002</v>
      </c>
    </row>
    <row r="118" spans="1:12" ht="15.75" x14ac:dyDescent="0.2">
      <c r="A118" s="140">
        <v>182</v>
      </c>
      <c r="B118" s="116">
        <v>661.49999999999989</v>
      </c>
      <c r="C118" s="116">
        <v>274</v>
      </c>
      <c r="D118" s="6">
        <v>1099.9000000000001</v>
      </c>
      <c r="E118" s="6">
        <v>1064</v>
      </c>
      <c r="F118" s="6">
        <v>354</v>
      </c>
      <c r="G118" s="6">
        <v>216.72</v>
      </c>
      <c r="H118" s="102">
        <v>2734.62</v>
      </c>
      <c r="I118" s="75">
        <v>224.83</v>
      </c>
      <c r="J118" s="78">
        <v>740.75</v>
      </c>
      <c r="K118" s="78">
        <v>873.27600000000007</v>
      </c>
      <c r="L118" s="102">
        <v>1838.8560000000002</v>
      </c>
    </row>
    <row r="119" spans="1:12" ht="15.75" x14ac:dyDescent="0.2">
      <c r="A119" s="140">
        <v>183</v>
      </c>
      <c r="B119" s="116">
        <v>661.49999999999989</v>
      </c>
      <c r="C119" s="116">
        <v>274</v>
      </c>
      <c r="D119" s="6">
        <v>1099.9000000000001</v>
      </c>
      <c r="E119" s="6">
        <v>1064</v>
      </c>
      <c r="F119" s="6">
        <v>354</v>
      </c>
      <c r="G119" s="6">
        <v>216.72</v>
      </c>
      <c r="H119" s="102">
        <v>2734.62</v>
      </c>
      <c r="I119" s="75">
        <v>224.83</v>
      </c>
      <c r="J119" s="78">
        <v>740.75</v>
      </c>
      <c r="K119" s="78">
        <v>873.27600000000007</v>
      </c>
      <c r="L119" s="102">
        <v>1838.8560000000002</v>
      </c>
    </row>
    <row r="120" spans="1:12" ht="15.75" x14ac:dyDescent="0.2">
      <c r="A120" s="140">
        <v>184</v>
      </c>
      <c r="B120" s="116">
        <v>661.49999999999989</v>
      </c>
      <c r="C120" s="116">
        <v>274</v>
      </c>
      <c r="D120" s="6">
        <v>1099.9000000000001</v>
      </c>
      <c r="E120" s="6">
        <v>1064</v>
      </c>
      <c r="F120" s="6">
        <v>354</v>
      </c>
      <c r="G120" s="6">
        <v>216.72</v>
      </c>
      <c r="H120" s="102">
        <v>2734.62</v>
      </c>
      <c r="I120" s="75">
        <v>224.83</v>
      </c>
      <c r="J120" s="78">
        <v>740.75</v>
      </c>
      <c r="K120" s="78">
        <v>873.27600000000007</v>
      </c>
      <c r="L120" s="102">
        <v>1838.8560000000002</v>
      </c>
    </row>
    <row r="121" spans="1:12" ht="15.75" x14ac:dyDescent="0.2">
      <c r="A121" s="193">
        <v>188</v>
      </c>
      <c r="B121" s="116">
        <v>661.49999999999989</v>
      </c>
      <c r="C121" s="116">
        <v>274</v>
      </c>
      <c r="D121" s="6">
        <v>1099.9000000000001</v>
      </c>
      <c r="E121" s="6">
        <v>1064</v>
      </c>
      <c r="F121" s="6">
        <v>354</v>
      </c>
      <c r="G121" s="6">
        <v>216.72</v>
      </c>
      <c r="H121" s="102">
        <v>2734.62</v>
      </c>
      <c r="I121" s="75">
        <v>224.83</v>
      </c>
      <c r="J121" s="78">
        <v>740.75</v>
      </c>
      <c r="K121" s="78">
        <v>873.27600000000007</v>
      </c>
      <c r="L121" s="102">
        <v>1838.8560000000002</v>
      </c>
    </row>
    <row r="122" spans="1:12" ht="15.75" x14ac:dyDescent="0.2">
      <c r="A122" s="140">
        <v>185</v>
      </c>
      <c r="B122" s="116">
        <v>661.49999999999989</v>
      </c>
      <c r="C122" s="116">
        <v>274</v>
      </c>
      <c r="D122" s="6">
        <v>1099.9000000000001</v>
      </c>
      <c r="E122" s="6">
        <v>1064</v>
      </c>
      <c r="F122" s="6">
        <v>354</v>
      </c>
      <c r="G122" s="6">
        <v>216.72</v>
      </c>
      <c r="H122" s="102">
        <v>2734.62</v>
      </c>
      <c r="I122" s="75">
        <v>224.83</v>
      </c>
      <c r="J122" s="78">
        <v>740.75</v>
      </c>
      <c r="K122" s="78">
        <v>873.27600000000007</v>
      </c>
      <c r="L122" s="102">
        <v>1838.8560000000002</v>
      </c>
    </row>
    <row r="123" spans="1:12" ht="15.75" x14ac:dyDescent="0.2">
      <c r="A123" s="140">
        <v>186</v>
      </c>
      <c r="B123" s="116">
        <v>661.49999999999989</v>
      </c>
      <c r="C123" s="116">
        <v>274</v>
      </c>
      <c r="D123" s="6">
        <v>1099.9000000000001</v>
      </c>
      <c r="E123" s="6">
        <v>1064</v>
      </c>
      <c r="F123" s="6">
        <v>354</v>
      </c>
      <c r="G123" s="6">
        <v>216.72</v>
      </c>
      <c r="H123" s="102">
        <v>2734.62</v>
      </c>
      <c r="I123" s="75">
        <v>224.83</v>
      </c>
      <c r="J123" s="78">
        <v>740.75</v>
      </c>
      <c r="K123" s="78">
        <v>873.27600000000007</v>
      </c>
      <c r="L123" s="102">
        <v>1838.8560000000002</v>
      </c>
    </row>
    <row r="124" spans="1:12" ht="15.75" x14ac:dyDescent="0.2">
      <c r="A124" s="140">
        <v>187</v>
      </c>
      <c r="B124" s="116">
        <v>661.49999999999989</v>
      </c>
      <c r="C124" s="116">
        <v>274</v>
      </c>
      <c r="D124" s="6">
        <v>1099.9000000000001</v>
      </c>
      <c r="E124" s="6">
        <v>1064</v>
      </c>
      <c r="F124" s="6">
        <v>354</v>
      </c>
      <c r="G124" s="6">
        <v>216.72</v>
      </c>
      <c r="H124" s="102">
        <v>2734.62</v>
      </c>
      <c r="I124" s="75">
        <v>224.83</v>
      </c>
      <c r="J124" s="78">
        <v>740.75</v>
      </c>
      <c r="K124" s="78">
        <v>873.27600000000007</v>
      </c>
      <c r="L124" s="102">
        <v>1838.8560000000002</v>
      </c>
    </row>
    <row r="125" spans="1:12" ht="15.75" x14ac:dyDescent="0.2">
      <c r="A125" s="140">
        <v>189</v>
      </c>
      <c r="B125" s="116">
        <v>661.49999999999989</v>
      </c>
      <c r="C125" s="116">
        <v>274</v>
      </c>
      <c r="D125" s="6">
        <v>1099.9000000000001</v>
      </c>
      <c r="E125" s="6">
        <v>1064</v>
      </c>
      <c r="F125" s="6">
        <v>354</v>
      </c>
      <c r="G125" s="6">
        <v>216.72</v>
      </c>
      <c r="H125" s="102">
        <v>2734.62</v>
      </c>
      <c r="I125" s="75">
        <v>224.83</v>
      </c>
      <c r="J125" s="78">
        <v>740.75</v>
      </c>
      <c r="K125" s="78">
        <v>873.27600000000007</v>
      </c>
      <c r="L125" s="102">
        <v>1838.8560000000002</v>
      </c>
    </row>
    <row r="126" spans="1:12" x14ac:dyDescent="0.2">
      <c r="A126" s="140">
        <v>190</v>
      </c>
      <c r="B126" s="85">
        <v>661.49999999999989</v>
      </c>
      <c r="C126" s="85">
        <v>258.75</v>
      </c>
      <c r="D126" s="85">
        <v>1099.9000000000001</v>
      </c>
      <c r="E126" s="85">
        <v>1064</v>
      </c>
      <c r="F126" s="85">
        <v>354</v>
      </c>
      <c r="G126" s="85">
        <v>216.72</v>
      </c>
      <c r="H126" s="85">
        <v>2734.62</v>
      </c>
      <c r="I126" s="85">
        <v>224.83</v>
      </c>
      <c r="J126" s="85">
        <v>740.75</v>
      </c>
      <c r="K126" s="85">
        <v>873.27600000000007</v>
      </c>
      <c r="L126" s="85">
        <v>1838.8560000000002</v>
      </c>
    </row>
    <row r="127" spans="1:12" x14ac:dyDescent="0.2">
      <c r="A127" s="140">
        <v>191</v>
      </c>
      <c r="B127" s="85">
        <v>661.49999999999989</v>
      </c>
      <c r="C127" s="85">
        <v>258.75</v>
      </c>
      <c r="D127" s="85">
        <v>1099.9000000000001</v>
      </c>
      <c r="E127" s="85">
        <v>1064</v>
      </c>
      <c r="F127" s="85">
        <v>354</v>
      </c>
      <c r="G127" s="85">
        <v>216.72</v>
      </c>
      <c r="H127" s="85">
        <v>2734.62</v>
      </c>
      <c r="I127" s="85">
        <v>224.83</v>
      </c>
      <c r="J127" s="85">
        <v>740.75</v>
      </c>
      <c r="K127" s="85">
        <v>873.27600000000007</v>
      </c>
      <c r="L127" s="85">
        <v>1838.8560000000002</v>
      </c>
    </row>
    <row r="128" spans="1:12" x14ac:dyDescent="0.2">
      <c r="A128" s="140">
        <v>192</v>
      </c>
      <c r="B128" s="85">
        <v>661.49999999999989</v>
      </c>
      <c r="C128" s="85">
        <v>258.75</v>
      </c>
      <c r="D128" s="85">
        <v>1099.9000000000001</v>
      </c>
      <c r="E128" s="85">
        <v>1064</v>
      </c>
      <c r="F128" s="85">
        <v>354</v>
      </c>
      <c r="G128" s="85">
        <v>216.72</v>
      </c>
      <c r="H128" s="85">
        <v>2734.62</v>
      </c>
      <c r="I128" s="85">
        <v>224.83</v>
      </c>
      <c r="J128" s="85">
        <v>740.75</v>
      </c>
      <c r="K128" s="85">
        <v>873.27600000000007</v>
      </c>
      <c r="L128" s="85">
        <v>1838.8560000000002</v>
      </c>
    </row>
    <row r="129" spans="1:12" x14ac:dyDescent="0.2">
      <c r="A129" s="193">
        <v>193</v>
      </c>
      <c r="B129" s="85">
        <v>661.49999999999989</v>
      </c>
      <c r="C129" s="85">
        <v>258.75</v>
      </c>
      <c r="D129" s="85">
        <v>1099.9000000000001</v>
      </c>
      <c r="E129" s="85">
        <v>1064</v>
      </c>
      <c r="F129" s="85">
        <v>354</v>
      </c>
      <c r="G129" s="85">
        <v>216.72</v>
      </c>
      <c r="H129" s="85">
        <v>2734.62</v>
      </c>
      <c r="I129" s="85">
        <v>224.83</v>
      </c>
      <c r="J129" s="85">
        <v>740.75</v>
      </c>
      <c r="K129" s="85">
        <v>873.27600000000007</v>
      </c>
      <c r="L129" s="85">
        <v>1838.8560000000002</v>
      </c>
    </row>
    <row r="130" spans="1:12" x14ac:dyDescent="0.2">
      <c r="A130" s="140">
        <v>194</v>
      </c>
      <c r="B130" s="85">
        <v>661.49999999999989</v>
      </c>
      <c r="C130" s="85">
        <v>258.75</v>
      </c>
      <c r="D130" s="85">
        <v>1099.9000000000001</v>
      </c>
      <c r="E130" s="85">
        <v>1064</v>
      </c>
      <c r="F130" s="85">
        <v>354</v>
      </c>
      <c r="G130" s="85">
        <v>216.72</v>
      </c>
      <c r="H130" s="85">
        <v>2734.62</v>
      </c>
      <c r="I130" s="85">
        <v>224.83</v>
      </c>
      <c r="J130" s="85">
        <v>740.75</v>
      </c>
      <c r="K130" s="85">
        <v>873.27600000000007</v>
      </c>
      <c r="L130" s="85">
        <v>1838.8560000000002</v>
      </c>
    </row>
    <row r="131" spans="1:12" x14ac:dyDescent="0.2">
      <c r="A131" s="140">
        <v>195</v>
      </c>
      <c r="B131" s="85">
        <v>661.49999999999989</v>
      </c>
      <c r="C131" s="85">
        <v>258.75</v>
      </c>
      <c r="D131" s="85">
        <v>1099.9000000000001</v>
      </c>
      <c r="E131" s="85">
        <v>1064</v>
      </c>
      <c r="F131" s="85">
        <v>354</v>
      </c>
      <c r="G131" s="85">
        <v>216.72</v>
      </c>
      <c r="H131" s="85">
        <v>2734.62</v>
      </c>
      <c r="I131" s="85">
        <v>224.83</v>
      </c>
      <c r="J131" s="85">
        <v>740.75</v>
      </c>
      <c r="K131" s="85">
        <v>873.27600000000007</v>
      </c>
      <c r="L131" s="85">
        <v>1838.8560000000002</v>
      </c>
    </row>
    <row r="132" spans="1:12" x14ac:dyDescent="0.2">
      <c r="A132" s="140">
        <v>196</v>
      </c>
      <c r="B132" s="85">
        <v>661.49999999999989</v>
      </c>
      <c r="C132" s="85">
        <v>258.75</v>
      </c>
      <c r="D132" s="85">
        <v>1099.9000000000001</v>
      </c>
      <c r="E132" s="85">
        <v>1064</v>
      </c>
      <c r="F132" s="85">
        <v>354</v>
      </c>
      <c r="G132" s="85">
        <v>216.72</v>
      </c>
      <c r="H132" s="85">
        <v>2734.62</v>
      </c>
      <c r="I132" s="85">
        <v>224.83</v>
      </c>
      <c r="J132" s="85">
        <v>740.75</v>
      </c>
      <c r="K132" s="85">
        <v>873.27600000000007</v>
      </c>
      <c r="L132" s="85">
        <v>1838.8560000000002</v>
      </c>
    </row>
    <row r="133" spans="1:12" ht="15" x14ac:dyDescent="0.2">
      <c r="A133" s="146">
        <v>197</v>
      </c>
      <c r="B133" s="85">
        <v>661.49999999999989</v>
      </c>
      <c r="C133" s="85">
        <v>258.75</v>
      </c>
      <c r="D133" s="85">
        <v>1099.9000000000001</v>
      </c>
      <c r="E133" s="85">
        <v>1064</v>
      </c>
      <c r="F133" s="85">
        <v>354</v>
      </c>
      <c r="G133" s="85">
        <v>216.72</v>
      </c>
      <c r="H133" s="85">
        <v>2734.62</v>
      </c>
      <c r="I133" s="85">
        <v>224.83</v>
      </c>
      <c r="J133" s="85">
        <v>740.75</v>
      </c>
      <c r="K133" s="85">
        <v>873.27600000000007</v>
      </c>
      <c r="L133" s="85">
        <v>1838.8560000000002</v>
      </c>
    </row>
    <row r="134" spans="1:12" ht="15" x14ac:dyDescent="0.2">
      <c r="A134" s="195">
        <v>198</v>
      </c>
      <c r="B134" s="85">
        <v>661.49999999999989</v>
      </c>
      <c r="C134" s="85">
        <v>258.75</v>
      </c>
      <c r="D134" s="85">
        <v>1099.9000000000001</v>
      </c>
      <c r="E134" s="85">
        <v>1064</v>
      </c>
      <c r="F134" s="85">
        <v>354</v>
      </c>
      <c r="G134" s="85">
        <v>216.72</v>
      </c>
      <c r="H134" s="85">
        <v>2734.62</v>
      </c>
      <c r="I134" s="85">
        <v>224.83</v>
      </c>
      <c r="J134" s="85">
        <v>740.75</v>
      </c>
      <c r="K134" s="85">
        <v>873.27600000000007</v>
      </c>
      <c r="L134" s="85">
        <v>1838.8560000000002</v>
      </c>
    </row>
    <row r="135" spans="1:12" x14ac:dyDescent="0.2">
      <c r="A135" s="140">
        <v>199</v>
      </c>
      <c r="B135" s="85">
        <v>661.49999999999989</v>
      </c>
      <c r="C135" s="85">
        <v>258.75</v>
      </c>
      <c r="D135" s="85">
        <v>1099.9000000000001</v>
      </c>
      <c r="E135" s="85">
        <v>1064</v>
      </c>
      <c r="F135" s="85">
        <v>354</v>
      </c>
      <c r="G135" s="85">
        <v>216.72</v>
      </c>
      <c r="H135" s="85">
        <v>2734.62</v>
      </c>
      <c r="I135" s="85">
        <v>224.83</v>
      </c>
      <c r="J135" s="85">
        <v>740.75</v>
      </c>
      <c r="K135" s="85">
        <v>873.27600000000007</v>
      </c>
      <c r="L135" s="85">
        <v>1838.8560000000002</v>
      </c>
    </row>
    <row r="136" spans="1:12" x14ac:dyDescent="0.2">
      <c r="A136" s="140">
        <v>200</v>
      </c>
      <c r="B136" s="85">
        <v>661.49999999999989</v>
      </c>
      <c r="C136" s="85">
        <v>258.75</v>
      </c>
      <c r="D136" s="85">
        <v>1099.9000000000001</v>
      </c>
      <c r="E136" s="85">
        <v>1064</v>
      </c>
      <c r="F136" s="85">
        <v>354</v>
      </c>
      <c r="G136" s="85">
        <v>216.72</v>
      </c>
      <c r="H136" s="85">
        <v>2734.62</v>
      </c>
      <c r="I136" s="85">
        <v>224.83</v>
      </c>
      <c r="J136" s="85">
        <v>740.75</v>
      </c>
      <c r="K136" s="85">
        <v>873.27600000000007</v>
      </c>
      <c r="L136" s="85">
        <v>1838.8560000000002</v>
      </c>
    </row>
    <row r="137" spans="1:12" x14ac:dyDescent="0.2">
      <c r="A137" s="140">
        <v>201</v>
      </c>
      <c r="B137" s="85">
        <v>661.49999999999989</v>
      </c>
      <c r="C137" s="85">
        <v>258.75</v>
      </c>
      <c r="D137" s="85">
        <v>1099.9000000000001</v>
      </c>
      <c r="E137" s="85">
        <v>1064</v>
      </c>
      <c r="F137" s="85">
        <v>354</v>
      </c>
      <c r="G137" s="85">
        <v>217.72</v>
      </c>
      <c r="H137" s="85">
        <v>2735.62</v>
      </c>
      <c r="I137" s="85">
        <v>224.73000000000002</v>
      </c>
      <c r="J137" s="85">
        <v>740.75</v>
      </c>
      <c r="K137" s="85">
        <v>873.27600000000007</v>
      </c>
      <c r="L137" s="85">
        <v>1838.7560000000001</v>
      </c>
    </row>
    <row r="138" spans="1:12" x14ac:dyDescent="0.2">
      <c r="A138" s="140">
        <v>202</v>
      </c>
      <c r="B138" s="85">
        <v>661.49999999999989</v>
      </c>
      <c r="C138" s="85">
        <v>258.75</v>
      </c>
      <c r="D138" s="85">
        <v>1099.9000000000001</v>
      </c>
      <c r="E138" s="85">
        <v>1064</v>
      </c>
      <c r="F138" s="85">
        <v>354</v>
      </c>
      <c r="G138" s="85">
        <v>217.72</v>
      </c>
      <c r="H138" s="85">
        <v>2735.62</v>
      </c>
      <c r="I138" s="85">
        <v>224.73000000000002</v>
      </c>
      <c r="J138" s="85">
        <v>740.75</v>
      </c>
      <c r="K138" s="85">
        <v>873.27600000000007</v>
      </c>
      <c r="L138" s="85">
        <v>1838.7560000000001</v>
      </c>
    </row>
    <row r="139" spans="1:12" x14ac:dyDescent="0.2">
      <c r="A139" s="140">
        <v>203</v>
      </c>
      <c r="B139" s="85">
        <v>661.49999999999989</v>
      </c>
      <c r="C139" s="85">
        <v>258.75</v>
      </c>
      <c r="D139" s="85">
        <v>1099.9000000000001</v>
      </c>
      <c r="E139" s="85">
        <v>1064</v>
      </c>
      <c r="F139" s="85">
        <v>354</v>
      </c>
      <c r="G139" s="85">
        <v>217.72</v>
      </c>
      <c r="H139" s="85">
        <v>2735.62</v>
      </c>
      <c r="I139" s="85">
        <v>224.73000000000002</v>
      </c>
      <c r="J139" s="85">
        <v>740.75</v>
      </c>
      <c r="K139" s="85">
        <v>873.27600000000007</v>
      </c>
      <c r="L139" s="85">
        <v>1838.7560000000001</v>
      </c>
    </row>
    <row r="140" spans="1:12" x14ac:dyDescent="0.2">
      <c r="A140" s="140">
        <v>204</v>
      </c>
      <c r="B140" s="85">
        <v>661.49999999999989</v>
      </c>
      <c r="C140" s="85">
        <v>258.75</v>
      </c>
      <c r="D140" s="85">
        <v>1099.9000000000001</v>
      </c>
      <c r="E140" s="85">
        <v>1064</v>
      </c>
      <c r="F140" s="85">
        <v>354</v>
      </c>
      <c r="G140" s="85">
        <v>217.72</v>
      </c>
      <c r="H140" s="85">
        <v>2735.62</v>
      </c>
      <c r="I140" s="85">
        <v>224.73000000000002</v>
      </c>
      <c r="J140" s="85">
        <v>740.75</v>
      </c>
      <c r="K140" s="85">
        <v>873.27600000000007</v>
      </c>
      <c r="L140" s="85">
        <v>1838.7560000000001</v>
      </c>
    </row>
    <row r="141" spans="1:12" x14ac:dyDescent="0.2">
      <c r="A141" s="193">
        <v>205</v>
      </c>
      <c r="B141" s="85">
        <v>661.49999999999989</v>
      </c>
      <c r="C141" s="85">
        <v>258.75</v>
      </c>
      <c r="D141" s="85">
        <v>1099.9000000000001</v>
      </c>
      <c r="E141" s="85">
        <v>1064</v>
      </c>
      <c r="F141" s="85">
        <v>354</v>
      </c>
      <c r="G141" s="85">
        <v>217.72</v>
      </c>
      <c r="H141" s="85">
        <v>2735.62</v>
      </c>
      <c r="I141" s="85">
        <v>224.73000000000002</v>
      </c>
      <c r="J141" s="85">
        <v>740.75</v>
      </c>
      <c r="K141" s="85">
        <v>873.27600000000007</v>
      </c>
      <c r="L141" s="85">
        <v>1838.7560000000001</v>
      </c>
    </row>
    <row r="142" spans="1:12" x14ac:dyDescent="0.2">
      <c r="A142" s="140">
        <v>206</v>
      </c>
      <c r="B142" s="85">
        <v>661.49999999999989</v>
      </c>
      <c r="C142" s="85">
        <v>258.75</v>
      </c>
      <c r="D142" s="85">
        <v>1099.9000000000001</v>
      </c>
      <c r="E142" s="85">
        <v>1064</v>
      </c>
      <c r="F142" s="85">
        <v>354</v>
      </c>
      <c r="G142" s="85">
        <v>217.72</v>
      </c>
      <c r="H142" s="85">
        <v>2735.62</v>
      </c>
      <c r="I142" s="85">
        <v>224.73000000000002</v>
      </c>
      <c r="J142" s="85">
        <v>740.75</v>
      </c>
      <c r="K142" s="85">
        <v>873.27600000000007</v>
      </c>
      <c r="L142" s="85">
        <v>1838.7560000000001</v>
      </c>
    </row>
    <row r="143" spans="1:12" x14ac:dyDescent="0.2">
      <c r="A143" s="140">
        <v>207</v>
      </c>
      <c r="B143" s="85">
        <v>661.49999999999989</v>
      </c>
      <c r="C143" s="85">
        <v>258.75</v>
      </c>
      <c r="D143" s="85">
        <v>1099.9000000000001</v>
      </c>
      <c r="E143" s="85">
        <v>1064</v>
      </c>
      <c r="F143" s="85">
        <v>354</v>
      </c>
      <c r="G143" s="85">
        <v>217.72</v>
      </c>
      <c r="H143" s="85">
        <v>2735.62</v>
      </c>
      <c r="I143" s="85">
        <v>224.73000000000002</v>
      </c>
      <c r="J143" s="85">
        <v>740.75</v>
      </c>
      <c r="K143" s="85">
        <v>873.27600000000007</v>
      </c>
      <c r="L143" s="85">
        <v>1838.7560000000001</v>
      </c>
    </row>
    <row r="144" spans="1:12" x14ac:dyDescent="0.2">
      <c r="A144" s="140">
        <v>208</v>
      </c>
      <c r="B144" s="85">
        <v>661.49999999999989</v>
      </c>
      <c r="C144" s="85">
        <v>258.75</v>
      </c>
      <c r="D144" s="85">
        <v>1099.9000000000001</v>
      </c>
      <c r="E144" s="85">
        <v>1064</v>
      </c>
      <c r="F144" s="85">
        <v>354</v>
      </c>
      <c r="G144" s="85">
        <v>217.72</v>
      </c>
      <c r="H144" s="85">
        <v>2735.62</v>
      </c>
      <c r="I144" s="85">
        <v>224.73000000000002</v>
      </c>
      <c r="J144" s="85">
        <v>740.75</v>
      </c>
      <c r="K144" s="85">
        <v>873.27600000000007</v>
      </c>
      <c r="L144" s="85">
        <v>1838.7560000000001</v>
      </c>
    </row>
    <row r="145" spans="1:12" x14ac:dyDescent="0.2">
      <c r="A145" s="140">
        <v>209</v>
      </c>
      <c r="B145" s="85">
        <v>661.49999999999989</v>
      </c>
      <c r="C145" s="85">
        <v>258.75</v>
      </c>
      <c r="D145" s="85">
        <v>1099.9000000000001</v>
      </c>
      <c r="E145" s="85">
        <v>1064</v>
      </c>
      <c r="F145" s="85">
        <v>354</v>
      </c>
      <c r="G145" s="85">
        <v>217.72</v>
      </c>
      <c r="H145" s="85">
        <v>2735.62</v>
      </c>
      <c r="I145" s="85">
        <v>224.73000000000002</v>
      </c>
      <c r="J145" s="85">
        <v>740.75</v>
      </c>
      <c r="K145" s="85">
        <v>873.27600000000007</v>
      </c>
      <c r="L145" s="85">
        <v>1838.7560000000001</v>
      </c>
    </row>
    <row r="146" spans="1:12" x14ac:dyDescent="0.2">
      <c r="A146" s="140">
        <v>210</v>
      </c>
      <c r="B146" s="85">
        <v>661.49999999999989</v>
      </c>
      <c r="C146" s="85">
        <v>258.75</v>
      </c>
      <c r="D146" s="85">
        <v>1099.9000000000001</v>
      </c>
      <c r="E146" s="85">
        <v>1064</v>
      </c>
      <c r="F146" s="85">
        <v>354</v>
      </c>
      <c r="G146" s="85">
        <v>217.72</v>
      </c>
      <c r="H146" s="85">
        <v>2735.62</v>
      </c>
      <c r="I146" s="85">
        <v>224.73000000000002</v>
      </c>
      <c r="J146" s="85">
        <v>740.75</v>
      </c>
      <c r="K146" s="85">
        <v>873.27600000000007</v>
      </c>
      <c r="L146" s="85">
        <v>1838.7560000000001</v>
      </c>
    </row>
    <row r="147" spans="1:12" x14ac:dyDescent="0.2">
      <c r="A147" s="140">
        <v>211</v>
      </c>
      <c r="B147" s="85">
        <v>661.49999999999989</v>
      </c>
      <c r="C147" s="85">
        <v>258.75</v>
      </c>
      <c r="D147" s="85">
        <v>1099.9000000000001</v>
      </c>
      <c r="E147" s="85">
        <v>1064</v>
      </c>
      <c r="F147" s="85">
        <v>354</v>
      </c>
      <c r="G147" s="85">
        <v>217.72</v>
      </c>
      <c r="H147" s="85">
        <v>2735.62</v>
      </c>
      <c r="I147" s="85">
        <v>224.73000000000002</v>
      </c>
      <c r="J147" s="85">
        <v>740.75</v>
      </c>
      <c r="K147" s="85">
        <v>873.27600000000007</v>
      </c>
      <c r="L147" s="85">
        <v>1838.7560000000001</v>
      </c>
    </row>
    <row r="148" spans="1:12" x14ac:dyDescent="0.2">
      <c r="A148" s="140">
        <v>212</v>
      </c>
      <c r="B148" s="85">
        <v>661.49999999999989</v>
      </c>
      <c r="C148" s="85">
        <v>258.75</v>
      </c>
      <c r="D148" s="85">
        <v>1099.9000000000001</v>
      </c>
      <c r="E148" s="85">
        <v>1064</v>
      </c>
      <c r="F148" s="85">
        <v>354</v>
      </c>
      <c r="G148" s="85">
        <v>217.72</v>
      </c>
      <c r="H148" s="85">
        <v>2735.62</v>
      </c>
      <c r="I148" s="85">
        <v>224.73000000000002</v>
      </c>
      <c r="J148" s="85">
        <v>740.75</v>
      </c>
      <c r="K148" s="85">
        <v>873.27600000000007</v>
      </c>
      <c r="L148" s="85">
        <v>1838.7560000000001</v>
      </c>
    </row>
    <row r="149" spans="1:12" x14ac:dyDescent="0.2">
      <c r="A149" s="193">
        <v>213</v>
      </c>
      <c r="B149" s="85">
        <v>661.49999999999989</v>
      </c>
      <c r="C149" s="85">
        <v>258.75</v>
      </c>
      <c r="D149" s="85">
        <v>1099.9000000000001</v>
      </c>
      <c r="E149" s="85">
        <v>1064</v>
      </c>
      <c r="F149" s="85">
        <v>354</v>
      </c>
      <c r="G149" s="85">
        <v>217.72</v>
      </c>
      <c r="H149" s="85">
        <v>2735.62</v>
      </c>
      <c r="I149" s="85">
        <v>224.73000000000002</v>
      </c>
      <c r="J149" s="85">
        <v>740.75</v>
      </c>
      <c r="K149" s="85">
        <v>873.27600000000007</v>
      </c>
      <c r="L149" s="85">
        <v>1838.7560000000001</v>
      </c>
    </row>
    <row r="150" spans="1:12" x14ac:dyDescent="0.2">
      <c r="A150" s="140">
        <v>214</v>
      </c>
      <c r="B150" s="85">
        <v>661.49999999999989</v>
      </c>
      <c r="C150" s="85">
        <v>258.75</v>
      </c>
      <c r="D150" s="85">
        <v>1099.9000000000001</v>
      </c>
      <c r="E150" s="85">
        <v>1064</v>
      </c>
      <c r="F150" s="85">
        <v>354</v>
      </c>
      <c r="G150" s="85">
        <v>217.72</v>
      </c>
      <c r="H150" s="85">
        <v>2735.62</v>
      </c>
      <c r="I150" s="85">
        <v>224.73000000000002</v>
      </c>
      <c r="J150" s="85">
        <v>740.75</v>
      </c>
      <c r="K150" s="85">
        <v>873.27600000000007</v>
      </c>
      <c r="L150" s="85">
        <v>1838.7560000000001</v>
      </c>
    </row>
    <row r="151" spans="1:12" x14ac:dyDescent="0.2">
      <c r="A151" s="140">
        <v>215</v>
      </c>
      <c r="B151" s="85">
        <v>661.49999999999989</v>
      </c>
      <c r="C151" s="85">
        <v>258.75</v>
      </c>
      <c r="D151" s="85">
        <v>1099.9000000000001</v>
      </c>
      <c r="E151" s="85">
        <v>1064</v>
      </c>
      <c r="F151" s="85">
        <v>354</v>
      </c>
      <c r="G151" s="85">
        <v>217.72</v>
      </c>
      <c r="H151" s="85">
        <v>2735.62</v>
      </c>
      <c r="I151" s="85">
        <v>224.73000000000002</v>
      </c>
      <c r="J151" s="85">
        <v>740.75</v>
      </c>
      <c r="K151" s="85">
        <v>873.27600000000007</v>
      </c>
      <c r="L151" s="85">
        <v>1838.7560000000001</v>
      </c>
    </row>
    <row r="152" spans="1:12" x14ac:dyDescent="0.2">
      <c r="A152" s="140">
        <v>216</v>
      </c>
      <c r="B152" s="85">
        <v>661.49999999999989</v>
      </c>
      <c r="C152" s="85">
        <v>258.75</v>
      </c>
      <c r="D152" s="85">
        <v>1099.9000000000001</v>
      </c>
      <c r="E152" s="85">
        <v>1064</v>
      </c>
      <c r="F152" s="85">
        <v>354</v>
      </c>
      <c r="G152" s="85">
        <v>217.72</v>
      </c>
      <c r="H152" s="85">
        <v>2735.62</v>
      </c>
      <c r="I152" s="85">
        <v>224.73000000000002</v>
      </c>
      <c r="J152" s="85">
        <v>740.75</v>
      </c>
      <c r="K152" s="85">
        <v>873.27600000000007</v>
      </c>
      <c r="L152" s="85">
        <v>1838.7560000000001</v>
      </c>
    </row>
    <row r="153" spans="1:12" x14ac:dyDescent="0.2">
      <c r="A153" s="193">
        <v>217</v>
      </c>
      <c r="B153" s="85">
        <v>661.49999999999989</v>
      </c>
      <c r="C153" s="85">
        <v>258.75</v>
      </c>
      <c r="D153" s="85">
        <v>1099.9000000000001</v>
      </c>
      <c r="E153" s="85">
        <v>1064</v>
      </c>
      <c r="F153" s="85">
        <v>354</v>
      </c>
      <c r="G153" s="85">
        <v>217.72</v>
      </c>
      <c r="H153" s="85">
        <v>2735.62</v>
      </c>
      <c r="I153" s="85">
        <v>224.73000000000002</v>
      </c>
      <c r="J153" s="85">
        <v>740.75</v>
      </c>
      <c r="K153" s="85">
        <v>873.27600000000007</v>
      </c>
      <c r="L153" s="85">
        <v>1838.7560000000001</v>
      </c>
    </row>
    <row r="154" spans="1:12" x14ac:dyDescent="0.2">
      <c r="A154" s="140">
        <v>218</v>
      </c>
      <c r="B154" s="85">
        <v>661.49999999999989</v>
      </c>
      <c r="C154" s="85">
        <v>258.75</v>
      </c>
      <c r="D154" s="85">
        <v>1099.9000000000001</v>
      </c>
      <c r="E154" s="85">
        <v>1064</v>
      </c>
      <c r="F154" s="85">
        <v>354</v>
      </c>
      <c r="G154" s="85">
        <v>217.72</v>
      </c>
      <c r="H154" s="85">
        <v>2735.62</v>
      </c>
      <c r="I154" s="85">
        <v>224.73000000000002</v>
      </c>
      <c r="J154" s="85">
        <v>740.75</v>
      </c>
      <c r="K154" s="85">
        <v>873.27600000000007</v>
      </c>
      <c r="L154" s="85">
        <v>1838.7560000000001</v>
      </c>
    </row>
    <row r="155" spans="1:12" x14ac:dyDescent="0.2">
      <c r="A155" s="140">
        <v>219</v>
      </c>
      <c r="B155" s="85">
        <v>661.49999999999989</v>
      </c>
      <c r="C155" s="85">
        <v>258.75</v>
      </c>
      <c r="D155" s="85">
        <v>1099.9000000000001</v>
      </c>
      <c r="E155" s="85">
        <v>1064</v>
      </c>
      <c r="F155" s="85">
        <v>354</v>
      </c>
      <c r="G155" s="85">
        <v>217.72</v>
      </c>
      <c r="H155" s="85">
        <v>2735.62</v>
      </c>
      <c r="I155" s="85">
        <v>224.73000000000002</v>
      </c>
      <c r="J155" s="85">
        <v>740.75</v>
      </c>
      <c r="K155" s="85">
        <v>873.27600000000007</v>
      </c>
      <c r="L155" s="85">
        <v>1838.7560000000001</v>
      </c>
    </row>
    <row r="156" spans="1:12" x14ac:dyDescent="0.2">
      <c r="A156" s="140">
        <v>220</v>
      </c>
    </row>
    <row r="157" spans="1:12" x14ac:dyDescent="0.2">
      <c r="A157" s="193">
        <v>221</v>
      </c>
    </row>
    <row r="158" spans="1:12" x14ac:dyDescent="0.2">
      <c r="A158" s="140">
        <v>222</v>
      </c>
    </row>
    <row r="159" spans="1:12" x14ac:dyDescent="0.2">
      <c r="A159" s="140">
        <v>223</v>
      </c>
    </row>
    <row r="160" spans="1:12" x14ac:dyDescent="0.2">
      <c r="A160" s="140">
        <v>224</v>
      </c>
    </row>
    <row r="161" spans="1:1" x14ac:dyDescent="0.2">
      <c r="A161" s="193">
        <v>225</v>
      </c>
    </row>
    <row r="162" spans="1:1" x14ac:dyDescent="0.2">
      <c r="A162" s="140">
        <v>226</v>
      </c>
    </row>
    <row r="163" spans="1:1" x14ac:dyDescent="0.2">
      <c r="A163" s="140">
        <v>227</v>
      </c>
    </row>
    <row r="164" spans="1:1" x14ac:dyDescent="0.2">
      <c r="A164" s="140">
        <v>228</v>
      </c>
    </row>
    <row r="165" spans="1:1" x14ac:dyDescent="0.2">
      <c r="A165" s="193">
        <v>229</v>
      </c>
    </row>
    <row r="166" spans="1:1" x14ac:dyDescent="0.2">
      <c r="A166" s="140">
        <v>230</v>
      </c>
    </row>
    <row r="167" spans="1:1" x14ac:dyDescent="0.2">
      <c r="A167" s="140">
        <v>231</v>
      </c>
    </row>
    <row r="168" spans="1:1" x14ac:dyDescent="0.2">
      <c r="A168" s="140">
        <v>232</v>
      </c>
    </row>
    <row r="169" spans="1:1" x14ac:dyDescent="0.2">
      <c r="A169" s="193">
        <v>233</v>
      </c>
    </row>
    <row r="170" spans="1:1" x14ac:dyDescent="0.2">
      <c r="A170" s="140">
        <v>234</v>
      </c>
    </row>
    <row r="171" spans="1:1" x14ac:dyDescent="0.2">
      <c r="A171" s="140">
        <v>235</v>
      </c>
    </row>
    <row r="172" spans="1:1" x14ac:dyDescent="0.2">
      <c r="A172" s="140">
        <v>236</v>
      </c>
    </row>
    <row r="173" spans="1:1" x14ac:dyDescent="0.2">
      <c r="A173" s="193">
        <v>237</v>
      </c>
    </row>
    <row r="174" spans="1:1" x14ac:dyDescent="0.2">
      <c r="A174" s="140">
        <v>238</v>
      </c>
    </row>
    <row r="175" spans="1:1" x14ac:dyDescent="0.2">
      <c r="A175" s="140">
        <v>239</v>
      </c>
    </row>
    <row r="176" spans="1:1" x14ac:dyDescent="0.2">
      <c r="A176" s="140">
        <v>240</v>
      </c>
    </row>
    <row r="177" spans="1:1" x14ac:dyDescent="0.2">
      <c r="A177" s="193">
        <v>241</v>
      </c>
    </row>
    <row r="178" spans="1:1" x14ac:dyDescent="0.2">
      <c r="A178" s="140">
        <v>242</v>
      </c>
    </row>
    <row r="179" spans="1:1" x14ac:dyDescent="0.2">
      <c r="A179" s="140">
        <v>243</v>
      </c>
    </row>
    <row r="180" spans="1:1" x14ac:dyDescent="0.2">
      <c r="A180" s="140">
        <v>244</v>
      </c>
    </row>
    <row r="181" spans="1:1" x14ac:dyDescent="0.2">
      <c r="A181" s="193">
        <v>245</v>
      </c>
    </row>
    <row r="182" spans="1:1" x14ac:dyDescent="0.2">
      <c r="A182" s="140">
        <v>246</v>
      </c>
    </row>
    <row r="183" spans="1:1" x14ac:dyDescent="0.2">
      <c r="A183" s="140">
        <v>247</v>
      </c>
    </row>
    <row r="184" spans="1:1" x14ac:dyDescent="0.2">
      <c r="A184" s="140">
        <v>248</v>
      </c>
    </row>
  </sheetData>
  <conditionalFormatting sqref="I1">
    <cfRule type="containsBlanks" dxfId="4" priority="3">
      <formula>LEN(TRIM(I1))=0</formula>
    </cfRule>
  </conditionalFormatting>
  <conditionalFormatting sqref="J1">
    <cfRule type="containsBlanks" dxfId="3" priority="2">
      <formula>LEN(TRIM(J1))=0</formula>
    </cfRule>
  </conditionalFormatting>
  <conditionalFormatting sqref="K1">
    <cfRule type="containsBlanks" dxfId="2" priority="1">
      <formula>LEN(TRIM(K1))=0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equal" id="{B69C3364-7062-4B4C-A0C2-0860850A4466}">
            <xm:f>'\\FR1-DATA-P01\Organisation Nantes\OPERATIONS\A7\01-Secteur\05-Tech\01 Préparation\Road To Target\t100\[t100 dynamiques-1000 .xlsm]DONNEES-GRAPH'!#REF!</xm:f>
            <x14:dxf>
              <fill>
                <patternFill>
                  <bgColor theme="8"/>
                </patternFill>
              </fill>
            </x14:dxf>
          </x14:cfRule>
          <x14:cfRule type="cellIs" priority="5" operator="equal" id="{A85EC745-E61B-4665-B8D2-C44920E4E7B9}">
            <xm:f>'\\FR1-DATA-P01\Organisation Nantes\OPERATIONS\A7\01-Secteur\05-Tech\01 Préparation\Road To Target\t100\[t100 dynamiques-1000 .xlsm]DONNEES-GRAPH'!#REF!</xm:f>
            <x14:dxf>
              <fill>
                <patternFill>
                  <bgColor theme="5"/>
                </patternFill>
              </fill>
            </x14:dxf>
          </x14:cfRule>
          <xm:sqref>B2:C125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zoomScale="68" zoomScaleNormal="68" workbookViewId="0">
      <selection activeCell="P31" sqref="P31"/>
    </sheetView>
  </sheetViews>
  <sheetFormatPr baseColWidth="10" defaultRowHeight="14.2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TAB</vt:lpstr>
      <vt:lpstr>DONNEES-GRAPH</vt:lpstr>
      <vt:lpstr>DONNEES-900</vt:lpstr>
      <vt:lpstr>TAIxRend</vt:lpstr>
      <vt:lpstr>1000</vt:lpstr>
      <vt:lpstr>GRAPH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2015-09-08T11:39:02Z</dcterms:created>
  <dcterms:modified xsi:type="dcterms:W3CDTF">2016-07-24T09:20:24Z</dcterms:modified>
</cp:coreProperties>
</file>