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hidePivotFieldList="1" defaultThemeVersion="124226"/>
  <bookViews>
    <workbookView xWindow="120" yWindow="75" windowWidth="18915" windowHeight="11820" activeTab="1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45621" calcMode="autoNoTable"/>
</workbook>
</file>

<file path=xl/calcChain.xml><?xml version="1.0" encoding="utf-8"?>
<calcChain xmlns="http://schemas.openxmlformats.org/spreadsheetml/2006/main">
  <c r="I6" i="2" l="1"/>
  <c r="J6" i="2"/>
  <c r="K6" i="2"/>
  <c r="L6" i="2"/>
  <c r="M6" i="2"/>
  <c r="N6" i="2"/>
  <c r="O6" i="2"/>
  <c r="P6" i="2"/>
  <c r="Q6" i="2"/>
  <c r="R6" i="2"/>
  <c r="S6" i="2"/>
  <c r="T6" i="2"/>
  <c r="U6" i="2"/>
  <c r="V6" i="2"/>
  <c r="W6" i="2"/>
  <c r="X6" i="2"/>
  <c r="I7" i="2"/>
  <c r="J7" i="2"/>
  <c r="K7" i="2"/>
  <c r="L7" i="2"/>
  <c r="M7" i="2"/>
  <c r="N7" i="2"/>
  <c r="O7" i="2"/>
  <c r="P7" i="2"/>
  <c r="Q7" i="2"/>
  <c r="R7" i="2"/>
  <c r="S7" i="2"/>
  <c r="T7" i="2"/>
  <c r="U7" i="2"/>
  <c r="V7" i="2"/>
  <c r="W7" i="2"/>
  <c r="X7" i="2"/>
  <c r="I8" i="2"/>
  <c r="J8" i="2"/>
  <c r="K8" i="2"/>
  <c r="L8" i="2"/>
  <c r="M8" i="2"/>
  <c r="N8" i="2"/>
  <c r="O8" i="2"/>
  <c r="P8" i="2"/>
  <c r="Q8" i="2"/>
  <c r="R8" i="2"/>
  <c r="S8" i="2"/>
  <c r="T8" i="2"/>
  <c r="U8" i="2"/>
  <c r="V8" i="2"/>
  <c r="W8" i="2"/>
  <c r="X8" i="2"/>
  <c r="I9" i="2"/>
  <c r="J9" i="2"/>
  <c r="K9" i="2"/>
  <c r="L9" i="2"/>
  <c r="M9" i="2"/>
  <c r="N9" i="2"/>
  <c r="O9" i="2"/>
  <c r="P9" i="2"/>
  <c r="Q9" i="2"/>
  <c r="R9" i="2"/>
  <c r="S9" i="2"/>
  <c r="T9" i="2"/>
  <c r="U9" i="2"/>
  <c r="V9" i="2"/>
  <c r="W9" i="2"/>
  <c r="X9" i="2"/>
  <c r="I10" i="2"/>
  <c r="J10" i="2"/>
  <c r="K10" i="2"/>
  <c r="L10" i="2"/>
  <c r="M10" i="2"/>
  <c r="N10" i="2"/>
  <c r="O10" i="2"/>
  <c r="P10" i="2"/>
  <c r="Q10" i="2"/>
  <c r="R10" i="2"/>
  <c r="S10" i="2"/>
  <c r="T10" i="2"/>
  <c r="U10" i="2"/>
  <c r="V10" i="2"/>
  <c r="W10" i="2"/>
  <c r="X10" i="2"/>
  <c r="I11" i="2"/>
  <c r="J11" i="2"/>
  <c r="K11" i="2"/>
  <c r="L11" i="2"/>
  <c r="M11" i="2"/>
  <c r="N11" i="2"/>
  <c r="O11" i="2"/>
  <c r="P11" i="2"/>
  <c r="Q11" i="2"/>
  <c r="R11" i="2"/>
  <c r="S11" i="2"/>
  <c r="T11" i="2"/>
  <c r="U11" i="2"/>
  <c r="V11" i="2"/>
  <c r="W11" i="2"/>
  <c r="X11" i="2"/>
  <c r="I12" i="2"/>
  <c r="J12" i="2"/>
  <c r="K12" i="2"/>
  <c r="L12" i="2"/>
  <c r="M12" i="2"/>
  <c r="N12" i="2"/>
  <c r="O12" i="2"/>
  <c r="P12" i="2"/>
  <c r="Q12" i="2"/>
  <c r="R12" i="2"/>
  <c r="S12" i="2"/>
  <c r="T12" i="2"/>
  <c r="U12" i="2"/>
  <c r="V12" i="2"/>
  <c r="W12" i="2"/>
  <c r="X12" i="2"/>
  <c r="I13" i="2"/>
  <c r="J13" i="2"/>
  <c r="K13" i="2"/>
  <c r="L13" i="2"/>
  <c r="M13" i="2"/>
  <c r="N13" i="2"/>
  <c r="O13" i="2"/>
  <c r="P13" i="2"/>
  <c r="Q13" i="2"/>
  <c r="R13" i="2"/>
  <c r="S13" i="2"/>
  <c r="T13" i="2"/>
  <c r="U13" i="2"/>
  <c r="V13" i="2"/>
  <c r="W13" i="2"/>
  <c r="X13" i="2"/>
  <c r="I14" i="2"/>
  <c r="J14" i="2"/>
  <c r="K14" i="2"/>
  <c r="L14" i="2"/>
  <c r="M14" i="2"/>
  <c r="N14" i="2"/>
  <c r="O14" i="2"/>
  <c r="P14" i="2"/>
  <c r="Q14" i="2"/>
  <c r="R14" i="2"/>
  <c r="S14" i="2"/>
  <c r="T14" i="2"/>
  <c r="U14" i="2"/>
  <c r="V14" i="2"/>
  <c r="W14" i="2"/>
  <c r="X14" i="2"/>
  <c r="I15" i="2"/>
  <c r="J15" i="2"/>
  <c r="K15" i="2"/>
  <c r="L15" i="2"/>
  <c r="M15" i="2"/>
  <c r="N15" i="2"/>
  <c r="O15" i="2"/>
  <c r="P15" i="2"/>
  <c r="Q15" i="2"/>
  <c r="R15" i="2"/>
  <c r="S15" i="2"/>
  <c r="T15" i="2"/>
  <c r="U15" i="2"/>
  <c r="V15" i="2"/>
  <c r="W15" i="2"/>
  <c r="X15" i="2"/>
  <c r="I16" i="2"/>
  <c r="J16" i="2"/>
  <c r="K16" i="2"/>
  <c r="L16" i="2"/>
  <c r="M16" i="2"/>
  <c r="N16" i="2"/>
  <c r="O16" i="2"/>
  <c r="P16" i="2"/>
  <c r="Q16" i="2"/>
  <c r="R16" i="2"/>
  <c r="S16" i="2"/>
  <c r="T16" i="2"/>
  <c r="U16" i="2"/>
  <c r="V16" i="2"/>
  <c r="W16" i="2"/>
  <c r="X16" i="2"/>
  <c r="I17" i="2"/>
  <c r="J17" i="2"/>
  <c r="K17" i="2"/>
  <c r="L17" i="2"/>
  <c r="M17" i="2"/>
  <c r="N17" i="2"/>
  <c r="O17" i="2"/>
  <c r="P17" i="2"/>
  <c r="Q17" i="2"/>
  <c r="R17" i="2"/>
  <c r="S17" i="2"/>
  <c r="T17" i="2"/>
  <c r="U17" i="2"/>
  <c r="V17" i="2"/>
  <c r="W17" i="2"/>
  <c r="X17" i="2"/>
  <c r="I18" i="2"/>
  <c r="J18" i="2"/>
  <c r="K18" i="2"/>
  <c r="L18" i="2"/>
  <c r="M18" i="2"/>
  <c r="N18" i="2"/>
  <c r="O18" i="2"/>
  <c r="P18" i="2"/>
  <c r="Q18" i="2"/>
  <c r="R18" i="2"/>
  <c r="S18" i="2"/>
  <c r="T18" i="2"/>
  <c r="U18" i="2"/>
  <c r="V18" i="2"/>
  <c r="W18" i="2"/>
  <c r="X18" i="2"/>
  <c r="I19" i="2"/>
  <c r="J19" i="2"/>
  <c r="K19" i="2"/>
  <c r="L19" i="2"/>
  <c r="M19" i="2"/>
  <c r="N19" i="2"/>
  <c r="O19" i="2"/>
  <c r="P19" i="2"/>
  <c r="Q19" i="2"/>
  <c r="R19" i="2"/>
  <c r="S19" i="2"/>
  <c r="T19" i="2"/>
  <c r="U19" i="2"/>
  <c r="V19" i="2"/>
  <c r="W19" i="2"/>
  <c r="X19" i="2"/>
  <c r="I20" i="2"/>
  <c r="J20" i="2"/>
  <c r="K20" i="2"/>
  <c r="L20" i="2"/>
  <c r="M20" i="2"/>
  <c r="N20" i="2"/>
  <c r="O20" i="2"/>
  <c r="P20" i="2"/>
  <c r="Q20" i="2"/>
  <c r="R20" i="2"/>
  <c r="S20" i="2"/>
  <c r="T20" i="2"/>
  <c r="U20" i="2"/>
  <c r="V20" i="2"/>
  <c r="W20" i="2"/>
  <c r="X20" i="2"/>
  <c r="I21" i="2"/>
  <c r="J21" i="2"/>
  <c r="K21" i="2"/>
  <c r="L21" i="2"/>
  <c r="M21" i="2"/>
  <c r="N21" i="2"/>
  <c r="O21" i="2"/>
  <c r="P21" i="2"/>
  <c r="Q21" i="2"/>
  <c r="R21" i="2"/>
  <c r="S21" i="2"/>
  <c r="T21" i="2"/>
  <c r="U21" i="2"/>
  <c r="V21" i="2"/>
  <c r="W21" i="2"/>
  <c r="X21" i="2"/>
  <c r="I22" i="2"/>
  <c r="J22" i="2"/>
  <c r="K22" i="2"/>
  <c r="L22" i="2"/>
  <c r="M22" i="2"/>
  <c r="N22" i="2"/>
  <c r="O22" i="2"/>
  <c r="P22" i="2"/>
  <c r="Q22" i="2"/>
  <c r="R22" i="2"/>
  <c r="S22" i="2"/>
  <c r="T22" i="2"/>
  <c r="U22" i="2"/>
  <c r="V22" i="2"/>
  <c r="W22" i="2"/>
  <c r="X22" i="2"/>
  <c r="I23" i="2"/>
  <c r="J23" i="2"/>
  <c r="K23" i="2"/>
  <c r="L23" i="2"/>
  <c r="M23" i="2"/>
  <c r="N23" i="2"/>
  <c r="O23" i="2"/>
  <c r="P23" i="2"/>
  <c r="Q23" i="2"/>
  <c r="R23" i="2"/>
  <c r="S23" i="2"/>
  <c r="T23" i="2"/>
  <c r="U23" i="2"/>
  <c r="V23" i="2"/>
  <c r="W23" i="2"/>
  <c r="X23" i="2"/>
  <c r="I24" i="2"/>
  <c r="J24" i="2"/>
  <c r="K24" i="2"/>
  <c r="L24" i="2"/>
  <c r="M24" i="2"/>
  <c r="N24" i="2"/>
  <c r="O24" i="2"/>
  <c r="P24" i="2"/>
  <c r="Q24" i="2"/>
  <c r="R24" i="2"/>
  <c r="S24" i="2"/>
  <c r="T24" i="2"/>
  <c r="U24" i="2"/>
  <c r="V24" i="2"/>
  <c r="W24" i="2"/>
  <c r="X24" i="2"/>
  <c r="I25" i="2"/>
  <c r="J25" i="2"/>
  <c r="K25" i="2"/>
  <c r="L25" i="2"/>
  <c r="M25" i="2"/>
  <c r="N25" i="2"/>
  <c r="O25" i="2"/>
  <c r="P25" i="2"/>
  <c r="Q25" i="2"/>
  <c r="R25" i="2"/>
  <c r="S25" i="2"/>
  <c r="T25" i="2"/>
  <c r="U25" i="2"/>
  <c r="V25" i="2"/>
  <c r="W25" i="2"/>
  <c r="X25" i="2"/>
  <c r="I26" i="2"/>
  <c r="J26" i="2"/>
  <c r="K26" i="2"/>
  <c r="L26" i="2"/>
  <c r="M26" i="2"/>
  <c r="N26" i="2"/>
  <c r="O26" i="2"/>
  <c r="P26" i="2"/>
  <c r="Q26" i="2"/>
  <c r="R26" i="2"/>
  <c r="S26" i="2"/>
  <c r="T26" i="2"/>
  <c r="U26" i="2"/>
  <c r="V26" i="2"/>
  <c r="W26" i="2"/>
  <c r="X26" i="2"/>
  <c r="I27" i="2"/>
  <c r="J27" i="2"/>
  <c r="K27" i="2"/>
  <c r="L27" i="2"/>
  <c r="M27" i="2"/>
  <c r="N27" i="2"/>
  <c r="O27" i="2"/>
  <c r="P27" i="2"/>
  <c r="Q27" i="2"/>
  <c r="R27" i="2"/>
  <c r="S27" i="2"/>
  <c r="T27" i="2"/>
  <c r="U27" i="2"/>
  <c r="V27" i="2"/>
  <c r="W27" i="2"/>
  <c r="X27" i="2"/>
  <c r="I28" i="2"/>
  <c r="J28" i="2"/>
  <c r="K28" i="2"/>
  <c r="L28" i="2"/>
  <c r="M28" i="2"/>
  <c r="N28" i="2"/>
  <c r="O28" i="2"/>
  <c r="P28" i="2"/>
  <c r="Q28" i="2"/>
  <c r="R28" i="2"/>
  <c r="S28" i="2"/>
  <c r="T28" i="2"/>
  <c r="U28" i="2"/>
  <c r="V28" i="2"/>
  <c r="W28" i="2"/>
  <c r="X28" i="2"/>
  <c r="I29" i="2"/>
  <c r="J29" i="2"/>
  <c r="K29" i="2"/>
  <c r="L29" i="2"/>
  <c r="M29" i="2"/>
  <c r="N29" i="2"/>
  <c r="O29" i="2"/>
  <c r="P29" i="2"/>
  <c r="Q29" i="2"/>
  <c r="R29" i="2"/>
  <c r="S29" i="2"/>
  <c r="T29" i="2"/>
  <c r="U29" i="2"/>
  <c r="V29" i="2"/>
  <c r="W29" i="2"/>
  <c r="X29" i="2"/>
  <c r="I30" i="2"/>
  <c r="J30" i="2"/>
  <c r="K30" i="2"/>
  <c r="L30" i="2"/>
  <c r="M30" i="2"/>
  <c r="N30" i="2"/>
  <c r="O30" i="2"/>
  <c r="P30" i="2"/>
  <c r="Q30" i="2"/>
  <c r="R30" i="2"/>
  <c r="S30" i="2"/>
  <c r="T30" i="2"/>
  <c r="U30" i="2"/>
  <c r="V30" i="2"/>
  <c r="W30" i="2"/>
  <c r="X30" i="2"/>
  <c r="K5" i="2"/>
  <c r="L5" i="2"/>
  <c r="M5" i="2"/>
  <c r="N5" i="2"/>
  <c r="O5" i="2"/>
  <c r="P5" i="2"/>
  <c r="Q5" i="2"/>
  <c r="R5" i="2"/>
  <c r="S5" i="2"/>
  <c r="T5" i="2"/>
  <c r="U5" i="2"/>
  <c r="V5" i="2"/>
  <c r="W5" i="2"/>
  <c r="X5" i="2"/>
  <c r="I5" i="2"/>
  <c r="J5" i="2"/>
  <c r="I4" i="2"/>
  <c r="H12" i="2"/>
  <c r="X4" i="2"/>
  <c r="W4" i="2"/>
  <c r="V4" i="2"/>
  <c r="U4" i="2"/>
  <c r="T4" i="2"/>
  <c r="S4" i="2"/>
  <c r="R4" i="2"/>
  <c r="Q4" i="2"/>
  <c r="P4" i="2"/>
  <c r="O4" i="2"/>
  <c r="N4" i="2"/>
  <c r="M4" i="2"/>
  <c r="L4" i="2"/>
  <c r="K4" i="2"/>
  <c r="J4" i="2"/>
  <c r="H9" i="2"/>
  <c r="H7" i="2"/>
  <c r="H6" i="2"/>
  <c r="H5" i="2"/>
  <c r="H4" i="2"/>
  <c r="D31" i="2"/>
  <c r="D30" i="2"/>
  <c r="D29" i="2"/>
  <c r="D26" i="2"/>
  <c r="D24" i="2"/>
  <c r="D23" i="2"/>
  <c r="D20" i="2"/>
  <c r="D18" i="2"/>
  <c r="D16" i="2"/>
  <c r="D15" i="2"/>
  <c r="D14" i="2"/>
  <c r="D13" i="2"/>
  <c r="D12" i="2"/>
  <c r="D9" i="2"/>
  <c r="D8" i="2"/>
  <c r="D7" i="2"/>
  <c r="D6" i="2"/>
  <c r="D5" i="2"/>
  <c r="D4" i="2"/>
  <c r="I36" i="2"/>
  <c r="J36" i="2"/>
  <c r="K36" i="2"/>
  <c r="L36" i="2"/>
  <c r="M36" i="2"/>
  <c r="N36" i="2"/>
  <c r="O36" i="2"/>
  <c r="P36" i="2"/>
  <c r="Q36" i="2"/>
  <c r="R36" i="2"/>
  <c r="S36" i="2"/>
  <c r="T36" i="2"/>
  <c r="U36" i="2"/>
  <c r="V36" i="2"/>
  <c r="W36" i="2"/>
  <c r="I37" i="2"/>
  <c r="J37" i="2"/>
  <c r="K37" i="2"/>
  <c r="L37" i="2"/>
  <c r="M37" i="2"/>
  <c r="N37" i="2"/>
  <c r="O37" i="2"/>
  <c r="P37" i="2"/>
  <c r="Q37" i="2"/>
  <c r="R37" i="2"/>
  <c r="S37" i="2"/>
  <c r="T37" i="2"/>
  <c r="U37" i="2"/>
  <c r="V37" i="2"/>
  <c r="W37" i="2"/>
  <c r="I38" i="2"/>
  <c r="J38" i="2"/>
  <c r="K38" i="2"/>
  <c r="L38" i="2"/>
  <c r="M38" i="2"/>
  <c r="N38" i="2"/>
  <c r="O38" i="2"/>
  <c r="P38" i="2"/>
  <c r="Q38" i="2"/>
  <c r="R38" i="2"/>
  <c r="S38" i="2"/>
  <c r="T38" i="2"/>
  <c r="U38" i="2"/>
  <c r="V38" i="2"/>
  <c r="W38" i="2"/>
  <c r="H36" i="2"/>
  <c r="H37" i="2"/>
  <c r="H38" i="2"/>
  <c r="H39" i="2"/>
  <c r="I39" i="2"/>
  <c r="J39" i="2"/>
  <c r="K39" i="2"/>
  <c r="L39" i="2"/>
  <c r="M39" i="2"/>
  <c r="N39" i="2"/>
  <c r="O39" i="2"/>
  <c r="P39" i="2"/>
  <c r="Q39" i="2"/>
  <c r="R39" i="2"/>
  <c r="S39" i="2"/>
  <c r="T39" i="2"/>
  <c r="U39" i="2"/>
  <c r="V39" i="2"/>
  <c r="W39" i="2"/>
  <c r="H40" i="2"/>
  <c r="I40" i="2"/>
  <c r="J40" i="2"/>
  <c r="K40" i="2"/>
  <c r="L40" i="2"/>
  <c r="M40" i="2"/>
  <c r="N40" i="2"/>
  <c r="O40" i="2"/>
  <c r="P40" i="2"/>
  <c r="Q40" i="2"/>
  <c r="R40" i="2"/>
  <c r="S40" i="2"/>
  <c r="T40" i="2"/>
  <c r="U40" i="2"/>
  <c r="V40" i="2"/>
  <c r="W40" i="2"/>
  <c r="H41" i="2"/>
  <c r="I41" i="2"/>
  <c r="J41" i="2"/>
  <c r="K41" i="2"/>
  <c r="L41" i="2"/>
  <c r="M41" i="2"/>
  <c r="N41" i="2"/>
  <c r="O41" i="2"/>
  <c r="P41" i="2"/>
  <c r="Q41" i="2"/>
  <c r="R41" i="2"/>
  <c r="S41" i="2"/>
  <c r="T41" i="2"/>
  <c r="U41" i="2"/>
  <c r="V41" i="2"/>
  <c r="W41" i="2"/>
  <c r="H42" i="2"/>
  <c r="I42" i="2"/>
  <c r="J42" i="2"/>
  <c r="K42" i="2"/>
  <c r="L42" i="2"/>
  <c r="M42" i="2"/>
  <c r="N42" i="2"/>
  <c r="O42" i="2"/>
  <c r="P42" i="2"/>
  <c r="Q42" i="2"/>
  <c r="R42" i="2"/>
  <c r="S42" i="2"/>
  <c r="T42" i="2"/>
  <c r="U42" i="2"/>
  <c r="V42" i="2"/>
  <c r="W42" i="2"/>
  <c r="H43" i="2"/>
  <c r="I43" i="2"/>
  <c r="J43" i="2"/>
  <c r="K43" i="2"/>
  <c r="L43" i="2"/>
  <c r="M43" i="2"/>
  <c r="N43" i="2"/>
  <c r="O43" i="2"/>
  <c r="P43" i="2"/>
  <c r="Q43" i="2"/>
  <c r="R43" i="2"/>
  <c r="S43" i="2"/>
  <c r="T43" i="2"/>
  <c r="U43" i="2"/>
  <c r="V43" i="2"/>
  <c r="W43" i="2"/>
  <c r="H44" i="2"/>
  <c r="I44" i="2"/>
  <c r="J44" i="2"/>
  <c r="K44" i="2"/>
  <c r="L44" i="2"/>
  <c r="M44" i="2"/>
  <c r="N44" i="2"/>
  <c r="O44" i="2"/>
  <c r="P44" i="2"/>
  <c r="Q44" i="2"/>
  <c r="R44" i="2"/>
  <c r="S44" i="2"/>
  <c r="T44" i="2"/>
  <c r="U44" i="2"/>
  <c r="V44" i="2"/>
  <c r="W44" i="2"/>
  <c r="H45" i="2"/>
  <c r="I45" i="2"/>
  <c r="J45" i="2"/>
  <c r="K45" i="2"/>
  <c r="L45" i="2"/>
  <c r="M45" i="2"/>
  <c r="N45" i="2"/>
  <c r="O45" i="2"/>
  <c r="P45" i="2"/>
  <c r="Q45" i="2"/>
  <c r="R45" i="2"/>
  <c r="S45" i="2"/>
  <c r="T45" i="2"/>
  <c r="U45" i="2"/>
  <c r="V45" i="2"/>
  <c r="W45" i="2"/>
  <c r="H46" i="2"/>
  <c r="I46" i="2"/>
  <c r="J46" i="2"/>
  <c r="K46" i="2"/>
  <c r="L46" i="2"/>
  <c r="M46" i="2"/>
  <c r="N46" i="2"/>
  <c r="O46" i="2"/>
  <c r="P46" i="2"/>
  <c r="Q46" i="2"/>
  <c r="R46" i="2"/>
  <c r="S46" i="2"/>
  <c r="T46" i="2"/>
  <c r="U46" i="2"/>
  <c r="V46" i="2"/>
  <c r="W46" i="2"/>
  <c r="H47" i="2"/>
  <c r="I47" i="2"/>
  <c r="J47" i="2"/>
  <c r="K47" i="2"/>
  <c r="L47" i="2"/>
  <c r="M47" i="2"/>
  <c r="N47" i="2"/>
  <c r="O47" i="2"/>
  <c r="P47" i="2"/>
  <c r="Q47" i="2"/>
  <c r="R47" i="2"/>
  <c r="S47" i="2"/>
  <c r="T47" i="2"/>
  <c r="U47" i="2"/>
  <c r="V47" i="2"/>
  <c r="W47" i="2"/>
  <c r="H48" i="2"/>
  <c r="I48" i="2"/>
  <c r="J48" i="2"/>
  <c r="K48" i="2"/>
  <c r="L48" i="2"/>
  <c r="M48" i="2"/>
  <c r="N48" i="2"/>
  <c r="O48" i="2"/>
  <c r="P48" i="2"/>
  <c r="Q48" i="2"/>
  <c r="R48" i="2"/>
  <c r="S48" i="2"/>
  <c r="T48" i="2"/>
  <c r="U48" i="2"/>
  <c r="V48" i="2"/>
  <c r="W48" i="2"/>
  <c r="H49" i="2"/>
  <c r="I49" i="2"/>
  <c r="J49" i="2"/>
  <c r="K49" i="2"/>
  <c r="L49" i="2"/>
  <c r="M49" i="2"/>
  <c r="N49" i="2"/>
  <c r="O49" i="2"/>
  <c r="P49" i="2"/>
  <c r="Q49" i="2"/>
  <c r="R49" i="2"/>
  <c r="S49" i="2"/>
  <c r="T49" i="2"/>
  <c r="U49" i="2"/>
  <c r="V49" i="2"/>
  <c r="W49" i="2"/>
  <c r="H50" i="2"/>
  <c r="I50" i="2"/>
  <c r="J50" i="2"/>
  <c r="K50" i="2"/>
  <c r="L50" i="2"/>
  <c r="M50" i="2"/>
  <c r="N50" i="2"/>
  <c r="O50" i="2"/>
  <c r="P50" i="2"/>
  <c r="Q50" i="2"/>
  <c r="R50" i="2"/>
  <c r="S50" i="2"/>
  <c r="T50" i="2"/>
  <c r="U50" i="2"/>
  <c r="V50" i="2"/>
  <c r="W50" i="2"/>
  <c r="H51" i="2"/>
  <c r="I51" i="2"/>
  <c r="J51" i="2"/>
  <c r="K51" i="2"/>
  <c r="L51" i="2"/>
  <c r="M51" i="2"/>
  <c r="N51" i="2"/>
  <c r="O51" i="2"/>
  <c r="P51" i="2"/>
  <c r="Q51" i="2"/>
  <c r="R51" i="2"/>
  <c r="S51" i="2"/>
  <c r="T51" i="2"/>
  <c r="U51" i="2"/>
  <c r="V51" i="2"/>
  <c r="W51" i="2"/>
  <c r="H52" i="2"/>
  <c r="I52" i="2"/>
  <c r="J52" i="2"/>
  <c r="K52" i="2"/>
  <c r="L52" i="2"/>
  <c r="M52" i="2"/>
  <c r="N52" i="2"/>
  <c r="O52" i="2"/>
  <c r="P52" i="2"/>
  <c r="Q52" i="2"/>
  <c r="R52" i="2"/>
  <c r="S52" i="2"/>
  <c r="T52" i="2"/>
  <c r="U52" i="2"/>
  <c r="V52" i="2"/>
  <c r="W52" i="2"/>
  <c r="H53" i="2"/>
  <c r="I53" i="2"/>
  <c r="J53" i="2"/>
  <c r="K53" i="2"/>
  <c r="L53" i="2"/>
  <c r="M53" i="2"/>
  <c r="N53" i="2"/>
  <c r="O53" i="2"/>
  <c r="P53" i="2"/>
  <c r="Q53" i="2"/>
  <c r="R53" i="2"/>
  <c r="S53" i="2"/>
  <c r="T53" i="2"/>
  <c r="U53" i="2"/>
  <c r="V53" i="2"/>
  <c r="W53" i="2"/>
  <c r="H54" i="2"/>
  <c r="I54" i="2"/>
  <c r="J54" i="2"/>
  <c r="K54" i="2"/>
  <c r="L54" i="2"/>
  <c r="M54" i="2"/>
  <c r="N54" i="2"/>
  <c r="O54" i="2"/>
  <c r="P54" i="2"/>
  <c r="Q54" i="2"/>
  <c r="R54" i="2"/>
  <c r="S54" i="2"/>
  <c r="T54" i="2"/>
  <c r="U54" i="2"/>
  <c r="V54" i="2"/>
  <c r="W54" i="2"/>
  <c r="H55" i="2"/>
  <c r="I55" i="2"/>
  <c r="J55" i="2"/>
  <c r="K55" i="2"/>
  <c r="L55" i="2"/>
  <c r="M55" i="2"/>
  <c r="N55" i="2"/>
  <c r="O55" i="2"/>
  <c r="P55" i="2"/>
  <c r="Q55" i="2"/>
  <c r="R55" i="2"/>
  <c r="S55" i="2"/>
  <c r="T55" i="2"/>
  <c r="U55" i="2"/>
  <c r="V55" i="2"/>
  <c r="W55" i="2"/>
  <c r="H56" i="2"/>
  <c r="I56" i="2"/>
  <c r="J56" i="2"/>
  <c r="K56" i="2"/>
  <c r="L56" i="2"/>
  <c r="M56" i="2"/>
  <c r="N56" i="2"/>
  <c r="O56" i="2"/>
  <c r="P56" i="2"/>
  <c r="Q56" i="2"/>
  <c r="R56" i="2"/>
  <c r="S56" i="2"/>
  <c r="T56" i="2"/>
  <c r="U56" i="2"/>
  <c r="V56" i="2"/>
  <c r="W56" i="2"/>
  <c r="H57" i="2"/>
  <c r="I57" i="2"/>
  <c r="J57" i="2"/>
  <c r="K57" i="2"/>
  <c r="L57" i="2"/>
  <c r="M57" i="2"/>
  <c r="N57" i="2"/>
  <c r="O57" i="2"/>
  <c r="P57" i="2"/>
  <c r="Q57" i="2"/>
  <c r="R57" i="2"/>
  <c r="S57" i="2"/>
  <c r="T57" i="2"/>
  <c r="U57" i="2"/>
  <c r="V57" i="2"/>
  <c r="W57" i="2"/>
  <c r="H58" i="2"/>
  <c r="I58" i="2"/>
  <c r="J58" i="2"/>
  <c r="K58" i="2"/>
  <c r="L58" i="2"/>
  <c r="M58" i="2"/>
  <c r="N58" i="2"/>
  <c r="O58" i="2"/>
  <c r="P58" i="2"/>
  <c r="Q58" i="2"/>
  <c r="R58" i="2"/>
  <c r="S58" i="2"/>
  <c r="T58" i="2"/>
  <c r="U58" i="2"/>
  <c r="V58" i="2"/>
  <c r="W58" i="2"/>
  <c r="H59" i="2"/>
  <c r="I59" i="2"/>
  <c r="J59" i="2"/>
  <c r="K59" i="2"/>
  <c r="L59" i="2"/>
  <c r="M59" i="2"/>
  <c r="N59" i="2"/>
  <c r="O59" i="2"/>
  <c r="P59" i="2"/>
  <c r="Q59" i="2"/>
  <c r="R59" i="2"/>
  <c r="S59" i="2"/>
  <c r="T59" i="2"/>
  <c r="U59" i="2"/>
  <c r="V59" i="2"/>
  <c r="W59" i="2"/>
  <c r="H60" i="2"/>
  <c r="I60" i="2"/>
  <c r="J60" i="2"/>
  <c r="K60" i="2"/>
  <c r="L60" i="2"/>
  <c r="M60" i="2"/>
  <c r="N60" i="2"/>
  <c r="O60" i="2"/>
  <c r="P60" i="2"/>
  <c r="Q60" i="2"/>
  <c r="R60" i="2"/>
  <c r="S60" i="2"/>
  <c r="T60" i="2"/>
  <c r="U60" i="2"/>
  <c r="V60" i="2"/>
  <c r="W60" i="2"/>
  <c r="H61" i="2"/>
  <c r="I61" i="2"/>
  <c r="J61" i="2"/>
  <c r="K61" i="2"/>
  <c r="L61" i="2"/>
  <c r="M61" i="2"/>
  <c r="N61" i="2"/>
  <c r="O61" i="2"/>
  <c r="P61" i="2"/>
  <c r="Q61" i="2"/>
  <c r="R61" i="2"/>
  <c r="S61" i="2"/>
  <c r="T61" i="2"/>
  <c r="U61" i="2"/>
  <c r="V61" i="2"/>
  <c r="W61" i="2"/>
  <c r="H62" i="2"/>
  <c r="I62" i="2"/>
  <c r="J62" i="2"/>
  <c r="K62" i="2"/>
  <c r="L62" i="2"/>
  <c r="M62" i="2"/>
  <c r="N62" i="2"/>
  <c r="O62" i="2"/>
  <c r="P62" i="2"/>
  <c r="Q62" i="2"/>
  <c r="R62" i="2"/>
  <c r="S62" i="2"/>
  <c r="T62" i="2"/>
  <c r="U62" i="2"/>
  <c r="V62" i="2"/>
  <c r="W62" i="2"/>
  <c r="H63" i="2"/>
  <c r="I63" i="2"/>
  <c r="J63" i="2"/>
  <c r="K63" i="2"/>
  <c r="L63" i="2"/>
  <c r="M63" i="2"/>
  <c r="N63" i="2"/>
  <c r="O63" i="2"/>
  <c r="P63" i="2"/>
  <c r="Q63" i="2"/>
  <c r="R63" i="2"/>
  <c r="S63" i="2"/>
  <c r="T63" i="2"/>
  <c r="U63" i="2"/>
  <c r="V63" i="2"/>
  <c r="W63" i="2"/>
  <c r="I2" i="3"/>
  <c r="J2" i="3"/>
  <c r="K2" i="3"/>
  <c r="L2" i="3"/>
  <c r="G37" i="2"/>
  <c r="G38" i="2"/>
  <c r="G39" i="2"/>
  <c r="G40" i="2"/>
  <c r="G41" i="2"/>
  <c r="G42" i="2"/>
  <c r="G43" i="2"/>
  <c r="G44" i="2"/>
  <c r="G45" i="2"/>
  <c r="G46" i="2"/>
  <c r="G47" i="2"/>
  <c r="G48" i="2"/>
  <c r="G49" i="2"/>
  <c r="G50" i="2"/>
  <c r="G51" i="2"/>
  <c r="G52" i="2"/>
  <c r="G53" i="2"/>
  <c r="G54" i="2"/>
  <c r="G55" i="2"/>
  <c r="G56" i="2"/>
  <c r="G57" i="2"/>
  <c r="G58" i="2"/>
  <c r="G59" i="2"/>
  <c r="G60" i="2"/>
  <c r="G61" i="2"/>
  <c r="G62" i="2"/>
  <c r="G63" i="2"/>
  <c r="G36" i="2"/>
  <c r="D62" i="2"/>
  <c r="D63" i="2"/>
  <c r="D61" i="2"/>
  <c r="D58" i="2"/>
  <c r="D56" i="2"/>
  <c r="D55" i="2"/>
  <c r="D52" i="2"/>
  <c r="D50" i="2"/>
  <c r="D48" i="2"/>
  <c r="D45" i="2"/>
  <c r="D46" i="2"/>
  <c r="D47" i="2"/>
  <c r="D44" i="2"/>
  <c r="D41" i="2"/>
  <c r="D37" i="2"/>
  <c r="D38" i="2"/>
  <c r="D39" i="2"/>
  <c r="D40" i="2"/>
  <c r="D36" i="2"/>
  <c r="M37" i="1"/>
  <c r="G37" i="1"/>
  <c r="F37" i="1"/>
  <c r="D37" i="1"/>
  <c r="C37" i="1"/>
  <c r="E37" i="1" s="1"/>
  <c r="M36" i="1"/>
  <c r="H36" i="1"/>
  <c r="E36" i="1"/>
  <c r="M35" i="1"/>
  <c r="H35" i="1"/>
  <c r="E35" i="1"/>
  <c r="M33" i="1"/>
  <c r="M32" i="1"/>
  <c r="H32" i="1"/>
  <c r="E32" i="1"/>
  <c r="M31" i="1"/>
  <c r="M30" i="1"/>
  <c r="G30" i="1"/>
  <c r="E30" i="1"/>
  <c r="D29" i="1"/>
  <c r="M28" i="1"/>
  <c r="M27" i="1"/>
  <c r="M26" i="1"/>
  <c r="G26" i="1"/>
  <c r="F26" i="1"/>
  <c r="H26" i="1" s="1"/>
  <c r="E26" i="1"/>
  <c r="M25" i="1"/>
  <c r="M24" i="1"/>
  <c r="H24" i="1"/>
  <c r="E24" i="1"/>
  <c r="M23" i="1"/>
  <c r="M22" i="1"/>
  <c r="H22" i="1"/>
  <c r="E22" i="1"/>
  <c r="M21" i="1"/>
  <c r="H21" i="1"/>
  <c r="E21" i="1"/>
  <c r="M20" i="1"/>
  <c r="H20" i="1"/>
  <c r="E20" i="1"/>
  <c r="M19" i="1"/>
  <c r="H19" i="1"/>
  <c r="E19" i="1"/>
  <c r="M18" i="1"/>
  <c r="H18" i="1"/>
  <c r="E18" i="1"/>
  <c r="M17" i="1"/>
  <c r="M16" i="1"/>
  <c r="M15" i="1"/>
  <c r="H15" i="1"/>
  <c r="E15" i="1"/>
  <c r="H14" i="1"/>
  <c r="E14" i="1"/>
  <c r="H13" i="1"/>
  <c r="M13" i="1" s="1"/>
  <c r="E13" i="1"/>
  <c r="M12" i="1"/>
  <c r="H12" i="1"/>
  <c r="E12" i="1"/>
  <c r="M11" i="1"/>
  <c r="H11" i="1"/>
  <c r="E11" i="1"/>
  <c r="M10" i="1"/>
  <c r="H10" i="1"/>
  <c r="E10" i="1"/>
  <c r="J65" i="2" l="1"/>
  <c r="I65" i="2"/>
  <c r="L65" i="2"/>
  <c r="N65" i="2"/>
  <c r="Q65" i="2"/>
  <c r="K65" i="2"/>
  <c r="H65" i="2"/>
  <c r="O65" i="2"/>
  <c r="M65" i="2"/>
  <c r="W65" i="2"/>
  <c r="T65" i="2"/>
  <c r="U65" i="2"/>
  <c r="R65" i="2"/>
  <c r="P65" i="2"/>
  <c r="H37" i="1"/>
  <c r="S65" i="2" l="1"/>
  <c r="V65" i="2"/>
</calcChain>
</file>

<file path=xl/comments1.xml><?xml version="1.0" encoding="utf-8"?>
<comments xmlns="http://schemas.openxmlformats.org/spreadsheetml/2006/main">
  <authors>
    <author>Tenaille, Nicolas</author>
  </authors>
  <commentList>
    <comment ref="M7" authorId="0">
      <text>
        <r>
          <rPr>
            <b/>
            <sz val="9"/>
            <color indexed="81"/>
            <rFont val="Tahoma"/>
            <family val="2"/>
          </rPr>
          <t>Tenaille, Nicolas:</t>
        </r>
        <r>
          <rPr>
            <sz val="9"/>
            <color indexed="81"/>
            <rFont val="Tahoma"/>
            <family val="2"/>
          </rPr>
          <t xml:space="preserve">
Détails calculs dans chaque onglet correspondant
</t>
        </r>
      </text>
    </comment>
    <comment ref="N15" authorId="0">
      <text>
        <r>
          <rPr>
            <b/>
            <sz val="9"/>
            <color indexed="81"/>
            <rFont val="Tahoma"/>
            <family val="2"/>
          </rPr>
          <t>Tenaille, Nicolas:</t>
        </r>
        <r>
          <rPr>
            <sz val="9"/>
            <color indexed="81"/>
            <rFont val="Tahoma"/>
            <family val="2"/>
          </rPr>
          <t xml:space="preserve">
Possible délai du à la situation politique au Nigeria et en Lybie
</t>
        </r>
      </text>
    </comment>
  </commentList>
</comments>
</file>

<file path=xl/sharedStrings.xml><?xml version="1.0" encoding="utf-8"?>
<sst xmlns="http://schemas.openxmlformats.org/spreadsheetml/2006/main" count="141" uniqueCount="62">
  <si>
    <t xml:space="preserve">Comparatif des émissions  de GES  </t>
  </si>
  <si>
    <t>Nom</t>
  </si>
  <si>
    <t>Emission 2013 en tonnes C02 eq</t>
  </si>
  <si>
    <t>Emissions 2014 en tonnes C02 eq</t>
  </si>
  <si>
    <t>Objectif de réduction futur?</t>
  </si>
  <si>
    <t>% Scope</t>
  </si>
  <si>
    <t>Type Scope</t>
  </si>
  <si>
    <t>Échéance</t>
  </si>
  <si>
    <t>Restant</t>
  </si>
  <si>
    <t>Commentaire</t>
  </si>
  <si>
    <t>Scope 1</t>
  </si>
  <si>
    <t>Scope 2</t>
  </si>
  <si>
    <t>Total</t>
  </si>
  <si>
    <t>Statoil</t>
  </si>
  <si>
    <t>Oui</t>
  </si>
  <si>
    <t>Oui, intensity</t>
  </si>
  <si>
    <t>l'objectif de réduction de 15% de 2008 à 2015 des GES a été accompli</t>
  </si>
  <si>
    <t>Royal Dutch Shell</t>
  </si>
  <si>
    <t>Réduction de 25% sur 4% des scopes 1 d'ici à 2016</t>
  </si>
  <si>
    <t>BHP Billiton</t>
  </si>
  <si>
    <t>1 &amp; 2</t>
  </si>
  <si>
    <t>L'objectif de BHP est de maintenir d'ici à 2017 les émissions de GES en dessous du niveau de 2006 (50,7 M tonnes MAJ)</t>
  </si>
  <si>
    <t>BP</t>
  </si>
  <si>
    <t>Non</t>
  </si>
  <si>
    <t>ENI</t>
  </si>
  <si>
    <t>Reduction sur les gas flaring Objectif zero émissions à 2030</t>
  </si>
  <si>
    <t>Reduction sur les hydrocarbon flared</t>
  </si>
  <si>
    <t>Reduction sur le Scope 1  en conditions de régime</t>
  </si>
  <si>
    <t>Lafarge</t>
  </si>
  <si>
    <t>Objectif de maintenance des émissions de C02 à leur niveaux actuel</t>
  </si>
  <si>
    <t>Holcim Nom</t>
  </si>
  <si>
    <t>L'objectif d'Holcim est de maintenir sa conso de C02 en dessous du niveau de 2013 soit 125748510. (scope 1 2 3)</t>
  </si>
  <si>
    <t>Veolia</t>
  </si>
  <si>
    <t>E on SE</t>
  </si>
  <si>
    <t>Marge de manœuvre peu pertinente car les estimations sont basées sur les niveaux de 1990 / Split entre E.on et la nouvelle entité Uniper (très émettrice) prévue pour début 2016</t>
  </si>
  <si>
    <t>Engie</t>
  </si>
  <si>
    <t>objectifs 2015 accomplis et dépassé . Objectifs à 2020 retenu dans le tableau</t>
  </si>
  <si>
    <t>EDF</t>
  </si>
  <si>
    <t>Un seul objectif de réduction en absolu non encore accompli, qui porte uniquement sur le scope 3</t>
  </si>
  <si>
    <t>Suez Environnement</t>
  </si>
  <si>
    <t>Plusieurs objectifs absolus, échéance 2016, 2020 et 2030</t>
  </si>
  <si>
    <t>2016 &amp; 2050</t>
  </si>
  <si>
    <t>Saint Gobain</t>
  </si>
  <si>
    <t>Pas de conversion en absolu des objectifs d'intensité</t>
  </si>
  <si>
    <t>Linde AG</t>
  </si>
  <si>
    <t>Nouveau objectifs à prévoir en 2015</t>
  </si>
  <si>
    <t>Air liquide</t>
  </si>
  <si>
    <t>Wendel</t>
  </si>
  <si>
    <t>Groupe Delhaize</t>
  </si>
  <si>
    <t>1  &amp; 2</t>
  </si>
  <si>
    <t>Estimation de l'empreinte carbone pour 2020 à 2130000 t</t>
  </si>
  <si>
    <t>Carnival</t>
  </si>
  <si>
    <t>Possibilité d'une hausse des émissions sur l'exercice 2015</t>
  </si>
  <si>
    <t>Basf SE</t>
  </si>
  <si>
    <t>Sources: Sustainables reports &amp; CDP</t>
  </si>
  <si>
    <t>Emissions 2014</t>
  </si>
  <si>
    <t>Montant  à réduire</t>
  </si>
  <si>
    <t>Target year</t>
  </si>
  <si>
    <t>Ne pas supprimer les colonnes A B et G</t>
  </si>
  <si>
    <t>!</t>
  </si>
  <si>
    <t>Nombre d'objectifs</t>
  </si>
  <si>
    <t>Traget year max par sté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</si>
</sst>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5" formatCode="_-* #,##0\ _€_-;\-* #,##0\ _€_-;_-* &quot;-&quot;??\ _€_-;_-@_-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28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9"/>
      <color theme="1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theme="5" tint="-0.249977111117893"/>
        <bgColor indexed="64"/>
      </patternFill>
    </fill>
  </fills>
  <borders count="4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dotted">
        <color indexed="64"/>
      </right>
      <top style="medium">
        <color indexed="64"/>
      </top>
      <bottom/>
      <diagonal/>
    </border>
    <border>
      <left style="dotted">
        <color indexed="64"/>
      </left>
      <right style="dotted">
        <color indexed="64"/>
      </right>
      <top style="medium">
        <color indexed="64"/>
      </top>
      <bottom/>
      <diagonal/>
    </border>
    <border>
      <left/>
      <right style="dotted">
        <color indexed="64"/>
      </right>
      <top style="medium">
        <color indexed="64"/>
      </top>
      <bottom/>
      <diagonal/>
    </border>
    <border>
      <left style="medium">
        <color indexed="64"/>
      </left>
      <right style="dotted">
        <color indexed="64"/>
      </right>
      <top/>
      <bottom style="thin">
        <color theme="0" tint="-0.14999847407452621"/>
      </bottom>
      <diagonal/>
    </border>
    <border>
      <left style="dotted">
        <color indexed="64"/>
      </left>
      <right style="dotted">
        <color indexed="64"/>
      </right>
      <top/>
      <bottom style="thin">
        <color theme="0" tint="-0.14999847407452621"/>
      </bottom>
      <diagonal/>
    </border>
    <border>
      <left/>
      <right style="dotted">
        <color indexed="64"/>
      </right>
      <top/>
      <bottom style="thin">
        <color theme="0" tint="-0.14999847407452621"/>
      </bottom>
      <diagonal/>
    </border>
    <border>
      <left/>
      <right/>
      <top/>
      <bottom style="thin">
        <color theme="0" tint="-0.14999847407452621"/>
      </bottom>
      <diagonal/>
    </border>
    <border>
      <left style="medium">
        <color indexed="64"/>
      </left>
      <right style="dotted">
        <color indexed="64"/>
      </right>
      <top/>
      <bottom/>
      <diagonal/>
    </border>
    <border>
      <left style="dotted">
        <color indexed="64"/>
      </left>
      <right style="dotted">
        <color indexed="64"/>
      </right>
      <top style="thin">
        <color theme="0" tint="-0.14999847407452621"/>
      </top>
      <bottom style="thin">
        <color theme="0" tint="-0.14999847407452621"/>
      </bottom>
      <diagonal/>
    </border>
    <border>
      <left/>
      <right style="dotted">
        <color indexed="64"/>
      </right>
      <top style="thin">
        <color theme="0" tint="-0.14999847407452621"/>
      </top>
      <bottom style="thin">
        <color theme="0" tint="-0.14999847407452621"/>
      </bottom>
      <diagonal/>
    </border>
    <border>
      <left/>
      <right/>
      <top style="thin">
        <color theme="0" tint="-0.14999847407452621"/>
      </top>
      <bottom style="thin">
        <color theme="0" tint="-0.14999847407452621"/>
      </bottom>
      <diagonal/>
    </border>
    <border>
      <left style="medium">
        <color indexed="64"/>
      </left>
      <right style="dotted">
        <color indexed="64"/>
      </right>
      <top style="thin">
        <color theme="0" tint="-0.14999847407452621"/>
      </top>
      <bottom/>
      <diagonal/>
    </border>
    <border>
      <left style="dotted">
        <color indexed="64"/>
      </left>
      <right style="dotted">
        <color indexed="64"/>
      </right>
      <top style="thin">
        <color theme="0" tint="-0.14999847407452621"/>
      </top>
      <bottom/>
      <diagonal/>
    </border>
    <border>
      <left style="dotted">
        <color indexed="64"/>
      </left>
      <right/>
      <top style="thin">
        <color theme="0" tint="-0.14999847407452621"/>
      </top>
      <bottom/>
      <diagonal/>
    </border>
    <border>
      <left style="dotted">
        <color indexed="64"/>
      </left>
      <right style="dotted">
        <color indexed="64"/>
      </right>
      <top/>
      <bottom/>
      <diagonal/>
    </border>
    <border>
      <left style="dotted">
        <color indexed="64"/>
      </left>
      <right/>
      <top/>
      <bottom/>
      <diagonal/>
    </border>
    <border>
      <left style="dotted">
        <color indexed="64"/>
      </left>
      <right/>
      <top/>
      <bottom style="thin">
        <color theme="0" tint="-0.14999847407452621"/>
      </bottom>
      <diagonal/>
    </border>
    <border>
      <left/>
      <right style="dotted">
        <color indexed="64"/>
      </right>
      <top/>
      <bottom/>
      <diagonal/>
    </border>
    <border>
      <left/>
      <right/>
      <top style="thin">
        <color theme="0" tint="-0.14999847407452621"/>
      </top>
      <bottom/>
      <diagonal/>
    </border>
    <border>
      <left style="medium">
        <color indexed="64"/>
      </left>
      <right style="dotted">
        <color indexed="64"/>
      </right>
      <top style="thin">
        <color theme="0" tint="-0.14999847407452621"/>
      </top>
      <bottom style="thin">
        <color theme="0" tint="-0.14999847407452621"/>
      </bottom>
      <diagonal/>
    </border>
    <border>
      <left style="medium">
        <color indexed="64"/>
      </left>
      <right style="dotted">
        <color indexed="64"/>
      </right>
      <top/>
      <bottom style="medium">
        <color indexed="64"/>
      </bottom>
      <diagonal/>
    </border>
    <border>
      <left style="dotted">
        <color indexed="64"/>
      </left>
      <right style="dotted">
        <color indexed="64"/>
      </right>
      <top/>
      <bottom style="medium">
        <color indexed="64"/>
      </bottom>
      <diagonal/>
    </border>
    <border>
      <left/>
      <right style="dotted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47">
    <xf numFmtId="0" fontId="0" fillId="0" borderId="0" xfId="0"/>
    <xf numFmtId="0" fontId="0" fillId="0" borderId="0" xfId="0" applyFill="1"/>
    <xf numFmtId="0" fontId="5" fillId="2" borderId="1" xfId="0" applyFont="1" applyFill="1" applyBorder="1" applyAlignment="1">
      <alignment horizontal="center" vertical="center"/>
    </xf>
    <xf numFmtId="0" fontId="5" fillId="2" borderId="2" xfId="0" applyFont="1" applyFill="1" applyBorder="1" applyAlignment="1">
      <alignment horizontal="center" vertical="center"/>
    </xf>
    <xf numFmtId="0" fontId="5" fillId="2" borderId="3" xfId="0" applyFont="1" applyFill="1" applyBorder="1" applyAlignment="1">
      <alignment horizontal="center" vertical="center"/>
    </xf>
    <xf numFmtId="0" fontId="5" fillId="2" borderId="4" xfId="0" applyFont="1" applyFill="1" applyBorder="1" applyAlignment="1">
      <alignment horizontal="center" vertical="center"/>
    </xf>
    <xf numFmtId="0" fontId="5" fillId="2" borderId="0" xfId="0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/>
    </xf>
    <xf numFmtId="0" fontId="5" fillId="2" borderId="6" xfId="0" applyFont="1" applyFill="1" applyBorder="1" applyAlignment="1">
      <alignment horizontal="center" vertical="center"/>
    </xf>
    <xf numFmtId="0" fontId="5" fillId="2" borderId="7" xfId="0" applyFont="1" applyFill="1" applyBorder="1" applyAlignment="1">
      <alignment horizontal="center" vertical="center"/>
    </xf>
    <xf numFmtId="0" fontId="5" fillId="2" borderId="8" xfId="0" applyFont="1" applyFill="1" applyBorder="1" applyAlignment="1">
      <alignment horizontal="center" vertical="center"/>
    </xf>
    <xf numFmtId="0" fontId="0" fillId="3" borderId="9" xfId="0" applyFill="1" applyBorder="1" applyAlignment="1">
      <alignment horizontal="center" vertical="center"/>
    </xf>
    <xf numFmtId="0" fontId="0" fillId="3" borderId="10" xfId="0" applyFill="1" applyBorder="1" applyAlignment="1">
      <alignment horizontal="center"/>
    </xf>
    <xf numFmtId="0" fontId="0" fillId="3" borderId="11" xfId="0" applyFill="1" applyBorder="1" applyAlignment="1">
      <alignment horizontal="center"/>
    </xf>
    <xf numFmtId="0" fontId="0" fillId="3" borderId="12" xfId="0" applyFill="1" applyBorder="1" applyAlignment="1">
      <alignment horizontal="center"/>
    </xf>
    <xf numFmtId="0" fontId="0" fillId="3" borderId="1" xfId="0" applyFill="1" applyBorder="1" applyAlignment="1">
      <alignment horizontal="center" vertical="center" wrapText="1"/>
    </xf>
    <xf numFmtId="0" fontId="0" fillId="3" borderId="2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 wrapText="1"/>
    </xf>
    <xf numFmtId="0" fontId="0" fillId="3" borderId="3" xfId="0" applyFill="1" applyBorder="1" applyAlignment="1">
      <alignment horizontal="center" vertical="center"/>
    </xf>
    <xf numFmtId="0" fontId="0" fillId="0" borderId="0" xfId="0" applyFill="1" applyAlignment="1">
      <alignment wrapText="1"/>
    </xf>
    <xf numFmtId="0" fontId="0" fillId="3" borderId="13" xfId="0" applyFill="1" applyBorder="1" applyAlignment="1">
      <alignment horizontal="center" vertical="center"/>
    </xf>
    <xf numFmtId="0" fontId="0" fillId="4" borderId="6" xfId="0" applyFill="1" applyBorder="1" applyAlignment="1">
      <alignment horizontal="center" vertical="center" wrapText="1"/>
    </xf>
    <xf numFmtId="0" fontId="0" fillId="4" borderId="7" xfId="0" applyFill="1" applyBorder="1" applyAlignment="1">
      <alignment horizontal="center" vertical="center" wrapText="1"/>
    </xf>
    <xf numFmtId="0" fontId="0" fillId="4" borderId="8" xfId="0" applyFill="1" applyBorder="1" applyAlignment="1">
      <alignment horizontal="center" vertical="center" wrapText="1"/>
    </xf>
    <xf numFmtId="0" fontId="0" fillId="3" borderId="6" xfId="0" applyFill="1" applyBorder="1" applyAlignment="1">
      <alignment horizontal="center" vertical="center" wrapText="1"/>
    </xf>
    <xf numFmtId="0" fontId="0" fillId="3" borderId="7" xfId="0" applyFill="1" applyBorder="1" applyAlignment="1">
      <alignment horizontal="center" vertical="center"/>
    </xf>
    <xf numFmtId="0" fontId="0" fillId="3" borderId="7" xfId="0" applyFill="1" applyBorder="1" applyAlignment="1">
      <alignment horizontal="center" vertical="center" wrapText="1"/>
    </xf>
    <xf numFmtId="0" fontId="0" fillId="3" borderId="8" xfId="0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5" borderId="14" xfId="0" applyFill="1" applyBorder="1" applyAlignment="1">
      <alignment horizontal="center" vertical="center"/>
    </xf>
    <xf numFmtId="0" fontId="0" fillId="5" borderId="15" xfId="0" applyFill="1" applyBorder="1" applyAlignment="1">
      <alignment horizontal="center" vertical="center"/>
    </xf>
    <xf numFmtId="0" fontId="0" fillId="5" borderId="16" xfId="0" applyFill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3" fontId="0" fillId="6" borderId="17" xfId="0" applyNumberFormat="1" applyFont="1" applyFill="1" applyBorder="1" applyAlignment="1">
      <alignment horizontal="center" vertical="center"/>
    </xf>
    <xf numFmtId="3" fontId="0" fillId="6" borderId="18" xfId="0" applyNumberFormat="1" applyFont="1" applyFill="1" applyBorder="1" applyAlignment="1">
      <alignment horizontal="center" vertical="center"/>
    </xf>
    <xf numFmtId="3" fontId="0" fillId="6" borderId="19" xfId="0" applyNumberFormat="1" applyFont="1" applyFill="1" applyBorder="1" applyAlignment="1">
      <alignment horizontal="center" vertical="center"/>
    </xf>
    <xf numFmtId="0" fontId="0" fillId="6" borderId="20" xfId="0" applyFont="1" applyFill="1" applyBorder="1" applyAlignment="1">
      <alignment horizontal="center" vertical="center"/>
    </xf>
    <xf numFmtId="10" fontId="0" fillId="6" borderId="20" xfId="0" applyNumberFormat="1" applyFont="1" applyFill="1" applyBorder="1" applyAlignment="1">
      <alignment horizontal="center" vertical="center"/>
    </xf>
    <xf numFmtId="1" fontId="0" fillId="6" borderId="20" xfId="0" applyNumberFormat="1" applyFont="1" applyFill="1" applyBorder="1" applyAlignment="1">
      <alignment horizontal="center" vertical="center"/>
    </xf>
    <xf numFmtId="0" fontId="0" fillId="6" borderId="20" xfId="0" applyNumberFormat="1" applyFont="1" applyFill="1" applyBorder="1" applyAlignment="1">
      <alignment horizontal="center" vertical="center"/>
    </xf>
    <xf numFmtId="3" fontId="0" fillId="6" borderId="20" xfId="1" applyNumberFormat="1" applyFont="1" applyFill="1" applyBorder="1" applyAlignment="1">
      <alignment horizontal="center" vertical="center"/>
    </xf>
    <xf numFmtId="0" fontId="0" fillId="5" borderId="5" xfId="0" applyFill="1" applyBorder="1" applyAlignment="1">
      <alignment horizontal="center" vertical="center"/>
    </xf>
    <xf numFmtId="0" fontId="0" fillId="5" borderId="21" xfId="0" applyFill="1" applyBorder="1" applyAlignment="1">
      <alignment horizontal="center" vertical="center"/>
    </xf>
    <xf numFmtId="3" fontId="0" fillId="5" borderId="18" xfId="0" applyNumberFormat="1" applyFont="1" applyFill="1" applyBorder="1" applyAlignment="1">
      <alignment horizontal="center" vertical="center"/>
    </xf>
    <xf numFmtId="3" fontId="0" fillId="5" borderId="19" xfId="0" applyNumberFormat="1" applyFont="1" applyFill="1" applyBorder="1" applyAlignment="1">
      <alignment horizontal="center" vertical="center"/>
    </xf>
    <xf numFmtId="0" fontId="0" fillId="5" borderId="20" xfId="0" applyFont="1" applyFill="1" applyBorder="1" applyAlignment="1">
      <alignment horizontal="center" vertical="center"/>
    </xf>
    <xf numFmtId="10" fontId="0" fillId="5" borderId="20" xfId="0" applyNumberFormat="1" applyFont="1" applyFill="1" applyBorder="1" applyAlignment="1">
      <alignment horizontal="center" vertical="center"/>
    </xf>
    <xf numFmtId="1" fontId="0" fillId="5" borderId="20" xfId="0" applyNumberFormat="1" applyFont="1" applyFill="1" applyBorder="1" applyAlignment="1">
      <alignment horizontal="center" vertical="center"/>
    </xf>
    <xf numFmtId="0" fontId="0" fillId="5" borderId="20" xfId="0" applyNumberFormat="1" applyFont="1" applyFill="1" applyBorder="1" applyAlignment="1">
      <alignment horizontal="center" vertical="center"/>
    </xf>
    <xf numFmtId="3" fontId="0" fillId="5" borderId="20" xfId="0" applyNumberFormat="1" applyFont="1" applyFill="1" applyBorder="1" applyAlignment="1">
      <alignment horizontal="center" vertical="center"/>
    </xf>
    <xf numFmtId="0" fontId="0" fillId="0" borderId="20" xfId="0" applyNumberFormat="1" applyFont="1" applyFill="1" applyBorder="1" applyAlignment="1">
      <alignment horizontal="center" vertical="center"/>
    </xf>
    <xf numFmtId="3" fontId="0" fillId="6" borderId="20" xfId="0" applyNumberFormat="1" applyFont="1" applyFill="1" applyBorder="1" applyAlignment="1">
      <alignment horizontal="center" vertical="center"/>
    </xf>
    <xf numFmtId="3" fontId="0" fillId="5" borderId="22" xfId="0" applyNumberFormat="1" applyFont="1" applyFill="1" applyBorder="1" applyAlignment="1">
      <alignment horizontal="center" vertical="center"/>
    </xf>
    <xf numFmtId="3" fontId="0" fillId="5" borderId="23" xfId="0" applyNumberFormat="1" applyFont="1" applyFill="1" applyBorder="1" applyAlignment="1">
      <alignment horizontal="center" vertical="center"/>
    </xf>
    <xf numFmtId="0" fontId="0" fillId="5" borderId="24" xfId="0" applyFont="1" applyFill="1" applyBorder="1" applyAlignment="1">
      <alignment horizontal="center" vertical="center"/>
    </xf>
    <xf numFmtId="10" fontId="0" fillId="0" borderId="24" xfId="0" applyNumberFormat="1" applyFont="1" applyFill="1" applyBorder="1" applyAlignment="1">
      <alignment horizontal="center" vertical="center"/>
    </xf>
    <xf numFmtId="1" fontId="0" fillId="5" borderId="24" xfId="0" applyNumberFormat="1" applyFont="1" applyFill="1" applyBorder="1" applyAlignment="1">
      <alignment horizontal="center" vertical="center"/>
    </xf>
    <xf numFmtId="0" fontId="0" fillId="5" borderId="24" xfId="0" applyNumberFormat="1" applyFont="1" applyFill="1" applyBorder="1" applyAlignment="1">
      <alignment horizontal="center" vertical="center"/>
    </xf>
    <xf numFmtId="3" fontId="0" fillId="5" borderId="24" xfId="0" applyNumberFormat="1" applyFont="1" applyFill="1" applyBorder="1" applyAlignment="1">
      <alignment horizontal="center" vertical="center"/>
    </xf>
    <xf numFmtId="0" fontId="0" fillId="5" borderId="25" xfId="0" applyFill="1" applyBorder="1" applyAlignment="1">
      <alignment horizontal="center" vertical="center"/>
    </xf>
    <xf numFmtId="3" fontId="0" fillId="5" borderId="26" xfId="0" applyNumberFormat="1" applyFont="1" applyFill="1" applyBorder="1" applyAlignment="1">
      <alignment horizontal="center" vertical="center"/>
    </xf>
    <xf numFmtId="0" fontId="0" fillId="5" borderId="27" xfId="0" applyFont="1" applyFill="1" applyBorder="1" applyAlignment="1">
      <alignment horizontal="center" vertical="center"/>
    </xf>
    <xf numFmtId="10" fontId="0" fillId="5" borderId="24" xfId="0" applyNumberFormat="1" applyFont="1" applyFill="1" applyBorder="1" applyAlignment="1">
      <alignment horizontal="center" vertical="center"/>
    </xf>
    <xf numFmtId="0" fontId="0" fillId="7" borderId="24" xfId="0" applyNumberFormat="1" applyFont="1" applyFill="1" applyBorder="1" applyAlignment="1">
      <alignment horizontal="center" vertical="center"/>
    </xf>
    <xf numFmtId="3" fontId="0" fillId="7" borderId="24" xfId="0" applyNumberFormat="1" applyFont="1" applyFill="1" applyBorder="1" applyAlignment="1">
      <alignment horizontal="center" vertical="center"/>
    </xf>
    <xf numFmtId="0" fontId="0" fillId="5" borderId="21" xfId="0" applyFill="1" applyBorder="1" applyAlignment="1">
      <alignment horizontal="center" vertical="center"/>
    </xf>
    <xf numFmtId="3" fontId="0" fillId="5" borderId="28" xfId="0" applyNumberFormat="1" applyFont="1" applyFill="1" applyBorder="1" applyAlignment="1">
      <alignment horizontal="center" vertical="center"/>
    </xf>
    <xf numFmtId="0" fontId="0" fillId="5" borderId="29" xfId="0" applyFont="1" applyFill="1" applyBorder="1" applyAlignment="1">
      <alignment horizontal="center" vertical="center"/>
    </xf>
    <xf numFmtId="0" fontId="0" fillId="7" borderId="20" xfId="0" applyNumberFormat="1" applyFont="1" applyFill="1" applyBorder="1" applyAlignment="1">
      <alignment horizontal="center" vertical="center"/>
    </xf>
    <xf numFmtId="3" fontId="0" fillId="7" borderId="20" xfId="0" applyNumberFormat="1" applyFont="1" applyFill="1" applyBorder="1" applyAlignment="1">
      <alignment horizontal="center" vertical="center"/>
    </xf>
    <xf numFmtId="3" fontId="0" fillId="5" borderId="18" xfId="0" applyNumberFormat="1" applyFont="1" applyFill="1" applyBorder="1" applyAlignment="1">
      <alignment horizontal="center" vertical="center"/>
    </xf>
    <xf numFmtId="0" fontId="0" fillId="5" borderId="30" xfId="0" applyFont="1" applyFill="1" applyBorder="1" applyAlignment="1">
      <alignment horizontal="center" vertical="center"/>
    </xf>
    <xf numFmtId="0" fontId="0" fillId="8" borderId="20" xfId="0" applyNumberFormat="1" applyFont="1" applyFill="1" applyBorder="1" applyAlignment="1">
      <alignment horizontal="center" vertical="center"/>
    </xf>
    <xf numFmtId="3" fontId="0" fillId="8" borderId="20" xfId="0" applyNumberFormat="1" applyFont="1" applyFill="1" applyBorder="1" applyAlignment="1">
      <alignment horizontal="center" vertical="center"/>
    </xf>
    <xf numFmtId="0" fontId="0" fillId="9" borderId="24" xfId="0" applyNumberFormat="1" applyFont="1" applyFill="1" applyBorder="1" applyAlignment="1">
      <alignment horizontal="center" vertical="center"/>
    </xf>
    <xf numFmtId="3" fontId="0" fillId="9" borderId="24" xfId="0" applyNumberFormat="1" applyFont="1" applyFill="1" applyBorder="1" applyAlignment="1">
      <alignment horizontal="center" vertical="center"/>
    </xf>
    <xf numFmtId="3" fontId="0" fillId="5" borderId="28" xfId="0" applyNumberFormat="1" applyFill="1" applyBorder="1" applyAlignment="1">
      <alignment horizontal="center" vertical="center"/>
    </xf>
    <xf numFmtId="3" fontId="0" fillId="5" borderId="31" xfId="0" applyNumberFormat="1" applyFill="1" applyBorder="1" applyAlignment="1">
      <alignment horizontal="center" vertical="center"/>
    </xf>
    <xf numFmtId="3" fontId="0" fillId="9" borderId="32" xfId="0" applyNumberFormat="1" applyFont="1" applyFill="1" applyBorder="1" applyAlignment="1">
      <alignment horizontal="center" vertical="center"/>
    </xf>
    <xf numFmtId="3" fontId="0" fillId="6" borderId="21" xfId="0" applyNumberFormat="1" applyFont="1" applyFill="1" applyBorder="1" applyAlignment="1">
      <alignment horizontal="center" vertical="center"/>
    </xf>
    <xf numFmtId="3" fontId="0" fillId="6" borderId="28" xfId="0" applyNumberFormat="1" applyFont="1" applyFill="1" applyBorder="1" applyAlignment="1">
      <alignment horizontal="center" vertical="center"/>
    </xf>
    <xf numFmtId="9" fontId="0" fillId="5" borderId="5" xfId="0" applyNumberFormat="1" applyFill="1" applyBorder="1" applyAlignment="1">
      <alignment horizontal="center" vertical="center"/>
    </xf>
    <xf numFmtId="3" fontId="0" fillId="6" borderId="18" xfId="0" applyNumberFormat="1" applyFont="1" applyFill="1" applyBorder="1" applyAlignment="1">
      <alignment horizontal="center" vertical="center"/>
    </xf>
    <xf numFmtId="3" fontId="0" fillId="9" borderId="20" xfId="0" applyNumberFormat="1" applyFont="1" applyFill="1" applyBorder="1" applyAlignment="1">
      <alignment horizontal="center" vertical="center"/>
    </xf>
    <xf numFmtId="3" fontId="0" fillId="6" borderId="26" xfId="0" applyNumberFormat="1" applyFont="1" applyFill="1" applyBorder="1" applyAlignment="1">
      <alignment horizontal="center" vertical="center"/>
    </xf>
    <xf numFmtId="10" fontId="0" fillId="6" borderId="0" xfId="0" applyNumberFormat="1" applyFont="1" applyFill="1" applyBorder="1" applyAlignment="1">
      <alignment horizontal="center" vertical="center"/>
    </xf>
    <xf numFmtId="0" fontId="0" fillId="8" borderId="0" xfId="0" applyNumberFormat="1" applyFont="1" applyFill="1" applyBorder="1" applyAlignment="1">
      <alignment horizontal="center" vertical="center"/>
    </xf>
    <xf numFmtId="3" fontId="0" fillId="8" borderId="0" xfId="0" applyNumberFormat="1" applyFont="1" applyFill="1" applyBorder="1" applyAlignment="1">
      <alignment horizontal="center" vertical="center"/>
    </xf>
    <xf numFmtId="0" fontId="0" fillId="5" borderId="0" xfId="0" applyFill="1" applyBorder="1" applyAlignment="1">
      <alignment horizontal="center" vertical="center"/>
    </xf>
    <xf numFmtId="10" fontId="0" fillId="5" borderId="0" xfId="0" applyNumberFormat="1" applyFill="1" applyBorder="1" applyAlignment="1">
      <alignment horizontal="center" vertical="center"/>
    </xf>
    <xf numFmtId="1" fontId="0" fillId="5" borderId="0" xfId="0" applyNumberFormat="1" applyFill="1" applyBorder="1" applyAlignment="1">
      <alignment horizontal="center" vertical="center"/>
    </xf>
    <xf numFmtId="0" fontId="0" fillId="5" borderId="0" xfId="0" applyNumberFormat="1" applyFill="1" applyBorder="1" applyAlignment="1">
      <alignment horizontal="center" vertical="center"/>
    </xf>
    <xf numFmtId="3" fontId="0" fillId="5" borderId="0" xfId="0" applyNumberFormat="1" applyFill="1" applyBorder="1" applyAlignment="1">
      <alignment horizontal="center" vertical="center"/>
    </xf>
    <xf numFmtId="3" fontId="0" fillId="5" borderId="26" xfId="0" applyNumberFormat="1" applyFont="1" applyFill="1" applyBorder="1" applyAlignment="1">
      <alignment horizontal="center" vertical="center" wrapText="1"/>
    </xf>
    <xf numFmtId="3" fontId="0" fillId="5" borderId="18" xfId="0" applyNumberFormat="1" applyFont="1" applyFill="1" applyBorder="1" applyAlignment="1">
      <alignment horizontal="center" vertical="center" wrapText="1"/>
    </xf>
    <xf numFmtId="3" fontId="0" fillId="5" borderId="33" xfId="0" applyNumberFormat="1" applyFont="1" applyFill="1" applyBorder="1" applyAlignment="1">
      <alignment horizontal="center" vertical="center"/>
    </xf>
    <xf numFmtId="0" fontId="0" fillId="5" borderId="34" xfId="0" applyFill="1" applyBorder="1" applyAlignment="1">
      <alignment horizontal="center" vertical="center"/>
    </xf>
    <xf numFmtId="3" fontId="0" fillId="5" borderId="35" xfId="0" applyNumberFormat="1" applyFill="1" applyBorder="1" applyAlignment="1">
      <alignment horizontal="center" vertical="center"/>
    </xf>
    <xf numFmtId="3" fontId="0" fillId="5" borderId="36" xfId="0" applyNumberFormat="1" applyFill="1" applyBorder="1" applyAlignment="1">
      <alignment horizontal="center" vertical="center"/>
    </xf>
    <xf numFmtId="0" fontId="0" fillId="5" borderId="7" xfId="0" applyFill="1" applyBorder="1" applyAlignment="1">
      <alignment horizontal="center" vertical="center"/>
    </xf>
    <xf numFmtId="10" fontId="0" fillId="5" borderId="7" xfId="0" applyNumberFormat="1" applyFill="1" applyBorder="1" applyAlignment="1">
      <alignment horizontal="center" vertical="center"/>
    </xf>
    <xf numFmtId="0" fontId="0" fillId="5" borderId="8" xfId="0" applyFill="1" applyBorder="1" applyAlignment="1">
      <alignment horizontal="center" vertical="center"/>
    </xf>
    <xf numFmtId="0" fontId="6" fillId="0" borderId="0" xfId="0" applyFont="1" applyFill="1"/>
    <xf numFmtId="0" fontId="7" fillId="0" borderId="0" xfId="0" applyFont="1" applyFill="1"/>
    <xf numFmtId="3" fontId="0" fillId="0" borderId="0" xfId="0" applyNumberFormat="1" applyFill="1"/>
    <xf numFmtId="3" fontId="0" fillId="0" borderId="32" xfId="0" applyNumberFormat="1" applyFont="1" applyFill="1" applyBorder="1" applyAlignment="1">
      <alignment horizontal="center" vertical="center"/>
    </xf>
    <xf numFmtId="3" fontId="3" fillId="0" borderId="0" xfId="0" applyNumberFormat="1" applyFont="1"/>
    <xf numFmtId="3" fontId="0" fillId="0" borderId="20" xfId="0" applyNumberFormat="1" applyFont="1" applyFill="1" applyBorder="1" applyAlignment="1">
      <alignment horizontal="center" vertical="center"/>
    </xf>
    <xf numFmtId="0" fontId="8" fillId="0" borderId="0" xfId="0" applyFont="1" applyAlignment="1">
      <alignment horizontal="left" vertical="center" indent="5"/>
    </xf>
    <xf numFmtId="0" fontId="3" fillId="0" borderId="0" xfId="0" applyFont="1" applyFill="1"/>
    <xf numFmtId="3" fontId="0" fillId="0" borderId="0" xfId="0" applyNumberFormat="1" applyFont="1" applyFill="1" applyBorder="1" applyAlignment="1">
      <alignment horizontal="center" vertical="center"/>
    </xf>
    <xf numFmtId="3" fontId="0" fillId="0" borderId="0" xfId="0" applyNumberFormat="1" applyFont="1" applyFill="1" applyBorder="1" applyAlignment="1">
      <alignment horizontal="center" vertical="center"/>
    </xf>
    <xf numFmtId="3" fontId="0" fillId="0" borderId="0" xfId="0" applyNumberFormat="1" applyFill="1" applyBorder="1" applyAlignment="1">
      <alignment horizontal="center" vertical="center"/>
    </xf>
    <xf numFmtId="0" fontId="0" fillId="0" borderId="0" xfId="0" applyNumberFormat="1" applyFont="1" applyFill="1" applyBorder="1" applyAlignment="1">
      <alignment horizontal="center" vertical="center"/>
    </xf>
    <xf numFmtId="0" fontId="0" fillId="0" borderId="0" xfId="0" applyNumberFormat="1" applyFill="1" applyBorder="1" applyAlignment="1">
      <alignment horizontal="center" vertical="center"/>
    </xf>
    <xf numFmtId="0" fontId="4" fillId="0" borderId="0" xfId="0" applyFont="1"/>
    <xf numFmtId="165" fontId="0" fillId="0" borderId="0" xfId="1" applyNumberFormat="1" applyFont="1" applyAlignment="1">
      <alignment horizontal="center"/>
    </xf>
    <xf numFmtId="0" fontId="11" fillId="10" borderId="0" xfId="0" applyFont="1" applyFill="1"/>
    <xf numFmtId="0" fontId="11" fillId="10" borderId="0" xfId="0" applyNumberFormat="1" applyFont="1" applyFill="1" applyBorder="1" applyAlignment="1">
      <alignment horizontal="center" vertical="center"/>
    </xf>
    <xf numFmtId="0" fontId="7" fillId="0" borderId="0" xfId="0" applyFont="1"/>
    <xf numFmtId="0" fontId="0" fillId="0" borderId="0" xfId="0" applyAlignment="1">
      <alignment horizontal="right"/>
    </xf>
    <xf numFmtId="0" fontId="2" fillId="11" borderId="0" xfId="0" applyFont="1" applyFill="1"/>
    <xf numFmtId="3" fontId="0" fillId="0" borderId="0" xfId="1" applyNumberFormat="1" applyFont="1" applyFill="1" applyBorder="1" applyAlignment="1">
      <alignment horizontal="center" vertical="center"/>
    </xf>
    <xf numFmtId="3" fontId="11" fillId="0" borderId="0" xfId="0" applyNumberFormat="1" applyFont="1" applyFill="1" applyBorder="1" applyAlignment="1">
      <alignment horizontal="left" vertical="center"/>
    </xf>
    <xf numFmtId="0" fontId="11" fillId="0" borderId="0" xfId="0" applyFont="1" applyFill="1" applyBorder="1" applyAlignment="1">
      <alignment horizontal="left" vertical="center"/>
    </xf>
    <xf numFmtId="0" fontId="2" fillId="11" borderId="0" xfId="0" applyFont="1" applyFill="1" applyAlignment="1">
      <alignment horizontal="center"/>
    </xf>
    <xf numFmtId="0" fontId="0" fillId="0" borderId="0" xfId="0" applyAlignment="1">
      <alignment horizontal="center"/>
    </xf>
    <xf numFmtId="165" fontId="0" fillId="0" borderId="0" xfId="0" applyNumberFormat="1" applyAlignment="1">
      <alignment horizontal="center"/>
    </xf>
    <xf numFmtId="0" fontId="3" fillId="0" borderId="0" xfId="0" applyFont="1"/>
    <xf numFmtId="0" fontId="11" fillId="0" borderId="37" xfId="0" applyFont="1" applyFill="1" applyBorder="1" applyAlignment="1">
      <alignment horizontal="left" vertical="center"/>
    </xf>
    <xf numFmtId="3" fontId="0" fillId="0" borderId="38" xfId="0" applyNumberFormat="1" applyFont="1" applyFill="1" applyBorder="1" applyAlignment="1">
      <alignment horizontal="center" vertical="center"/>
    </xf>
    <xf numFmtId="3" fontId="0" fillId="0" borderId="38" xfId="0" applyNumberFormat="1" applyFont="1" applyFill="1" applyBorder="1" applyAlignment="1">
      <alignment horizontal="center" vertical="center"/>
    </xf>
    <xf numFmtId="0" fontId="0" fillId="0" borderId="38" xfId="0" applyNumberFormat="1" applyFont="1" applyFill="1" applyBorder="1" applyAlignment="1">
      <alignment horizontal="center" vertical="center"/>
    </xf>
    <xf numFmtId="0" fontId="11" fillId="10" borderId="38" xfId="0" applyNumberFormat="1" applyFont="1" applyFill="1" applyBorder="1" applyAlignment="1">
      <alignment horizontal="center" vertical="center"/>
    </xf>
    <xf numFmtId="165" fontId="0" fillId="0" borderId="39" xfId="1" applyNumberFormat="1" applyFont="1" applyBorder="1" applyAlignment="1">
      <alignment horizontal="center"/>
    </xf>
    <xf numFmtId="0" fontId="11" fillId="0" borderId="40" xfId="0" applyFont="1" applyFill="1" applyBorder="1" applyAlignment="1">
      <alignment horizontal="left" vertical="center"/>
    </xf>
    <xf numFmtId="165" fontId="0" fillId="0" borderId="41" xfId="1" applyNumberFormat="1" applyFont="1" applyBorder="1" applyAlignment="1">
      <alignment horizontal="center"/>
    </xf>
    <xf numFmtId="0" fontId="11" fillId="0" borderId="42" xfId="0" applyFont="1" applyFill="1" applyBorder="1" applyAlignment="1">
      <alignment horizontal="left" vertical="center"/>
    </xf>
    <xf numFmtId="3" fontId="0" fillId="0" borderId="43" xfId="0" applyNumberFormat="1" applyFont="1" applyFill="1" applyBorder="1" applyAlignment="1">
      <alignment horizontal="center" vertical="center"/>
    </xf>
    <xf numFmtId="3" fontId="0" fillId="0" borderId="43" xfId="0" applyNumberFormat="1" applyFont="1" applyFill="1" applyBorder="1" applyAlignment="1">
      <alignment horizontal="center" vertical="center"/>
    </xf>
    <xf numFmtId="0" fontId="0" fillId="0" borderId="43" xfId="0" applyNumberFormat="1" applyFont="1" applyFill="1" applyBorder="1" applyAlignment="1">
      <alignment horizontal="center" vertical="center"/>
    </xf>
    <xf numFmtId="0" fontId="11" fillId="10" borderId="43" xfId="0" applyNumberFormat="1" applyFont="1" applyFill="1" applyBorder="1" applyAlignment="1">
      <alignment horizontal="center" vertical="center"/>
    </xf>
    <xf numFmtId="165" fontId="0" fillId="0" borderId="44" xfId="1" applyNumberFormat="1" applyFont="1" applyBorder="1" applyAlignment="1">
      <alignment horizontal="center"/>
    </xf>
    <xf numFmtId="3" fontId="11" fillId="0" borderId="37" xfId="0" applyNumberFormat="1" applyFont="1" applyFill="1" applyBorder="1" applyAlignment="1">
      <alignment horizontal="left" vertical="center"/>
    </xf>
    <xf numFmtId="3" fontId="11" fillId="0" borderId="42" xfId="0" applyNumberFormat="1" applyFont="1" applyFill="1" applyBorder="1" applyAlignment="1">
      <alignment horizontal="left" vertical="center"/>
    </xf>
    <xf numFmtId="3" fontId="11" fillId="0" borderId="40" xfId="0" applyNumberFormat="1" applyFont="1" applyFill="1" applyBorder="1" applyAlignment="1">
      <alignment horizontal="left" vertical="center"/>
    </xf>
  </cellXfs>
  <cellStyles count="2">
    <cellStyle name="Milliers" xfId="1" builtinId="3"/>
    <cellStyle name="Normal" xfId="0" builtinId="0"/>
  </cellStyles>
  <dxfs count="1"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EC_Top-20_Objectif-Emissions_C02_ACT_vNT-PHL1%20V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__FDSCACHE__"/>
      <sheetName val="Synthèse"/>
      <sheetName val="Statoil"/>
      <sheetName val="Total"/>
      <sheetName val="Shell"/>
      <sheetName val="BHP"/>
      <sheetName val="BP"/>
      <sheetName val="Eni"/>
      <sheetName val="Lafarge"/>
      <sheetName val="Holcim"/>
      <sheetName val="Veolia"/>
      <sheetName val="E.ON SE"/>
      <sheetName val="Engie"/>
      <sheetName val="EDF"/>
      <sheetName val="Suez"/>
      <sheetName val="Saint Gobain"/>
      <sheetName val="Linde AG"/>
      <sheetName val="Air Liquide"/>
      <sheetName val="Wendel"/>
      <sheetName val="Groupe Delhaize"/>
      <sheetName val="Carnival PLC"/>
      <sheetName val="BASF SE"/>
    </sheetNames>
    <sheetDataSet>
      <sheetData sheetId="0"/>
      <sheetData sheetId="1"/>
      <sheetData sheetId="2">
        <row r="92">
          <cell r="H92">
            <v>409600</v>
          </cell>
        </row>
      </sheetData>
      <sheetData sheetId="3">
        <row r="31">
          <cell r="O31">
            <v>-1115000</v>
          </cell>
        </row>
      </sheetData>
      <sheetData sheetId="4">
        <row r="41">
          <cell r="H41">
            <v>850000</v>
          </cell>
        </row>
      </sheetData>
      <sheetData sheetId="5"/>
      <sheetData sheetId="6"/>
      <sheetData sheetId="7">
        <row r="85">
          <cell r="I85">
            <v>5481692</v>
          </cell>
        </row>
        <row r="86">
          <cell r="I86">
            <v>1012370.2999999998</v>
          </cell>
        </row>
        <row r="87">
          <cell r="I87">
            <v>334561.36319999996</v>
          </cell>
        </row>
      </sheetData>
      <sheetData sheetId="8">
        <row r="37">
          <cell r="I37">
            <v>-370000</v>
          </cell>
        </row>
      </sheetData>
      <sheetData sheetId="9">
        <row r="70">
          <cell r="I70">
            <v>3700000</v>
          </cell>
        </row>
      </sheetData>
      <sheetData sheetId="10">
        <row r="140">
          <cell r="H140">
            <v>322236.46799999994</v>
          </cell>
        </row>
      </sheetData>
      <sheetData sheetId="11">
        <row r="76">
          <cell r="H76">
            <v>38440000</v>
          </cell>
        </row>
      </sheetData>
      <sheetData sheetId="12">
        <row r="48">
          <cell r="K48">
            <v>128869.47199999999</v>
          </cell>
        </row>
        <row r="96">
          <cell r="M96">
            <v>-15302969.952</v>
          </cell>
        </row>
      </sheetData>
      <sheetData sheetId="13">
        <row r="126">
          <cell r="J126">
            <v>1767999.1999999997</v>
          </cell>
        </row>
        <row r="127">
          <cell r="J127">
            <v>18298791.720000003</v>
          </cell>
        </row>
      </sheetData>
      <sheetData sheetId="14">
        <row r="79">
          <cell r="B79">
            <v>6067341.7899999991</v>
          </cell>
          <cell r="C79">
            <v>1816419.2100000002</v>
          </cell>
        </row>
        <row r="90">
          <cell r="N90">
            <v>13648.375</v>
          </cell>
        </row>
        <row r="91">
          <cell r="N91">
            <v>13653.550000000001</v>
          </cell>
        </row>
        <row r="93">
          <cell r="N93">
            <v>2324714.6999999997</v>
          </cell>
        </row>
        <row r="94">
          <cell r="N94">
            <v>494258.77761600004</v>
          </cell>
        </row>
      </sheetData>
      <sheetData sheetId="15"/>
      <sheetData sheetId="16">
        <row r="95">
          <cell r="G95">
            <v>120000</v>
          </cell>
        </row>
        <row r="101">
          <cell r="C101">
            <v>-962045.99999999988</v>
          </cell>
        </row>
      </sheetData>
      <sheetData sheetId="17">
        <row r="94">
          <cell r="G94">
            <v>0</v>
          </cell>
        </row>
        <row r="102">
          <cell r="E102">
            <v>266000</v>
          </cell>
        </row>
      </sheetData>
      <sheetData sheetId="18"/>
      <sheetData sheetId="19">
        <row r="138">
          <cell r="P138">
            <v>-444000.00000000012</v>
          </cell>
        </row>
      </sheetData>
      <sheetData sheetId="20">
        <row r="48">
          <cell r="G48">
            <v>-572950.50999999978</v>
          </cell>
        </row>
      </sheetData>
      <sheetData sheetId="21">
        <row r="12">
          <cell r="K12">
            <v>18842000</v>
          </cell>
          <cell r="L12">
            <v>18450000</v>
          </cell>
        </row>
        <row r="14">
          <cell r="K14">
            <v>3987000</v>
          </cell>
          <cell r="L14">
            <v>3911000</v>
          </cell>
        </row>
        <row r="41">
          <cell r="G41">
            <v>-3362880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B2:N56"/>
  <sheetViews>
    <sheetView showGridLines="0" zoomScale="85" zoomScaleNormal="85" workbookViewId="0">
      <selection activeCell="M10" sqref="M10:M37"/>
    </sheetView>
  </sheetViews>
  <sheetFormatPr baseColWidth="10" defaultRowHeight="15" x14ac:dyDescent="0.25"/>
  <cols>
    <col min="1" max="1" width="11.42578125" style="1"/>
    <col min="2" max="2" width="22.5703125" style="1" customWidth="1"/>
    <col min="3" max="3" width="13.5703125" style="1" customWidth="1"/>
    <col min="4" max="4" width="13.140625" style="1" customWidth="1"/>
    <col min="5" max="5" width="13.5703125" style="1" customWidth="1"/>
    <col min="6" max="7" width="13.85546875" style="1" customWidth="1"/>
    <col min="8" max="8" width="14.28515625" style="1" customWidth="1"/>
    <col min="9" max="9" width="15.5703125" style="1" customWidth="1"/>
    <col min="10" max="11" width="9.5703125" style="1" customWidth="1"/>
    <col min="12" max="12" width="12.85546875" style="1" customWidth="1"/>
    <col min="13" max="13" width="15.7109375" style="1" customWidth="1"/>
    <col min="14" max="14" width="199.140625" style="1" bestFit="1" customWidth="1"/>
    <col min="15" max="16384" width="11.42578125" style="1"/>
  </cols>
  <sheetData>
    <row r="2" spans="2:14" ht="15.75" thickBot="1" x14ac:dyDescent="0.3"/>
    <row r="3" spans="2:14" x14ac:dyDescent="0.25">
      <c r="B3" s="2" t="s">
        <v>0</v>
      </c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4"/>
    </row>
    <row r="4" spans="2:14" x14ac:dyDescent="0.25">
      <c r="B4" s="5"/>
      <c r="C4" s="6"/>
      <c r="D4" s="6"/>
      <c r="E4" s="6"/>
      <c r="F4" s="6"/>
      <c r="G4" s="6"/>
      <c r="H4" s="6"/>
      <c r="I4" s="6"/>
      <c r="J4" s="6"/>
      <c r="K4" s="6"/>
      <c r="L4" s="6"/>
      <c r="M4" s="6"/>
      <c r="N4" s="7"/>
    </row>
    <row r="5" spans="2:14" ht="15.75" thickBot="1" x14ac:dyDescent="0.3">
      <c r="B5" s="8"/>
      <c r="C5" s="9"/>
      <c r="D5" s="9"/>
      <c r="E5" s="9"/>
      <c r="F5" s="9"/>
      <c r="G5" s="9"/>
      <c r="H5" s="9"/>
      <c r="I5" s="9"/>
      <c r="J5" s="9"/>
      <c r="K5" s="9"/>
      <c r="L5" s="9"/>
      <c r="M5" s="9"/>
      <c r="N5" s="10"/>
    </row>
    <row r="6" spans="2:14" ht="15.75" thickBot="1" x14ac:dyDescent="0.3"/>
    <row r="7" spans="2:14" ht="15.75" thickBot="1" x14ac:dyDescent="0.3">
      <c r="B7" s="11" t="s">
        <v>1</v>
      </c>
      <c r="C7" s="12" t="s">
        <v>2</v>
      </c>
      <c r="D7" s="13"/>
      <c r="E7" s="14"/>
      <c r="F7" s="12" t="s">
        <v>3</v>
      </c>
      <c r="G7" s="13"/>
      <c r="H7" s="14"/>
      <c r="I7" s="15" t="s">
        <v>4</v>
      </c>
      <c r="J7" s="16" t="s">
        <v>5</v>
      </c>
      <c r="K7" s="17" t="s">
        <v>6</v>
      </c>
      <c r="L7" s="16" t="s">
        <v>7</v>
      </c>
      <c r="M7" s="17" t="s">
        <v>8</v>
      </c>
      <c r="N7" s="18" t="s">
        <v>9</v>
      </c>
    </row>
    <row r="8" spans="2:14" s="19" customFormat="1" ht="55.5" customHeight="1" thickBot="1" x14ac:dyDescent="0.3">
      <c r="B8" s="20"/>
      <c r="C8" s="21" t="s">
        <v>10</v>
      </c>
      <c r="D8" s="22" t="s">
        <v>11</v>
      </c>
      <c r="E8" s="23" t="s">
        <v>12</v>
      </c>
      <c r="F8" s="21" t="s">
        <v>10</v>
      </c>
      <c r="G8" s="22" t="s">
        <v>11</v>
      </c>
      <c r="H8" s="23" t="s">
        <v>12</v>
      </c>
      <c r="I8" s="24"/>
      <c r="J8" s="25"/>
      <c r="K8" s="26"/>
      <c r="L8" s="25"/>
      <c r="M8" s="26"/>
      <c r="N8" s="27"/>
    </row>
    <row r="9" spans="2:14" s="28" customFormat="1" x14ac:dyDescent="0.25">
      <c r="B9" s="29"/>
      <c r="C9" s="30"/>
      <c r="D9" s="30"/>
      <c r="E9" s="30"/>
      <c r="F9" s="31"/>
      <c r="G9" s="30"/>
      <c r="H9" s="30"/>
      <c r="I9" s="32"/>
      <c r="J9" s="32"/>
      <c r="K9" s="32"/>
      <c r="L9" s="32"/>
      <c r="M9" s="32"/>
      <c r="N9" s="33"/>
    </row>
    <row r="10" spans="2:14" s="28" customFormat="1" x14ac:dyDescent="0.25">
      <c r="B10" s="34" t="s">
        <v>13</v>
      </c>
      <c r="C10" s="35">
        <v>16000000</v>
      </c>
      <c r="D10" s="35">
        <v>437000</v>
      </c>
      <c r="E10" s="35">
        <f t="shared" ref="E10:E15" si="0">C10+D10</f>
        <v>16437000</v>
      </c>
      <c r="F10" s="36">
        <v>16300000</v>
      </c>
      <c r="G10" s="35">
        <v>300000</v>
      </c>
      <c r="H10" s="35">
        <f>F10+G10</f>
        <v>16600000</v>
      </c>
      <c r="I10" s="37" t="s">
        <v>14</v>
      </c>
      <c r="J10" s="38">
        <v>0.58299999999999996</v>
      </c>
      <c r="K10" s="39">
        <v>1</v>
      </c>
      <c r="L10" s="40">
        <v>2020</v>
      </c>
      <c r="M10" s="41">
        <f>[1]Statoil!H92</f>
        <v>409600</v>
      </c>
      <c r="N10" s="42"/>
    </row>
    <row r="11" spans="2:14" s="28" customFormat="1" x14ac:dyDescent="0.25">
      <c r="B11" s="43" t="s">
        <v>12</v>
      </c>
      <c r="C11" s="44">
        <v>46000000</v>
      </c>
      <c r="D11" s="44">
        <v>4300000</v>
      </c>
      <c r="E11" s="44">
        <f t="shared" si="0"/>
        <v>50300000</v>
      </c>
      <c r="F11" s="45">
        <v>44000000</v>
      </c>
      <c r="G11" s="44">
        <v>4100000</v>
      </c>
      <c r="H11" s="44">
        <f t="shared" ref="H11:H15" si="1">F11+G11</f>
        <v>48100000</v>
      </c>
      <c r="I11" s="46" t="s">
        <v>15</v>
      </c>
      <c r="J11" s="47">
        <v>1</v>
      </c>
      <c r="K11" s="48"/>
      <c r="L11" s="49">
        <v>2015</v>
      </c>
      <c r="M11" s="50">
        <f>[1]Total!O31</f>
        <v>-1115000</v>
      </c>
      <c r="N11" s="42" t="s">
        <v>16</v>
      </c>
    </row>
    <row r="12" spans="2:14" s="28" customFormat="1" x14ac:dyDescent="0.25">
      <c r="B12" s="34" t="s">
        <v>17</v>
      </c>
      <c r="C12" s="35">
        <v>73000000</v>
      </c>
      <c r="D12" s="35">
        <v>10000000</v>
      </c>
      <c r="E12" s="35">
        <f t="shared" si="0"/>
        <v>83000000</v>
      </c>
      <c r="F12" s="36">
        <v>76000000</v>
      </c>
      <c r="G12" s="35">
        <v>10000000</v>
      </c>
      <c r="H12" s="35">
        <f t="shared" si="1"/>
        <v>86000000</v>
      </c>
      <c r="I12" s="37" t="s">
        <v>14</v>
      </c>
      <c r="J12" s="38">
        <v>0.04</v>
      </c>
      <c r="K12" s="39">
        <v>1</v>
      </c>
      <c r="L12" s="51">
        <v>2016</v>
      </c>
      <c r="M12" s="52">
        <f>[1]Shell!H41</f>
        <v>850000</v>
      </c>
      <c r="N12" s="42" t="s">
        <v>18</v>
      </c>
    </row>
    <row r="13" spans="2:14" s="28" customFormat="1" x14ac:dyDescent="0.25">
      <c r="B13" s="43" t="s">
        <v>19</v>
      </c>
      <c r="C13" s="53">
        <v>22000000</v>
      </c>
      <c r="D13" s="53">
        <v>24700000</v>
      </c>
      <c r="E13" s="53">
        <f t="shared" si="0"/>
        <v>46700000</v>
      </c>
      <c r="F13" s="54">
        <v>22700000</v>
      </c>
      <c r="G13" s="53">
        <v>22300000</v>
      </c>
      <c r="H13" s="53">
        <f t="shared" si="1"/>
        <v>45000000</v>
      </c>
      <c r="I13" s="55" t="s">
        <v>14</v>
      </c>
      <c r="J13" s="56">
        <v>1</v>
      </c>
      <c r="K13" s="57" t="s">
        <v>20</v>
      </c>
      <c r="L13" s="58">
        <v>2017</v>
      </c>
      <c r="M13" s="59">
        <f>H13-50700000</f>
        <v>-5700000</v>
      </c>
      <c r="N13" s="42" t="s">
        <v>21</v>
      </c>
    </row>
    <row r="14" spans="2:14" s="28" customFormat="1" x14ac:dyDescent="0.25">
      <c r="B14" s="34" t="s">
        <v>22</v>
      </c>
      <c r="C14" s="35">
        <v>50300000</v>
      </c>
      <c r="D14" s="35">
        <v>6600000</v>
      </c>
      <c r="E14" s="35">
        <f t="shared" si="0"/>
        <v>56900000</v>
      </c>
      <c r="F14" s="36">
        <v>48600000</v>
      </c>
      <c r="G14" s="35">
        <v>6600000</v>
      </c>
      <c r="H14" s="35">
        <f t="shared" si="1"/>
        <v>55200000</v>
      </c>
      <c r="I14" s="37" t="s">
        <v>23</v>
      </c>
      <c r="J14" s="38"/>
      <c r="K14" s="39"/>
      <c r="L14" s="40"/>
      <c r="M14" s="52"/>
      <c r="N14" s="42"/>
    </row>
    <row r="15" spans="2:14" s="28" customFormat="1" x14ac:dyDescent="0.25">
      <c r="B15" s="60" t="s">
        <v>24</v>
      </c>
      <c r="C15" s="61">
        <v>47599206</v>
      </c>
      <c r="D15" s="61">
        <v>742910</v>
      </c>
      <c r="E15" s="61">
        <f t="shared" si="0"/>
        <v>48342116</v>
      </c>
      <c r="F15" s="61">
        <v>42925895</v>
      </c>
      <c r="G15" s="61">
        <v>672295</v>
      </c>
      <c r="H15" s="61">
        <f t="shared" si="1"/>
        <v>43598190</v>
      </c>
      <c r="I15" s="62" t="s">
        <v>14</v>
      </c>
      <c r="J15" s="63">
        <v>0.128</v>
      </c>
      <c r="K15" s="57">
        <v>1</v>
      </c>
      <c r="L15" s="64">
        <v>2030</v>
      </c>
      <c r="M15" s="65">
        <f>[1]Eni!I85</f>
        <v>5481692</v>
      </c>
      <c r="N15" s="42" t="s">
        <v>25</v>
      </c>
    </row>
    <row r="16" spans="2:14" s="28" customFormat="1" x14ac:dyDescent="0.25">
      <c r="B16" s="66"/>
      <c r="C16" s="67"/>
      <c r="D16" s="67"/>
      <c r="E16" s="67"/>
      <c r="F16" s="67"/>
      <c r="G16" s="67"/>
      <c r="H16" s="67"/>
      <c r="I16" s="68"/>
      <c r="J16" s="47">
        <v>0.10199999999999999</v>
      </c>
      <c r="K16" s="48">
        <v>1</v>
      </c>
      <c r="L16" s="69">
        <v>2018</v>
      </c>
      <c r="M16" s="70">
        <f>[1]Eni!I86</f>
        <v>1012370.2999999998</v>
      </c>
      <c r="N16" s="42" t="s">
        <v>26</v>
      </c>
    </row>
    <row r="17" spans="2:14" s="28" customFormat="1" x14ac:dyDescent="0.25">
      <c r="B17" s="66"/>
      <c r="C17" s="71"/>
      <c r="D17" s="71"/>
      <c r="E17" s="71"/>
      <c r="F17" s="71"/>
      <c r="G17" s="71"/>
      <c r="H17" s="71"/>
      <c r="I17" s="72"/>
      <c r="J17" s="47">
        <v>0.75</v>
      </c>
      <c r="K17" s="48">
        <v>1</v>
      </c>
      <c r="L17" s="69">
        <v>2017</v>
      </c>
      <c r="M17" s="70">
        <f>[1]Eni!I87</f>
        <v>334561.36319999996</v>
      </c>
      <c r="N17" s="42" t="s">
        <v>27</v>
      </c>
    </row>
    <row r="18" spans="2:14" s="28" customFormat="1" x14ac:dyDescent="0.25">
      <c r="B18" s="34" t="s">
        <v>28</v>
      </c>
      <c r="C18" s="35">
        <v>91120000</v>
      </c>
      <c r="D18" s="35">
        <v>8700000</v>
      </c>
      <c r="E18" s="35">
        <f t="shared" ref="E18:E26" si="2">C18+D18</f>
        <v>99820000</v>
      </c>
      <c r="F18" s="36">
        <v>93290000</v>
      </c>
      <c r="G18" s="35">
        <v>8700000</v>
      </c>
      <c r="H18" s="35">
        <f t="shared" ref="H18:H22" si="3">F18+G18</f>
        <v>101990000</v>
      </c>
      <c r="I18" s="37" t="s">
        <v>14</v>
      </c>
      <c r="J18" s="38">
        <v>1</v>
      </c>
      <c r="K18" s="39" t="s">
        <v>20</v>
      </c>
      <c r="L18" s="73">
        <v>2020</v>
      </c>
      <c r="M18" s="74">
        <f>[1]Lafarge!I37</f>
        <v>-370000</v>
      </c>
      <c r="N18" s="42" t="s">
        <v>29</v>
      </c>
    </row>
    <row r="19" spans="2:14" s="28" customFormat="1" x14ac:dyDescent="0.25">
      <c r="B19" s="43" t="s">
        <v>30</v>
      </c>
      <c r="C19" s="53">
        <v>100000000</v>
      </c>
      <c r="D19" s="53">
        <v>6400000</v>
      </c>
      <c r="E19" s="53">
        <f t="shared" si="2"/>
        <v>106400000</v>
      </c>
      <c r="F19" s="54">
        <v>103200000</v>
      </c>
      <c r="G19" s="53">
        <v>6900000</v>
      </c>
      <c r="H19" s="53">
        <f t="shared" si="3"/>
        <v>110100000</v>
      </c>
      <c r="I19" s="55" t="s">
        <v>14</v>
      </c>
      <c r="J19" s="63">
        <v>1</v>
      </c>
      <c r="K19" s="57" t="s">
        <v>20</v>
      </c>
      <c r="L19" s="75">
        <v>2030</v>
      </c>
      <c r="M19" s="76">
        <f>[1]Holcim!I70</f>
        <v>3700000</v>
      </c>
      <c r="N19" s="42" t="s">
        <v>31</v>
      </c>
    </row>
    <row r="20" spans="2:14" s="28" customFormat="1" x14ac:dyDescent="0.25">
      <c r="B20" s="34" t="s">
        <v>32</v>
      </c>
      <c r="C20" s="35">
        <v>20300000</v>
      </c>
      <c r="D20" s="35">
        <v>7400000</v>
      </c>
      <c r="E20" s="35">
        <f t="shared" si="2"/>
        <v>27700000</v>
      </c>
      <c r="F20" s="36">
        <v>18800000</v>
      </c>
      <c r="G20" s="35">
        <v>7700000</v>
      </c>
      <c r="H20" s="35">
        <f t="shared" si="3"/>
        <v>26500000</v>
      </c>
      <c r="I20" s="37" t="s">
        <v>15</v>
      </c>
      <c r="J20" s="38"/>
      <c r="K20" s="39" t="s">
        <v>20</v>
      </c>
      <c r="L20" s="73">
        <v>2015</v>
      </c>
      <c r="M20" s="74">
        <f>[1]Veolia!H140</f>
        <v>322236.46799999994</v>
      </c>
      <c r="N20" s="42"/>
    </row>
    <row r="21" spans="2:14" s="28" customFormat="1" x14ac:dyDescent="0.25">
      <c r="B21" s="43" t="s">
        <v>33</v>
      </c>
      <c r="C21" s="77">
        <v>117200000</v>
      </c>
      <c r="D21" s="77">
        <v>3500000</v>
      </c>
      <c r="E21" s="77">
        <f t="shared" si="2"/>
        <v>120700000</v>
      </c>
      <c r="F21" s="78">
        <v>97900000</v>
      </c>
      <c r="G21" s="77">
        <v>3900000</v>
      </c>
      <c r="H21" s="77">
        <f t="shared" si="3"/>
        <v>101800000</v>
      </c>
      <c r="I21" s="55" t="s">
        <v>15</v>
      </c>
      <c r="J21" s="63"/>
      <c r="K21" s="57">
        <v>1</v>
      </c>
      <c r="L21" s="75">
        <v>2025</v>
      </c>
      <c r="M21" s="79">
        <f>'[1]E.ON SE'!H76</f>
        <v>38440000</v>
      </c>
      <c r="N21" s="42" t="s">
        <v>34</v>
      </c>
    </row>
    <row r="22" spans="2:14" s="28" customFormat="1" x14ac:dyDescent="0.25">
      <c r="B22" s="80" t="s">
        <v>35</v>
      </c>
      <c r="C22" s="81">
        <v>141987778</v>
      </c>
      <c r="D22" s="81">
        <v>5727750</v>
      </c>
      <c r="E22" s="81">
        <f t="shared" si="2"/>
        <v>147715528</v>
      </c>
      <c r="F22" s="81">
        <v>131154736</v>
      </c>
      <c r="G22" s="81">
        <v>4927369</v>
      </c>
      <c r="H22" s="81">
        <f t="shared" si="3"/>
        <v>136082105</v>
      </c>
      <c r="I22" s="37" t="s">
        <v>14</v>
      </c>
      <c r="J22" s="38">
        <v>0.01</v>
      </c>
      <c r="K22" s="39">
        <v>1</v>
      </c>
      <c r="L22" s="73">
        <v>2020</v>
      </c>
      <c r="M22" s="74">
        <f>[1]Engie!K48</f>
        <v>128869.47199999999</v>
      </c>
      <c r="N22" s="82" t="s">
        <v>36</v>
      </c>
    </row>
    <row r="23" spans="2:14" s="28" customFormat="1" x14ac:dyDescent="0.25">
      <c r="B23" s="80"/>
      <c r="C23" s="83"/>
      <c r="D23" s="83"/>
      <c r="E23" s="83"/>
      <c r="F23" s="83"/>
      <c r="G23" s="83"/>
      <c r="H23" s="83"/>
      <c r="I23" s="55" t="s">
        <v>15</v>
      </c>
      <c r="J23" s="38">
        <v>0.95</v>
      </c>
      <c r="K23" s="39">
        <v>1</v>
      </c>
      <c r="L23" s="73">
        <v>2020</v>
      </c>
      <c r="M23" s="74">
        <f>-[1]Engie!$M$96</f>
        <v>15302969.952</v>
      </c>
      <c r="N23" s="82"/>
    </row>
    <row r="24" spans="2:14" s="28" customFormat="1" x14ac:dyDescent="0.25">
      <c r="B24" s="66" t="s">
        <v>37</v>
      </c>
      <c r="C24" s="61">
        <v>17056000</v>
      </c>
      <c r="D24" s="61">
        <v>28000</v>
      </c>
      <c r="E24" s="61">
        <f>C24+D24</f>
        <v>17084000</v>
      </c>
      <c r="F24" s="61">
        <v>8490000</v>
      </c>
      <c r="G24" s="61">
        <v>24000</v>
      </c>
      <c r="H24" s="61">
        <f>F24+G24</f>
        <v>8514000</v>
      </c>
      <c r="I24" s="55" t="s">
        <v>15</v>
      </c>
      <c r="J24" s="63">
        <v>0.25</v>
      </c>
      <c r="K24" s="57">
        <v>1</v>
      </c>
      <c r="L24" s="76">
        <v>2015</v>
      </c>
      <c r="M24" s="84">
        <f>[1]EDF!J126</f>
        <v>1767999.1999999997</v>
      </c>
      <c r="N24" s="82"/>
    </row>
    <row r="25" spans="2:14" s="28" customFormat="1" x14ac:dyDescent="0.25">
      <c r="B25" s="66"/>
      <c r="C25" s="71"/>
      <c r="D25" s="71"/>
      <c r="E25" s="71"/>
      <c r="F25" s="71"/>
      <c r="G25" s="71"/>
      <c r="H25" s="71"/>
      <c r="I25" s="55" t="s">
        <v>15</v>
      </c>
      <c r="J25" s="63">
        <v>0.25</v>
      </c>
      <c r="K25" s="57">
        <v>1</v>
      </c>
      <c r="L25" s="76">
        <v>2030</v>
      </c>
      <c r="M25" s="84">
        <f>[1]EDF!J127</f>
        <v>18298791.720000003</v>
      </c>
      <c r="N25" s="42" t="s">
        <v>38</v>
      </c>
    </row>
    <row r="26" spans="2:14" s="28" customFormat="1" x14ac:dyDescent="0.25">
      <c r="B26" s="80" t="s">
        <v>39</v>
      </c>
      <c r="C26" s="85">
        <v>5426088</v>
      </c>
      <c r="D26" s="85">
        <v>1804812</v>
      </c>
      <c r="E26" s="85">
        <f t="shared" si="2"/>
        <v>7230900</v>
      </c>
      <c r="F26" s="85">
        <f>[1]Suez!B79</f>
        <v>6067341.7899999991</v>
      </c>
      <c r="G26" s="85">
        <f>[1]Suez!C79</f>
        <v>1816419.2100000002</v>
      </c>
      <c r="H26" s="85">
        <f>F26+G26</f>
        <v>7883760.9999999991</v>
      </c>
      <c r="I26" s="37" t="s">
        <v>14</v>
      </c>
      <c r="J26" s="38"/>
      <c r="K26" s="39" t="s">
        <v>20</v>
      </c>
      <c r="L26" s="73">
        <v>2030</v>
      </c>
      <c r="M26" s="74">
        <f>[1]Suez!N93</f>
        <v>2324714.6999999997</v>
      </c>
      <c r="N26" s="42" t="s">
        <v>40</v>
      </c>
    </row>
    <row r="27" spans="2:14" s="28" customFormat="1" x14ac:dyDescent="0.25">
      <c r="B27" s="80"/>
      <c r="C27" s="81"/>
      <c r="D27" s="81"/>
      <c r="E27" s="81"/>
      <c r="F27" s="81"/>
      <c r="G27" s="81"/>
      <c r="H27" s="81"/>
      <c r="I27" s="37" t="s">
        <v>14</v>
      </c>
      <c r="J27" s="86"/>
      <c r="K27" s="39" t="s">
        <v>20</v>
      </c>
      <c r="L27" s="87" t="s">
        <v>41</v>
      </c>
      <c r="M27" s="88">
        <f>[1]Suez!N91+[1]Suez!N90</f>
        <v>27301.925000000003</v>
      </c>
      <c r="N27" s="42"/>
    </row>
    <row r="28" spans="2:14" s="28" customFormat="1" x14ac:dyDescent="0.25">
      <c r="B28" s="80"/>
      <c r="C28" s="81"/>
      <c r="D28" s="81"/>
      <c r="E28" s="81"/>
      <c r="F28" s="81"/>
      <c r="G28" s="81"/>
      <c r="H28" s="81"/>
      <c r="I28" s="86" t="s">
        <v>15</v>
      </c>
      <c r="J28" s="86"/>
      <c r="K28" s="39" t="s">
        <v>20</v>
      </c>
      <c r="L28" s="87">
        <v>2016</v>
      </c>
      <c r="M28" s="88">
        <f>[1]Suez!N94</f>
        <v>494258.77761600004</v>
      </c>
      <c r="N28" s="42"/>
    </row>
    <row r="29" spans="2:14" s="28" customFormat="1" x14ac:dyDescent="0.25">
      <c r="B29" s="43" t="s">
        <v>42</v>
      </c>
      <c r="C29" s="77">
        <v>12240000</v>
      </c>
      <c r="D29" s="77">
        <f>E29-C29</f>
        <v>4460000</v>
      </c>
      <c r="E29" s="77">
        <v>16700000</v>
      </c>
      <c r="F29" s="78">
        <v>11700000</v>
      </c>
      <c r="G29" s="77">
        <v>4100000</v>
      </c>
      <c r="H29" s="77">
        <v>15800000</v>
      </c>
      <c r="I29" s="89" t="s">
        <v>15</v>
      </c>
      <c r="J29" s="90"/>
      <c r="K29" s="91">
        <v>1</v>
      </c>
      <c r="L29" s="92">
        <v>2025</v>
      </c>
      <c r="M29" s="93">
        <v>0</v>
      </c>
      <c r="N29" s="42" t="s">
        <v>43</v>
      </c>
    </row>
    <row r="30" spans="2:14" s="28" customFormat="1" x14ac:dyDescent="0.25">
      <c r="B30" s="80" t="s">
        <v>44</v>
      </c>
      <c r="C30" s="81">
        <v>9200000</v>
      </c>
      <c r="D30" s="81">
        <v>13000000</v>
      </c>
      <c r="E30" s="81">
        <f>C30+D30</f>
        <v>22200000</v>
      </c>
      <c r="F30" s="81">
        <v>9300000</v>
      </c>
      <c r="G30" s="81">
        <f>H30-F30</f>
        <v>15000000</v>
      </c>
      <c r="H30" s="81">
        <v>24300000</v>
      </c>
      <c r="I30" s="37" t="s">
        <v>14</v>
      </c>
      <c r="J30" s="38">
        <v>0.72</v>
      </c>
      <c r="K30" s="39" t="s">
        <v>20</v>
      </c>
      <c r="L30" s="40">
        <v>2015</v>
      </c>
      <c r="M30" s="52">
        <f>'[1]Linde AG'!G95</f>
        <v>120000</v>
      </c>
      <c r="N30" s="42" t="s">
        <v>45</v>
      </c>
    </row>
    <row r="31" spans="2:14" s="28" customFormat="1" x14ac:dyDescent="0.25">
      <c r="B31" s="80"/>
      <c r="C31" s="83"/>
      <c r="D31" s="83"/>
      <c r="E31" s="83"/>
      <c r="F31" s="83"/>
      <c r="G31" s="83"/>
      <c r="H31" s="83"/>
      <c r="I31" s="86" t="s">
        <v>15</v>
      </c>
      <c r="J31" s="38">
        <v>0.87</v>
      </c>
      <c r="K31" s="39">
        <v>2</v>
      </c>
      <c r="L31" s="40">
        <v>2017</v>
      </c>
      <c r="M31" s="52">
        <f>-'[1]Linde AG'!C101</f>
        <v>962045.99999999988</v>
      </c>
      <c r="N31" s="42"/>
    </row>
    <row r="32" spans="2:14" s="28" customFormat="1" x14ac:dyDescent="0.25">
      <c r="B32" s="66" t="s">
        <v>46</v>
      </c>
      <c r="C32" s="61">
        <v>11800000</v>
      </c>
      <c r="D32" s="61">
        <v>9900000</v>
      </c>
      <c r="E32" s="61">
        <f>C32+D32</f>
        <v>21700000</v>
      </c>
      <c r="F32" s="94">
        <v>11600000</v>
      </c>
      <c r="G32" s="61">
        <v>11400000</v>
      </c>
      <c r="H32" s="61">
        <f>F32+G32</f>
        <v>23000000</v>
      </c>
      <c r="I32" s="55" t="s">
        <v>14</v>
      </c>
      <c r="J32" s="63"/>
      <c r="K32" s="57" t="s">
        <v>20</v>
      </c>
      <c r="L32" s="58">
        <v>2015</v>
      </c>
      <c r="M32" s="59">
        <f>'[1]Air Liquide'!G94</f>
        <v>0</v>
      </c>
      <c r="N32" s="42"/>
    </row>
    <row r="33" spans="2:14" s="28" customFormat="1" x14ac:dyDescent="0.25">
      <c r="B33" s="66"/>
      <c r="C33" s="71"/>
      <c r="D33" s="71"/>
      <c r="E33" s="71"/>
      <c r="F33" s="95"/>
      <c r="G33" s="71"/>
      <c r="H33" s="71"/>
      <c r="I33" s="89" t="s">
        <v>15</v>
      </c>
      <c r="J33" s="47"/>
      <c r="K33" s="57" t="s">
        <v>20</v>
      </c>
      <c r="L33" s="49">
        <v>2015</v>
      </c>
      <c r="M33" s="50">
        <f>'[1]Air Liquide'!E102</f>
        <v>266000</v>
      </c>
      <c r="N33" s="42"/>
    </row>
    <row r="34" spans="2:14" s="28" customFormat="1" x14ac:dyDescent="0.25">
      <c r="B34" s="34" t="s">
        <v>47</v>
      </c>
      <c r="C34" s="35"/>
      <c r="D34" s="35"/>
      <c r="E34" s="35"/>
      <c r="F34" s="36"/>
      <c r="G34" s="35"/>
      <c r="H34" s="35"/>
      <c r="I34" s="37"/>
      <c r="J34" s="38"/>
      <c r="K34" s="39"/>
      <c r="L34" s="40"/>
      <c r="M34" s="52"/>
      <c r="N34" s="42"/>
    </row>
    <row r="35" spans="2:14" s="28" customFormat="1" x14ac:dyDescent="0.25">
      <c r="B35" s="96" t="s">
        <v>48</v>
      </c>
      <c r="C35" s="53">
        <v>990044</v>
      </c>
      <c r="D35" s="53">
        <v>1481826</v>
      </c>
      <c r="E35" s="53">
        <f>D35+C35</f>
        <v>2471870</v>
      </c>
      <c r="F35" s="54">
        <v>962853</v>
      </c>
      <c r="G35" s="53">
        <v>1438083</v>
      </c>
      <c r="H35" s="53">
        <f>F35+G35</f>
        <v>2400936</v>
      </c>
      <c r="I35" s="55" t="s">
        <v>15</v>
      </c>
      <c r="J35" s="63"/>
      <c r="K35" s="57" t="s">
        <v>49</v>
      </c>
      <c r="L35" s="58">
        <v>2020</v>
      </c>
      <c r="M35" s="59">
        <f>-'[1]Groupe Delhaize'!P138</f>
        <v>444000.00000000012</v>
      </c>
      <c r="N35" s="42" t="s">
        <v>50</v>
      </c>
    </row>
    <row r="36" spans="2:14" s="28" customFormat="1" x14ac:dyDescent="0.25">
      <c r="B36" s="34" t="s">
        <v>51</v>
      </c>
      <c r="C36" s="35">
        <v>10551667</v>
      </c>
      <c r="D36" s="35">
        <v>65769</v>
      </c>
      <c r="E36" s="35">
        <f>C36+D36</f>
        <v>10617436</v>
      </c>
      <c r="F36" s="36">
        <v>10319475</v>
      </c>
      <c r="G36" s="35">
        <v>67921</v>
      </c>
      <c r="H36" s="35">
        <f>F36+G36</f>
        <v>10387396</v>
      </c>
      <c r="I36" s="37" t="s">
        <v>15</v>
      </c>
      <c r="J36" s="38"/>
      <c r="K36" s="39">
        <v>1</v>
      </c>
      <c r="L36" s="40">
        <v>2015</v>
      </c>
      <c r="M36" s="52">
        <f>'[1]Carnival PLC'!G48</f>
        <v>-572950.50999999978</v>
      </c>
      <c r="N36" s="42" t="s">
        <v>52</v>
      </c>
    </row>
    <row r="37" spans="2:14" s="28" customFormat="1" x14ac:dyDescent="0.25">
      <c r="B37" s="96" t="s">
        <v>53</v>
      </c>
      <c r="C37" s="53">
        <f>'[1]BASF SE'!K12</f>
        <v>18842000</v>
      </c>
      <c r="D37" s="53">
        <f>'[1]BASF SE'!K14</f>
        <v>3987000</v>
      </c>
      <c r="E37" s="53">
        <f>C37+D37</f>
        <v>22829000</v>
      </c>
      <c r="F37" s="54">
        <f>'[1]BASF SE'!L12</f>
        <v>18450000</v>
      </c>
      <c r="G37" s="53">
        <f>'[1]BASF SE'!L14</f>
        <v>3911000</v>
      </c>
      <c r="H37" s="53">
        <f>G37+F37</f>
        <v>22361000</v>
      </c>
      <c r="I37" s="59" t="s">
        <v>15</v>
      </c>
      <c r="J37" s="63"/>
      <c r="K37" s="57" t="s">
        <v>20</v>
      </c>
      <c r="L37" s="58">
        <v>2020</v>
      </c>
      <c r="M37" s="59">
        <f>'[1]BASF SE'!G41</f>
        <v>-3362880</v>
      </c>
      <c r="N37" s="42"/>
    </row>
    <row r="38" spans="2:14" s="28" customFormat="1" ht="15.75" thickBot="1" x14ac:dyDescent="0.3">
      <c r="B38" s="97"/>
      <c r="C38" s="98"/>
      <c r="D38" s="98"/>
      <c r="E38" s="98"/>
      <c r="F38" s="99"/>
      <c r="G38" s="98"/>
      <c r="H38" s="98"/>
      <c r="I38" s="100"/>
      <c r="J38" s="101"/>
      <c r="K38" s="101"/>
      <c r="L38" s="100"/>
      <c r="M38" s="100"/>
      <c r="N38" s="102"/>
    </row>
    <row r="39" spans="2:14" x14ac:dyDescent="0.25">
      <c r="B39" s="103" t="s">
        <v>54</v>
      </c>
      <c r="C39" s="104"/>
      <c r="D39" s="104"/>
    </row>
    <row r="40" spans="2:14" x14ac:dyDescent="0.25">
      <c r="B40" s="103"/>
      <c r="H40" s="105"/>
    </row>
    <row r="42" spans="2:14" x14ac:dyDescent="0.25">
      <c r="M42" s="106"/>
    </row>
    <row r="43" spans="2:14" x14ac:dyDescent="0.25">
      <c r="B43" s="107"/>
      <c r="M43" s="108"/>
    </row>
    <row r="44" spans="2:14" x14ac:dyDescent="0.25">
      <c r="D44" s="109"/>
    </row>
    <row r="47" spans="2:14" x14ac:dyDescent="0.25">
      <c r="B47" s="110"/>
    </row>
    <row r="50" spans="2:2" x14ac:dyDescent="0.25">
      <c r="B50" s="110"/>
    </row>
    <row r="53" spans="2:2" x14ac:dyDescent="0.25">
      <c r="B53" s="110"/>
    </row>
    <row r="56" spans="2:2" x14ac:dyDescent="0.25">
      <c r="B56" s="110"/>
    </row>
  </sheetData>
  <mergeCells count="53">
    <mergeCell ref="G32:G33"/>
    <mergeCell ref="H32:H33"/>
    <mergeCell ref="B32:B33"/>
    <mergeCell ref="C32:C33"/>
    <mergeCell ref="D32:D33"/>
    <mergeCell ref="E32:E33"/>
    <mergeCell ref="F32:F33"/>
    <mergeCell ref="G26:G28"/>
    <mergeCell ref="H26:H28"/>
    <mergeCell ref="B30:B31"/>
    <mergeCell ref="C30:C31"/>
    <mergeCell ref="D30:D31"/>
    <mergeCell ref="E30:E31"/>
    <mergeCell ref="F30:F31"/>
    <mergeCell ref="G30:G31"/>
    <mergeCell ref="H30:H31"/>
    <mergeCell ref="B26:B28"/>
    <mergeCell ref="C26:C28"/>
    <mergeCell ref="D26:D28"/>
    <mergeCell ref="E26:E28"/>
    <mergeCell ref="F26:F28"/>
    <mergeCell ref="G22:G23"/>
    <mergeCell ref="H22:H23"/>
    <mergeCell ref="B24:B25"/>
    <mergeCell ref="C24:C25"/>
    <mergeCell ref="D24:D25"/>
    <mergeCell ref="E24:E25"/>
    <mergeCell ref="F24:F25"/>
    <mergeCell ref="G24:G25"/>
    <mergeCell ref="H24:H25"/>
    <mergeCell ref="F15:F17"/>
    <mergeCell ref="G15:G17"/>
    <mergeCell ref="H15:H17"/>
    <mergeCell ref="I15:I17"/>
    <mergeCell ref="B22:B23"/>
    <mergeCell ref="C22:C23"/>
    <mergeCell ref="D22:D23"/>
    <mergeCell ref="E22:E23"/>
    <mergeCell ref="F22:F23"/>
    <mergeCell ref="B15:B17"/>
    <mergeCell ref="C15:C17"/>
    <mergeCell ref="D15:D17"/>
    <mergeCell ref="E15:E17"/>
    <mergeCell ref="B3:N5"/>
    <mergeCell ref="B7:B8"/>
    <mergeCell ref="C7:E7"/>
    <mergeCell ref="F7:H7"/>
    <mergeCell ref="I7:I8"/>
    <mergeCell ref="J7:J8"/>
    <mergeCell ref="K7:K8"/>
    <mergeCell ref="L7:L8"/>
    <mergeCell ref="M7:M8"/>
    <mergeCell ref="N7:N8"/>
  </mergeCells>
  <conditionalFormatting sqref="M38">
    <cfRule type="cellIs" dxfId="0" priority="2" operator="greaterThan">
      <formula>0</formula>
    </cfRule>
  </conditionalFormatting>
  <conditionalFormatting sqref="M10:M23 M25:M37">
    <cfRule type="colorScale" priority="3">
      <colorScale>
        <cfvo type="min"/>
        <cfvo type="percentile" val="50"/>
        <cfvo type="max"/>
        <color rgb="FFF8696B"/>
        <color rgb="FFFCFCFF"/>
        <color rgb="FF63BE7B"/>
      </colorScale>
    </cfRule>
  </conditionalFormatting>
  <conditionalFormatting sqref="M24">
    <cfRule type="colorScale" priority="1">
      <colorScale>
        <cfvo type="min"/>
        <cfvo type="percentile" val="50"/>
        <cfvo type="max"/>
        <color rgb="FFF8696B"/>
        <color rgb="FFFCFCFF"/>
        <color rgb="FF63BE7B"/>
      </colorScale>
    </cfRule>
  </conditionalFormatting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X70"/>
  <sheetViews>
    <sheetView showGridLines="0" tabSelected="1" topLeftCell="C1" zoomScale="85" zoomScaleNormal="85" workbookViewId="0">
      <selection activeCell="H16" sqref="H16"/>
    </sheetView>
  </sheetViews>
  <sheetFormatPr baseColWidth="10" defaultRowHeight="15" x14ac:dyDescent="0.25"/>
  <cols>
    <col min="1" max="1" width="0.140625" style="116" hidden="1" customWidth="1"/>
    <col min="2" max="2" width="3.7109375" style="116" hidden="1" customWidth="1"/>
    <col min="3" max="3" width="19.85546875" bestFit="1" customWidth="1"/>
    <col min="4" max="4" width="15.140625" bestFit="1" customWidth="1"/>
    <col min="5" max="5" width="18.42578125" bestFit="1" customWidth="1"/>
    <col min="7" max="7" width="0.85546875" customWidth="1"/>
    <col min="8" max="23" width="12.140625" bestFit="1" customWidth="1"/>
  </cols>
  <sheetData>
    <row r="2" spans="3:24" x14ac:dyDescent="0.25">
      <c r="D2" s="122" t="s">
        <v>55</v>
      </c>
      <c r="E2" s="122" t="s">
        <v>56</v>
      </c>
      <c r="F2" s="122" t="s">
        <v>57</v>
      </c>
      <c r="H2" s="122" t="s">
        <v>61</v>
      </c>
      <c r="I2" s="126">
        <v>2015</v>
      </c>
      <c r="J2" s="126">
        <v>2016</v>
      </c>
      <c r="K2" s="126">
        <v>2017</v>
      </c>
      <c r="L2" s="126">
        <v>2018</v>
      </c>
      <c r="M2" s="126">
        <v>2019</v>
      </c>
      <c r="N2" s="126">
        <v>2020</v>
      </c>
      <c r="O2" s="126">
        <v>2021</v>
      </c>
      <c r="P2" s="126">
        <v>2022</v>
      </c>
      <c r="Q2" s="126">
        <v>2023</v>
      </c>
      <c r="R2" s="126">
        <v>2024</v>
      </c>
      <c r="S2" s="126">
        <v>2025</v>
      </c>
      <c r="T2" s="126">
        <v>2026</v>
      </c>
      <c r="U2" s="126">
        <v>2027</v>
      </c>
      <c r="V2" s="126">
        <v>2028</v>
      </c>
      <c r="W2" s="126">
        <v>2029</v>
      </c>
      <c r="X2" s="126">
        <v>2030</v>
      </c>
    </row>
    <row r="4" spans="3:24" x14ac:dyDescent="0.25">
      <c r="C4" s="124" t="s">
        <v>13</v>
      </c>
      <c r="D4" s="111" t="e">
        <f>Feuil1!#REF!</f>
        <v>#REF!</v>
      </c>
      <c r="E4" s="123">
        <v>409600</v>
      </c>
      <c r="F4" s="114">
        <v>2020</v>
      </c>
      <c r="H4">
        <f>F4</f>
        <v>2020</v>
      </c>
      <c r="I4">
        <f>IF(I$2&lt;=$F$4,1,0)</f>
        <v>1</v>
      </c>
      <c r="J4">
        <f t="shared" ref="J4:X4" si="0">IF(J2&lt;=$F$4,1,0)</f>
        <v>1</v>
      </c>
      <c r="K4">
        <f t="shared" si="0"/>
        <v>1</v>
      </c>
      <c r="L4">
        <f t="shared" si="0"/>
        <v>1</v>
      </c>
      <c r="M4">
        <f t="shared" si="0"/>
        <v>1</v>
      </c>
      <c r="N4">
        <f t="shared" si="0"/>
        <v>1</v>
      </c>
      <c r="O4">
        <f t="shared" si="0"/>
        <v>0</v>
      </c>
      <c r="P4">
        <f t="shared" si="0"/>
        <v>0</v>
      </c>
      <c r="Q4">
        <f t="shared" si="0"/>
        <v>0</v>
      </c>
      <c r="R4">
        <f t="shared" si="0"/>
        <v>0</v>
      </c>
      <c r="S4">
        <f t="shared" si="0"/>
        <v>0</v>
      </c>
      <c r="T4">
        <f t="shared" si="0"/>
        <v>0</v>
      </c>
      <c r="U4">
        <f t="shared" si="0"/>
        <v>0</v>
      </c>
      <c r="V4">
        <f t="shared" si="0"/>
        <v>0</v>
      </c>
      <c r="W4">
        <f t="shared" si="0"/>
        <v>0</v>
      </c>
      <c r="X4">
        <f t="shared" si="0"/>
        <v>0</v>
      </c>
    </row>
    <row r="5" spans="3:24" x14ac:dyDescent="0.25">
      <c r="C5" s="125" t="s">
        <v>12</v>
      </c>
      <c r="D5" s="111" t="e">
        <f>Feuil1!#REF!</f>
        <v>#REF!</v>
      </c>
      <c r="E5" s="111">
        <v>-1115000</v>
      </c>
      <c r="F5" s="114">
        <v>2015</v>
      </c>
      <c r="H5">
        <f>F5</f>
        <v>2015</v>
      </c>
      <c r="I5">
        <f>IF(I$2&lt;=$F5,1,0)</f>
        <v>1</v>
      </c>
      <c r="J5">
        <f>IF(J$2&lt;=$F5,1,0)</f>
        <v>0</v>
      </c>
      <c r="K5">
        <f t="shared" ref="K5:X20" si="1">IF(K$2&lt;=$F5,1,0)</f>
        <v>0</v>
      </c>
      <c r="L5">
        <f t="shared" si="1"/>
        <v>0</v>
      </c>
      <c r="M5">
        <f t="shared" si="1"/>
        <v>0</v>
      </c>
      <c r="N5">
        <f t="shared" si="1"/>
        <v>0</v>
      </c>
      <c r="O5">
        <f t="shared" si="1"/>
        <v>0</v>
      </c>
      <c r="P5">
        <f t="shared" si="1"/>
        <v>0</v>
      </c>
      <c r="Q5">
        <f t="shared" si="1"/>
        <v>0</v>
      </c>
      <c r="R5">
        <f t="shared" si="1"/>
        <v>0</v>
      </c>
      <c r="S5">
        <f t="shared" si="1"/>
        <v>0</v>
      </c>
      <c r="T5">
        <f t="shared" si="1"/>
        <v>0</v>
      </c>
      <c r="U5">
        <f t="shared" si="1"/>
        <v>0</v>
      </c>
      <c r="V5">
        <f t="shared" si="1"/>
        <v>0</v>
      </c>
      <c r="W5">
        <f t="shared" si="1"/>
        <v>0</v>
      </c>
      <c r="X5">
        <f t="shared" si="1"/>
        <v>0</v>
      </c>
    </row>
    <row r="6" spans="3:24" x14ac:dyDescent="0.25">
      <c r="C6" s="124" t="s">
        <v>17</v>
      </c>
      <c r="D6" s="111" t="e">
        <f>Feuil1!#REF!</f>
        <v>#REF!</v>
      </c>
      <c r="E6" s="111">
        <v>850000</v>
      </c>
      <c r="F6" s="114">
        <v>2016</v>
      </c>
      <c r="H6">
        <f>F6</f>
        <v>2016</v>
      </c>
      <c r="I6">
        <f t="shared" ref="I6:X30" si="2">IF(I$2&lt;=$F6,1,0)</f>
        <v>1</v>
      </c>
      <c r="J6">
        <f t="shared" si="2"/>
        <v>1</v>
      </c>
      <c r="K6">
        <f t="shared" si="1"/>
        <v>0</v>
      </c>
      <c r="L6">
        <f t="shared" si="1"/>
        <v>0</v>
      </c>
      <c r="M6">
        <f t="shared" si="1"/>
        <v>0</v>
      </c>
      <c r="N6">
        <f t="shared" si="1"/>
        <v>0</v>
      </c>
      <c r="O6">
        <f t="shared" si="1"/>
        <v>0</v>
      </c>
      <c r="P6">
        <f t="shared" si="1"/>
        <v>0</v>
      </c>
      <c r="Q6">
        <f t="shared" si="1"/>
        <v>0</v>
      </c>
      <c r="R6">
        <f t="shared" si="1"/>
        <v>0</v>
      </c>
      <c r="S6">
        <f t="shared" si="1"/>
        <v>0</v>
      </c>
      <c r="T6">
        <f t="shared" si="1"/>
        <v>0</v>
      </c>
      <c r="U6">
        <f t="shared" si="1"/>
        <v>0</v>
      </c>
      <c r="V6">
        <f t="shared" si="1"/>
        <v>0</v>
      </c>
      <c r="W6">
        <f t="shared" si="1"/>
        <v>0</v>
      </c>
      <c r="X6">
        <f t="shared" si="1"/>
        <v>0</v>
      </c>
    </row>
    <row r="7" spans="3:24" x14ac:dyDescent="0.25">
      <c r="C7" s="125" t="s">
        <v>19</v>
      </c>
      <c r="D7" s="111" t="e">
        <f>Feuil1!#REF!</f>
        <v>#REF!</v>
      </c>
      <c r="E7" s="111">
        <v>-5700000</v>
      </c>
      <c r="F7" s="114">
        <v>2017</v>
      </c>
      <c r="H7">
        <f>F7</f>
        <v>2017</v>
      </c>
      <c r="I7">
        <f t="shared" si="2"/>
        <v>1</v>
      </c>
      <c r="J7">
        <f t="shared" si="2"/>
        <v>1</v>
      </c>
      <c r="K7">
        <f t="shared" si="1"/>
        <v>1</v>
      </c>
      <c r="L7">
        <f t="shared" si="1"/>
        <v>0</v>
      </c>
      <c r="M7">
        <f t="shared" si="1"/>
        <v>0</v>
      </c>
      <c r="N7">
        <f t="shared" si="1"/>
        <v>0</v>
      </c>
      <c r="O7">
        <f t="shared" si="1"/>
        <v>0</v>
      </c>
      <c r="P7">
        <f t="shared" si="1"/>
        <v>0</v>
      </c>
      <c r="Q7">
        <f t="shared" si="1"/>
        <v>0</v>
      </c>
      <c r="R7">
        <f t="shared" si="1"/>
        <v>0</v>
      </c>
      <c r="S7">
        <f t="shared" si="1"/>
        <v>0</v>
      </c>
      <c r="T7">
        <f t="shared" si="1"/>
        <v>0</v>
      </c>
      <c r="U7">
        <f t="shared" si="1"/>
        <v>0</v>
      </c>
      <c r="V7">
        <f t="shared" si="1"/>
        <v>0</v>
      </c>
      <c r="W7">
        <f t="shared" si="1"/>
        <v>0</v>
      </c>
      <c r="X7">
        <f t="shared" si="1"/>
        <v>0</v>
      </c>
    </row>
    <row r="8" spans="3:24" x14ac:dyDescent="0.25">
      <c r="C8" s="124" t="s">
        <v>22</v>
      </c>
      <c r="D8" s="111" t="e">
        <f>Feuil1!#REF!</f>
        <v>#REF!</v>
      </c>
      <c r="E8" s="111">
        <v>0</v>
      </c>
      <c r="F8" s="114"/>
      <c r="I8">
        <f t="shared" si="2"/>
        <v>0</v>
      </c>
      <c r="J8">
        <f t="shared" si="2"/>
        <v>0</v>
      </c>
      <c r="K8">
        <f t="shared" si="1"/>
        <v>0</v>
      </c>
      <c r="L8">
        <f t="shared" si="1"/>
        <v>0</v>
      </c>
      <c r="M8">
        <f t="shared" si="1"/>
        <v>0</v>
      </c>
      <c r="N8">
        <f t="shared" si="1"/>
        <v>0</v>
      </c>
      <c r="O8">
        <f t="shared" si="1"/>
        <v>0</v>
      </c>
      <c r="P8">
        <f t="shared" si="1"/>
        <v>0</v>
      </c>
      <c r="Q8">
        <f t="shared" si="1"/>
        <v>0</v>
      </c>
      <c r="R8">
        <f t="shared" si="1"/>
        <v>0</v>
      </c>
      <c r="S8">
        <f t="shared" si="1"/>
        <v>0</v>
      </c>
      <c r="T8">
        <f t="shared" si="1"/>
        <v>0</v>
      </c>
      <c r="U8">
        <f t="shared" si="1"/>
        <v>0</v>
      </c>
      <c r="V8">
        <f t="shared" si="1"/>
        <v>0</v>
      </c>
      <c r="W8">
        <f t="shared" si="1"/>
        <v>0</v>
      </c>
      <c r="X8">
        <f t="shared" si="1"/>
        <v>0</v>
      </c>
    </row>
    <row r="9" spans="3:24" x14ac:dyDescent="0.25">
      <c r="C9" s="130" t="s">
        <v>24</v>
      </c>
      <c r="D9" s="131" t="e">
        <f>Feuil1!#REF!</f>
        <v>#REF!</v>
      </c>
      <c r="E9" s="132">
        <v>5481692</v>
      </c>
      <c r="F9" s="133">
        <v>2030</v>
      </c>
      <c r="H9">
        <f>MAX(F9:F11)</f>
        <v>2030</v>
      </c>
      <c r="I9">
        <f t="shared" si="2"/>
        <v>1</v>
      </c>
      <c r="J9">
        <f t="shared" si="2"/>
        <v>1</v>
      </c>
      <c r="K9">
        <f t="shared" si="1"/>
        <v>1</v>
      </c>
      <c r="L9">
        <f t="shared" si="1"/>
        <v>1</v>
      </c>
      <c r="M9">
        <f t="shared" si="1"/>
        <v>1</v>
      </c>
      <c r="N9">
        <f t="shared" si="1"/>
        <v>1</v>
      </c>
      <c r="O9">
        <f t="shared" si="1"/>
        <v>1</v>
      </c>
      <c r="P9">
        <f t="shared" si="1"/>
        <v>1</v>
      </c>
      <c r="Q9">
        <f t="shared" si="1"/>
        <v>1</v>
      </c>
      <c r="R9">
        <f t="shared" si="1"/>
        <v>1</v>
      </c>
      <c r="S9">
        <f t="shared" si="1"/>
        <v>1</v>
      </c>
      <c r="T9">
        <f t="shared" si="1"/>
        <v>1</v>
      </c>
      <c r="U9">
        <f t="shared" si="1"/>
        <v>1</v>
      </c>
      <c r="V9">
        <f t="shared" si="1"/>
        <v>1</v>
      </c>
      <c r="W9">
        <f t="shared" si="1"/>
        <v>1</v>
      </c>
      <c r="X9">
        <f t="shared" si="1"/>
        <v>1</v>
      </c>
    </row>
    <row r="10" spans="3:24" x14ac:dyDescent="0.25">
      <c r="C10" s="136"/>
      <c r="D10" s="112"/>
      <c r="E10" s="111">
        <v>1012370.2999999998</v>
      </c>
      <c r="F10" s="114">
        <v>2018</v>
      </c>
      <c r="I10">
        <f t="shared" si="2"/>
        <v>1</v>
      </c>
      <c r="J10">
        <f t="shared" si="2"/>
        <v>1</v>
      </c>
      <c r="K10">
        <f t="shared" si="1"/>
        <v>1</v>
      </c>
      <c r="L10">
        <f t="shared" si="1"/>
        <v>1</v>
      </c>
      <c r="M10">
        <f t="shared" si="1"/>
        <v>0</v>
      </c>
      <c r="N10">
        <f t="shared" si="1"/>
        <v>0</v>
      </c>
      <c r="O10">
        <f t="shared" si="1"/>
        <v>0</v>
      </c>
      <c r="P10">
        <f t="shared" si="1"/>
        <v>0</v>
      </c>
      <c r="Q10">
        <f t="shared" si="1"/>
        <v>0</v>
      </c>
      <c r="R10">
        <f t="shared" si="1"/>
        <v>0</v>
      </c>
      <c r="S10">
        <f t="shared" si="1"/>
        <v>0</v>
      </c>
      <c r="T10">
        <f t="shared" si="1"/>
        <v>0</v>
      </c>
      <c r="U10">
        <f t="shared" si="1"/>
        <v>0</v>
      </c>
      <c r="V10">
        <f t="shared" si="1"/>
        <v>0</v>
      </c>
      <c r="W10">
        <f t="shared" si="1"/>
        <v>0</v>
      </c>
      <c r="X10">
        <f t="shared" si="1"/>
        <v>0</v>
      </c>
    </row>
    <row r="11" spans="3:24" x14ac:dyDescent="0.25">
      <c r="C11" s="138"/>
      <c r="D11" s="139"/>
      <c r="E11" s="140">
        <v>334561.36319999996</v>
      </c>
      <c r="F11" s="141">
        <v>2017</v>
      </c>
      <c r="I11">
        <f t="shared" si="2"/>
        <v>1</v>
      </c>
      <c r="J11">
        <f t="shared" si="2"/>
        <v>1</v>
      </c>
      <c r="K11">
        <f t="shared" si="1"/>
        <v>1</v>
      </c>
      <c r="L11">
        <f t="shared" si="1"/>
        <v>0</v>
      </c>
      <c r="M11">
        <f t="shared" si="1"/>
        <v>0</v>
      </c>
      <c r="N11">
        <f t="shared" si="1"/>
        <v>0</v>
      </c>
      <c r="O11">
        <f t="shared" si="1"/>
        <v>0</v>
      </c>
      <c r="P11">
        <f t="shared" si="1"/>
        <v>0</v>
      </c>
      <c r="Q11">
        <f t="shared" si="1"/>
        <v>0</v>
      </c>
      <c r="R11">
        <f t="shared" si="1"/>
        <v>0</v>
      </c>
      <c r="S11">
        <f t="shared" si="1"/>
        <v>0</v>
      </c>
      <c r="T11">
        <f t="shared" si="1"/>
        <v>0</v>
      </c>
      <c r="U11">
        <f t="shared" si="1"/>
        <v>0</v>
      </c>
      <c r="V11">
        <f t="shared" si="1"/>
        <v>0</v>
      </c>
      <c r="W11">
        <f t="shared" si="1"/>
        <v>0</v>
      </c>
      <c r="X11">
        <f t="shared" si="1"/>
        <v>0</v>
      </c>
    </row>
    <row r="12" spans="3:24" x14ac:dyDescent="0.25">
      <c r="C12" s="124" t="s">
        <v>28</v>
      </c>
      <c r="D12" s="111" t="e">
        <f>Feuil1!#REF!</f>
        <v>#REF!</v>
      </c>
      <c r="E12" s="111">
        <v>-370000</v>
      </c>
      <c r="F12" s="114">
        <v>2020</v>
      </c>
      <c r="H12">
        <f>MAX(F12:F15)</f>
        <v>2030</v>
      </c>
      <c r="I12">
        <f t="shared" si="2"/>
        <v>1</v>
      </c>
      <c r="J12">
        <f t="shared" si="2"/>
        <v>1</v>
      </c>
      <c r="K12">
        <f t="shared" si="1"/>
        <v>1</v>
      </c>
      <c r="L12">
        <f t="shared" si="1"/>
        <v>1</v>
      </c>
      <c r="M12">
        <f t="shared" si="1"/>
        <v>1</v>
      </c>
      <c r="N12">
        <f t="shared" si="1"/>
        <v>1</v>
      </c>
      <c r="O12">
        <f t="shared" si="1"/>
        <v>0</v>
      </c>
      <c r="P12">
        <f t="shared" si="1"/>
        <v>0</v>
      </c>
      <c r="Q12">
        <f t="shared" si="1"/>
        <v>0</v>
      </c>
      <c r="R12">
        <f t="shared" si="1"/>
        <v>0</v>
      </c>
      <c r="S12">
        <f t="shared" si="1"/>
        <v>0</v>
      </c>
      <c r="T12">
        <f t="shared" si="1"/>
        <v>0</v>
      </c>
      <c r="U12">
        <f t="shared" si="1"/>
        <v>0</v>
      </c>
      <c r="V12">
        <f t="shared" si="1"/>
        <v>0</v>
      </c>
      <c r="W12">
        <f t="shared" si="1"/>
        <v>0</v>
      </c>
      <c r="X12">
        <f t="shared" si="1"/>
        <v>0</v>
      </c>
    </row>
    <row r="13" spans="3:24" x14ac:dyDescent="0.25">
      <c r="C13" s="125" t="s">
        <v>30</v>
      </c>
      <c r="D13" s="111" t="e">
        <f>Feuil1!#REF!</f>
        <v>#REF!</v>
      </c>
      <c r="E13" s="111">
        <v>3700000</v>
      </c>
      <c r="F13" s="114">
        <v>2030</v>
      </c>
      <c r="I13">
        <f t="shared" si="2"/>
        <v>1</v>
      </c>
      <c r="J13">
        <f t="shared" si="2"/>
        <v>1</v>
      </c>
      <c r="K13">
        <f t="shared" si="1"/>
        <v>1</v>
      </c>
      <c r="L13">
        <f t="shared" si="1"/>
        <v>1</v>
      </c>
      <c r="M13">
        <f t="shared" si="1"/>
        <v>1</v>
      </c>
      <c r="N13">
        <f t="shared" si="1"/>
        <v>1</v>
      </c>
      <c r="O13">
        <f t="shared" si="1"/>
        <v>1</v>
      </c>
      <c r="P13">
        <f t="shared" si="1"/>
        <v>1</v>
      </c>
      <c r="Q13">
        <f t="shared" si="1"/>
        <v>1</v>
      </c>
      <c r="R13">
        <f t="shared" si="1"/>
        <v>1</v>
      </c>
      <c r="S13">
        <f t="shared" si="1"/>
        <v>1</v>
      </c>
      <c r="T13">
        <f t="shared" si="1"/>
        <v>1</v>
      </c>
      <c r="U13">
        <f t="shared" si="1"/>
        <v>1</v>
      </c>
      <c r="V13">
        <f t="shared" si="1"/>
        <v>1</v>
      </c>
      <c r="W13">
        <f t="shared" si="1"/>
        <v>1</v>
      </c>
      <c r="X13">
        <f t="shared" si="1"/>
        <v>1</v>
      </c>
    </row>
    <row r="14" spans="3:24" x14ac:dyDescent="0.25">
      <c r="C14" s="124" t="s">
        <v>32</v>
      </c>
      <c r="D14" s="111" t="e">
        <f>Feuil1!#REF!</f>
        <v>#REF!</v>
      </c>
      <c r="E14" s="111">
        <v>322236.46799999994</v>
      </c>
      <c r="F14" s="114">
        <v>2015</v>
      </c>
      <c r="I14">
        <f t="shared" si="2"/>
        <v>1</v>
      </c>
      <c r="J14">
        <f t="shared" si="2"/>
        <v>0</v>
      </c>
      <c r="K14">
        <f t="shared" si="1"/>
        <v>0</v>
      </c>
      <c r="L14">
        <f t="shared" si="1"/>
        <v>0</v>
      </c>
      <c r="M14">
        <f t="shared" si="1"/>
        <v>0</v>
      </c>
      <c r="N14">
        <f t="shared" si="1"/>
        <v>0</v>
      </c>
      <c r="O14">
        <f t="shared" si="1"/>
        <v>0</v>
      </c>
      <c r="P14">
        <f t="shared" si="1"/>
        <v>0</v>
      </c>
      <c r="Q14">
        <f t="shared" si="1"/>
        <v>0</v>
      </c>
      <c r="R14">
        <f t="shared" si="1"/>
        <v>0</v>
      </c>
      <c r="S14">
        <f t="shared" si="1"/>
        <v>0</v>
      </c>
      <c r="T14">
        <f t="shared" si="1"/>
        <v>0</v>
      </c>
      <c r="U14">
        <f t="shared" si="1"/>
        <v>0</v>
      </c>
      <c r="V14">
        <f t="shared" si="1"/>
        <v>0</v>
      </c>
      <c r="W14">
        <f t="shared" si="1"/>
        <v>0</v>
      </c>
      <c r="X14">
        <f t="shared" si="1"/>
        <v>0</v>
      </c>
    </row>
    <row r="15" spans="3:24" x14ac:dyDescent="0.25">
      <c r="C15" s="125" t="s">
        <v>33</v>
      </c>
      <c r="D15" s="111" t="e">
        <f>Feuil1!#REF!</f>
        <v>#REF!</v>
      </c>
      <c r="E15" s="111">
        <v>38440000</v>
      </c>
      <c r="F15" s="114">
        <v>2025</v>
      </c>
      <c r="I15">
        <f t="shared" si="2"/>
        <v>1</v>
      </c>
      <c r="J15">
        <f t="shared" si="2"/>
        <v>1</v>
      </c>
      <c r="K15">
        <f t="shared" si="1"/>
        <v>1</v>
      </c>
      <c r="L15">
        <f t="shared" si="1"/>
        <v>1</v>
      </c>
      <c r="M15">
        <f t="shared" si="1"/>
        <v>1</v>
      </c>
      <c r="N15">
        <f t="shared" si="1"/>
        <v>1</v>
      </c>
      <c r="O15">
        <f t="shared" si="1"/>
        <v>1</v>
      </c>
      <c r="P15">
        <f t="shared" si="1"/>
        <v>1</v>
      </c>
      <c r="Q15">
        <f t="shared" si="1"/>
        <v>1</v>
      </c>
      <c r="R15">
        <f t="shared" si="1"/>
        <v>1</v>
      </c>
      <c r="S15">
        <f t="shared" si="1"/>
        <v>1</v>
      </c>
      <c r="T15">
        <f t="shared" si="1"/>
        <v>0</v>
      </c>
      <c r="U15">
        <f t="shared" si="1"/>
        <v>0</v>
      </c>
      <c r="V15">
        <f t="shared" si="1"/>
        <v>0</v>
      </c>
      <c r="W15">
        <f t="shared" si="1"/>
        <v>0</v>
      </c>
      <c r="X15">
        <f t="shared" si="1"/>
        <v>0</v>
      </c>
    </row>
    <row r="16" spans="3:24" x14ac:dyDescent="0.25">
      <c r="C16" s="144" t="s">
        <v>35</v>
      </c>
      <c r="D16" s="131" t="e">
        <f>Feuil1!#REF!</f>
        <v>#REF!</v>
      </c>
      <c r="E16" s="132">
        <v>128869.47199999999</v>
      </c>
      <c r="F16" s="133">
        <v>2020</v>
      </c>
      <c r="I16">
        <f t="shared" si="2"/>
        <v>1</v>
      </c>
      <c r="J16">
        <f t="shared" si="2"/>
        <v>1</v>
      </c>
      <c r="K16">
        <f t="shared" si="1"/>
        <v>1</v>
      </c>
      <c r="L16">
        <f t="shared" si="1"/>
        <v>1</v>
      </c>
      <c r="M16">
        <f t="shared" si="1"/>
        <v>1</v>
      </c>
      <c r="N16">
        <f t="shared" si="1"/>
        <v>1</v>
      </c>
      <c r="O16">
        <f t="shared" si="1"/>
        <v>0</v>
      </c>
      <c r="P16">
        <f t="shared" si="1"/>
        <v>0</v>
      </c>
      <c r="Q16">
        <f t="shared" si="1"/>
        <v>0</v>
      </c>
      <c r="R16">
        <f t="shared" si="1"/>
        <v>0</v>
      </c>
      <c r="S16">
        <f t="shared" si="1"/>
        <v>0</v>
      </c>
      <c r="T16">
        <f t="shared" si="1"/>
        <v>0</v>
      </c>
      <c r="U16">
        <f t="shared" si="1"/>
        <v>0</v>
      </c>
      <c r="V16">
        <f t="shared" si="1"/>
        <v>0</v>
      </c>
      <c r="W16">
        <f t="shared" si="1"/>
        <v>0</v>
      </c>
      <c r="X16">
        <f t="shared" si="1"/>
        <v>0</v>
      </c>
    </row>
    <row r="17" spans="3:24" x14ac:dyDescent="0.25">
      <c r="C17" s="145"/>
      <c r="D17" s="139"/>
      <c r="E17" s="140">
        <v>15302969.952</v>
      </c>
      <c r="F17" s="141">
        <v>2020</v>
      </c>
      <c r="I17">
        <f t="shared" si="2"/>
        <v>1</v>
      </c>
      <c r="J17">
        <f t="shared" si="2"/>
        <v>1</v>
      </c>
      <c r="K17">
        <f t="shared" si="1"/>
        <v>1</v>
      </c>
      <c r="L17">
        <f t="shared" si="1"/>
        <v>1</v>
      </c>
      <c r="M17">
        <f t="shared" si="1"/>
        <v>1</v>
      </c>
      <c r="N17">
        <f t="shared" si="1"/>
        <v>1</v>
      </c>
      <c r="O17">
        <f t="shared" si="1"/>
        <v>0</v>
      </c>
      <c r="P17">
        <f t="shared" si="1"/>
        <v>0</v>
      </c>
      <c r="Q17">
        <f t="shared" si="1"/>
        <v>0</v>
      </c>
      <c r="R17">
        <f t="shared" si="1"/>
        <v>0</v>
      </c>
      <c r="S17">
        <f t="shared" si="1"/>
        <v>0</v>
      </c>
      <c r="T17">
        <f t="shared" si="1"/>
        <v>0</v>
      </c>
      <c r="U17">
        <f t="shared" si="1"/>
        <v>0</v>
      </c>
      <c r="V17">
        <f t="shared" si="1"/>
        <v>0</v>
      </c>
      <c r="W17">
        <f t="shared" si="1"/>
        <v>0</v>
      </c>
      <c r="X17">
        <f t="shared" si="1"/>
        <v>0</v>
      </c>
    </row>
    <row r="18" spans="3:24" x14ac:dyDescent="0.25">
      <c r="C18" s="130" t="s">
        <v>37</v>
      </c>
      <c r="D18" s="131" t="e">
        <f>Feuil1!#REF!</f>
        <v>#REF!</v>
      </c>
      <c r="E18" s="132">
        <v>1767999.1999999997</v>
      </c>
      <c r="F18" s="132">
        <v>2015</v>
      </c>
      <c r="I18">
        <f t="shared" si="2"/>
        <v>1</v>
      </c>
      <c r="J18">
        <f t="shared" si="2"/>
        <v>0</v>
      </c>
      <c r="K18">
        <f t="shared" si="1"/>
        <v>0</v>
      </c>
      <c r="L18">
        <f t="shared" si="1"/>
        <v>0</v>
      </c>
      <c r="M18">
        <f t="shared" si="1"/>
        <v>0</v>
      </c>
      <c r="N18">
        <f t="shared" si="1"/>
        <v>0</v>
      </c>
      <c r="O18">
        <f t="shared" si="1"/>
        <v>0</v>
      </c>
      <c r="P18">
        <f t="shared" si="1"/>
        <v>0</v>
      </c>
      <c r="Q18">
        <f t="shared" si="1"/>
        <v>0</v>
      </c>
      <c r="R18">
        <f t="shared" si="1"/>
        <v>0</v>
      </c>
      <c r="S18">
        <f t="shared" si="1"/>
        <v>0</v>
      </c>
      <c r="T18">
        <f t="shared" si="1"/>
        <v>0</v>
      </c>
      <c r="U18">
        <f t="shared" si="1"/>
        <v>0</v>
      </c>
      <c r="V18">
        <f t="shared" si="1"/>
        <v>0</v>
      </c>
      <c r="W18">
        <f t="shared" si="1"/>
        <v>0</v>
      </c>
      <c r="X18">
        <f t="shared" si="1"/>
        <v>0</v>
      </c>
    </row>
    <row r="19" spans="3:24" x14ac:dyDescent="0.25">
      <c r="C19" s="138"/>
      <c r="D19" s="139"/>
      <c r="E19" s="140">
        <v>18298791.720000003</v>
      </c>
      <c r="F19" s="140">
        <v>2030</v>
      </c>
      <c r="I19">
        <f t="shared" si="2"/>
        <v>1</v>
      </c>
      <c r="J19">
        <f t="shared" si="2"/>
        <v>1</v>
      </c>
      <c r="K19">
        <f t="shared" si="1"/>
        <v>1</v>
      </c>
      <c r="L19">
        <f t="shared" si="1"/>
        <v>1</v>
      </c>
      <c r="M19">
        <f t="shared" si="1"/>
        <v>1</v>
      </c>
      <c r="N19">
        <f t="shared" si="1"/>
        <v>1</v>
      </c>
      <c r="O19">
        <f t="shared" si="1"/>
        <v>1</v>
      </c>
      <c r="P19">
        <f t="shared" si="1"/>
        <v>1</v>
      </c>
      <c r="Q19">
        <f t="shared" si="1"/>
        <v>1</v>
      </c>
      <c r="R19">
        <f t="shared" si="1"/>
        <v>1</v>
      </c>
      <c r="S19">
        <f t="shared" si="1"/>
        <v>1</v>
      </c>
      <c r="T19">
        <f t="shared" si="1"/>
        <v>1</v>
      </c>
      <c r="U19">
        <f t="shared" si="1"/>
        <v>1</v>
      </c>
      <c r="V19">
        <f t="shared" si="1"/>
        <v>1</v>
      </c>
      <c r="W19">
        <f t="shared" si="1"/>
        <v>1</v>
      </c>
      <c r="X19">
        <f t="shared" si="1"/>
        <v>1</v>
      </c>
    </row>
    <row r="20" spans="3:24" x14ac:dyDescent="0.25">
      <c r="C20" s="144" t="s">
        <v>39</v>
      </c>
      <c r="D20" s="131" t="e">
        <f>Feuil1!#REF!</f>
        <v>#REF!</v>
      </c>
      <c r="E20" s="132">
        <v>2324714.6999999997</v>
      </c>
      <c r="F20" s="133">
        <v>2030</v>
      </c>
      <c r="I20">
        <f t="shared" si="2"/>
        <v>1</v>
      </c>
      <c r="J20">
        <f t="shared" si="2"/>
        <v>1</v>
      </c>
      <c r="K20">
        <f t="shared" si="1"/>
        <v>1</v>
      </c>
      <c r="L20">
        <f t="shared" si="1"/>
        <v>1</v>
      </c>
      <c r="M20">
        <f t="shared" si="1"/>
        <v>1</v>
      </c>
      <c r="N20">
        <f t="shared" si="1"/>
        <v>1</v>
      </c>
      <c r="O20">
        <f t="shared" si="1"/>
        <v>1</v>
      </c>
      <c r="P20">
        <f t="shared" si="1"/>
        <v>1</v>
      </c>
      <c r="Q20">
        <f t="shared" si="1"/>
        <v>1</v>
      </c>
      <c r="R20">
        <f t="shared" si="1"/>
        <v>1</v>
      </c>
      <c r="S20">
        <f t="shared" si="1"/>
        <v>1</v>
      </c>
      <c r="T20">
        <f t="shared" si="1"/>
        <v>1</v>
      </c>
      <c r="U20">
        <f t="shared" si="1"/>
        <v>1</v>
      </c>
      <c r="V20">
        <f t="shared" si="1"/>
        <v>1</v>
      </c>
      <c r="W20">
        <f t="shared" si="1"/>
        <v>1</v>
      </c>
      <c r="X20">
        <f t="shared" si="1"/>
        <v>1</v>
      </c>
    </row>
    <row r="21" spans="3:24" x14ac:dyDescent="0.25">
      <c r="C21" s="146"/>
      <c r="D21" s="112"/>
      <c r="E21" s="111">
        <v>27301.925000000003</v>
      </c>
      <c r="F21" s="114">
        <v>2016</v>
      </c>
      <c r="I21">
        <f t="shared" si="2"/>
        <v>1</v>
      </c>
      <c r="J21">
        <f t="shared" si="2"/>
        <v>1</v>
      </c>
      <c r="K21">
        <f t="shared" si="2"/>
        <v>0</v>
      </c>
      <c r="L21">
        <f t="shared" si="2"/>
        <v>0</v>
      </c>
      <c r="M21">
        <f t="shared" si="2"/>
        <v>0</v>
      </c>
      <c r="N21">
        <f t="shared" si="2"/>
        <v>0</v>
      </c>
      <c r="O21">
        <f t="shared" si="2"/>
        <v>0</v>
      </c>
      <c r="P21">
        <f t="shared" si="2"/>
        <v>0</v>
      </c>
      <c r="Q21">
        <f t="shared" si="2"/>
        <v>0</v>
      </c>
      <c r="R21">
        <f t="shared" si="2"/>
        <v>0</v>
      </c>
      <c r="S21">
        <f t="shared" si="2"/>
        <v>0</v>
      </c>
      <c r="T21">
        <f t="shared" si="2"/>
        <v>0</v>
      </c>
      <c r="U21">
        <f t="shared" si="2"/>
        <v>0</v>
      </c>
      <c r="V21">
        <f t="shared" si="2"/>
        <v>0</v>
      </c>
      <c r="W21">
        <f t="shared" si="2"/>
        <v>0</v>
      </c>
      <c r="X21">
        <f t="shared" si="2"/>
        <v>0</v>
      </c>
    </row>
    <row r="22" spans="3:24" x14ac:dyDescent="0.25">
      <c r="C22" s="145"/>
      <c r="D22" s="139"/>
      <c r="E22" s="140">
        <v>494258.77761600004</v>
      </c>
      <c r="F22" s="141">
        <v>2016</v>
      </c>
      <c r="I22">
        <f t="shared" si="2"/>
        <v>1</v>
      </c>
      <c r="J22">
        <f t="shared" si="2"/>
        <v>1</v>
      </c>
      <c r="K22">
        <f t="shared" si="2"/>
        <v>0</v>
      </c>
      <c r="L22">
        <f t="shared" si="2"/>
        <v>0</v>
      </c>
      <c r="M22">
        <f t="shared" si="2"/>
        <v>0</v>
      </c>
      <c r="N22">
        <f t="shared" si="2"/>
        <v>0</v>
      </c>
      <c r="O22">
        <f t="shared" si="2"/>
        <v>0</v>
      </c>
      <c r="P22">
        <f t="shared" si="2"/>
        <v>0</v>
      </c>
      <c r="Q22">
        <f t="shared" si="2"/>
        <v>0</v>
      </c>
      <c r="R22">
        <f t="shared" si="2"/>
        <v>0</v>
      </c>
      <c r="S22">
        <f t="shared" si="2"/>
        <v>0</v>
      </c>
      <c r="T22">
        <f t="shared" si="2"/>
        <v>0</v>
      </c>
      <c r="U22">
        <f t="shared" si="2"/>
        <v>0</v>
      </c>
      <c r="V22">
        <f t="shared" si="2"/>
        <v>0</v>
      </c>
      <c r="W22">
        <f t="shared" si="2"/>
        <v>0</v>
      </c>
      <c r="X22">
        <f t="shared" si="2"/>
        <v>0</v>
      </c>
    </row>
    <row r="23" spans="3:24" x14ac:dyDescent="0.25">
      <c r="C23" s="125" t="s">
        <v>42</v>
      </c>
      <c r="D23" s="113" t="e">
        <f>Feuil1!#REF!</f>
        <v>#REF!</v>
      </c>
      <c r="E23" s="113">
        <v>0</v>
      </c>
      <c r="F23" s="115"/>
      <c r="I23">
        <f t="shared" si="2"/>
        <v>0</v>
      </c>
      <c r="J23">
        <f t="shared" si="2"/>
        <v>0</v>
      </c>
      <c r="K23">
        <f t="shared" si="2"/>
        <v>0</v>
      </c>
      <c r="L23">
        <f t="shared" si="2"/>
        <v>0</v>
      </c>
      <c r="M23">
        <f t="shared" si="2"/>
        <v>0</v>
      </c>
      <c r="N23">
        <f t="shared" si="2"/>
        <v>0</v>
      </c>
      <c r="O23">
        <f t="shared" si="2"/>
        <v>0</v>
      </c>
      <c r="P23">
        <f t="shared" si="2"/>
        <v>0</v>
      </c>
      <c r="Q23">
        <f t="shared" si="2"/>
        <v>0</v>
      </c>
      <c r="R23">
        <f t="shared" si="2"/>
        <v>0</v>
      </c>
      <c r="S23">
        <f t="shared" si="2"/>
        <v>0</v>
      </c>
      <c r="T23">
        <f t="shared" si="2"/>
        <v>0</v>
      </c>
      <c r="U23">
        <f t="shared" si="2"/>
        <v>0</v>
      </c>
      <c r="V23">
        <f t="shared" si="2"/>
        <v>0</v>
      </c>
      <c r="W23">
        <f t="shared" si="2"/>
        <v>0</v>
      </c>
      <c r="X23">
        <f t="shared" si="2"/>
        <v>0</v>
      </c>
    </row>
    <row r="24" spans="3:24" x14ac:dyDescent="0.25">
      <c r="C24" s="144" t="s">
        <v>44</v>
      </c>
      <c r="D24" s="131" t="e">
        <f>Feuil1!#REF!</f>
        <v>#REF!</v>
      </c>
      <c r="E24" s="132">
        <v>120000</v>
      </c>
      <c r="F24" s="133">
        <v>2015</v>
      </c>
      <c r="I24">
        <f t="shared" si="2"/>
        <v>1</v>
      </c>
      <c r="J24">
        <f t="shared" si="2"/>
        <v>0</v>
      </c>
      <c r="K24">
        <f t="shared" si="2"/>
        <v>0</v>
      </c>
      <c r="L24">
        <f t="shared" si="2"/>
        <v>0</v>
      </c>
      <c r="M24">
        <f t="shared" si="2"/>
        <v>0</v>
      </c>
      <c r="N24">
        <f t="shared" si="2"/>
        <v>0</v>
      </c>
      <c r="O24">
        <f t="shared" si="2"/>
        <v>0</v>
      </c>
      <c r="P24">
        <f t="shared" si="2"/>
        <v>0</v>
      </c>
      <c r="Q24">
        <f t="shared" si="2"/>
        <v>0</v>
      </c>
      <c r="R24">
        <f t="shared" si="2"/>
        <v>0</v>
      </c>
      <c r="S24">
        <f t="shared" si="2"/>
        <v>0</v>
      </c>
      <c r="T24">
        <f t="shared" si="2"/>
        <v>0</v>
      </c>
      <c r="U24">
        <f t="shared" si="2"/>
        <v>0</v>
      </c>
      <c r="V24">
        <f t="shared" si="2"/>
        <v>0</v>
      </c>
      <c r="W24">
        <f t="shared" si="2"/>
        <v>0</v>
      </c>
      <c r="X24">
        <f t="shared" si="2"/>
        <v>0</v>
      </c>
    </row>
    <row r="25" spans="3:24" x14ac:dyDescent="0.25">
      <c r="C25" s="145"/>
      <c r="D25" s="139"/>
      <c r="E25" s="140">
        <v>962045.99999999988</v>
      </c>
      <c r="F25" s="141">
        <v>2017</v>
      </c>
      <c r="I25">
        <f t="shared" si="2"/>
        <v>1</v>
      </c>
      <c r="J25">
        <f t="shared" si="2"/>
        <v>1</v>
      </c>
      <c r="K25">
        <f t="shared" si="2"/>
        <v>1</v>
      </c>
      <c r="L25">
        <f t="shared" si="2"/>
        <v>0</v>
      </c>
      <c r="M25">
        <f t="shared" si="2"/>
        <v>0</v>
      </c>
      <c r="N25">
        <f t="shared" si="2"/>
        <v>0</v>
      </c>
      <c r="O25">
        <f t="shared" si="2"/>
        <v>0</v>
      </c>
      <c r="P25">
        <f t="shared" si="2"/>
        <v>0</v>
      </c>
      <c r="Q25">
        <f t="shared" si="2"/>
        <v>0</v>
      </c>
      <c r="R25">
        <f t="shared" si="2"/>
        <v>0</v>
      </c>
      <c r="S25">
        <f t="shared" si="2"/>
        <v>0</v>
      </c>
      <c r="T25">
        <f t="shared" si="2"/>
        <v>0</v>
      </c>
      <c r="U25">
        <f t="shared" si="2"/>
        <v>0</v>
      </c>
      <c r="V25">
        <f t="shared" si="2"/>
        <v>0</v>
      </c>
      <c r="W25">
        <f t="shared" si="2"/>
        <v>0</v>
      </c>
      <c r="X25">
        <f t="shared" si="2"/>
        <v>0</v>
      </c>
    </row>
    <row r="26" spans="3:24" x14ac:dyDescent="0.25">
      <c r="C26" s="130" t="s">
        <v>46</v>
      </c>
      <c r="D26" s="131" t="e">
        <f>Feuil1!#REF!</f>
        <v>#REF!</v>
      </c>
      <c r="E26" s="132">
        <v>0</v>
      </c>
      <c r="F26" s="133">
        <v>2015</v>
      </c>
      <c r="I26">
        <f t="shared" si="2"/>
        <v>1</v>
      </c>
      <c r="J26">
        <f t="shared" si="2"/>
        <v>0</v>
      </c>
      <c r="K26">
        <f t="shared" si="2"/>
        <v>0</v>
      </c>
      <c r="L26">
        <f t="shared" si="2"/>
        <v>0</v>
      </c>
      <c r="M26">
        <f t="shared" si="2"/>
        <v>0</v>
      </c>
      <c r="N26">
        <f t="shared" si="2"/>
        <v>0</v>
      </c>
      <c r="O26">
        <f t="shared" si="2"/>
        <v>0</v>
      </c>
      <c r="P26">
        <f t="shared" si="2"/>
        <v>0</v>
      </c>
      <c r="Q26">
        <f t="shared" si="2"/>
        <v>0</v>
      </c>
      <c r="R26">
        <f t="shared" si="2"/>
        <v>0</v>
      </c>
      <c r="S26">
        <f t="shared" si="2"/>
        <v>0</v>
      </c>
      <c r="T26">
        <f t="shared" si="2"/>
        <v>0</v>
      </c>
      <c r="U26">
        <f t="shared" si="2"/>
        <v>0</v>
      </c>
      <c r="V26">
        <f t="shared" si="2"/>
        <v>0</v>
      </c>
      <c r="W26">
        <f t="shared" si="2"/>
        <v>0</v>
      </c>
      <c r="X26">
        <f t="shared" si="2"/>
        <v>0</v>
      </c>
    </row>
    <row r="27" spans="3:24" x14ac:dyDescent="0.25">
      <c r="C27" s="138"/>
      <c r="D27" s="139"/>
      <c r="E27" s="140">
        <v>266000</v>
      </c>
      <c r="F27" s="141">
        <v>2015</v>
      </c>
      <c r="I27">
        <f t="shared" si="2"/>
        <v>1</v>
      </c>
      <c r="J27">
        <f t="shared" si="2"/>
        <v>0</v>
      </c>
      <c r="K27">
        <f t="shared" si="2"/>
        <v>0</v>
      </c>
      <c r="L27">
        <f t="shared" si="2"/>
        <v>0</v>
      </c>
      <c r="M27">
        <f t="shared" si="2"/>
        <v>0</v>
      </c>
      <c r="N27">
        <f t="shared" si="2"/>
        <v>0</v>
      </c>
      <c r="O27">
        <f t="shared" si="2"/>
        <v>0</v>
      </c>
      <c r="P27">
        <f t="shared" si="2"/>
        <v>0</v>
      </c>
      <c r="Q27">
        <f t="shared" si="2"/>
        <v>0</v>
      </c>
      <c r="R27">
        <f t="shared" si="2"/>
        <v>0</v>
      </c>
      <c r="S27">
        <f t="shared" si="2"/>
        <v>0</v>
      </c>
      <c r="T27">
        <f t="shared" si="2"/>
        <v>0</v>
      </c>
      <c r="U27">
        <f t="shared" si="2"/>
        <v>0</v>
      </c>
      <c r="V27">
        <f t="shared" si="2"/>
        <v>0</v>
      </c>
      <c r="W27">
        <f t="shared" si="2"/>
        <v>0</v>
      </c>
      <c r="X27">
        <f t="shared" si="2"/>
        <v>0</v>
      </c>
    </row>
    <row r="28" spans="3:24" x14ac:dyDescent="0.25">
      <c r="C28" s="124" t="s">
        <v>47</v>
      </c>
      <c r="D28" s="111"/>
      <c r="E28" s="111">
        <v>0</v>
      </c>
      <c r="F28" s="114"/>
      <c r="I28">
        <f t="shared" si="2"/>
        <v>0</v>
      </c>
      <c r="J28">
        <f t="shared" si="2"/>
        <v>0</v>
      </c>
      <c r="K28">
        <f t="shared" si="2"/>
        <v>0</v>
      </c>
      <c r="L28">
        <f t="shared" si="2"/>
        <v>0</v>
      </c>
      <c r="M28">
        <f t="shared" si="2"/>
        <v>0</v>
      </c>
      <c r="N28">
        <f t="shared" si="2"/>
        <v>0</v>
      </c>
      <c r="O28">
        <f t="shared" si="2"/>
        <v>0</v>
      </c>
      <c r="P28">
        <f t="shared" si="2"/>
        <v>0</v>
      </c>
      <c r="Q28">
        <f t="shared" si="2"/>
        <v>0</v>
      </c>
      <c r="R28">
        <f t="shared" si="2"/>
        <v>0</v>
      </c>
      <c r="S28">
        <f t="shared" si="2"/>
        <v>0</v>
      </c>
      <c r="T28">
        <f t="shared" si="2"/>
        <v>0</v>
      </c>
      <c r="U28">
        <f t="shared" si="2"/>
        <v>0</v>
      </c>
      <c r="V28">
        <f t="shared" si="2"/>
        <v>0</v>
      </c>
      <c r="W28">
        <f t="shared" si="2"/>
        <v>0</v>
      </c>
      <c r="X28">
        <f t="shared" si="2"/>
        <v>0</v>
      </c>
    </row>
    <row r="29" spans="3:24" x14ac:dyDescent="0.25">
      <c r="C29" s="124" t="s">
        <v>48</v>
      </c>
      <c r="D29" s="111">
        <f>Feuil1!H3</f>
        <v>0</v>
      </c>
      <c r="E29" s="111">
        <v>444000.00000000012</v>
      </c>
      <c r="F29" s="114">
        <v>2020</v>
      </c>
      <c r="I29">
        <f t="shared" si="2"/>
        <v>1</v>
      </c>
      <c r="J29">
        <f t="shared" si="2"/>
        <v>1</v>
      </c>
      <c r="K29">
        <f t="shared" si="2"/>
        <v>1</v>
      </c>
      <c r="L29">
        <f t="shared" si="2"/>
        <v>1</v>
      </c>
      <c r="M29">
        <f t="shared" si="2"/>
        <v>1</v>
      </c>
      <c r="N29">
        <f t="shared" si="2"/>
        <v>1</v>
      </c>
      <c r="O29">
        <f t="shared" si="2"/>
        <v>0</v>
      </c>
      <c r="P29">
        <f t="shared" si="2"/>
        <v>0</v>
      </c>
      <c r="Q29">
        <f t="shared" si="2"/>
        <v>0</v>
      </c>
      <c r="R29">
        <f t="shared" si="2"/>
        <v>0</v>
      </c>
      <c r="S29">
        <f t="shared" si="2"/>
        <v>0</v>
      </c>
      <c r="T29">
        <f t="shared" si="2"/>
        <v>0</v>
      </c>
      <c r="U29">
        <f t="shared" si="2"/>
        <v>0</v>
      </c>
      <c r="V29">
        <f t="shared" si="2"/>
        <v>0</v>
      </c>
      <c r="W29">
        <f t="shared" si="2"/>
        <v>0</v>
      </c>
      <c r="X29">
        <f t="shared" si="2"/>
        <v>0</v>
      </c>
    </row>
    <row r="30" spans="3:24" x14ac:dyDescent="0.25">
      <c r="C30" s="124" t="s">
        <v>51</v>
      </c>
      <c r="D30" s="111">
        <f>Feuil1!H4</f>
        <v>0</v>
      </c>
      <c r="E30" s="111">
        <v>-572950.50999999978</v>
      </c>
      <c r="F30" s="114">
        <v>2015</v>
      </c>
      <c r="I30">
        <f t="shared" si="2"/>
        <v>1</v>
      </c>
      <c r="J30">
        <f t="shared" si="2"/>
        <v>0</v>
      </c>
      <c r="K30">
        <f t="shared" si="2"/>
        <v>0</v>
      </c>
      <c r="L30">
        <f t="shared" si="2"/>
        <v>0</v>
      </c>
      <c r="M30">
        <f t="shared" si="2"/>
        <v>0</v>
      </c>
      <c r="N30">
        <f t="shared" si="2"/>
        <v>0</v>
      </c>
      <c r="O30">
        <f t="shared" si="2"/>
        <v>0</v>
      </c>
      <c r="P30">
        <f t="shared" si="2"/>
        <v>0</v>
      </c>
      <c r="Q30">
        <f t="shared" si="2"/>
        <v>0</v>
      </c>
      <c r="R30">
        <f t="shared" si="2"/>
        <v>0</v>
      </c>
      <c r="S30">
        <f t="shared" si="2"/>
        <v>0</v>
      </c>
      <c r="T30">
        <f t="shared" si="2"/>
        <v>0</v>
      </c>
      <c r="U30">
        <f t="shared" si="2"/>
        <v>0</v>
      </c>
      <c r="V30">
        <f t="shared" si="2"/>
        <v>0</v>
      </c>
      <c r="W30">
        <f t="shared" si="2"/>
        <v>0</v>
      </c>
      <c r="X30">
        <f t="shared" si="2"/>
        <v>0</v>
      </c>
    </row>
    <row r="31" spans="3:24" x14ac:dyDescent="0.25">
      <c r="C31" s="124" t="s">
        <v>53</v>
      </c>
      <c r="D31" s="111">
        <f>Feuil1!H5</f>
        <v>0</v>
      </c>
      <c r="E31" s="111">
        <v>-3362880</v>
      </c>
      <c r="F31" s="114">
        <v>2020</v>
      </c>
    </row>
    <row r="34" spans="1:23" x14ac:dyDescent="0.25">
      <c r="D34" s="122" t="s">
        <v>55</v>
      </c>
      <c r="E34" s="122" t="s">
        <v>56</v>
      </c>
      <c r="F34" s="122" t="s">
        <v>57</v>
      </c>
      <c r="G34" s="122"/>
      <c r="H34" s="126">
        <v>2015</v>
      </c>
      <c r="I34" s="126">
        <v>2016</v>
      </c>
      <c r="J34" s="126">
        <v>2017</v>
      </c>
      <c r="K34" s="126">
        <v>2018</v>
      </c>
      <c r="L34" s="126">
        <v>2019</v>
      </c>
      <c r="M34" s="126">
        <v>2020</v>
      </c>
      <c r="N34" s="126">
        <v>2021</v>
      </c>
      <c r="O34" s="126">
        <v>2022</v>
      </c>
      <c r="P34" s="126">
        <v>2023</v>
      </c>
      <c r="Q34" s="126">
        <v>2024</v>
      </c>
      <c r="R34" s="126">
        <v>2025</v>
      </c>
      <c r="S34" s="126">
        <v>2026</v>
      </c>
      <c r="T34" s="126">
        <v>2027</v>
      </c>
      <c r="U34" s="126">
        <v>2028</v>
      </c>
      <c r="V34" s="126">
        <v>2029</v>
      </c>
      <c r="W34" s="126">
        <v>2030</v>
      </c>
    </row>
    <row r="35" spans="1:23" x14ac:dyDescent="0.25">
      <c r="G35" s="118"/>
      <c r="H35" s="127"/>
      <c r="I35" s="127"/>
      <c r="J35" s="127"/>
      <c r="K35" s="127"/>
      <c r="L35" s="127"/>
      <c r="M35" s="127"/>
      <c r="N35" s="127"/>
      <c r="O35" s="127"/>
      <c r="P35" s="127"/>
      <c r="Q35" s="127"/>
      <c r="R35" s="127"/>
      <c r="S35" s="127"/>
      <c r="T35" s="127"/>
      <c r="U35" s="127"/>
      <c r="V35" s="127"/>
      <c r="W35" s="127"/>
    </row>
    <row r="36" spans="1:23" x14ac:dyDescent="0.25">
      <c r="A36" s="116">
        <v>2015</v>
      </c>
      <c r="B36" s="116">
        <v>1</v>
      </c>
      <c r="C36" s="124" t="s">
        <v>13</v>
      </c>
      <c r="D36" s="111">
        <f>Feuil1!H10</f>
        <v>16600000</v>
      </c>
      <c r="E36" s="123">
        <v>409600</v>
      </c>
      <c r="F36" s="114">
        <v>2020</v>
      </c>
      <c r="G36" s="119">
        <f>VLOOKUP(F36,$A$36:$B$63,2,0)</f>
        <v>6</v>
      </c>
      <c r="H36" s="117">
        <f t="shared" ref="H36:W63" si="3">IF($E36&lt;0,"",IFERROR(IF(COLUMN()-7&gt;$G36,"",$E36/$G36),""))</f>
        <v>68266.666666666672</v>
      </c>
      <c r="I36" s="117">
        <f t="shared" si="3"/>
        <v>68266.666666666672</v>
      </c>
      <c r="J36" s="117">
        <f t="shared" si="3"/>
        <v>68266.666666666672</v>
      </c>
      <c r="K36" s="117">
        <f t="shared" si="3"/>
        <v>68266.666666666672</v>
      </c>
      <c r="L36" s="117">
        <f t="shared" si="3"/>
        <v>68266.666666666672</v>
      </c>
      <c r="M36" s="117">
        <f t="shared" si="3"/>
        <v>68266.666666666672</v>
      </c>
      <c r="N36" s="117" t="str">
        <f t="shared" si="3"/>
        <v/>
      </c>
      <c r="O36" s="117" t="str">
        <f t="shared" si="3"/>
        <v/>
      </c>
      <c r="P36" s="117" t="str">
        <f t="shared" si="3"/>
        <v/>
      </c>
      <c r="Q36" s="117" t="str">
        <f t="shared" si="3"/>
        <v/>
      </c>
      <c r="R36" s="117" t="str">
        <f t="shared" si="3"/>
        <v/>
      </c>
      <c r="S36" s="117" t="str">
        <f t="shared" si="3"/>
        <v/>
      </c>
      <c r="T36" s="117" t="str">
        <f t="shared" si="3"/>
        <v/>
      </c>
      <c r="U36" s="117" t="str">
        <f t="shared" si="3"/>
        <v/>
      </c>
      <c r="V36" s="117" t="str">
        <f t="shared" si="3"/>
        <v/>
      </c>
      <c r="W36" s="117" t="str">
        <f t="shared" si="3"/>
        <v/>
      </c>
    </row>
    <row r="37" spans="1:23" x14ac:dyDescent="0.25">
      <c r="A37" s="116">
        <v>2016</v>
      </c>
      <c r="B37" s="116">
        <v>2</v>
      </c>
      <c r="C37" s="125" t="s">
        <v>12</v>
      </c>
      <c r="D37" s="111">
        <f>Feuil1!H11</f>
        <v>48100000</v>
      </c>
      <c r="E37" s="111">
        <v>-1115000</v>
      </c>
      <c r="F37" s="114">
        <v>2015</v>
      </c>
      <c r="G37" s="119">
        <f t="shared" ref="G37:G63" si="4">VLOOKUP(F37,$A$36:$B$63,2,0)</f>
        <v>1</v>
      </c>
      <c r="H37" s="117" t="str">
        <f t="shared" si="3"/>
        <v/>
      </c>
      <c r="I37" s="117" t="str">
        <f t="shared" si="3"/>
        <v/>
      </c>
      <c r="J37" s="117" t="str">
        <f t="shared" si="3"/>
        <v/>
      </c>
      <c r="K37" s="117" t="str">
        <f t="shared" si="3"/>
        <v/>
      </c>
      <c r="L37" s="117" t="str">
        <f t="shared" si="3"/>
        <v/>
      </c>
      <c r="M37" s="117" t="str">
        <f t="shared" si="3"/>
        <v/>
      </c>
      <c r="N37" s="117" t="str">
        <f t="shared" si="3"/>
        <v/>
      </c>
      <c r="O37" s="117" t="str">
        <f t="shared" si="3"/>
        <v/>
      </c>
      <c r="P37" s="117" t="str">
        <f t="shared" si="3"/>
        <v/>
      </c>
      <c r="Q37" s="117" t="str">
        <f t="shared" si="3"/>
        <v/>
      </c>
      <c r="R37" s="117" t="str">
        <f t="shared" si="3"/>
        <v/>
      </c>
      <c r="S37" s="117" t="str">
        <f t="shared" si="3"/>
        <v/>
      </c>
      <c r="T37" s="117" t="str">
        <f t="shared" si="3"/>
        <v/>
      </c>
      <c r="U37" s="117" t="str">
        <f t="shared" si="3"/>
        <v/>
      </c>
      <c r="V37" s="117" t="str">
        <f t="shared" si="3"/>
        <v/>
      </c>
      <c r="W37" s="117" t="str">
        <f t="shared" si="3"/>
        <v/>
      </c>
    </row>
    <row r="38" spans="1:23" x14ac:dyDescent="0.25">
      <c r="A38" s="116">
        <v>2017</v>
      </c>
      <c r="B38" s="116">
        <v>3</v>
      </c>
      <c r="C38" s="124" t="s">
        <v>17</v>
      </c>
      <c r="D38" s="111">
        <f>Feuil1!H12</f>
        <v>86000000</v>
      </c>
      <c r="E38" s="111">
        <v>850000</v>
      </c>
      <c r="F38" s="114">
        <v>2016</v>
      </c>
      <c r="G38" s="119">
        <f t="shared" si="4"/>
        <v>2</v>
      </c>
      <c r="H38" s="117">
        <f t="shared" si="3"/>
        <v>425000</v>
      </c>
      <c r="I38" s="117">
        <f t="shared" si="3"/>
        <v>425000</v>
      </c>
      <c r="J38" s="117" t="str">
        <f t="shared" si="3"/>
        <v/>
      </c>
      <c r="K38" s="117" t="str">
        <f t="shared" si="3"/>
        <v/>
      </c>
      <c r="L38" s="117" t="str">
        <f t="shared" si="3"/>
        <v/>
      </c>
      <c r="M38" s="117" t="str">
        <f t="shared" si="3"/>
        <v/>
      </c>
      <c r="N38" s="117" t="str">
        <f t="shared" si="3"/>
        <v/>
      </c>
      <c r="O38" s="117" t="str">
        <f t="shared" si="3"/>
        <v/>
      </c>
      <c r="P38" s="117" t="str">
        <f t="shared" si="3"/>
        <v/>
      </c>
      <c r="Q38" s="117" t="str">
        <f t="shared" si="3"/>
        <v/>
      </c>
      <c r="R38" s="117" t="str">
        <f t="shared" si="3"/>
        <v/>
      </c>
      <c r="S38" s="117" t="str">
        <f t="shared" si="3"/>
        <v/>
      </c>
      <c r="T38" s="117" t="str">
        <f t="shared" si="3"/>
        <v/>
      </c>
      <c r="U38" s="117" t="str">
        <f t="shared" si="3"/>
        <v/>
      </c>
      <c r="V38" s="117" t="str">
        <f t="shared" si="3"/>
        <v/>
      </c>
      <c r="W38" s="117" t="str">
        <f t="shared" si="3"/>
        <v/>
      </c>
    </row>
    <row r="39" spans="1:23" x14ac:dyDescent="0.25">
      <c r="A39" s="116">
        <v>2018</v>
      </c>
      <c r="B39" s="116">
        <v>4</v>
      </c>
      <c r="C39" s="125" t="s">
        <v>19</v>
      </c>
      <c r="D39" s="111">
        <f>Feuil1!H13</f>
        <v>45000000</v>
      </c>
      <c r="E39" s="111">
        <v>-5700000</v>
      </c>
      <c r="F39" s="114">
        <v>2017</v>
      </c>
      <c r="G39" s="119">
        <f t="shared" si="4"/>
        <v>3</v>
      </c>
      <c r="H39" s="117" t="str">
        <f t="shared" si="3"/>
        <v/>
      </c>
      <c r="I39" s="117" t="str">
        <f t="shared" ref="I37:W52" si="5">IF($E39&lt;0,"",IFERROR(IF(COLUMN()-7&gt;$G39,"",$E39/$G39),""))</f>
        <v/>
      </c>
      <c r="J39" s="117" t="str">
        <f t="shared" si="5"/>
        <v/>
      </c>
      <c r="K39" s="117" t="str">
        <f t="shared" si="5"/>
        <v/>
      </c>
      <c r="L39" s="117" t="str">
        <f t="shared" si="5"/>
        <v/>
      </c>
      <c r="M39" s="117" t="str">
        <f t="shared" si="5"/>
        <v/>
      </c>
      <c r="N39" s="117" t="str">
        <f t="shared" si="5"/>
        <v/>
      </c>
      <c r="O39" s="117" t="str">
        <f t="shared" si="5"/>
        <v/>
      </c>
      <c r="P39" s="117" t="str">
        <f t="shared" si="5"/>
        <v/>
      </c>
      <c r="Q39" s="117" t="str">
        <f t="shared" si="5"/>
        <v/>
      </c>
      <c r="R39" s="117" t="str">
        <f t="shared" si="5"/>
        <v/>
      </c>
      <c r="S39" s="117" t="str">
        <f t="shared" si="5"/>
        <v/>
      </c>
      <c r="T39" s="117" t="str">
        <f t="shared" si="5"/>
        <v/>
      </c>
      <c r="U39" s="117" t="str">
        <f t="shared" si="5"/>
        <v/>
      </c>
      <c r="V39" s="117" t="str">
        <f t="shared" si="5"/>
        <v/>
      </c>
      <c r="W39" s="117" t="str">
        <f t="shared" si="5"/>
        <v/>
      </c>
    </row>
    <row r="40" spans="1:23" x14ac:dyDescent="0.25">
      <c r="A40" s="116">
        <v>2019</v>
      </c>
      <c r="B40" s="116">
        <v>5</v>
      </c>
      <c r="C40" s="124" t="s">
        <v>22</v>
      </c>
      <c r="D40" s="111">
        <f>Feuil1!H14</f>
        <v>55200000</v>
      </c>
      <c r="E40" s="111">
        <v>0</v>
      </c>
      <c r="F40" s="114"/>
      <c r="G40" s="119" t="e">
        <f t="shared" si="4"/>
        <v>#N/A</v>
      </c>
      <c r="H40" s="117" t="str">
        <f t="shared" si="3"/>
        <v/>
      </c>
      <c r="I40" s="117" t="str">
        <f t="shared" si="5"/>
        <v/>
      </c>
      <c r="J40" s="117" t="str">
        <f t="shared" si="5"/>
        <v/>
      </c>
      <c r="K40" s="117" t="str">
        <f t="shared" si="5"/>
        <v/>
      </c>
      <c r="L40" s="117" t="str">
        <f t="shared" si="5"/>
        <v/>
      </c>
      <c r="M40" s="117" t="str">
        <f t="shared" si="5"/>
        <v/>
      </c>
      <c r="N40" s="117" t="str">
        <f t="shared" si="5"/>
        <v/>
      </c>
      <c r="O40" s="117" t="str">
        <f t="shared" si="5"/>
        <v/>
      </c>
      <c r="P40" s="117" t="str">
        <f t="shared" si="5"/>
        <v/>
      </c>
      <c r="Q40" s="117" t="str">
        <f t="shared" si="5"/>
        <v/>
      </c>
      <c r="R40" s="117" t="str">
        <f t="shared" si="5"/>
        <v/>
      </c>
      <c r="S40" s="117" t="str">
        <f t="shared" si="5"/>
        <v/>
      </c>
      <c r="T40" s="117" t="str">
        <f t="shared" si="5"/>
        <v/>
      </c>
      <c r="U40" s="117" t="str">
        <f t="shared" si="5"/>
        <v/>
      </c>
      <c r="V40" s="117" t="str">
        <f t="shared" si="5"/>
        <v/>
      </c>
      <c r="W40" s="117" t="str">
        <f t="shared" si="5"/>
        <v/>
      </c>
    </row>
    <row r="41" spans="1:23" x14ac:dyDescent="0.25">
      <c r="A41" s="116">
        <v>2020</v>
      </c>
      <c r="B41" s="116">
        <v>6</v>
      </c>
      <c r="C41" s="130" t="s">
        <v>24</v>
      </c>
      <c r="D41" s="131">
        <f>Feuil1!H15</f>
        <v>43598190</v>
      </c>
      <c r="E41" s="132">
        <v>5481692</v>
      </c>
      <c r="F41" s="133">
        <v>2030</v>
      </c>
      <c r="G41" s="134">
        <f t="shared" si="4"/>
        <v>16</v>
      </c>
      <c r="H41" s="135">
        <f t="shared" si="3"/>
        <v>342605.75</v>
      </c>
      <c r="I41" s="117">
        <f t="shared" si="5"/>
        <v>342605.75</v>
      </c>
      <c r="J41" s="117">
        <f t="shared" si="5"/>
        <v>342605.75</v>
      </c>
      <c r="K41" s="117">
        <f t="shared" si="5"/>
        <v>342605.75</v>
      </c>
      <c r="L41" s="117">
        <f t="shared" si="5"/>
        <v>342605.75</v>
      </c>
      <c r="M41" s="117">
        <f t="shared" si="5"/>
        <v>342605.75</v>
      </c>
      <c r="N41" s="117">
        <f t="shared" si="5"/>
        <v>342605.75</v>
      </c>
      <c r="O41" s="117">
        <f t="shared" si="5"/>
        <v>342605.75</v>
      </c>
      <c r="P41" s="117">
        <f t="shared" si="5"/>
        <v>342605.75</v>
      </c>
      <c r="Q41" s="117">
        <f t="shared" si="5"/>
        <v>342605.75</v>
      </c>
      <c r="R41" s="117">
        <f t="shared" si="5"/>
        <v>342605.75</v>
      </c>
      <c r="S41" s="117">
        <f t="shared" si="5"/>
        <v>342605.75</v>
      </c>
      <c r="T41" s="117">
        <f t="shared" si="5"/>
        <v>342605.75</v>
      </c>
      <c r="U41" s="117">
        <f t="shared" si="5"/>
        <v>342605.75</v>
      </c>
      <c r="V41" s="117">
        <f t="shared" si="5"/>
        <v>342605.75</v>
      </c>
      <c r="W41" s="117">
        <f t="shared" si="5"/>
        <v>342605.75</v>
      </c>
    </row>
    <row r="42" spans="1:23" x14ac:dyDescent="0.25">
      <c r="A42" s="116">
        <v>2021</v>
      </c>
      <c r="B42" s="116">
        <v>7</v>
      </c>
      <c r="C42" s="136"/>
      <c r="D42" s="112"/>
      <c r="E42" s="111">
        <v>1012370.2999999998</v>
      </c>
      <c r="F42" s="114">
        <v>2018</v>
      </c>
      <c r="G42" s="119">
        <f t="shared" si="4"/>
        <v>4</v>
      </c>
      <c r="H42" s="137">
        <f t="shared" si="3"/>
        <v>253092.57499999995</v>
      </c>
      <c r="I42" s="117">
        <f t="shared" si="5"/>
        <v>253092.57499999995</v>
      </c>
      <c r="J42" s="117">
        <f t="shared" si="5"/>
        <v>253092.57499999995</v>
      </c>
      <c r="K42" s="117">
        <f t="shared" si="5"/>
        <v>253092.57499999995</v>
      </c>
      <c r="L42" s="117" t="str">
        <f t="shared" si="5"/>
        <v/>
      </c>
      <c r="M42" s="117" t="str">
        <f t="shared" si="5"/>
        <v/>
      </c>
      <c r="N42" s="117" t="str">
        <f t="shared" si="5"/>
        <v/>
      </c>
      <c r="O42" s="117" t="str">
        <f t="shared" si="5"/>
        <v/>
      </c>
      <c r="P42" s="117" t="str">
        <f t="shared" si="5"/>
        <v/>
      </c>
      <c r="Q42" s="117" t="str">
        <f t="shared" si="5"/>
        <v/>
      </c>
      <c r="R42" s="117" t="str">
        <f t="shared" si="5"/>
        <v/>
      </c>
      <c r="S42" s="117" t="str">
        <f t="shared" si="5"/>
        <v/>
      </c>
      <c r="T42" s="117" t="str">
        <f t="shared" si="5"/>
        <v/>
      </c>
      <c r="U42" s="117" t="str">
        <f t="shared" si="5"/>
        <v/>
      </c>
      <c r="V42" s="117" t="str">
        <f t="shared" si="5"/>
        <v/>
      </c>
      <c r="W42" s="117" t="str">
        <f t="shared" si="5"/>
        <v/>
      </c>
    </row>
    <row r="43" spans="1:23" x14ac:dyDescent="0.25">
      <c r="A43" s="116">
        <v>2022</v>
      </c>
      <c r="B43" s="116">
        <v>8</v>
      </c>
      <c r="C43" s="138"/>
      <c r="D43" s="139"/>
      <c r="E43" s="140">
        <v>334561.36319999996</v>
      </c>
      <c r="F43" s="141">
        <v>2017</v>
      </c>
      <c r="G43" s="142">
        <f t="shared" si="4"/>
        <v>3</v>
      </c>
      <c r="H43" s="143">
        <f t="shared" si="3"/>
        <v>111520.45439999999</v>
      </c>
      <c r="I43" s="117">
        <f t="shared" si="5"/>
        <v>111520.45439999999</v>
      </c>
      <c r="J43" s="117">
        <f t="shared" si="5"/>
        <v>111520.45439999999</v>
      </c>
      <c r="K43" s="117" t="str">
        <f t="shared" si="5"/>
        <v/>
      </c>
      <c r="L43" s="117" t="str">
        <f t="shared" si="5"/>
        <v/>
      </c>
      <c r="M43" s="117" t="str">
        <f t="shared" si="5"/>
        <v/>
      </c>
      <c r="N43" s="117" t="str">
        <f t="shared" si="5"/>
        <v/>
      </c>
      <c r="O43" s="117" t="str">
        <f t="shared" si="5"/>
        <v/>
      </c>
      <c r="P43" s="117" t="str">
        <f t="shared" si="5"/>
        <v/>
      </c>
      <c r="Q43" s="117" t="str">
        <f t="shared" si="5"/>
        <v/>
      </c>
      <c r="R43" s="117" t="str">
        <f t="shared" si="5"/>
        <v/>
      </c>
      <c r="S43" s="117" t="str">
        <f t="shared" si="5"/>
        <v/>
      </c>
      <c r="T43" s="117" t="str">
        <f t="shared" si="5"/>
        <v/>
      </c>
      <c r="U43" s="117" t="str">
        <f t="shared" si="5"/>
        <v/>
      </c>
      <c r="V43" s="117" t="str">
        <f t="shared" si="5"/>
        <v/>
      </c>
      <c r="W43" s="117" t="str">
        <f t="shared" si="5"/>
        <v/>
      </c>
    </row>
    <row r="44" spans="1:23" x14ac:dyDescent="0.25">
      <c r="A44" s="116">
        <v>2023</v>
      </c>
      <c r="B44" s="116">
        <v>9</v>
      </c>
      <c r="C44" s="124" t="s">
        <v>28</v>
      </c>
      <c r="D44" s="111">
        <f>Feuil1!H18</f>
        <v>101990000</v>
      </c>
      <c r="E44" s="111">
        <v>-370000</v>
      </c>
      <c r="F44" s="114">
        <v>2020</v>
      </c>
      <c r="G44" s="119">
        <f t="shared" si="4"/>
        <v>6</v>
      </c>
      <c r="H44" s="117" t="str">
        <f t="shared" si="3"/>
        <v/>
      </c>
      <c r="I44" s="117" t="str">
        <f t="shared" si="5"/>
        <v/>
      </c>
      <c r="J44" s="117" t="str">
        <f t="shared" si="5"/>
        <v/>
      </c>
      <c r="K44" s="117" t="str">
        <f t="shared" si="5"/>
        <v/>
      </c>
      <c r="L44" s="117" t="str">
        <f t="shared" si="5"/>
        <v/>
      </c>
      <c r="M44" s="117" t="str">
        <f t="shared" si="5"/>
        <v/>
      </c>
      <c r="N44" s="117" t="str">
        <f t="shared" si="5"/>
        <v/>
      </c>
      <c r="O44" s="117" t="str">
        <f t="shared" si="5"/>
        <v/>
      </c>
      <c r="P44" s="117" t="str">
        <f t="shared" si="5"/>
        <v/>
      </c>
      <c r="Q44" s="117" t="str">
        <f t="shared" si="5"/>
        <v/>
      </c>
      <c r="R44" s="117" t="str">
        <f t="shared" si="5"/>
        <v/>
      </c>
      <c r="S44" s="117" t="str">
        <f t="shared" si="5"/>
        <v/>
      </c>
      <c r="T44" s="117" t="str">
        <f t="shared" si="5"/>
        <v/>
      </c>
      <c r="U44" s="117" t="str">
        <f t="shared" si="5"/>
        <v/>
      </c>
      <c r="V44" s="117" t="str">
        <f t="shared" si="5"/>
        <v/>
      </c>
      <c r="W44" s="117" t="str">
        <f t="shared" si="5"/>
        <v/>
      </c>
    </row>
    <row r="45" spans="1:23" x14ac:dyDescent="0.25">
      <c r="A45" s="116">
        <v>2024</v>
      </c>
      <c r="B45" s="116">
        <v>10</v>
      </c>
      <c r="C45" s="125" t="s">
        <v>30</v>
      </c>
      <c r="D45" s="111">
        <f>Feuil1!H19</f>
        <v>110100000</v>
      </c>
      <c r="E45" s="111">
        <v>3700000</v>
      </c>
      <c r="F45" s="114">
        <v>2030</v>
      </c>
      <c r="G45" s="119">
        <f t="shared" si="4"/>
        <v>16</v>
      </c>
      <c r="H45" s="117">
        <f t="shared" si="3"/>
        <v>231250</v>
      </c>
      <c r="I45" s="117">
        <f t="shared" si="5"/>
        <v>231250</v>
      </c>
      <c r="J45" s="117">
        <f t="shared" si="5"/>
        <v>231250</v>
      </c>
      <c r="K45" s="117">
        <f t="shared" si="5"/>
        <v>231250</v>
      </c>
      <c r="L45" s="117">
        <f t="shared" si="5"/>
        <v>231250</v>
      </c>
      <c r="M45" s="117">
        <f t="shared" si="5"/>
        <v>231250</v>
      </c>
      <c r="N45" s="117">
        <f t="shared" si="5"/>
        <v>231250</v>
      </c>
      <c r="O45" s="117">
        <f t="shared" si="5"/>
        <v>231250</v>
      </c>
      <c r="P45" s="117">
        <f t="shared" si="5"/>
        <v>231250</v>
      </c>
      <c r="Q45" s="117">
        <f t="shared" si="5"/>
        <v>231250</v>
      </c>
      <c r="R45" s="117">
        <f t="shared" si="5"/>
        <v>231250</v>
      </c>
      <c r="S45" s="117">
        <f t="shared" si="5"/>
        <v>231250</v>
      </c>
      <c r="T45" s="117">
        <f t="shared" si="5"/>
        <v>231250</v>
      </c>
      <c r="U45" s="117">
        <f t="shared" si="5"/>
        <v>231250</v>
      </c>
      <c r="V45" s="117">
        <f t="shared" si="5"/>
        <v>231250</v>
      </c>
      <c r="W45" s="117">
        <f t="shared" si="5"/>
        <v>231250</v>
      </c>
    </row>
    <row r="46" spans="1:23" x14ac:dyDescent="0.25">
      <c r="A46" s="116">
        <v>2025</v>
      </c>
      <c r="B46" s="116">
        <v>11</v>
      </c>
      <c r="C46" s="124" t="s">
        <v>32</v>
      </c>
      <c r="D46" s="111">
        <f>Feuil1!H20</f>
        <v>26500000</v>
      </c>
      <c r="E46" s="111">
        <v>322236.46799999994</v>
      </c>
      <c r="F46" s="114">
        <v>2015</v>
      </c>
      <c r="G46" s="119">
        <f t="shared" si="4"/>
        <v>1</v>
      </c>
      <c r="H46" s="117">
        <f t="shared" si="3"/>
        <v>322236.46799999994</v>
      </c>
      <c r="I46" s="117" t="str">
        <f t="shared" si="5"/>
        <v/>
      </c>
      <c r="J46" s="117" t="str">
        <f t="shared" si="5"/>
        <v/>
      </c>
      <c r="K46" s="117" t="str">
        <f t="shared" si="5"/>
        <v/>
      </c>
      <c r="L46" s="117" t="str">
        <f t="shared" si="5"/>
        <v/>
      </c>
      <c r="M46" s="117" t="str">
        <f t="shared" si="5"/>
        <v/>
      </c>
      <c r="N46" s="117" t="str">
        <f t="shared" si="5"/>
        <v/>
      </c>
      <c r="O46" s="117" t="str">
        <f t="shared" si="5"/>
        <v/>
      </c>
      <c r="P46" s="117" t="str">
        <f t="shared" si="5"/>
        <v/>
      </c>
      <c r="Q46" s="117" t="str">
        <f t="shared" si="5"/>
        <v/>
      </c>
      <c r="R46" s="117" t="str">
        <f t="shared" si="5"/>
        <v/>
      </c>
      <c r="S46" s="117" t="str">
        <f t="shared" si="5"/>
        <v/>
      </c>
      <c r="T46" s="117" t="str">
        <f t="shared" si="5"/>
        <v/>
      </c>
      <c r="U46" s="117" t="str">
        <f t="shared" si="5"/>
        <v/>
      </c>
      <c r="V46" s="117" t="str">
        <f t="shared" si="5"/>
        <v/>
      </c>
      <c r="W46" s="117" t="str">
        <f t="shared" si="5"/>
        <v/>
      </c>
    </row>
    <row r="47" spans="1:23" x14ac:dyDescent="0.25">
      <c r="A47" s="116">
        <v>2026</v>
      </c>
      <c r="B47" s="116">
        <v>12</v>
      </c>
      <c r="C47" s="125" t="s">
        <v>33</v>
      </c>
      <c r="D47" s="111">
        <f>Feuil1!H21</f>
        <v>101800000</v>
      </c>
      <c r="E47" s="111">
        <v>38440000</v>
      </c>
      <c r="F47" s="114">
        <v>2025</v>
      </c>
      <c r="G47" s="119">
        <f t="shared" si="4"/>
        <v>11</v>
      </c>
      <c r="H47" s="117">
        <f t="shared" si="3"/>
        <v>3494545.4545454546</v>
      </c>
      <c r="I47" s="117">
        <f t="shared" si="5"/>
        <v>3494545.4545454546</v>
      </c>
      <c r="J47" s="117">
        <f t="shared" si="5"/>
        <v>3494545.4545454546</v>
      </c>
      <c r="K47" s="117">
        <f t="shared" si="5"/>
        <v>3494545.4545454546</v>
      </c>
      <c r="L47" s="117">
        <f t="shared" si="5"/>
        <v>3494545.4545454546</v>
      </c>
      <c r="M47" s="117">
        <f t="shared" si="5"/>
        <v>3494545.4545454546</v>
      </c>
      <c r="N47" s="117">
        <f t="shared" si="5"/>
        <v>3494545.4545454546</v>
      </c>
      <c r="O47" s="117">
        <f t="shared" si="5"/>
        <v>3494545.4545454546</v>
      </c>
      <c r="P47" s="117">
        <f t="shared" si="5"/>
        <v>3494545.4545454546</v>
      </c>
      <c r="Q47" s="117">
        <f t="shared" si="5"/>
        <v>3494545.4545454546</v>
      </c>
      <c r="R47" s="117">
        <f t="shared" si="5"/>
        <v>3494545.4545454546</v>
      </c>
      <c r="S47" s="117" t="str">
        <f t="shared" si="5"/>
        <v/>
      </c>
      <c r="T47" s="117" t="str">
        <f t="shared" si="5"/>
        <v/>
      </c>
      <c r="U47" s="117" t="str">
        <f t="shared" si="5"/>
        <v/>
      </c>
      <c r="V47" s="117" t="str">
        <f t="shared" si="5"/>
        <v/>
      </c>
      <c r="W47" s="117" t="str">
        <f t="shared" si="5"/>
        <v/>
      </c>
    </row>
    <row r="48" spans="1:23" x14ac:dyDescent="0.25">
      <c r="A48" s="116">
        <v>2027</v>
      </c>
      <c r="B48" s="116">
        <v>13</v>
      </c>
      <c r="C48" s="144" t="s">
        <v>35</v>
      </c>
      <c r="D48" s="131">
        <f>Feuil1!H22</f>
        <v>136082105</v>
      </c>
      <c r="E48" s="132">
        <v>128869.47199999999</v>
      </c>
      <c r="F48" s="133">
        <v>2020</v>
      </c>
      <c r="G48" s="134">
        <f t="shared" si="4"/>
        <v>6</v>
      </c>
      <c r="H48" s="135">
        <f t="shared" si="3"/>
        <v>21478.245333333332</v>
      </c>
      <c r="I48" s="117">
        <f t="shared" si="5"/>
        <v>21478.245333333332</v>
      </c>
      <c r="J48" s="117">
        <f t="shared" si="5"/>
        <v>21478.245333333332</v>
      </c>
      <c r="K48" s="117">
        <f t="shared" si="5"/>
        <v>21478.245333333332</v>
      </c>
      <c r="L48" s="117">
        <f t="shared" si="5"/>
        <v>21478.245333333332</v>
      </c>
      <c r="M48" s="117">
        <f t="shared" si="5"/>
        <v>21478.245333333332</v>
      </c>
      <c r="N48" s="117" t="str">
        <f t="shared" si="5"/>
        <v/>
      </c>
      <c r="O48" s="117" t="str">
        <f t="shared" si="5"/>
        <v/>
      </c>
      <c r="P48" s="117" t="str">
        <f t="shared" si="5"/>
        <v/>
      </c>
      <c r="Q48" s="117" t="str">
        <f t="shared" si="5"/>
        <v/>
      </c>
      <c r="R48" s="117" t="str">
        <f t="shared" si="5"/>
        <v/>
      </c>
      <c r="S48" s="117" t="str">
        <f t="shared" si="5"/>
        <v/>
      </c>
      <c r="T48" s="117" t="str">
        <f t="shared" si="5"/>
        <v/>
      </c>
      <c r="U48" s="117" t="str">
        <f t="shared" si="5"/>
        <v/>
      </c>
      <c r="V48" s="117" t="str">
        <f t="shared" si="5"/>
        <v/>
      </c>
      <c r="W48" s="117" t="str">
        <f t="shared" si="5"/>
        <v/>
      </c>
    </row>
    <row r="49" spans="1:23" x14ac:dyDescent="0.25">
      <c r="A49" s="116">
        <v>2028</v>
      </c>
      <c r="B49" s="116">
        <v>14</v>
      </c>
      <c r="C49" s="145"/>
      <c r="D49" s="139"/>
      <c r="E49" s="140">
        <v>15302969.952</v>
      </c>
      <c r="F49" s="141">
        <v>2020</v>
      </c>
      <c r="G49" s="142">
        <f t="shared" si="4"/>
        <v>6</v>
      </c>
      <c r="H49" s="143">
        <f t="shared" si="3"/>
        <v>2550494.9920000001</v>
      </c>
      <c r="I49" s="117">
        <f t="shared" si="5"/>
        <v>2550494.9920000001</v>
      </c>
      <c r="J49" s="117">
        <f t="shared" si="5"/>
        <v>2550494.9920000001</v>
      </c>
      <c r="K49" s="117">
        <f t="shared" si="5"/>
        <v>2550494.9920000001</v>
      </c>
      <c r="L49" s="117">
        <f t="shared" si="5"/>
        <v>2550494.9920000001</v>
      </c>
      <c r="M49" s="117">
        <f t="shared" si="5"/>
        <v>2550494.9920000001</v>
      </c>
      <c r="N49" s="117" t="str">
        <f t="shared" si="5"/>
        <v/>
      </c>
      <c r="O49" s="117" t="str">
        <f t="shared" si="5"/>
        <v/>
      </c>
      <c r="P49" s="117" t="str">
        <f t="shared" si="5"/>
        <v/>
      </c>
      <c r="Q49" s="117" t="str">
        <f t="shared" si="5"/>
        <v/>
      </c>
      <c r="R49" s="117" t="str">
        <f t="shared" si="5"/>
        <v/>
      </c>
      <c r="S49" s="117" t="str">
        <f t="shared" si="5"/>
        <v/>
      </c>
      <c r="T49" s="117" t="str">
        <f t="shared" si="5"/>
        <v/>
      </c>
      <c r="U49" s="117" t="str">
        <f t="shared" si="5"/>
        <v/>
      </c>
      <c r="V49" s="117" t="str">
        <f t="shared" si="5"/>
        <v/>
      </c>
      <c r="W49" s="117" t="str">
        <f t="shared" si="5"/>
        <v/>
      </c>
    </row>
    <row r="50" spans="1:23" x14ac:dyDescent="0.25">
      <c r="A50" s="116">
        <v>2029</v>
      </c>
      <c r="B50" s="116">
        <v>15</v>
      </c>
      <c r="C50" s="130" t="s">
        <v>37</v>
      </c>
      <c r="D50" s="131">
        <f>Feuil1!H24</f>
        <v>8514000</v>
      </c>
      <c r="E50" s="132">
        <v>1767999.1999999997</v>
      </c>
      <c r="F50" s="132">
        <v>2015</v>
      </c>
      <c r="G50" s="134">
        <f t="shared" si="4"/>
        <v>1</v>
      </c>
      <c r="H50" s="135">
        <f t="shared" si="3"/>
        <v>1767999.1999999997</v>
      </c>
      <c r="I50" s="117" t="str">
        <f t="shared" si="5"/>
        <v/>
      </c>
      <c r="J50" s="117" t="str">
        <f t="shared" si="5"/>
        <v/>
      </c>
      <c r="K50" s="117" t="str">
        <f t="shared" si="5"/>
        <v/>
      </c>
      <c r="L50" s="117" t="str">
        <f t="shared" si="5"/>
        <v/>
      </c>
      <c r="M50" s="117" t="str">
        <f t="shared" si="5"/>
        <v/>
      </c>
      <c r="N50" s="117" t="str">
        <f t="shared" si="5"/>
        <v/>
      </c>
      <c r="O50" s="117" t="str">
        <f t="shared" si="5"/>
        <v/>
      </c>
      <c r="P50" s="117" t="str">
        <f t="shared" si="5"/>
        <v/>
      </c>
      <c r="Q50" s="117" t="str">
        <f t="shared" si="5"/>
        <v/>
      </c>
      <c r="R50" s="117" t="str">
        <f t="shared" si="5"/>
        <v/>
      </c>
      <c r="S50" s="117" t="str">
        <f t="shared" si="5"/>
        <v/>
      </c>
      <c r="T50" s="117" t="str">
        <f t="shared" si="5"/>
        <v/>
      </c>
      <c r="U50" s="117" t="str">
        <f t="shared" si="5"/>
        <v/>
      </c>
      <c r="V50" s="117" t="str">
        <f t="shared" si="5"/>
        <v/>
      </c>
      <c r="W50" s="117" t="str">
        <f t="shared" si="5"/>
        <v/>
      </c>
    </row>
    <row r="51" spans="1:23" x14ac:dyDescent="0.25">
      <c r="A51" s="116">
        <v>2030</v>
      </c>
      <c r="B51" s="116">
        <v>16</v>
      </c>
      <c r="C51" s="138"/>
      <c r="D51" s="139"/>
      <c r="E51" s="140">
        <v>18298791.720000003</v>
      </c>
      <c r="F51" s="140">
        <v>2030</v>
      </c>
      <c r="G51" s="142">
        <f t="shared" si="4"/>
        <v>16</v>
      </c>
      <c r="H51" s="143">
        <f t="shared" si="3"/>
        <v>1143674.4825000002</v>
      </c>
      <c r="I51" s="117">
        <f t="shared" si="5"/>
        <v>1143674.4825000002</v>
      </c>
      <c r="J51" s="117">
        <f t="shared" si="5"/>
        <v>1143674.4825000002</v>
      </c>
      <c r="K51" s="117">
        <f t="shared" si="5"/>
        <v>1143674.4825000002</v>
      </c>
      <c r="L51" s="117">
        <f t="shared" si="5"/>
        <v>1143674.4825000002</v>
      </c>
      <c r="M51" s="117">
        <f t="shared" si="5"/>
        <v>1143674.4825000002</v>
      </c>
      <c r="N51" s="117">
        <f t="shared" si="5"/>
        <v>1143674.4825000002</v>
      </c>
      <c r="O51" s="117">
        <f t="shared" si="5"/>
        <v>1143674.4825000002</v>
      </c>
      <c r="P51" s="117">
        <f t="shared" si="5"/>
        <v>1143674.4825000002</v>
      </c>
      <c r="Q51" s="117">
        <f t="shared" si="5"/>
        <v>1143674.4825000002</v>
      </c>
      <c r="R51" s="117">
        <f t="shared" si="5"/>
        <v>1143674.4825000002</v>
      </c>
      <c r="S51" s="117">
        <f t="shared" si="5"/>
        <v>1143674.4825000002</v>
      </c>
      <c r="T51" s="117">
        <f t="shared" si="5"/>
        <v>1143674.4825000002</v>
      </c>
      <c r="U51" s="117">
        <f t="shared" si="5"/>
        <v>1143674.4825000002</v>
      </c>
      <c r="V51" s="117">
        <f t="shared" si="5"/>
        <v>1143674.4825000002</v>
      </c>
      <c r="W51" s="117">
        <f t="shared" si="5"/>
        <v>1143674.4825000002</v>
      </c>
    </row>
    <row r="52" spans="1:23" x14ac:dyDescent="0.25">
      <c r="A52" s="116">
        <v>2031</v>
      </c>
      <c r="B52" s="116">
        <v>17</v>
      </c>
      <c r="C52" s="144" t="s">
        <v>39</v>
      </c>
      <c r="D52" s="131">
        <f>Feuil1!H26</f>
        <v>7883760.9999999991</v>
      </c>
      <c r="E52" s="132">
        <v>2324714.6999999997</v>
      </c>
      <c r="F52" s="133">
        <v>2030</v>
      </c>
      <c r="G52" s="134">
        <f t="shared" si="4"/>
        <v>16</v>
      </c>
      <c r="H52" s="135">
        <f t="shared" si="3"/>
        <v>145294.66874999998</v>
      </c>
      <c r="I52" s="117">
        <f t="shared" si="5"/>
        <v>145294.66874999998</v>
      </c>
      <c r="J52" s="117">
        <f t="shared" si="5"/>
        <v>145294.66874999998</v>
      </c>
      <c r="K52" s="117">
        <f t="shared" si="5"/>
        <v>145294.66874999998</v>
      </c>
      <c r="L52" s="117">
        <f t="shared" si="5"/>
        <v>145294.66874999998</v>
      </c>
      <c r="M52" s="117">
        <f t="shared" si="5"/>
        <v>145294.66874999998</v>
      </c>
      <c r="N52" s="117">
        <f t="shared" si="5"/>
        <v>145294.66874999998</v>
      </c>
      <c r="O52" s="117">
        <f t="shared" si="5"/>
        <v>145294.66874999998</v>
      </c>
      <c r="P52" s="117">
        <f t="shared" si="5"/>
        <v>145294.66874999998</v>
      </c>
      <c r="Q52" s="117">
        <f t="shared" si="5"/>
        <v>145294.66874999998</v>
      </c>
      <c r="R52" s="117">
        <f t="shared" si="5"/>
        <v>145294.66874999998</v>
      </c>
      <c r="S52" s="117">
        <f t="shared" si="5"/>
        <v>145294.66874999998</v>
      </c>
      <c r="T52" s="117">
        <f t="shared" si="5"/>
        <v>145294.66874999998</v>
      </c>
      <c r="U52" s="117">
        <f t="shared" si="5"/>
        <v>145294.66874999998</v>
      </c>
      <c r="V52" s="117">
        <f t="shared" si="5"/>
        <v>145294.66874999998</v>
      </c>
      <c r="W52" s="117">
        <f t="shared" si="5"/>
        <v>145294.66874999998</v>
      </c>
    </row>
    <row r="53" spans="1:23" x14ac:dyDescent="0.25">
      <c r="A53" s="116">
        <v>2032</v>
      </c>
      <c r="B53" s="116">
        <v>18</v>
      </c>
      <c r="C53" s="146"/>
      <c r="D53" s="112"/>
      <c r="E53" s="111">
        <v>27301.925000000003</v>
      </c>
      <c r="F53" s="114">
        <v>2016</v>
      </c>
      <c r="G53" s="119">
        <f t="shared" si="4"/>
        <v>2</v>
      </c>
      <c r="H53" s="137">
        <f t="shared" si="3"/>
        <v>13650.962500000001</v>
      </c>
      <c r="I53" s="117">
        <f t="shared" si="3"/>
        <v>13650.962500000001</v>
      </c>
      <c r="J53" s="117" t="str">
        <f t="shared" si="3"/>
        <v/>
      </c>
      <c r="K53" s="117" t="str">
        <f t="shared" si="3"/>
        <v/>
      </c>
      <c r="L53" s="117" t="str">
        <f t="shared" si="3"/>
        <v/>
      </c>
      <c r="M53" s="117" t="str">
        <f t="shared" si="3"/>
        <v/>
      </c>
      <c r="N53" s="117" t="str">
        <f t="shared" si="3"/>
        <v/>
      </c>
      <c r="O53" s="117" t="str">
        <f t="shared" si="3"/>
        <v/>
      </c>
      <c r="P53" s="117" t="str">
        <f t="shared" si="3"/>
        <v/>
      </c>
      <c r="Q53" s="117" t="str">
        <f t="shared" si="3"/>
        <v/>
      </c>
      <c r="R53" s="117" t="str">
        <f t="shared" si="3"/>
        <v/>
      </c>
      <c r="S53" s="117" t="str">
        <f t="shared" si="3"/>
        <v/>
      </c>
      <c r="T53" s="117" t="str">
        <f t="shared" si="3"/>
        <v/>
      </c>
      <c r="U53" s="117" t="str">
        <f t="shared" si="3"/>
        <v/>
      </c>
      <c r="V53" s="117" t="str">
        <f t="shared" si="3"/>
        <v/>
      </c>
      <c r="W53" s="117" t="str">
        <f t="shared" si="3"/>
        <v/>
      </c>
    </row>
    <row r="54" spans="1:23" x14ac:dyDescent="0.25">
      <c r="A54" s="116">
        <v>2033</v>
      </c>
      <c r="B54" s="116">
        <v>19</v>
      </c>
      <c r="C54" s="145"/>
      <c r="D54" s="139"/>
      <c r="E54" s="140">
        <v>494258.77761600004</v>
      </c>
      <c r="F54" s="141">
        <v>2016</v>
      </c>
      <c r="G54" s="142">
        <f t="shared" si="4"/>
        <v>2</v>
      </c>
      <c r="H54" s="143">
        <f t="shared" si="3"/>
        <v>247129.38880800002</v>
      </c>
      <c r="I54" s="117">
        <f t="shared" si="3"/>
        <v>247129.38880800002</v>
      </c>
      <c r="J54" s="117" t="str">
        <f t="shared" si="3"/>
        <v/>
      </c>
      <c r="K54" s="117" t="str">
        <f t="shared" si="3"/>
        <v/>
      </c>
      <c r="L54" s="117" t="str">
        <f t="shared" si="3"/>
        <v/>
      </c>
      <c r="M54" s="117" t="str">
        <f t="shared" si="3"/>
        <v/>
      </c>
      <c r="N54" s="117" t="str">
        <f t="shared" si="3"/>
        <v/>
      </c>
      <c r="O54" s="117" t="str">
        <f t="shared" si="3"/>
        <v/>
      </c>
      <c r="P54" s="117" t="str">
        <f t="shared" si="3"/>
        <v/>
      </c>
      <c r="Q54" s="117" t="str">
        <f t="shared" si="3"/>
        <v/>
      </c>
      <c r="R54" s="117" t="str">
        <f t="shared" si="3"/>
        <v/>
      </c>
      <c r="S54" s="117" t="str">
        <f t="shared" si="3"/>
        <v/>
      </c>
      <c r="T54" s="117" t="str">
        <f t="shared" si="3"/>
        <v/>
      </c>
      <c r="U54" s="117" t="str">
        <f t="shared" si="3"/>
        <v/>
      </c>
      <c r="V54" s="117" t="str">
        <f t="shared" si="3"/>
        <v/>
      </c>
      <c r="W54" s="117" t="str">
        <f t="shared" si="3"/>
        <v/>
      </c>
    </row>
    <row r="55" spans="1:23" x14ac:dyDescent="0.25">
      <c r="A55" s="116">
        <v>2034</v>
      </c>
      <c r="B55" s="116">
        <v>20</v>
      </c>
      <c r="C55" s="125" t="s">
        <v>42</v>
      </c>
      <c r="D55" s="113">
        <f>Feuil1!H29</f>
        <v>15800000</v>
      </c>
      <c r="E55" s="113">
        <v>0</v>
      </c>
      <c r="F55" s="115"/>
      <c r="G55" s="119" t="e">
        <f t="shared" si="4"/>
        <v>#N/A</v>
      </c>
      <c r="H55" s="117" t="str">
        <f t="shared" si="3"/>
        <v/>
      </c>
      <c r="I55" s="117" t="str">
        <f t="shared" si="3"/>
        <v/>
      </c>
      <c r="J55" s="117" t="str">
        <f t="shared" si="3"/>
        <v/>
      </c>
      <c r="K55" s="117" t="str">
        <f t="shared" si="3"/>
        <v/>
      </c>
      <c r="L55" s="117" t="str">
        <f t="shared" si="3"/>
        <v/>
      </c>
      <c r="M55" s="117" t="str">
        <f t="shared" si="3"/>
        <v/>
      </c>
      <c r="N55" s="117" t="str">
        <f t="shared" si="3"/>
        <v/>
      </c>
      <c r="O55" s="117" t="str">
        <f t="shared" si="3"/>
        <v/>
      </c>
      <c r="P55" s="117" t="str">
        <f t="shared" si="3"/>
        <v/>
      </c>
      <c r="Q55" s="117" t="str">
        <f t="shared" si="3"/>
        <v/>
      </c>
      <c r="R55" s="117" t="str">
        <f t="shared" si="3"/>
        <v/>
      </c>
      <c r="S55" s="117" t="str">
        <f t="shared" si="3"/>
        <v/>
      </c>
      <c r="T55" s="117" t="str">
        <f t="shared" si="3"/>
        <v/>
      </c>
      <c r="U55" s="117" t="str">
        <f t="shared" si="3"/>
        <v/>
      </c>
      <c r="V55" s="117" t="str">
        <f t="shared" si="3"/>
        <v/>
      </c>
      <c r="W55" s="117" t="str">
        <f t="shared" si="3"/>
        <v/>
      </c>
    </row>
    <row r="56" spans="1:23" x14ac:dyDescent="0.25">
      <c r="A56" s="116">
        <v>2035</v>
      </c>
      <c r="B56" s="116">
        <v>21</v>
      </c>
      <c r="C56" s="144" t="s">
        <v>44</v>
      </c>
      <c r="D56" s="131">
        <f>Feuil1!H30</f>
        <v>24300000</v>
      </c>
      <c r="E56" s="132">
        <v>120000</v>
      </c>
      <c r="F56" s="133">
        <v>2015</v>
      </c>
      <c r="G56" s="134">
        <f t="shared" si="4"/>
        <v>1</v>
      </c>
      <c r="H56" s="135">
        <f t="shared" si="3"/>
        <v>120000</v>
      </c>
      <c r="I56" s="117" t="str">
        <f t="shared" si="3"/>
        <v/>
      </c>
      <c r="J56" s="117" t="str">
        <f t="shared" si="3"/>
        <v/>
      </c>
      <c r="K56" s="117" t="str">
        <f t="shared" si="3"/>
        <v/>
      </c>
      <c r="L56" s="117" t="str">
        <f t="shared" si="3"/>
        <v/>
      </c>
      <c r="M56" s="117" t="str">
        <f t="shared" si="3"/>
        <v/>
      </c>
      <c r="N56" s="117" t="str">
        <f t="shared" si="3"/>
        <v/>
      </c>
      <c r="O56" s="117" t="str">
        <f t="shared" si="3"/>
        <v/>
      </c>
      <c r="P56" s="117" t="str">
        <f t="shared" si="3"/>
        <v/>
      </c>
      <c r="Q56" s="117" t="str">
        <f t="shared" si="3"/>
        <v/>
      </c>
      <c r="R56" s="117" t="str">
        <f t="shared" si="3"/>
        <v/>
      </c>
      <c r="S56" s="117" t="str">
        <f t="shared" si="3"/>
        <v/>
      </c>
      <c r="T56" s="117" t="str">
        <f t="shared" si="3"/>
        <v/>
      </c>
      <c r="U56" s="117" t="str">
        <f t="shared" si="3"/>
        <v/>
      </c>
      <c r="V56" s="117" t="str">
        <f t="shared" si="3"/>
        <v/>
      </c>
      <c r="W56" s="117" t="str">
        <f t="shared" si="3"/>
        <v/>
      </c>
    </row>
    <row r="57" spans="1:23" x14ac:dyDescent="0.25">
      <c r="A57" s="116">
        <v>2036</v>
      </c>
      <c r="B57" s="116">
        <v>22</v>
      </c>
      <c r="C57" s="145"/>
      <c r="D57" s="139"/>
      <c r="E57" s="140">
        <v>962045.99999999988</v>
      </c>
      <c r="F57" s="141">
        <v>2017</v>
      </c>
      <c r="G57" s="142">
        <f t="shared" si="4"/>
        <v>3</v>
      </c>
      <c r="H57" s="143">
        <f t="shared" si="3"/>
        <v>320681.99999999994</v>
      </c>
      <c r="I57" s="117">
        <f t="shared" si="3"/>
        <v>320681.99999999994</v>
      </c>
      <c r="J57" s="117">
        <f t="shared" si="3"/>
        <v>320681.99999999994</v>
      </c>
      <c r="K57" s="117" t="str">
        <f t="shared" si="3"/>
        <v/>
      </c>
      <c r="L57" s="117" t="str">
        <f t="shared" si="3"/>
        <v/>
      </c>
      <c r="M57" s="117" t="str">
        <f t="shared" si="3"/>
        <v/>
      </c>
      <c r="N57" s="117" t="str">
        <f t="shared" si="3"/>
        <v/>
      </c>
      <c r="O57" s="117" t="str">
        <f t="shared" si="3"/>
        <v/>
      </c>
      <c r="P57" s="117" t="str">
        <f t="shared" si="3"/>
        <v/>
      </c>
      <c r="Q57" s="117" t="str">
        <f t="shared" si="3"/>
        <v/>
      </c>
      <c r="R57" s="117" t="str">
        <f t="shared" si="3"/>
        <v/>
      </c>
      <c r="S57" s="117" t="str">
        <f t="shared" si="3"/>
        <v/>
      </c>
      <c r="T57" s="117" t="str">
        <f t="shared" si="3"/>
        <v/>
      </c>
      <c r="U57" s="117" t="str">
        <f t="shared" si="3"/>
        <v/>
      </c>
      <c r="V57" s="117" t="str">
        <f t="shared" si="3"/>
        <v/>
      </c>
      <c r="W57" s="117" t="str">
        <f t="shared" si="3"/>
        <v/>
      </c>
    </row>
    <row r="58" spans="1:23" x14ac:dyDescent="0.25">
      <c r="A58" s="116">
        <v>2037</v>
      </c>
      <c r="B58" s="116">
        <v>23</v>
      </c>
      <c r="C58" s="130" t="s">
        <v>46</v>
      </c>
      <c r="D58" s="131">
        <f>Feuil1!H32</f>
        <v>23000000</v>
      </c>
      <c r="E58" s="132">
        <v>0</v>
      </c>
      <c r="F58" s="133">
        <v>2015</v>
      </c>
      <c r="G58" s="134">
        <f t="shared" si="4"/>
        <v>1</v>
      </c>
      <c r="H58" s="135">
        <f t="shared" si="3"/>
        <v>0</v>
      </c>
      <c r="I58" s="117" t="str">
        <f t="shared" si="3"/>
        <v/>
      </c>
      <c r="J58" s="117" t="str">
        <f t="shared" si="3"/>
        <v/>
      </c>
      <c r="K58" s="117" t="str">
        <f t="shared" si="3"/>
        <v/>
      </c>
      <c r="L58" s="117" t="str">
        <f t="shared" si="3"/>
        <v/>
      </c>
      <c r="M58" s="117" t="str">
        <f t="shared" si="3"/>
        <v/>
      </c>
      <c r="N58" s="117" t="str">
        <f t="shared" si="3"/>
        <v/>
      </c>
      <c r="O58" s="117" t="str">
        <f t="shared" si="3"/>
        <v/>
      </c>
      <c r="P58" s="117" t="str">
        <f t="shared" si="3"/>
        <v/>
      </c>
      <c r="Q58" s="117" t="str">
        <f t="shared" si="3"/>
        <v/>
      </c>
      <c r="R58" s="117" t="str">
        <f t="shared" si="3"/>
        <v/>
      </c>
      <c r="S58" s="117" t="str">
        <f t="shared" si="3"/>
        <v/>
      </c>
      <c r="T58" s="117" t="str">
        <f t="shared" si="3"/>
        <v/>
      </c>
      <c r="U58" s="117" t="str">
        <f t="shared" si="3"/>
        <v/>
      </c>
      <c r="V58" s="117" t="str">
        <f t="shared" si="3"/>
        <v/>
      </c>
      <c r="W58" s="117" t="str">
        <f t="shared" si="3"/>
        <v/>
      </c>
    </row>
    <row r="59" spans="1:23" x14ac:dyDescent="0.25">
      <c r="A59" s="116">
        <v>2038</v>
      </c>
      <c r="B59" s="116">
        <v>24</v>
      </c>
      <c r="C59" s="138"/>
      <c r="D59" s="139"/>
      <c r="E59" s="140">
        <v>266000</v>
      </c>
      <c r="F59" s="141">
        <v>2015</v>
      </c>
      <c r="G59" s="142">
        <f t="shared" si="4"/>
        <v>1</v>
      </c>
      <c r="H59" s="143">
        <f t="shared" si="3"/>
        <v>266000</v>
      </c>
      <c r="I59" s="117" t="str">
        <f t="shared" si="3"/>
        <v/>
      </c>
      <c r="J59" s="117" t="str">
        <f t="shared" si="3"/>
        <v/>
      </c>
      <c r="K59" s="117" t="str">
        <f t="shared" si="3"/>
        <v/>
      </c>
      <c r="L59" s="117" t="str">
        <f t="shared" si="3"/>
        <v/>
      </c>
      <c r="M59" s="117" t="str">
        <f t="shared" si="3"/>
        <v/>
      </c>
      <c r="N59" s="117" t="str">
        <f t="shared" si="3"/>
        <v/>
      </c>
      <c r="O59" s="117" t="str">
        <f t="shared" si="3"/>
        <v/>
      </c>
      <c r="P59" s="117" t="str">
        <f t="shared" si="3"/>
        <v/>
      </c>
      <c r="Q59" s="117" t="str">
        <f t="shared" si="3"/>
        <v/>
      </c>
      <c r="R59" s="117" t="str">
        <f t="shared" si="3"/>
        <v/>
      </c>
      <c r="S59" s="117" t="str">
        <f t="shared" si="3"/>
        <v/>
      </c>
      <c r="T59" s="117" t="str">
        <f t="shared" si="3"/>
        <v/>
      </c>
      <c r="U59" s="117" t="str">
        <f t="shared" si="3"/>
        <v/>
      </c>
      <c r="V59" s="117" t="str">
        <f t="shared" si="3"/>
        <v/>
      </c>
      <c r="W59" s="117" t="str">
        <f t="shared" si="3"/>
        <v/>
      </c>
    </row>
    <row r="60" spans="1:23" x14ac:dyDescent="0.25">
      <c r="A60" s="116">
        <v>2039</v>
      </c>
      <c r="B60" s="116">
        <v>25</v>
      </c>
      <c r="C60" s="124" t="s">
        <v>47</v>
      </c>
      <c r="D60" s="111"/>
      <c r="E60" s="111">
        <v>0</v>
      </c>
      <c r="F60" s="114"/>
      <c r="G60" s="119" t="e">
        <f t="shared" si="4"/>
        <v>#N/A</v>
      </c>
      <c r="H60" s="117" t="str">
        <f t="shared" si="3"/>
        <v/>
      </c>
      <c r="I60" s="117" t="str">
        <f t="shared" si="3"/>
        <v/>
      </c>
      <c r="J60" s="117" t="str">
        <f t="shared" si="3"/>
        <v/>
      </c>
      <c r="K60" s="117" t="str">
        <f t="shared" si="3"/>
        <v/>
      </c>
      <c r="L60" s="117" t="str">
        <f t="shared" si="3"/>
        <v/>
      </c>
      <c r="M60" s="117" t="str">
        <f t="shared" si="3"/>
        <v/>
      </c>
      <c r="N60" s="117" t="str">
        <f t="shared" si="3"/>
        <v/>
      </c>
      <c r="O60" s="117" t="str">
        <f t="shared" si="3"/>
        <v/>
      </c>
      <c r="P60" s="117" t="str">
        <f t="shared" si="3"/>
        <v/>
      </c>
      <c r="Q60" s="117" t="str">
        <f t="shared" si="3"/>
        <v/>
      </c>
      <c r="R60" s="117" t="str">
        <f t="shared" si="3"/>
        <v/>
      </c>
      <c r="S60" s="117" t="str">
        <f t="shared" si="3"/>
        <v/>
      </c>
      <c r="T60" s="117" t="str">
        <f t="shared" si="3"/>
        <v/>
      </c>
      <c r="U60" s="117" t="str">
        <f t="shared" si="3"/>
        <v/>
      </c>
      <c r="V60" s="117" t="str">
        <f t="shared" si="3"/>
        <v/>
      </c>
      <c r="W60" s="117" t="str">
        <f t="shared" si="3"/>
        <v/>
      </c>
    </row>
    <row r="61" spans="1:23" x14ac:dyDescent="0.25">
      <c r="A61" s="116">
        <v>2040</v>
      </c>
      <c r="B61" s="116">
        <v>26</v>
      </c>
      <c r="C61" s="124" t="s">
        <v>48</v>
      </c>
      <c r="D61" s="111">
        <f>Feuil1!H35</f>
        <v>2400936</v>
      </c>
      <c r="E61" s="111">
        <v>444000.00000000012</v>
      </c>
      <c r="F61" s="114">
        <v>2020</v>
      </c>
      <c r="G61" s="119">
        <f t="shared" si="4"/>
        <v>6</v>
      </c>
      <c r="H61" s="117">
        <f t="shared" si="3"/>
        <v>74000.000000000015</v>
      </c>
      <c r="I61" s="117">
        <f t="shared" si="3"/>
        <v>74000.000000000015</v>
      </c>
      <c r="J61" s="117">
        <f t="shared" si="3"/>
        <v>74000.000000000015</v>
      </c>
      <c r="K61" s="117">
        <f t="shared" si="3"/>
        <v>74000.000000000015</v>
      </c>
      <c r="L61" s="117">
        <f t="shared" si="3"/>
        <v>74000.000000000015</v>
      </c>
      <c r="M61" s="117">
        <f t="shared" si="3"/>
        <v>74000.000000000015</v>
      </c>
      <c r="N61" s="117" t="str">
        <f t="shared" si="3"/>
        <v/>
      </c>
      <c r="O61" s="117" t="str">
        <f t="shared" si="3"/>
        <v/>
      </c>
      <c r="P61" s="117" t="str">
        <f t="shared" si="3"/>
        <v/>
      </c>
      <c r="Q61" s="117" t="str">
        <f t="shared" si="3"/>
        <v/>
      </c>
      <c r="R61" s="117" t="str">
        <f t="shared" si="3"/>
        <v/>
      </c>
      <c r="S61" s="117" t="str">
        <f t="shared" si="3"/>
        <v/>
      </c>
      <c r="T61" s="117" t="str">
        <f t="shared" si="3"/>
        <v/>
      </c>
      <c r="U61" s="117" t="str">
        <f t="shared" si="3"/>
        <v/>
      </c>
      <c r="V61" s="117" t="str">
        <f t="shared" si="3"/>
        <v/>
      </c>
      <c r="W61" s="117" t="str">
        <f t="shared" si="3"/>
        <v/>
      </c>
    </row>
    <row r="62" spans="1:23" x14ac:dyDescent="0.25">
      <c r="A62" s="116">
        <v>2041</v>
      </c>
      <c r="B62" s="116">
        <v>27</v>
      </c>
      <c r="C62" s="124" t="s">
        <v>51</v>
      </c>
      <c r="D62" s="111">
        <f>Feuil1!H36</f>
        <v>10387396</v>
      </c>
      <c r="E62" s="111">
        <v>-572950.50999999978</v>
      </c>
      <c r="F62" s="114">
        <v>2015</v>
      </c>
      <c r="G62" s="119">
        <f t="shared" si="4"/>
        <v>1</v>
      </c>
      <c r="H62" s="117" t="str">
        <f t="shared" si="3"/>
        <v/>
      </c>
      <c r="I62" s="117" t="str">
        <f t="shared" si="3"/>
        <v/>
      </c>
      <c r="J62" s="117" t="str">
        <f t="shared" si="3"/>
        <v/>
      </c>
      <c r="K62" s="117" t="str">
        <f t="shared" si="3"/>
        <v/>
      </c>
      <c r="L62" s="117" t="str">
        <f t="shared" si="3"/>
        <v/>
      </c>
      <c r="M62" s="117" t="str">
        <f t="shared" si="3"/>
        <v/>
      </c>
      <c r="N62" s="117" t="str">
        <f t="shared" si="3"/>
        <v/>
      </c>
      <c r="O62" s="117" t="str">
        <f t="shared" si="3"/>
        <v/>
      </c>
      <c r="P62" s="117" t="str">
        <f t="shared" si="3"/>
        <v/>
      </c>
      <c r="Q62" s="117" t="str">
        <f t="shared" si="3"/>
        <v/>
      </c>
      <c r="R62" s="117" t="str">
        <f t="shared" si="3"/>
        <v/>
      </c>
      <c r="S62" s="117" t="str">
        <f t="shared" si="3"/>
        <v/>
      </c>
      <c r="T62" s="117" t="str">
        <f t="shared" si="3"/>
        <v/>
      </c>
      <c r="U62" s="117" t="str">
        <f t="shared" si="3"/>
        <v/>
      </c>
      <c r="V62" s="117" t="str">
        <f t="shared" si="3"/>
        <v/>
      </c>
      <c r="W62" s="117" t="str">
        <f t="shared" si="3"/>
        <v/>
      </c>
    </row>
    <row r="63" spans="1:23" x14ac:dyDescent="0.25">
      <c r="A63" s="116">
        <v>2042</v>
      </c>
      <c r="B63" s="116">
        <v>28</v>
      </c>
      <c r="C63" s="124" t="s">
        <v>53</v>
      </c>
      <c r="D63" s="111">
        <f>Feuil1!H37</f>
        <v>22361000</v>
      </c>
      <c r="E63" s="111">
        <v>-3362880</v>
      </c>
      <c r="F63" s="114">
        <v>2020</v>
      </c>
      <c r="G63" s="119">
        <f t="shared" si="4"/>
        <v>6</v>
      </c>
      <c r="H63" s="117" t="str">
        <f t="shared" si="3"/>
        <v/>
      </c>
      <c r="I63" s="117" t="str">
        <f t="shared" si="3"/>
        <v/>
      </c>
      <c r="J63" s="117" t="str">
        <f t="shared" si="3"/>
        <v/>
      </c>
      <c r="K63" s="117" t="str">
        <f t="shared" si="3"/>
        <v/>
      </c>
      <c r="L63" s="117" t="str">
        <f t="shared" si="3"/>
        <v/>
      </c>
      <c r="M63" s="117" t="str">
        <f t="shared" si="3"/>
        <v/>
      </c>
      <c r="N63" s="117" t="str">
        <f t="shared" si="3"/>
        <v/>
      </c>
      <c r="O63" s="117" t="str">
        <f t="shared" si="3"/>
        <v/>
      </c>
      <c r="P63" s="117" t="str">
        <f t="shared" si="3"/>
        <v/>
      </c>
      <c r="Q63" s="117" t="str">
        <f t="shared" si="3"/>
        <v/>
      </c>
      <c r="R63" s="117" t="str">
        <f t="shared" si="3"/>
        <v/>
      </c>
      <c r="S63" s="117" t="str">
        <f t="shared" si="3"/>
        <v/>
      </c>
      <c r="T63" s="117" t="str">
        <f t="shared" si="3"/>
        <v/>
      </c>
      <c r="U63" s="117" t="str">
        <f t="shared" si="3"/>
        <v/>
      </c>
      <c r="V63" s="117" t="str">
        <f t="shared" si="3"/>
        <v/>
      </c>
      <c r="W63" s="117" t="str">
        <f t="shared" si="3"/>
        <v/>
      </c>
    </row>
    <row r="65" spans="3:23" x14ac:dyDescent="0.25">
      <c r="E65" s="129" t="s">
        <v>60</v>
      </c>
      <c r="H65" s="128">
        <f>COUNTIF(H36:H63,"&gt;0")+COUNTIF(H36:H63,"&lt;0")</f>
        <v>19</v>
      </c>
      <c r="I65" s="128">
        <f>COUNTIF(I36:I63,"&gt;0")+COUNTIF(I36:I63,"&lt;0")</f>
        <v>15</v>
      </c>
      <c r="J65" s="128">
        <f>COUNTIF(J36:J63,"&gt;0")+COUNTIF(J36:J63,"&lt;0")</f>
        <v>12</v>
      </c>
      <c r="K65" s="128">
        <f>COUNTIF(K36:K63,"&gt;0")+COUNTIF(K36:K63,"&lt;0")</f>
        <v>10</v>
      </c>
      <c r="L65" s="128">
        <f>COUNTIF(L36:L63,"&gt;0")+COUNTIF(L36:L63,"&lt;0")</f>
        <v>9</v>
      </c>
      <c r="M65" s="128">
        <f>COUNTIF(M36:M63,"&gt;0")+COUNTIF(M36:M63,"&lt;0")</f>
        <v>9</v>
      </c>
      <c r="N65" s="128">
        <f>COUNTIF(N36:N63,"&gt;0")+COUNTIF(N36:N63,"&lt;0")</f>
        <v>5</v>
      </c>
      <c r="O65" s="128">
        <f>COUNTIF(O36:O63,"&gt;0")+COUNTIF(O36:O63,"&lt;0")</f>
        <v>5</v>
      </c>
      <c r="P65" s="128">
        <f>COUNTIF(P36:P63,"&gt;0")+COUNTIF(P36:P63,"&lt;0")</f>
        <v>5</v>
      </c>
      <c r="Q65" s="128">
        <f>COUNTIF(Q36:Q63,"&gt;0")+COUNTIF(Q36:Q63,"&lt;0")</f>
        <v>5</v>
      </c>
      <c r="R65" s="128">
        <f>COUNTIF(R36:R63,"&gt;0")+COUNTIF(R36:R63,"&lt;0")</f>
        <v>5</v>
      </c>
      <c r="S65" s="128">
        <f>COUNTIF(S36:S63,"&gt;0")+COUNTIF(S36:S63,"&lt;0")</f>
        <v>4</v>
      </c>
      <c r="T65" s="128">
        <f>COUNTIF(T36:T63,"&gt;0")+COUNTIF(T36:T63,"&lt;0")</f>
        <v>4</v>
      </c>
      <c r="U65" s="128">
        <f>COUNTIF(U36:U63,"&gt;0")+COUNTIF(U36:U63,"&lt;0")</f>
        <v>4</v>
      </c>
      <c r="V65" s="128">
        <f>COUNTIF(V36:V63,"&gt;0")+COUNTIF(V36:V63,"&lt;0")</f>
        <v>4</v>
      </c>
      <c r="W65" s="128">
        <f>COUNTIF(W36:W63,"&gt;0")+COUNTIF(W36:W63,"&lt;0")</f>
        <v>4</v>
      </c>
    </row>
    <row r="66" spans="3:23" x14ac:dyDescent="0.25">
      <c r="H66" s="127"/>
      <c r="I66" s="127"/>
      <c r="J66" s="127"/>
      <c r="K66" s="127"/>
      <c r="L66" s="127"/>
      <c r="M66" s="127"/>
      <c r="N66" s="127"/>
      <c r="O66" s="127"/>
      <c r="P66" s="127"/>
      <c r="Q66" s="127"/>
      <c r="R66" s="127"/>
      <c r="S66" s="127"/>
      <c r="T66" s="127"/>
      <c r="U66" s="127"/>
      <c r="V66" s="127"/>
      <c r="W66" s="127"/>
    </row>
    <row r="70" spans="3:23" x14ac:dyDescent="0.25">
      <c r="C70" s="121" t="s">
        <v>59</v>
      </c>
      <c r="D70" s="120" t="s">
        <v>58</v>
      </c>
    </row>
  </sheetData>
  <mergeCells count="24">
    <mergeCell ref="C20:C22"/>
    <mergeCell ref="D20:D22"/>
    <mergeCell ref="C24:C25"/>
    <mergeCell ref="D24:D25"/>
    <mergeCell ref="C26:C27"/>
    <mergeCell ref="D26:D27"/>
    <mergeCell ref="C9:C11"/>
    <mergeCell ref="D9:D11"/>
    <mergeCell ref="C16:C17"/>
    <mergeCell ref="D16:D17"/>
    <mergeCell ref="C18:C19"/>
    <mergeCell ref="D18:D19"/>
    <mergeCell ref="D41:D43"/>
    <mergeCell ref="D48:D49"/>
    <mergeCell ref="D50:D51"/>
    <mergeCell ref="D52:D54"/>
    <mergeCell ref="D56:D57"/>
    <mergeCell ref="D58:D59"/>
    <mergeCell ref="C41:C43"/>
    <mergeCell ref="C48:C49"/>
    <mergeCell ref="C50:C51"/>
    <mergeCell ref="C52:C54"/>
    <mergeCell ref="C56:C57"/>
    <mergeCell ref="C58:C59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I2:L2"/>
  <sheetViews>
    <sheetView workbookViewId="0">
      <selection activeCell="B3" sqref="B3"/>
    </sheetView>
  </sheetViews>
  <sheetFormatPr baseColWidth="10" defaultRowHeight="15" x14ac:dyDescent="0.25"/>
  <sheetData>
    <row r="2" spans="9:12" x14ac:dyDescent="0.25">
      <c r="I2" t="str">
        <f t="shared" ref="D2:J2" si="0">IF(COLUMN()-3&gt;$B2,"",$A2/$B2)</f>
        <v/>
      </c>
      <c r="J2" t="str">
        <f t="shared" si="0"/>
        <v/>
      </c>
      <c r="K2" t="str">
        <f t="shared" ref="D2:L4" si="1">IF(COLUMN()-2&gt;$B2,"",$A2/$B2)</f>
        <v/>
      </c>
      <c r="L2" t="str">
        <f t="shared" si="1"/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ICDC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Tenaille, Nicolas</dc:creator>
  <cp:lastModifiedBy>Tenaille, Nicolas</cp:lastModifiedBy>
  <dcterms:created xsi:type="dcterms:W3CDTF">2015-07-29T09:10:53Z</dcterms:created>
  <dcterms:modified xsi:type="dcterms:W3CDTF">2015-07-29T13:49:08Z</dcterms:modified>
</cp:coreProperties>
</file>