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9375" windowHeight="4965" tabRatio="649"/>
  </bookViews>
  <sheets>
    <sheet name="Unmanned MCs" sheetId="3" r:id="rId1"/>
    <sheet name="Manual" sheetId="17" r:id="rId2"/>
    <sheet name="Sheet1" sheetId="18" r:id="rId3"/>
  </sheets>
  <calcPr calcId="145621"/>
</workbook>
</file>

<file path=xl/calcChain.xml><?xml version="1.0" encoding="utf-8"?>
<calcChain xmlns="http://schemas.openxmlformats.org/spreadsheetml/2006/main">
  <c r="C11" i="3" l="1"/>
  <c r="E11" i="3" s="1"/>
  <c r="I15" i="18"/>
  <c r="I14" i="18"/>
  <c r="I13" i="18"/>
  <c r="I12" i="18"/>
  <c r="I11" i="18"/>
  <c r="C41" i="18"/>
  <c r="B41" i="18"/>
  <c r="I41" i="18"/>
  <c r="C40" i="18"/>
  <c r="B40" i="18"/>
  <c r="E40" i="18"/>
  <c r="C39" i="18"/>
  <c r="B39" i="18"/>
  <c r="E39" i="18"/>
  <c r="C38" i="18"/>
  <c r="B38" i="18"/>
  <c r="I38" i="18"/>
  <c r="C37" i="18"/>
  <c r="B37" i="18"/>
  <c r="C36" i="18"/>
  <c r="B36" i="18"/>
  <c r="C35" i="18"/>
  <c r="B35" i="18"/>
  <c r="Q35" i="18"/>
  <c r="C34" i="18"/>
  <c r="B34" i="18"/>
  <c r="C33" i="18"/>
  <c r="B33" i="18"/>
  <c r="Q33" i="18"/>
  <c r="Q32" i="18"/>
  <c r="O32" i="18"/>
  <c r="M32" i="18"/>
  <c r="K32" i="18"/>
  <c r="I32" i="18"/>
  <c r="E32" i="18"/>
  <c r="C32" i="18"/>
  <c r="C31" i="18"/>
  <c r="B31" i="18"/>
  <c r="Q31" i="18"/>
  <c r="C30" i="18"/>
  <c r="B30" i="18"/>
  <c r="C29" i="18"/>
  <c r="B29" i="18"/>
  <c r="Q29" i="18"/>
  <c r="Q28" i="18"/>
  <c r="O28" i="18"/>
  <c r="M28" i="18"/>
  <c r="K28" i="18"/>
  <c r="I28" i="18"/>
  <c r="E28" i="18"/>
  <c r="C28" i="18"/>
  <c r="C27" i="18"/>
  <c r="B27" i="18"/>
  <c r="Q27" i="18"/>
  <c r="C26" i="18"/>
  <c r="B26" i="18"/>
  <c r="C25" i="18"/>
  <c r="B25" i="18"/>
  <c r="Q25" i="18"/>
  <c r="Q24" i="18"/>
  <c r="O24" i="18"/>
  <c r="M24" i="18"/>
  <c r="K24" i="18"/>
  <c r="I24" i="18"/>
  <c r="G24" i="18"/>
  <c r="E24" i="18"/>
  <c r="C24" i="18"/>
  <c r="Q23" i="18"/>
  <c r="O23" i="18"/>
  <c r="M23" i="18"/>
  <c r="K23" i="18"/>
  <c r="I23" i="18"/>
  <c r="G23" i="18"/>
  <c r="E23" i="18"/>
  <c r="C23" i="18"/>
  <c r="Q22" i="18"/>
  <c r="O22" i="18"/>
  <c r="M22" i="18"/>
  <c r="K22" i="18"/>
  <c r="I22" i="18"/>
  <c r="G22" i="18"/>
  <c r="E22" i="18"/>
  <c r="C22" i="18"/>
  <c r="Q21" i="18"/>
  <c r="O21" i="18"/>
  <c r="M21" i="18"/>
  <c r="K21" i="18"/>
  <c r="I21" i="18"/>
  <c r="G21" i="18"/>
  <c r="E21" i="18"/>
  <c r="C21" i="18"/>
  <c r="Q20" i="18"/>
  <c r="O20" i="18"/>
  <c r="M20" i="18"/>
  <c r="K20" i="18"/>
  <c r="I20" i="18"/>
  <c r="G20" i="18"/>
  <c r="E20" i="18"/>
  <c r="C20" i="18"/>
  <c r="Q19" i="18"/>
  <c r="O19" i="18"/>
  <c r="M19" i="18"/>
  <c r="K19" i="18"/>
  <c r="I19" i="18"/>
  <c r="G19" i="18"/>
  <c r="E19" i="18"/>
  <c r="C19" i="18"/>
  <c r="Q18" i="18"/>
  <c r="O18" i="18"/>
  <c r="M18" i="18"/>
  <c r="K18" i="18"/>
  <c r="I18" i="18"/>
  <c r="G18" i="18"/>
  <c r="E18" i="18"/>
  <c r="C18" i="18"/>
  <c r="Q17" i="18"/>
  <c r="O17" i="18"/>
  <c r="M17" i="18"/>
  <c r="K17" i="18"/>
  <c r="I17" i="18"/>
  <c r="G17" i="18"/>
  <c r="E17" i="18"/>
  <c r="C17" i="18"/>
  <c r="Q16" i="18"/>
  <c r="O16" i="18"/>
  <c r="M16" i="18"/>
  <c r="K16" i="18"/>
  <c r="I16" i="18"/>
  <c r="G16" i="18"/>
  <c r="E16" i="18"/>
  <c r="C16" i="18"/>
  <c r="Q15" i="18"/>
  <c r="O15" i="18"/>
  <c r="M15" i="18"/>
  <c r="K15" i="18"/>
  <c r="G15" i="18"/>
  <c r="E15" i="18"/>
  <c r="C15" i="18"/>
  <c r="Q14" i="18"/>
  <c r="O14" i="18"/>
  <c r="M14" i="18"/>
  <c r="K14" i="18"/>
  <c r="G14" i="18"/>
  <c r="E14" i="18"/>
  <c r="C14" i="18"/>
  <c r="Q13" i="18"/>
  <c r="O13" i="18"/>
  <c r="M13" i="18"/>
  <c r="K13" i="18"/>
  <c r="G13" i="18"/>
  <c r="E13" i="18"/>
  <c r="C13" i="18"/>
  <c r="Q12" i="18"/>
  <c r="O12" i="18"/>
  <c r="M12" i="18"/>
  <c r="K12" i="18"/>
  <c r="G12" i="18"/>
  <c r="E12" i="18"/>
  <c r="C12" i="18"/>
  <c r="Q11" i="18"/>
  <c r="O11" i="18"/>
  <c r="M11" i="18"/>
  <c r="K11" i="18"/>
  <c r="G11" i="18"/>
  <c r="E11" i="18"/>
  <c r="C11" i="18"/>
  <c r="C10" i="18"/>
  <c r="B10" i="18"/>
  <c r="O10" i="18"/>
  <c r="C9" i="18"/>
  <c r="B9" i="18"/>
  <c r="O9" i="18"/>
  <c r="C8" i="18"/>
  <c r="B8" i="18"/>
  <c r="O8" i="18"/>
  <c r="C7" i="18"/>
  <c r="B7" i="18"/>
  <c r="C6" i="18"/>
  <c r="B6" i="18"/>
  <c r="M5" i="18"/>
  <c r="C5" i="18"/>
  <c r="B5" i="18"/>
  <c r="Q5" i="18"/>
  <c r="D21" i="3"/>
  <c r="D7" i="17"/>
  <c r="D15" i="17"/>
  <c r="D22" i="17"/>
  <c r="D21" i="17"/>
  <c r="D17" i="17"/>
  <c r="D14" i="17"/>
  <c r="D28" i="17"/>
  <c r="D16" i="17"/>
  <c r="D18" i="17"/>
  <c r="D20" i="17"/>
  <c r="D19" i="17"/>
  <c r="D26" i="17"/>
  <c r="F22" i="17"/>
  <c r="F15" i="17"/>
  <c r="F21" i="17"/>
  <c r="F17" i="17"/>
  <c r="F19" i="17"/>
  <c r="F23" i="17"/>
  <c r="D1" i="17"/>
  <c r="C23" i="3"/>
  <c r="E23" i="3"/>
  <c r="G22" i="3"/>
  <c r="E19" i="3"/>
  <c r="E1" i="3"/>
  <c r="D31" i="17"/>
  <c r="D27" i="17"/>
  <c r="O7" i="18"/>
  <c r="K7" i="18"/>
  <c r="Q7" i="18"/>
  <c r="M7" i="18"/>
  <c r="I7" i="18"/>
  <c r="I36" i="18"/>
  <c r="E36" i="18"/>
  <c r="Q6" i="18"/>
  <c r="M6" i="18"/>
  <c r="O6" i="18"/>
  <c r="K6" i="18"/>
  <c r="O26" i="18"/>
  <c r="K26" i="18"/>
  <c r="Q26" i="18"/>
  <c r="M26" i="18"/>
  <c r="I26" i="18"/>
  <c r="O30" i="18"/>
  <c r="K30" i="18"/>
  <c r="Q30" i="18"/>
  <c r="M30" i="18"/>
  <c r="I30" i="18"/>
  <c r="O34" i="18"/>
  <c r="K34" i="18"/>
  <c r="Q34" i="18"/>
  <c r="M34" i="18"/>
  <c r="I34" i="18"/>
  <c r="I37" i="18"/>
  <c r="E37" i="18"/>
  <c r="O5" i="18"/>
  <c r="M8" i="18"/>
  <c r="Q8" i="18"/>
  <c r="M9" i="18"/>
  <c r="Q9" i="18"/>
  <c r="G10" i="18"/>
  <c r="M10" i="18"/>
  <c r="Q10" i="18"/>
  <c r="K25" i="18"/>
  <c r="O25" i="18"/>
  <c r="K27" i="18"/>
  <c r="O27" i="18"/>
  <c r="K29" i="18"/>
  <c r="O29" i="18"/>
  <c r="K31" i="18"/>
  <c r="O31" i="18"/>
  <c r="K33" i="18"/>
  <c r="O33" i="18"/>
  <c r="I35" i="18"/>
  <c r="O35" i="18"/>
  <c r="I39" i="18"/>
  <c r="I40" i="18"/>
  <c r="K8" i="18"/>
  <c r="K9" i="18"/>
  <c r="E10" i="18"/>
  <c r="K10" i="18"/>
  <c r="I25" i="18"/>
  <c r="M25" i="18"/>
  <c r="I27" i="18"/>
  <c r="M27" i="18"/>
  <c r="I29" i="18"/>
  <c r="M29" i="18"/>
  <c r="I31" i="18"/>
  <c r="M31" i="18"/>
  <c r="I33" i="18"/>
  <c r="M33" i="18"/>
  <c r="E35" i="18"/>
  <c r="M35" i="18"/>
</calcChain>
</file>

<file path=xl/sharedStrings.xml><?xml version="1.0" encoding="utf-8"?>
<sst xmlns="http://schemas.openxmlformats.org/spreadsheetml/2006/main" count="113" uniqueCount="80">
  <si>
    <t>Material Cost</t>
  </si>
  <si>
    <t>Profile Labour Cost</t>
  </si>
  <si>
    <t>Qty/Hour (Lathe)</t>
  </si>
  <si>
    <t>Lathe Set (Hours)</t>
  </si>
  <si>
    <t>Batch Qty</t>
  </si>
  <si>
    <t>Total Cost</t>
  </si>
  <si>
    <t>Sell Price</t>
  </si>
  <si>
    <t>Part No:</t>
  </si>
  <si>
    <t>Saw</t>
  </si>
  <si>
    <t>M-Centre Set (Hours)</t>
  </si>
  <si>
    <t>Qty/Hour (M-Centre)</t>
  </si>
  <si>
    <t>€</t>
  </si>
  <si>
    <t>Cost /Min.</t>
  </si>
  <si>
    <t>Margin</t>
  </si>
  <si>
    <t>Lathe op2 Set (Hours)</t>
  </si>
  <si>
    <t>Lathe op2 run/hour</t>
  </si>
  <si>
    <t>Notes</t>
  </si>
  <si>
    <t>sulfo-nitriding</t>
  </si>
  <si>
    <t>%</t>
  </si>
  <si>
    <t>Transport (0.07e/kg)</t>
  </si>
  <si>
    <t>per hour</t>
  </si>
  <si>
    <t>Carriage</t>
  </si>
  <si>
    <t>Mins per piece</t>
  </si>
  <si>
    <t>Mins per</t>
  </si>
  <si>
    <t>piece</t>
  </si>
  <si>
    <t>Manual M/C</t>
  </si>
  <si>
    <t>(STG0.65/kg)</t>
  </si>
  <si>
    <t>MATERIAL SURCHARGE</t>
  </si>
  <si>
    <t>Price/m</t>
  </si>
  <si>
    <t>m</t>
  </si>
  <si>
    <t>2 bars if &lt;70mm</t>
  </si>
  <si>
    <t>mins run time</t>
  </si>
  <si>
    <t>Dia. 100mm=2.8 mins</t>
  </si>
  <si>
    <t xml:space="preserve">                                                                          </t>
  </si>
  <si>
    <t>total Material cost</t>
  </si>
  <si>
    <t>Total Labour cost</t>
  </si>
  <si>
    <t>1.66kg</t>
  </si>
  <si>
    <t>Cost per Minute</t>
  </si>
  <si>
    <t>Maintenance % (Man attend %)</t>
  </si>
  <si>
    <t>Machine Running Time</t>
  </si>
  <si>
    <t xml:space="preserve">Machine Runing Cost </t>
  </si>
  <si>
    <t>Automatic Operations</t>
  </si>
  <si>
    <t>Set (Hours)</t>
  </si>
  <si>
    <t>Cost (Euro)</t>
  </si>
  <si>
    <t>drill/tap</t>
  </si>
  <si>
    <t xml:space="preserve">Machine Type: </t>
  </si>
  <si>
    <t>G075040D</t>
  </si>
  <si>
    <t>60mm=1min</t>
  </si>
  <si>
    <t>mins</t>
  </si>
  <si>
    <t xml:space="preserve">Theoretical Costing Calculation </t>
  </si>
  <si>
    <t xml:space="preserve">Material Spec.: </t>
  </si>
  <si>
    <t>Running Cost = runing mins * % attendance * cost per min</t>
  </si>
  <si>
    <t xml:space="preserve">Material Spec. </t>
  </si>
  <si>
    <t xml:space="preserve">Part No: </t>
  </si>
  <si>
    <t>Doosan 400M</t>
  </si>
  <si>
    <t>BA135</t>
  </si>
  <si>
    <t xml:space="preserve">PB Machine Tech. </t>
  </si>
  <si>
    <t>Pricelist for Steel Bar -Updated on each Purchase</t>
  </si>
  <si>
    <t xml:space="preserve">Round Bar </t>
  </si>
  <si>
    <t>April. 2010 -Midsteel Estimate !!</t>
  </si>
  <si>
    <t xml:space="preserve">Black Free-Cutting </t>
  </si>
  <si>
    <t>Black ST52 (CMC)</t>
  </si>
  <si>
    <t>Bright (BMS) 070M20 (C&amp;S)</t>
  </si>
  <si>
    <t>Bright F/C EN1A (C&amp;S)</t>
  </si>
  <si>
    <t>Cast - GD250</t>
  </si>
  <si>
    <t>Cast - GGG40</t>
  </si>
  <si>
    <t>Dia.</t>
  </si>
  <si>
    <t>Updated on: Dec'14</t>
  </si>
  <si>
    <t>Updated on: Dec.2014 RK</t>
  </si>
  <si>
    <t>Updated on: Dec.2013 RK</t>
  </si>
  <si>
    <t>Updated on: Aug 14 RK</t>
  </si>
  <si>
    <t>Updated on: Jan 15 RK</t>
  </si>
  <si>
    <t>m/tonne</t>
  </si>
  <si>
    <t>Kg/m</t>
  </si>
  <si>
    <t>price/ tonne</t>
  </si>
  <si>
    <t>price per metre</t>
  </si>
  <si>
    <t>price /tonne</t>
  </si>
  <si>
    <t>price /m</t>
  </si>
  <si>
    <t xml:space="preserve">China </t>
  </si>
  <si>
    <t>per tonne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</si>
</sst>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£&quot;#,##0.00;[Red]\-&quot;£&quot;#,##0.00"/>
    <numFmt numFmtId="165" formatCode="_(&quot;$&quot;* #,##0.00_);_(&quot;$&quot;* \(#,##0.00\);_(&quot;$&quot;* &quot;-&quot;??_);_(@_)"/>
    <numFmt numFmtId="166" formatCode="_(* #,##0.00_);_(* \(#,##0.00\);_(* &quot;-&quot;??_);_(@_)"/>
    <numFmt numFmtId="167" formatCode="&quot;€&quot;#,##0.00"/>
    <numFmt numFmtId="168" formatCode="0.0"/>
    <numFmt numFmtId="169" formatCode="d\-mmm\-yy"/>
    <numFmt numFmtId="170" formatCode="_-* #,##0_-;\-* #,##0_-;_-* &quot;-&quot;??_-;_-@_-"/>
  </numFmts>
  <fonts count="17" x14ac:knownFonts="1">
    <font>
      <sz val="10"/>
      <name val="Arial"/>
    </font>
    <font>
      <sz val="10"/>
      <name val="Arial"/>
      <family val="2"/>
    </font>
    <font>
      <b/>
      <i/>
      <u/>
      <sz val="1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i/>
      <sz val="8"/>
      <name val="Arial"/>
      <family val="2"/>
    </font>
    <font>
      <b/>
      <u/>
      <sz val="10"/>
      <name val="Arial"/>
      <family val="2"/>
    </font>
    <font>
      <b/>
      <u/>
      <sz val="14"/>
      <name val="Arial"/>
      <family val="2"/>
    </font>
    <font>
      <b/>
      <u/>
      <sz val="16"/>
      <name val="Arial"/>
      <family val="2"/>
    </font>
    <font>
      <sz val="10"/>
      <color indexed="10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sz val="10"/>
      <color indexed="2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6">
    <xf numFmtId="0" fontId="0" fillId="0" borderId="0" xfId="0"/>
    <xf numFmtId="0" fontId="0" fillId="0" borderId="1" xfId="0" applyBorder="1"/>
    <xf numFmtId="0" fontId="0" fillId="0" borderId="2" xfId="0" applyBorder="1"/>
    <xf numFmtId="2" fontId="0" fillId="0" borderId="3" xfId="0" applyNumberFormat="1" applyBorder="1"/>
    <xf numFmtId="2" fontId="0" fillId="0" borderId="4" xfId="2" applyNumberFormat="1" applyFont="1" applyBorder="1"/>
    <xf numFmtId="167" fontId="3" fillId="0" borderId="1" xfId="2" applyNumberFormat="1" applyFont="1" applyBorder="1"/>
    <xf numFmtId="164" fontId="0" fillId="0" borderId="0" xfId="2" applyNumberFormat="1" applyFont="1"/>
    <xf numFmtId="0" fontId="0" fillId="0" borderId="0" xfId="0" applyAlignment="1">
      <alignment horizontal="right"/>
    </xf>
    <xf numFmtId="0" fontId="0" fillId="0" borderId="0" xfId="0" applyBorder="1"/>
    <xf numFmtId="0" fontId="0" fillId="0" borderId="6" xfId="0" applyBorder="1"/>
    <xf numFmtId="0" fontId="0" fillId="0" borderId="0" xfId="0" applyAlignment="1">
      <alignment wrapText="1"/>
    </xf>
    <xf numFmtId="0" fontId="0" fillId="0" borderId="7" xfId="0" applyBorder="1"/>
    <xf numFmtId="168" fontId="0" fillId="0" borderId="7" xfId="0" applyNumberFormat="1" applyBorder="1"/>
    <xf numFmtId="168" fontId="0" fillId="0" borderId="8" xfId="0" applyNumberFormat="1" applyBorder="1"/>
    <xf numFmtId="166" fontId="0" fillId="0" borderId="5" xfId="1" applyFont="1" applyBorder="1"/>
    <xf numFmtId="0" fontId="0" fillId="0" borderId="9" xfId="0" applyBorder="1" applyAlignment="1">
      <alignment wrapText="1"/>
    </xf>
    <xf numFmtId="0" fontId="0" fillId="0" borderId="0" xfId="0" applyBorder="1" applyAlignment="1">
      <alignment horizontal="center"/>
    </xf>
    <xf numFmtId="15" fontId="0" fillId="0" borderId="0" xfId="0" applyNumberFormat="1" applyBorder="1"/>
    <xf numFmtId="15" fontId="0" fillId="0" borderId="0" xfId="0" applyNumberFormat="1"/>
    <xf numFmtId="166" fontId="0" fillId="0" borderId="3" xfId="1" applyFont="1" applyBorder="1"/>
    <xf numFmtId="0" fontId="6" fillId="0" borderId="1" xfId="0" applyFont="1" applyBorder="1"/>
    <xf numFmtId="0" fontId="0" fillId="0" borderId="11" xfId="0" applyBorder="1"/>
    <xf numFmtId="0" fontId="8" fillId="0" borderId="0" xfId="0" applyFont="1"/>
    <xf numFmtId="2" fontId="0" fillId="0" borderId="1" xfId="0" applyNumberFormat="1" applyBorder="1"/>
    <xf numFmtId="9" fontId="0" fillId="0" borderId="1" xfId="3" applyFont="1" applyBorder="1"/>
    <xf numFmtId="0" fontId="9" fillId="0" borderId="0" xfId="0" applyFont="1"/>
    <xf numFmtId="2" fontId="0" fillId="0" borderId="10" xfId="0" applyNumberFormat="1" applyBorder="1"/>
    <xf numFmtId="0" fontId="0" fillId="0" borderId="10" xfId="0" applyBorder="1" applyAlignment="1">
      <alignment wrapText="1"/>
    </xf>
    <xf numFmtId="166" fontId="0" fillId="0" borderId="10" xfId="1" applyFont="1" applyBorder="1"/>
    <xf numFmtId="0" fontId="12" fillId="0" borderId="1" xfId="0" applyFont="1" applyBorder="1"/>
    <xf numFmtId="0" fontId="10" fillId="0" borderId="12" xfId="0" applyFont="1" applyBorder="1"/>
    <xf numFmtId="0" fontId="0" fillId="0" borderId="13" xfId="0" applyBorder="1"/>
    <xf numFmtId="0" fontId="0" fillId="0" borderId="14" xfId="0" applyBorder="1"/>
    <xf numFmtId="0" fontId="11" fillId="0" borderId="15" xfId="0" applyFont="1" applyBorder="1"/>
    <xf numFmtId="0" fontId="0" fillId="0" borderId="3" xfId="0" applyBorder="1"/>
    <xf numFmtId="0" fontId="0" fillId="0" borderId="15" xfId="0" applyBorder="1"/>
    <xf numFmtId="169" fontId="3" fillId="0" borderId="0" xfId="0" applyNumberFormat="1" applyFont="1" applyBorder="1"/>
    <xf numFmtId="0" fontId="12" fillId="0" borderId="0" xfId="0" applyFont="1" applyBorder="1" applyAlignment="1">
      <alignment horizontal="center"/>
    </xf>
    <xf numFmtId="0" fontId="2" fillId="0" borderId="0" xfId="0" applyFont="1" applyBorder="1"/>
    <xf numFmtId="0" fontId="9" fillId="0" borderId="0" xfId="0" applyFont="1" applyBorder="1"/>
    <xf numFmtId="0" fontId="9" fillId="0" borderId="15" xfId="0" applyFont="1" applyBorder="1"/>
    <xf numFmtId="0" fontId="3" fillId="0" borderId="0" xfId="0" applyFont="1" applyBorder="1" applyAlignment="1">
      <alignment horizontal="center"/>
    </xf>
    <xf numFmtId="166" fontId="0" fillId="0" borderId="0" xfId="1" applyFont="1" applyBorder="1"/>
    <xf numFmtId="0" fontId="5" fillId="0" borderId="15" xfId="0" applyFont="1" applyBorder="1"/>
    <xf numFmtId="49" fontId="10" fillId="0" borderId="0" xfId="0" applyNumberFormat="1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wrapText="1"/>
    </xf>
    <xf numFmtId="49" fontId="10" fillId="0" borderId="20" xfId="0" applyNumberFormat="1" applyFont="1" applyBorder="1" applyAlignment="1"/>
    <xf numFmtId="49" fontId="10" fillId="0" borderId="21" xfId="0" applyNumberFormat="1" applyFont="1" applyBorder="1" applyAlignment="1"/>
    <xf numFmtId="0" fontId="0" fillId="0" borderId="15" xfId="0" applyBorder="1" applyAlignment="1"/>
    <xf numFmtId="0" fontId="0" fillId="0" borderId="0" xfId="0" applyBorder="1" applyAlignment="1"/>
    <xf numFmtId="0" fontId="0" fillId="0" borderId="3" xfId="0" applyBorder="1" applyAlignment="1"/>
    <xf numFmtId="0" fontId="0" fillId="0" borderId="0" xfId="0" applyFill="1" applyBorder="1" applyAlignment="1"/>
    <xf numFmtId="168" fontId="0" fillId="0" borderId="0" xfId="0" applyNumberFormat="1"/>
    <xf numFmtId="0" fontId="14" fillId="0" borderId="0" xfId="0" applyFont="1"/>
    <xf numFmtId="0" fontId="15" fillId="0" borderId="0" xfId="0" applyFont="1"/>
    <xf numFmtId="0" fontId="0" fillId="0" borderId="21" xfId="0" applyBorder="1"/>
    <xf numFmtId="17" fontId="9" fillId="0" borderId="22" xfId="0" applyNumberFormat="1" applyFont="1" applyBorder="1" applyAlignment="1">
      <alignment horizontal="center" wrapText="1"/>
    </xf>
    <xf numFmtId="0" fontId="9" fillId="0" borderId="23" xfId="0" applyFont="1" applyBorder="1" applyAlignment="1">
      <alignment horizontal="center" wrapText="1"/>
    </xf>
    <xf numFmtId="0" fontId="9" fillId="0" borderId="22" xfId="0" applyFont="1" applyBorder="1" applyAlignment="1">
      <alignment horizontal="center" wrapText="1"/>
    </xf>
    <xf numFmtId="0" fontId="9" fillId="0" borderId="6" xfId="0" applyFont="1" applyBorder="1" applyAlignment="1">
      <alignment horizontal="center" wrapText="1"/>
    </xf>
    <xf numFmtId="168" fontId="0" fillId="0" borderId="10" xfId="0" applyNumberFormat="1" applyBorder="1" applyAlignment="1">
      <alignment wrapText="1"/>
    </xf>
    <xf numFmtId="0" fontId="0" fillId="0" borderId="20" xfId="0" applyBorder="1" applyAlignment="1">
      <alignment wrapText="1"/>
    </xf>
    <xf numFmtId="0" fontId="0" fillId="0" borderId="24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21" xfId="0" applyBorder="1" applyAlignment="1">
      <alignment wrapText="1"/>
    </xf>
    <xf numFmtId="2" fontId="0" fillId="0" borderId="20" xfId="0" applyNumberFormat="1" applyBorder="1"/>
    <xf numFmtId="0" fontId="0" fillId="0" borderId="24" xfId="0" applyBorder="1"/>
    <xf numFmtId="0" fontId="0" fillId="0" borderId="20" xfId="0" applyBorder="1"/>
    <xf numFmtId="170" fontId="3" fillId="0" borderId="24" xfId="1" applyNumberFormat="1" applyFont="1" applyFill="1" applyBorder="1"/>
    <xf numFmtId="166" fontId="0" fillId="0" borderId="4" xfId="1" applyFont="1" applyBorder="1"/>
    <xf numFmtId="2" fontId="1" fillId="0" borderId="4" xfId="1" applyNumberFormat="1" applyFont="1" applyBorder="1"/>
    <xf numFmtId="2" fontId="16" fillId="0" borderId="4" xfId="1" applyNumberFormat="1" applyFont="1" applyBorder="1"/>
    <xf numFmtId="2" fontId="0" fillId="0" borderId="0" xfId="0" applyNumberFormat="1"/>
    <xf numFmtId="9" fontId="0" fillId="0" borderId="0" xfId="3" applyFont="1"/>
    <xf numFmtId="166" fontId="0" fillId="0" borderId="25" xfId="1" applyFont="1" applyBorder="1"/>
    <xf numFmtId="2" fontId="16" fillId="0" borderId="26" xfId="1" applyNumberFormat="1" applyFont="1" applyBorder="1"/>
    <xf numFmtId="2" fontId="16" fillId="0" borderId="27" xfId="1" applyNumberFormat="1" applyFont="1" applyBorder="1"/>
    <xf numFmtId="0" fontId="0" fillId="0" borderId="28" xfId="0" applyFill="1" applyBorder="1"/>
    <xf numFmtId="166" fontId="0" fillId="0" borderId="29" xfId="1" applyFont="1" applyFill="1" applyBorder="1"/>
    <xf numFmtId="2" fontId="0" fillId="0" borderId="24" xfId="0" applyNumberFormat="1" applyBorder="1"/>
    <xf numFmtId="2" fontId="0" fillId="0" borderId="4" xfId="0" applyNumberFormat="1" applyBorder="1"/>
    <xf numFmtId="2" fontId="3" fillId="0" borderId="24" xfId="1" applyNumberFormat="1" applyFont="1" applyFill="1" applyBorder="1"/>
    <xf numFmtId="2" fontId="0" fillId="0" borderId="4" xfId="1" applyNumberFormat="1" applyFont="1" applyBorder="1"/>
    <xf numFmtId="2" fontId="3" fillId="2" borderId="4" xfId="1" applyNumberFormat="1" applyFont="1" applyFill="1" applyBorder="1"/>
    <xf numFmtId="2" fontId="3" fillId="2" borderId="20" xfId="1" applyNumberFormat="1" applyFont="1" applyFill="1" applyBorder="1"/>
    <xf numFmtId="2" fontId="0" fillId="0" borderId="20" xfId="1" applyNumberFormat="1" applyFont="1" applyBorder="1"/>
    <xf numFmtId="2" fontId="0" fillId="0" borderId="30" xfId="0" applyNumberFormat="1" applyBorder="1"/>
    <xf numFmtId="2" fontId="0" fillId="0" borderId="31" xfId="1" applyNumberFormat="1" applyFont="1" applyBorder="1"/>
    <xf numFmtId="2" fontId="0" fillId="0" borderId="12" xfId="1" applyNumberFormat="1" applyFont="1" applyBorder="1"/>
    <xf numFmtId="2" fontId="0" fillId="0" borderId="26" xfId="0" applyNumberFormat="1" applyBorder="1"/>
    <xf numFmtId="2" fontId="0" fillId="0" borderId="25" xfId="1" applyNumberFormat="1" applyFont="1" applyBorder="1"/>
    <xf numFmtId="2" fontId="0" fillId="0" borderId="27" xfId="1" applyNumberFormat="1" applyFont="1" applyBorder="1"/>
    <xf numFmtId="2" fontId="0" fillId="0" borderId="10" xfId="0" applyNumberFormat="1" applyBorder="1" applyAlignment="1">
      <alignment horizontal="left"/>
    </xf>
    <xf numFmtId="2" fontId="0" fillId="0" borderId="0" xfId="0" applyNumberFormat="1" applyBorder="1"/>
    <xf numFmtId="2" fontId="12" fillId="0" borderId="0" xfId="0" applyNumberFormat="1" applyFont="1" applyBorder="1" applyAlignment="1">
      <alignment horizontal="center"/>
    </xf>
    <xf numFmtId="0" fontId="9" fillId="0" borderId="32" xfId="0" applyFont="1" applyBorder="1" applyAlignment="1">
      <alignment wrapText="1"/>
    </xf>
    <xf numFmtId="0" fontId="9" fillId="0" borderId="33" xfId="0" applyFont="1" applyBorder="1" applyAlignment="1">
      <alignment wrapText="1"/>
    </xf>
    <xf numFmtId="0" fontId="9" fillId="0" borderId="34" xfId="0" applyFont="1" applyBorder="1" applyAlignment="1">
      <alignment wrapText="1"/>
    </xf>
    <xf numFmtId="0" fontId="9" fillId="0" borderId="35" xfId="0" applyFont="1" applyBorder="1" applyAlignment="1">
      <alignment wrapText="1"/>
    </xf>
    <xf numFmtId="0" fontId="12" fillId="0" borderId="0" xfId="0" applyFont="1" applyBorder="1"/>
    <xf numFmtId="167" fontId="3" fillId="0" borderId="0" xfId="2" applyNumberFormat="1" applyFont="1" applyBorder="1"/>
    <xf numFmtId="0" fontId="4" fillId="0" borderId="0" xfId="0" applyFont="1" applyBorder="1" applyAlignment="1">
      <alignment horizontal="right"/>
    </xf>
    <xf numFmtId="166" fontId="4" fillId="0" borderId="0" xfId="1" applyFont="1" applyBorder="1"/>
    <xf numFmtId="2" fontId="4" fillId="0" borderId="0" xfId="0" applyNumberFormat="1" applyFont="1" applyBorder="1"/>
    <xf numFmtId="167" fontId="4" fillId="0" borderId="0" xfId="0" applyNumberFormat="1" applyFont="1" applyBorder="1"/>
    <xf numFmtId="0" fontId="4" fillId="0" borderId="0" xfId="0" applyFont="1" applyBorder="1"/>
    <xf numFmtId="0" fontId="13" fillId="0" borderId="0" xfId="0" applyFont="1" applyBorder="1"/>
    <xf numFmtId="0" fontId="0" fillId="0" borderId="0" xfId="0" applyBorder="1" applyAlignment="1">
      <alignment wrapText="1"/>
    </xf>
    <xf numFmtId="17" fontId="0" fillId="0" borderId="0" xfId="0" applyNumberFormat="1" applyBorder="1"/>
    <xf numFmtId="0" fontId="7" fillId="0" borderId="0" xfId="0" applyFont="1" applyBorder="1"/>
    <xf numFmtId="49" fontId="10" fillId="0" borderId="20" xfId="0" applyNumberFormat="1" applyFont="1" applyBorder="1" applyAlignment="1">
      <alignment horizontal="center"/>
    </xf>
    <xf numFmtId="49" fontId="10" fillId="0" borderId="21" xfId="0" applyNumberFormat="1" applyFont="1" applyBorder="1" applyAlignment="1">
      <alignment horizontal="center"/>
    </xf>
    <xf numFmtId="0" fontId="9" fillId="0" borderId="32" xfId="0" applyFont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9" fillId="0" borderId="34" xfId="0" applyFont="1" applyBorder="1" applyAlignment="1">
      <alignment horizontal="center" wrapText="1"/>
    </xf>
    <xf numFmtId="0" fontId="9" fillId="0" borderId="35" xfId="0" applyFont="1" applyBorder="1" applyAlignment="1">
      <alignment horizontal="center" wrapText="1"/>
    </xf>
    <xf numFmtId="17" fontId="9" fillId="0" borderId="32" xfId="0" applyNumberFormat="1" applyFont="1" applyBorder="1" applyAlignment="1">
      <alignment horizontal="center" wrapText="1"/>
    </xf>
    <xf numFmtId="0" fontId="9" fillId="0" borderId="33" xfId="0" applyFont="1" applyBorder="1" applyAlignment="1">
      <alignment horizontal="center" wrapText="1"/>
    </xf>
    <xf numFmtId="0" fontId="9" fillId="0" borderId="32" xfId="0" applyFont="1" applyBorder="1" applyAlignment="1">
      <alignment horizontal="center" wrapText="1"/>
    </xf>
    <xf numFmtId="0" fontId="3" fillId="0" borderId="36" xfId="0" applyFont="1" applyBorder="1" applyAlignment="1">
      <alignment horizontal="center" wrapText="1"/>
    </xf>
    <xf numFmtId="0" fontId="3" fillId="0" borderId="37" xfId="0" applyFont="1" applyBorder="1" applyAlignment="1">
      <alignment horizontal="center" wrapText="1"/>
    </xf>
    <xf numFmtId="0" fontId="9" fillId="0" borderId="36" xfId="0" applyFont="1" applyBorder="1" applyAlignment="1">
      <alignment horizontal="center" wrapText="1"/>
    </xf>
    <xf numFmtId="0" fontId="9" fillId="0" borderId="38" xfId="0" applyFont="1" applyBorder="1" applyAlignment="1">
      <alignment horizontal="center" wrapText="1"/>
    </xf>
  </cellXfs>
  <cellStyles count="4">
    <cellStyle name="Comma" xfId="1" builtinId="3"/>
    <cellStyle name="Currency" xfId="2" builtinId="4"/>
    <cellStyle name="Normal" xfId="0" builtinId="0"/>
    <cellStyle name="Percent" xfId="3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1057275</xdr:colOff>
      <xdr:row>8</xdr:row>
      <xdr:rowOff>142875</xdr:rowOff>
    </xdr:from>
    <xdr:to>
      <xdr:col>3</xdr:col>
      <xdr:colOff>142875</xdr:colOff>
      <xdr:row>12</xdr:row>
      <xdr:rowOff>85725</xdr:rowOff>
    </xdr:to>
    <xdr:sp macro="" textlink="">
      <xdr:nvSpPr>
        <xdr:cNvPr id="2" name="Rectangle 1"/>
        <xdr:cNvSpPr/>
      </xdr:nvSpPr>
      <xdr:spPr>
        <a:xfrm>
          <a:off x="1057275" y="1343025"/>
          <a:ext cx="1838325" cy="67627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19051</xdr:colOff>
      <xdr:row>4</xdr:row>
      <xdr:rowOff>85725</xdr:rowOff>
    </xdr:from>
    <xdr:to>
      <xdr:col>1</xdr:col>
      <xdr:colOff>352426</xdr:colOff>
      <xdr:row>8</xdr:row>
      <xdr:rowOff>76200</xdr:rowOff>
    </xdr:to>
    <xdr:sp macro="" textlink="">
      <xdr:nvSpPr>
        <xdr:cNvPr id="3" name="TextBox 2"/>
        <xdr:cNvSpPr txBox="1"/>
      </xdr:nvSpPr>
      <xdr:spPr>
        <a:xfrm>
          <a:off x="19051" y="752475"/>
          <a:ext cx="1504950" cy="523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Diametre.</a:t>
          </a:r>
          <a:r>
            <a:rPr lang="fr-FR" sz="1100" b="1" baseline="0"/>
            <a:t> Sheet1</a:t>
          </a:r>
        </a:p>
        <a:p>
          <a:r>
            <a:rPr lang="fr-FR" sz="1100" b="1" baseline="0"/>
            <a:t> colonne A</a:t>
          </a:r>
          <a:endParaRPr lang="fr-FR" sz="1100" b="1"/>
        </a:p>
      </xdr:txBody>
    </xdr:sp>
    <xdr:clientData/>
  </xdr:twoCellAnchor>
  <xdr:twoCellAnchor>
    <xdr:from>
      <xdr:col>0</xdr:col>
      <xdr:colOff>971550</xdr:colOff>
      <xdr:row>7</xdr:row>
      <xdr:rowOff>47625</xdr:rowOff>
    </xdr:from>
    <xdr:to>
      <xdr:col>1</xdr:col>
      <xdr:colOff>276225</xdr:colOff>
      <xdr:row>10</xdr:row>
      <xdr:rowOff>0</xdr:rowOff>
    </xdr:to>
    <xdr:cxnSp macro="">
      <xdr:nvCxnSpPr>
        <xdr:cNvPr id="5" name="Straight Arrow Connector 4"/>
        <xdr:cNvCxnSpPr/>
      </xdr:nvCxnSpPr>
      <xdr:spPr>
        <a:xfrm>
          <a:off x="971550" y="1152525"/>
          <a:ext cx="476250" cy="438150"/>
        </a:xfrm>
        <a:prstGeom prst="straightConnector1">
          <a:avLst/>
        </a:prstGeom>
        <a:ln w="2222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280147</xdr:colOff>
      <xdr:row>2</xdr:row>
      <xdr:rowOff>268941</xdr:rowOff>
    </xdr:from>
    <xdr:to>
      <xdr:col>0</xdr:col>
      <xdr:colOff>347382</xdr:colOff>
      <xdr:row>3</xdr:row>
      <xdr:rowOff>212912</xdr:rowOff>
    </xdr:to>
    <xdr:cxnSp macro="">
      <xdr:nvCxnSpPr>
        <xdr:cNvPr id="3" name="Straight Arrow Connector 2"/>
        <xdr:cNvCxnSpPr/>
      </xdr:nvCxnSpPr>
      <xdr:spPr>
        <a:xfrm>
          <a:off x="280147" y="1131794"/>
          <a:ext cx="67235" cy="470647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246530</xdr:colOff>
      <xdr:row>2</xdr:row>
      <xdr:rowOff>78441</xdr:rowOff>
    </xdr:from>
    <xdr:to>
      <xdr:col>8</xdr:col>
      <xdr:colOff>313765</xdr:colOff>
      <xdr:row>3</xdr:row>
      <xdr:rowOff>22412</xdr:rowOff>
    </xdr:to>
    <xdr:cxnSp macro="">
      <xdr:nvCxnSpPr>
        <xdr:cNvPr id="7" name="Straight Arrow Connector 6"/>
        <xdr:cNvCxnSpPr/>
      </xdr:nvCxnSpPr>
      <xdr:spPr>
        <a:xfrm>
          <a:off x="2454089" y="941294"/>
          <a:ext cx="67235" cy="470647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56"/>
  <sheetViews>
    <sheetView tabSelected="1" workbookViewId="0">
      <selection activeCell="L14" sqref="L14"/>
    </sheetView>
  </sheetViews>
  <sheetFormatPr defaultRowHeight="12.75" x14ac:dyDescent="0.2"/>
  <cols>
    <col min="1" max="1" width="17.5703125" customWidth="1"/>
    <col min="2" max="2" width="12.28515625" customWidth="1"/>
    <col min="3" max="3" width="11.42578125" bestFit="1" customWidth="1"/>
    <col min="4" max="4" width="7.5703125" customWidth="1"/>
    <col min="5" max="5" width="13.28515625" customWidth="1"/>
    <col min="6" max="6" width="6.7109375" customWidth="1"/>
    <col min="7" max="7" width="7.140625" customWidth="1"/>
    <col min="8" max="8" width="6.7109375" customWidth="1"/>
    <col min="9" max="9" width="6.85546875" customWidth="1"/>
  </cols>
  <sheetData>
    <row r="1" spans="1:9" x14ac:dyDescent="0.2">
      <c r="A1" s="22"/>
      <c r="E1" s="36">
        <f ca="1">NOW()</f>
        <v>42247.52675902778</v>
      </c>
    </row>
    <row r="3" spans="1:9" ht="18" x14ac:dyDescent="0.25">
      <c r="A3" s="30" t="s">
        <v>49</v>
      </c>
      <c r="B3" s="31"/>
      <c r="C3" s="31"/>
      <c r="D3" s="31"/>
      <c r="E3" s="31"/>
      <c r="F3" s="31"/>
      <c r="G3" s="31"/>
      <c r="H3" s="31"/>
      <c r="I3" s="32"/>
    </row>
    <row r="4" spans="1:9" ht="9" customHeight="1" x14ac:dyDescent="0.3">
      <c r="A4" s="33"/>
      <c r="B4" s="8"/>
      <c r="C4" s="8"/>
      <c r="D4" s="8"/>
      <c r="E4" s="8"/>
      <c r="F4" s="8"/>
      <c r="G4" s="8"/>
      <c r="H4" s="8"/>
      <c r="I4" s="34"/>
    </row>
    <row r="5" spans="1:9" ht="18" x14ac:dyDescent="0.25">
      <c r="A5" s="35" t="s">
        <v>7</v>
      </c>
      <c r="B5" s="49" t="s">
        <v>55</v>
      </c>
      <c r="C5" s="50"/>
      <c r="D5" s="51"/>
      <c r="E5" s="52"/>
      <c r="F5" s="54"/>
      <c r="G5" s="52"/>
      <c r="H5" s="52"/>
      <c r="I5" s="53"/>
    </row>
    <row r="6" spans="1:9" ht="3" customHeight="1" thickBot="1" x14ac:dyDescent="0.25">
      <c r="A6" s="35"/>
      <c r="B6" s="8"/>
      <c r="C6" s="8"/>
      <c r="D6" s="8"/>
      <c r="E6" s="8"/>
      <c r="F6" s="8"/>
      <c r="G6" s="8"/>
      <c r="H6" s="8"/>
      <c r="I6" s="34"/>
    </row>
    <row r="7" spans="1:9" ht="13.5" thickBot="1" x14ac:dyDescent="0.25">
      <c r="A7" s="35" t="s">
        <v>4</v>
      </c>
      <c r="B7" s="8"/>
      <c r="C7" s="29">
        <v>30</v>
      </c>
      <c r="D7" s="8"/>
      <c r="E7" s="8"/>
      <c r="F7" s="8"/>
      <c r="G7" s="8"/>
      <c r="H7" s="8"/>
      <c r="I7" s="34"/>
    </row>
    <row r="8" spans="1:9" ht="7.5" customHeight="1" x14ac:dyDescent="0.2">
      <c r="A8" s="35"/>
      <c r="B8" s="8"/>
      <c r="C8" s="8"/>
      <c r="D8" s="8"/>
      <c r="E8" s="8"/>
      <c r="F8" s="8"/>
      <c r="G8" s="8"/>
      <c r="H8" s="8"/>
      <c r="I8" s="34"/>
    </row>
    <row r="9" spans="1:9" ht="18" customHeight="1" x14ac:dyDescent="0.2">
      <c r="A9" s="35" t="s">
        <v>50</v>
      </c>
      <c r="B9" s="9"/>
      <c r="C9" s="9"/>
      <c r="D9" s="8"/>
      <c r="E9" s="8"/>
      <c r="F9" s="8"/>
      <c r="G9" s="8"/>
      <c r="H9" s="8"/>
      <c r="I9" s="34"/>
    </row>
    <row r="10" spans="1:9" x14ac:dyDescent="0.2">
      <c r="A10" s="35"/>
      <c r="B10" s="8"/>
      <c r="C10" s="16" t="s">
        <v>28</v>
      </c>
      <c r="D10" s="16" t="s">
        <v>29</v>
      </c>
      <c r="E10" s="16" t="s">
        <v>43</v>
      </c>
      <c r="F10" s="8"/>
      <c r="G10" s="8"/>
      <c r="H10" s="8"/>
      <c r="I10" s="34"/>
    </row>
    <row r="11" spans="1:9" ht="13.5" thickBot="1" x14ac:dyDescent="0.25">
      <c r="A11" s="35" t="s">
        <v>0</v>
      </c>
      <c r="B11" s="96">
        <v>210</v>
      </c>
      <c r="C11" s="97">
        <f>VLOOKUP(B11,Sheet1!A5:I41,5)</f>
        <v>217.50120000000001</v>
      </c>
      <c r="D11" s="37">
        <v>2.5000000000000001E-2</v>
      </c>
      <c r="E11" s="4">
        <f>D11*C11</f>
        <v>5.4375300000000006</v>
      </c>
      <c r="F11" s="8"/>
      <c r="G11" s="8"/>
      <c r="H11" s="8"/>
      <c r="I11" s="34"/>
    </row>
    <row r="12" spans="1:9" ht="13.5" thickBot="1" x14ac:dyDescent="0.25">
      <c r="A12" s="35" t="s">
        <v>1</v>
      </c>
      <c r="B12" s="8"/>
      <c r="C12" s="8"/>
      <c r="D12" s="8"/>
      <c r="E12" s="1">
        <v>0</v>
      </c>
      <c r="F12" s="8"/>
      <c r="G12" s="8"/>
      <c r="H12" s="8"/>
      <c r="I12" s="34"/>
    </row>
    <row r="13" spans="1:9" ht="13.5" thickBot="1" x14ac:dyDescent="0.25">
      <c r="A13" s="35" t="s">
        <v>8</v>
      </c>
      <c r="B13" s="17" t="s">
        <v>47</v>
      </c>
      <c r="C13" s="8"/>
      <c r="D13" s="8"/>
      <c r="E13" s="29">
        <v>2</v>
      </c>
      <c r="F13" s="8"/>
      <c r="G13" s="8"/>
      <c r="H13" s="8"/>
      <c r="I13" s="34"/>
    </row>
    <row r="14" spans="1:9" ht="13.5" thickBot="1" x14ac:dyDescent="0.25">
      <c r="A14" s="35" t="s">
        <v>17</v>
      </c>
      <c r="B14" s="8" t="s">
        <v>26</v>
      </c>
      <c r="C14" s="8" t="s">
        <v>19</v>
      </c>
      <c r="D14" s="8"/>
      <c r="E14" s="1">
        <v>0</v>
      </c>
      <c r="F14" s="8"/>
      <c r="G14" s="8" t="s">
        <v>36</v>
      </c>
      <c r="H14" s="8"/>
      <c r="I14" s="34"/>
    </row>
    <row r="15" spans="1:9" x14ac:dyDescent="0.2">
      <c r="A15" s="35"/>
      <c r="B15" s="38"/>
      <c r="C15" s="8"/>
      <c r="D15" s="8"/>
      <c r="E15" s="8"/>
      <c r="F15" s="8"/>
      <c r="G15" s="8"/>
      <c r="H15" s="8"/>
      <c r="I15" s="34"/>
    </row>
    <row r="16" spans="1:9" x14ac:dyDescent="0.2">
      <c r="A16" s="35" t="s">
        <v>45</v>
      </c>
      <c r="B16" s="39" t="s">
        <v>54</v>
      </c>
      <c r="C16" s="8"/>
      <c r="D16" s="8"/>
      <c r="E16" s="8"/>
      <c r="F16" s="8"/>
      <c r="G16" s="8"/>
      <c r="H16" s="8"/>
      <c r="I16" s="34"/>
    </row>
    <row r="17" spans="1:11" ht="14.25" customHeight="1" x14ac:dyDescent="0.2">
      <c r="A17" s="35"/>
      <c r="B17" s="8"/>
      <c r="C17" s="8"/>
      <c r="D17" s="8"/>
      <c r="E17" s="8"/>
      <c r="F17" s="8"/>
      <c r="G17" s="8"/>
      <c r="H17" s="8"/>
      <c r="I17" s="34"/>
    </row>
    <row r="18" spans="1:11" ht="14.25" customHeight="1" thickBot="1" x14ac:dyDescent="0.25">
      <c r="A18" s="40" t="s">
        <v>41</v>
      </c>
      <c r="B18" s="8"/>
      <c r="C18" s="8"/>
      <c r="D18" s="8"/>
      <c r="E18" s="16" t="s">
        <v>43</v>
      </c>
      <c r="F18" s="8"/>
      <c r="G18" s="8"/>
      <c r="H18" s="8"/>
      <c r="I18" s="34"/>
    </row>
    <row r="19" spans="1:11" ht="39" thickBot="1" x14ac:dyDescent="0.25">
      <c r="A19" s="35" t="s">
        <v>42</v>
      </c>
      <c r="B19" s="8"/>
      <c r="C19" s="29">
        <v>2</v>
      </c>
      <c r="D19" s="8">
        <v>0.52</v>
      </c>
      <c r="E19" s="26">
        <f>D19*60*C19/C7</f>
        <v>2.08</v>
      </c>
      <c r="F19" s="8"/>
      <c r="G19" s="27" t="s">
        <v>31</v>
      </c>
      <c r="H19" s="8"/>
      <c r="I19" s="34"/>
    </row>
    <row r="20" spans="1:11" ht="13.5" thickBot="1" x14ac:dyDescent="0.25">
      <c r="A20" s="35" t="s">
        <v>37</v>
      </c>
      <c r="B20" s="41"/>
      <c r="C20" s="23">
        <v>0.51</v>
      </c>
      <c r="D20" s="8"/>
      <c r="E20" s="26"/>
      <c r="F20" s="8"/>
      <c r="G20" s="42"/>
      <c r="H20" s="8"/>
      <c r="I20" s="34"/>
    </row>
    <row r="21" spans="1:11" ht="13.5" thickBot="1" x14ac:dyDescent="0.25">
      <c r="A21" s="43" t="s">
        <v>38</v>
      </c>
      <c r="B21" s="8"/>
      <c r="C21" s="24">
        <v>0.8</v>
      </c>
      <c r="D21" s="8">
        <f>C21*C20</f>
        <v>0.40800000000000003</v>
      </c>
      <c r="E21" s="26"/>
      <c r="F21" s="8"/>
      <c r="G21" s="42"/>
      <c r="H21" s="8"/>
      <c r="I21" s="34"/>
    </row>
    <row r="22" spans="1:11" ht="13.5" thickBot="1" x14ac:dyDescent="0.25">
      <c r="A22" s="43" t="s">
        <v>39</v>
      </c>
      <c r="B22" s="8"/>
      <c r="C22" s="20">
        <v>7</v>
      </c>
      <c r="D22" s="8" t="s">
        <v>48</v>
      </c>
      <c r="E22" s="26"/>
      <c r="F22" s="8"/>
      <c r="G22" s="28">
        <f>C22</f>
        <v>7</v>
      </c>
      <c r="H22" s="8"/>
      <c r="I22" s="34"/>
    </row>
    <row r="23" spans="1:11" ht="13.5" thickBot="1" x14ac:dyDescent="0.25">
      <c r="A23" s="43" t="s">
        <v>40</v>
      </c>
      <c r="B23" s="8"/>
      <c r="C23" s="23">
        <f>C22*C21*C20</f>
        <v>2.8560000000000003</v>
      </c>
      <c r="D23" s="8"/>
      <c r="E23" s="26">
        <f>C22*C21*C20</f>
        <v>2.8560000000000003</v>
      </c>
      <c r="F23" s="8"/>
      <c r="G23" s="42"/>
      <c r="H23" s="8"/>
      <c r="I23" s="34"/>
    </row>
    <row r="24" spans="1:11" x14ac:dyDescent="0.2">
      <c r="A24" s="35" t="s">
        <v>51</v>
      </c>
      <c r="B24" s="8"/>
      <c r="C24" s="8"/>
      <c r="D24" s="8"/>
      <c r="E24" s="3"/>
      <c r="F24" s="8"/>
      <c r="G24" s="42"/>
      <c r="H24" s="8"/>
      <c r="I24" s="34"/>
    </row>
    <row r="25" spans="1:11" x14ac:dyDescent="0.2">
      <c r="A25" s="35"/>
      <c r="B25" s="8"/>
      <c r="C25" s="8"/>
      <c r="D25" s="8"/>
      <c r="E25" s="3"/>
      <c r="F25" s="8"/>
      <c r="G25" s="42"/>
      <c r="H25" s="8"/>
      <c r="I25" s="34"/>
    </row>
    <row r="26" spans="1:11" x14ac:dyDescent="0.2">
      <c r="A26" s="39"/>
      <c r="B26" s="8"/>
      <c r="C26" s="8"/>
      <c r="D26" s="8"/>
      <c r="E26" s="96"/>
      <c r="F26" s="8"/>
      <c r="G26" s="42"/>
      <c r="H26" s="8"/>
      <c r="I26" s="8"/>
      <c r="J26" s="8"/>
      <c r="K26" s="8"/>
    </row>
    <row r="27" spans="1:11" x14ac:dyDescent="0.2">
      <c r="A27" s="8"/>
      <c r="B27" s="8"/>
      <c r="C27" s="102"/>
      <c r="D27" s="8"/>
      <c r="E27" s="96"/>
      <c r="F27" s="8"/>
      <c r="G27" s="42"/>
      <c r="H27" s="8"/>
      <c r="I27" s="8"/>
      <c r="J27" s="8"/>
      <c r="K27" s="8"/>
    </row>
    <row r="28" spans="1:11" x14ac:dyDescent="0.2">
      <c r="A28" s="8"/>
      <c r="B28" s="8"/>
      <c r="C28" s="102"/>
      <c r="D28" s="8"/>
      <c r="E28" s="96"/>
      <c r="F28" s="8"/>
      <c r="G28" s="42"/>
      <c r="H28" s="8"/>
      <c r="I28" s="8"/>
      <c r="J28" s="8"/>
      <c r="K28" s="8"/>
    </row>
    <row r="29" spans="1:11" x14ac:dyDescent="0.2">
      <c r="A29" s="8"/>
      <c r="B29" s="8"/>
      <c r="C29" s="102"/>
      <c r="D29" s="8"/>
      <c r="E29" s="96"/>
      <c r="F29" s="8"/>
      <c r="G29" s="42"/>
      <c r="H29" s="8"/>
      <c r="I29" s="8"/>
      <c r="J29" s="8"/>
      <c r="K29" s="8"/>
    </row>
    <row r="30" spans="1:11" x14ac:dyDescent="0.2">
      <c r="A30" s="8"/>
      <c r="B30" s="8"/>
      <c r="C30" s="102"/>
      <c r="D30" s="8"/>
      <c r="E30" s="96"/>
      <c r="F30" s="8"/>
      <c r="G30" s="42"/>
      <c r="H30" s="8"/>
      <c r="I30" s="8"/>
      <c r="J30" s="8"/>
      <c r="K30" s="8"/>
    </row>
    <row r="31" spans="1:11" x14ac:dyDescent="0.2">
      <c r="A31" s="8"/>
      <c r="B31" s="8"/>
      <c r="C31" s="8"/>
      <c r="D31" s="8"/>
      <c r="E31" s="96"/>
      <c r="F31" s="8"/>
      <c r="G31" s="8"/>
      <c r="H31" s="8"/>
      <c r="I31" s="8"/>
      <c r="J31" s="8"/>
      <c r="K31" s="8"/>
    </row>
    <row r="32" spans="1:11" x14ac:dyDescent="0.2">
      <c r="A32" s="8"/>
      <c r="B32" s="8"/>
      <c r="C32" s="8"/>
      <c r="D32" s="8"/>
      <c r="E32" s="96"/>
      <c r="F32" s="8"/>
      <c r="G32" s="8"/>
      <c r="H32" s="8"/>
      <c r="I32" s="8"/>
      <c r="J32" s="8"/>
      <c r="K32" s="8"/>
    </row>
    <row r="33" spans="1:11" x14ac:dyDescent="0.2">
      <c r="A33" s="8"/>
      <c r="B33" s="8"/>
      <c r="C33" s="8"/>
      <c r="D33" s="8"/>
      <c r="E33" s="102"/>
      <c r="F33" s="8"/>
      <c r="G33" s="8"/>
      <c r="H33" s="8"/>
      <c r="I33" s="8"/>
      <c r="J33" s="8"/>
      <c r="K33" s="8"/>
    </row>
    <row r="34" spans="1:11" x14ac:dyDescent="0.2">
      <c r="A34" s="8"/>
      <c r="B34" s="8"/>
      <c r="C34" s="8"/>
      <c r="D34" s="8"/>
      <c r="E34" s="103"/>
      <c r="F34" s="8"/>
      <c r="G34" s="8"/>
      <c r="H34" s="8"/>
      <c r="I34" s="8"/>
      <c r="J34" s="8"/>
      <c r="K34" s="8"/>
    </row>
    <row r="35" spans="1:11" x14ac:dyDescent="0.2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</row>
    <row r="36" spans="1:11" ht="15" x14ac:dyDescent="0.2">
      <c r="A36" s="8"/>
      <c r="B36" s="8"/>
      <c r="C36" s="8"/>
      <c r="D36" s="104"/>
      <c r="E36" s="105"/>
      <c r="F36" s="8"/>
      <c r="G36" s="8"/>
      <c r="H36" s="8"/>
      <c r="I36" s="8"/>
      <c r="J36" s="8"/>
      <c r="K36" s="8"/>
    </row>
    <row r="37" spans="1:11" ht="15" x14ac:dyDescent="0.2">
      <c r="A37" s="8"/>
      <c r="B37" s="8"/>
      <c r="C37" s="8"/>
      <c r="D37" s="104"/>
      <c r="E37" s="106"/>
      <c r="F37" s="8"/>
      <c r="G37" s="8"/>
      <c r="H37" s="8"/>
      <c r="I37" s="8"/>
      <c r="J37" s="8"/>
      <c r="K37" s="8"/>
    </row>
    <row r="38" spans="1:11" ht="15" x14ac:dyDescent="0.2">
      <c r="A38" s="8"/>
      <c r="B38" s="8"/>
      <c r="C38" s="8"/>
      <c r="D38" s="104"/>
      <c r="E38" s="106"/>
      <c r="F38" s="8"/>
      <c r="G38" s="8"/>
      <c r="H38" s="8"/>
      <c r="I38" s="8"/>
      <c r="J38" s="8"/>
      <c r="K38" s="8"/>
    </row>
    <row r="39" spans="1:11" ht="15" x14ac:dyDescent="0.2">
      <c r="A39" s="8"/>
      <c r="B39" s="8"/>
      <c r="C39" s="8"/>
      <c r="D39" s="104"/>
      <c r="E39" s="106"/>
      <c r="F39" s="8"/>
      <c r="G39" s="8"/>
      <c r="H39" s="8"/>
      <c r="I39" s="8"/>
      <c r="J39" s="8"/>
      <c r="K39" s="8"/>
    </row>
    <row r="40" spans="1:11" ht="15" x14ac:dyDescent="0.2">
      <c r="A40" s="8"/>
      <c r="B40" s="8"/>
      <c r="C40" s="8"/>
      <c r="D40" s="104"/>
      <c r="E40" s="107"/>
      <c r="F40" s="8"/>
      <c r="G40" s="8"/>
      <c r="H40" s="8"/>
      <c r="I40" s="8"/>
      <c r="J40" s="8"/>
      <c r="K40" s="8"/>
    </row>
    <row r="41" spans="1:11" ht="15" x14ac:dyDescent="0.2">
      <c r="A41" s="8"/>
      <c r="B41" s="8"/>
      <c r="C41" s="8"/>
      <c r="D41" s="104"/>
      <c r="E41" s="108"/>
      <c r="F41" s="8"/>
      <c r="G41" s="8"/>
      <c r="H41" s="8"/>
      <c r="I41" s="8"/>
      <c r="J41" s="8"/>
      <c r="K41" s="8"/>
    </row>
    <row r="42" spans="1:11" ht="6.75" customHeight="1" x14ac:dyDescent="0.2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</row>
    <row r="43" spans="1:11" ht="18" x14ac:dyDescent="0.25">
      <c r="A43" s="109"/>
      <c r="B43" s="8"/>
      <c r="C43" s="8"/>
      <c r="D43" s="8"/>
      <c r="E43" s="8"/>
      <c r="F43" s="8"/>
      <c r="G43" s="8"/>
      <c r="H43" s="8"/>
      <c r="I43" s="8"/>
      <c r="J43" s="8"/>
      <c r="K43" s="8"/>
    </row>
    <row r="44" spans="1:11" s="10" customFormat="1" x14ac:dyDescent="0.2">
      <c r="A44" s="110"/>
      <c r="B44" s="110"/>
      <c r="C44" s="110"/>
      <c r="D44" s="110"/>
      <c r="E44" s="110"/>
      <c r="F44" s="110"/>
      <c r="G44" s="110"/>
      <c r="H44" s="110"/>
      <c r="I44" s="110"/>
      <c r="J44" s="110"/>
      <c r="K44" s="110"/>
    </row>
    <row r="45" spans="1:11" x14ac:dyDescent="0.2">
      <c r="A45" s="111"/>
      <c r="B45" s="8"/>
      <c r="C45" s="8"/>
      <c r="D45" s="8"/>
      <c r="E45" s="8"/>
      <c r="F45" s="8"/>
      <c r="G45" s="8"/>
      <c r="H45" s="8"/>
      <c r="I45" s="8"/>
      <c r="J45" s="8"/>
      <c r="K45" s="8"/>
    </row>
    <row r="46" spans="1:11" x14ac:dyDescent="0.2">
      <c r="A46" s="111"/>
      <c r="B46" s="8"/>
      <c r="C46" s="8"/>
      <c r="D46" s="8"/>
      <c r="E46" s="8"/>
      <c r="F46" s="8"/>
      <c r="G46" s="8"/>
      <c r="H46" s="8"/>
      <c r="I46" s="8"/>
      <c r="J46" s="8"/>
      <c r="K46" s="8"/>
    </row>
    <row r="47" spans="1:11" x14ac:dyDescent="0.2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</row>
    <row r="48" spans="1:11" x14ac:dyDescent="0.2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</row>
    <row r="49" spans="1:11" ht="5.25" customHeight="1" x14ac:dyDescent="0.2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</row>
    <row r="50" spans="1:11" ht="18" x14ac:dyDescent="0.25">
      <c r="A50" s="109"/>
      <c r="B50" s="8"/>
      <c r="C50" s="8"/>
      <c r="D50" s="8"/>
      <c r="E50" s="8"/>
      <c r="F50" s="8"/>
      <c r="G50" s="8"/>
      <c r="H50" s="8"/>
      <c r="I50" s="8"/>
      <c r="J50" s="8"/>
      <c r="K50" s="8"/>
    </row>
    <row r="51" spans="1:11" ht="15" x14ac:dyDescent="0.2">
      <c r="A51" s="112"/>
      <c r="B51" s="8"/>
      <c r="C51" s="8"/>
      <c r="D51" s="8"/>
      <c r="E51" s="8"/>
      <c r="F51" s="8"/>
      <c r="G51" s="8"/>
      <c r="H51" s="8"/>
      <c r="I51" s="8"/>
      <c r="J51" s="8"/>
      <c r="K51" s="8"/>
    </row>
    <row r="52" spans="1:11" x14ac:dyDescent="0.2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</row>
    <row r="53" spans="1:11" x14ac:dyDescent="0.2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</row>
    <row r="54" spans="1:11" x14ac:dyDescent="0.2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</row>
    <row r="55" spans="1:11" x14ac:dyDescent="0.2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</row>
    <row r="56" spans="1:11" x14ac:dyDescent="0.2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</row>
  </sheetData>
  <phoneticPr fontId="0" type="noConversion"/>
  <printOptions gridLines="1" gridLinesSet="0"/>
  <pageMargins left="0.35433070866141736" right="0.35433070866141736" top="0.78740157480314965" bottom="0.78740157480314965" header="0.51181102362204722" footer="0.51181102362204722"/>
  <pageSetup paperSize="9" orientation="portrait" r:id="rId1"/>
  <headerFooter alignWithMargins="0">
    <oddHeader>&amp;A</oddHeader>
    <oddFooter>&amp;L&amp;D   &amp;T&amp;C&amp;F    &amp;A&amp;Rrk</oddFooter>
  </headerFooter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Sheet1!$A$5:$A$41</xm:f>
          </x14:formula1>
          <xm:sqref>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"/>
  <sheetViews>
    <sheetView workbookViewId="0">
      <selection activeCell="L14" sqref="L14"/>
    </sheetView>
  </sheetViews>
  <sheetFormatPr defaultRowHeight="12.75" x14ac:dyDescent="0.2"/>
  <cols>
    <col min="1" max="1" width="18.28515625" customWidth="1"/>
    <col min="2" max="2" width="15.140625" customWidth="1"/>
    <col min="3" max="3" width="9.5703125" customWidth="1"/>
    <col min="4" max="4" width="9.28515625" customWidth="1"/>
    <col min="5" max="5" width="4" customWidth="1"/>
    <col min="6" max="6" width="7.42578125" customWidth="1"/>
    <col min="7" max="7" width="7.5703125" customWidth="1"/>
  </cols>
  <sheetData>
    <row r="1" spans="1:7" x14ac:dyDescent="0.2">
      <c r="B1" t="s">
        <v>25</v>
      </c>
      <c r="D1" s="18">
        <f ca="1">NOW()</f>
        <v>42247.52675902778</v>
      </c>
    </row>
    <row r="2" spans="1:7" x14ac:dyDescent="0.2">
      <c r="D2" s="18"/>
    </row>
    <row r="3" spans="1:7" ht="28.5" customHeight="1" x14ac:dyDescent="0.25">
      <c r="A3" t="s">
        <v>53</v>
      </c>
      <c r="B3" s="113" t="s">
        <v>46</v>
      </c>
      <c r="C3" s="114"/>
      <c r="D3" s="113"/>
      <c r="E3" s="114"/>
      <c r="F3" s="113"/>
      <c r="G3" s="114"/>
    </row>
    <row r="4" spans="1:7" ht="14.25" customHeight="1" x14ac:dyDescent="0.25">
      <c r="B4" s="44"/>
      <c r="C4" s="44"/>
      <c r="D4" s="44"/>
      <c r="E4" s="44"/>
      <c r="F4" s="44"/>
      <c r="G4" s="44"/>
    </row>
    <row r="5" spans="1:7" ht="13.5" thickBot="1" x14ac:dyDescent="0.25">
      <c r="A5" t="s">
        <v>4</v>
      </c>
      <c r="C5" s="21">
        <v>20</v>
      </c>
    </row>
    <row r="6" spans="1:7" ht="18.75" customHeight="1" thickBot="1" x14ac:dyDescent="0.25">
      <c r="A6" t="s">
        <v>52</v>
      </c>
      <c r="B6" s="9"/>
      <c r="C6" s="9"/>
    </row>
    <row r="7" spans="1:7" ht="13.5" thickBot="1" x14ac:dyDescent="0.25">
      <c r="A7" t="s">
        <v>0</v>
      </c>
      <c r="B7">
        <v>43</v>
      </c>
      <c r="C7">
        <v>0.05</v>
      </c>
      <c r="D7" s="4">
        <f>C7*B7</f>
        <v>2.15</v>
      </c>
      <c r="E7" t="s">
        <v>11</v>
      </c>
      <c r="F7" s="45" t="s">
        <v>12</v>
      </c>
      <c r="G7" s="46"/>
    </row>
    <row r="8" spans="1:7" ht="13.5" thickBot="1" x14ac:dyDescent="0.25">
      <c r="A8" t="s">
        <v>1</v>
      </c>
      <c r="C8" s="7"/>
      <c r="D8" s="1">
        <v>0</v>
      </c>
      <c r="E8" t="s">
        <v>11</v>
      </c>
      <c r="F8" s="47">
        <v>0.55000000000000004</v>
      </c>
      <c r="G8" s="48"/>
    </row>
    <row r="9" spans="1:7" ht="13.5" thickBot="1" x14ac:dyDescent="0.25">
      <c r="A9" t="s">
        <v>8</v>
      </c>
      <c r="B9" s="17" t="s">
        <v>32</v>
      </c>
      <c r="D9" s="23">
        <v>1</v>
      </c>
      <c r="E9" t="s">
        <v>11</v>
      </c>
      <c r="F9" t="s">
        <v>30</v>
      </c>
    </row>
    <row r="10" spans="1:7" x14ac:dyDescent="0.2">
      <c r="A10" t="s">
        <v>17</v>
      </c>
      <c r="D10" s="8">
        <v>0</v>
      </c>
    </row>
    <row r="11" spans="1:7" x14ac:dyDescent="0.2">
      <c r="D11" s="8"/>
    </row>
    <row r="12" spans="1:7" ht="13.5" thickBot="1" x14ac:dyDescent="0.25">
      <c r="A12" t="s">
        <v>45</v>
      </c>
      <c r="B12" s="25"/>
      <c r="D12" s="8"/>
    </row>
    <row r="13" spans="1:7" ht="30" customHeight="1" thickBot="1" x14ac:dyDescent="0.25">
      <c r="B13" t="s">
        <v>16</v>
      </c>
      <c r="D13" s="2" t="s">
        <v>33</v>
      </c>
      <c r="F13" s="15" t="s">
        <v>22</v>
      </c>
    </row>
    <row r="14" spans="1:7" ht="13.5" thickBot="1" x14ac:dyDescent="0.25">
      <c r="A14" t="s">
        <v>3</v>
      </c>
      <c r="C14" s="1">
        <v>1.5</v>
      </c>
      <c r="D14" s="3">
        <f>(C14*F8*60)/C5</f>
        <v>2.4750000000000005</v>
      </c>
      <c r="E14" t="s">
        <v>11</v>
      </c>
      <c r="F14" s="11"/>
    </row>
    <row r="15" spans="1:7" ht="13.5" thickBot="1" x14ac:dyDescent="0.25">
      <c r="A15" t="s">
        <v>2</v>
      </c>
      <c r="C15" s="1">
        <v>12</v>
      </c>
      <c r="D15" s="3">
        <f>0.43*60/C15</f>
        <v>2.15</v>
      </c>
      <c r="E15" t="s">
        <v>11</v>
      </c>
      <c r="F15" s="12">
        <f>60/C15</f>
        <v>5</v>
      </c>
    </row>
    <row r="16" spans="1:7" ht="13.5" thickBot="1" x14ac:dyDescent="0.25">
      <c r="A16" t="s">
        <v>14</v>
      </c>
      <c r="C16" s="1">
        <v>1.5</v>
      </c>
      <c r="D16" s="3">
        <f>(C16*F8*60)/C5</f>
        <v>2.4750000000000005</v>
      </c>
      <c r="E16" t="s">
        <v>11</v>
      </c>
      <c r="F16" s="11"/>
    </row>
    <row r="17" spans="1:7" ht="13.5" thickBot="1" x14ac:dyDescent="0.25">
      <c r="A17" t="s">
        <v>15</v>
      </c>
      <c r="C17" s="1">
        <v>12</v>
      </c>
      <c r="D17" s="3">
        <f>F8*60/C17</f>
        <v>2.75</v>
      </c>
      <c r="E17" t="s">
        <v>11</v>
      </c>
      <c r="F17" s="12">
        <f>60/C17</f>
        <v>5</v>
      </c>
    </row>
    <row r="18" spans="1:7" ht="13.5" thickBot="1" x14ac:dyDescent="0.25">
      <c r="A18" t="s">
        <v>3</v>
      </c>
      <c r="C18" s="1">
        <v>0</v>
      </c>
      <c r="D18" s="3">
        <f>(C18*F8*60)/C5</f>
        <v>0</v>
      </c>
      <c r="E18" t="s">
        <v>11</v>
      </c>
      <c r="F18" s="11"/>
    </row>
    <row r="19" spans="1:7" ht="13.5" thickBot="1" x14ac:dyDescent="0.25">
      <c r="A19" t="s">
        <v>2</v>
      </c>
      <c r="C19" s="1">
        <v>999999</v>
      </c>
      <c r="D19" s="3">
        <f>(F8*60)/C19</f>
        <v>3.3000033000033E-5</v>
      </c>
      <c r="E19" t="s">
        <v>11</v>
      </c>
      <c r="F19" s="12">
        <f>60/C19</f>
        <v>6.0000060000060003E-5</v>
      </c>
    </row>
    <row r="20" spans="1:7" ht="13.5" thickBot="1" x14ac:dyDescent="0.25">
      <c r="A20" t="s">
        <v>9</v>
      </c>
      <c r="C20" s="1">
        <v>1</v>
      </c>
      <c r="D20" s="3">
        <f>(C20*F8*60)/C5</f>
        <v>1.65</v>
      </c>
      <c r="E20" t="s">
        <v>11</v>
      </c>
      <c r="F20" s="11"/>
    </row>
    <row r="21" spans="1:7" ht="13.5" thickBot="1" x14ac:dyDescent="0.25">
      <c r="A21" t="s">
        <v>10</v>
      </c>
      <c r="B21" t="s">
        <v>44</v>
      </c>
      <c r="C21" s="1">
        <v>12</v>
      </c>
      <c r="D21" s="3">
        <f>F8*60/C21</f>
        <v>2.75</v>
      </c>
      <c r="E21" t="s">
        <v>11</v>
      </c>
      <c r="F21" s="12">
        <f>60/C21</f>
        <v>5</v>
      </c>
    </row>
    <row r="22" spans="1:7" x14ac:dyDescent="0.2">
      <c r="A22" t="s">
        <v>44</v>
      </c>
      <c r="B22" t="s">
        <v>20</v>
      </c>
      <c r="C22" s="8">
        <v>999999</v>
      </c>
      <c r="D22" s="3">
        <f>F8*60/C22</f>
        <v>3.3000033000033E-5</v>
      </c>
      <c r="F22" s="12">
        <f>60/C22</f>
        <v>6.0000060000060003E-5</v>
      </c>
    </row>
    <row r="23" spans="1:7" ht="26.25" thickBot="1" x14ac:dyDescent="0.25">
      <c r="A23" t="s">
        <v>21</v>
      </c>
      <c r="C23" s="8"/>
      <c r="D23" s="3">
        <v>0</v>
      </c>
      <c r="E23">
        <v>0.15</v>
      </c>
      <c r="F23" s="13">
        <f>SUM(F14:F22)</f>
        <v>15.000120000119999</v>
      </c>
      <c r="G23" s="10" t="s">
        <v>23</v>
      </c>
    </row>
    <row r="24" spans="1:7" x14ac:dyDescent="0.2">
      <c r="A24" t="s">
        <v>27</v>
      </c>
      <c r="C24" s="8"/>
      <c r="D24" s="3">
        <v>0</v>
      </c>
      <c r="E24" t="s">
        <v>18</v>
      </c>
      <c r="G24" t="s">
        <v>24</v>
      </c>
    </row>
    <row r="25" spans="1:7" x14ac:dyDescent="0.2">
      <c r="C25" s="8"/>
      <c r="D25" s="3"/>
    </row>
    <row r="26" spans="1:7" x14ac:dyDescent="0.2">
      <c r="B26" t="s">
        <v>34</v>
      </c>
      <c r="C26" s="8"/>
      <c r="D26" s="3">
        <f>D7</f>
        <v>2.15</v>
      </c>
    </row>
    <row r="27" spans="1:7" x14ac:dyDescent="0.2">
      <c r="B27" t="s">
        <v>35</v>
      </c>
      <c r="C27" s="8"/>
      <c r="D27" s="19">
        <f>D28-D26</f>
        <v>15.250066000066001</v>
      </c>
    </row>
    <row r="28" spans="1:7" ht="13.5" thickBot="1" x14ac:dyDescent="0.25">
      <c r="C28" t="s">
        <v>5</v>
      </c>
      <c r="D28" s="14">
        <f>SUM(D8:D23)+(D7*(1+D24%))</f>
        <v>17.400066000066001</v>
      </c>
      <c r="E28" t="s">
        <v>11</v>
      </c>
    </row>
    <row r="29" spans="1:7" ht="13.5" thickTop="1" x14ac:dyDescent="0.2">
      <c r="C29" t="s">
        <v>13</v>
      </c>
      <c r="D29" s="2">
        <v>1.1499999999999999</v>
      </c>
    </row>
    <row r="30" spans="1:7" ht="13.5" thickBot="1" x14ac:dyDescent="0.25">
      <c r="D30" s="8"/>
    </row>
    <row r="31" spans="1:7" ht="13.5" thickBot="1" x14ac:dyDescent="0.25">
      <c r="C31" t="s">
        <v>6</v>
      </c>
      <c r="D31" s="5">
        <f>D28*D29</f>
        <v>20.010075900075901</v>
      </c>
      <c r="E31" t="s">
        <v>11</v>
      </c>
    </row>
    <row r="34" spans="4:4" x14ac:dyDescent="0.2">
      <c r="D34" s="6"/>
    </row>
  </sheetData>
  <mergeCells count="3">
    <mergeCell ref="B3:C3"/>
    <mergeCell ref="D3:E3"/>
    <mergeCell ref="F3:G3"/>
  </mergeCells>
  <phoneticPr fontId="0" type="noConversion"/>
  <pageMargins left="0.75" right="0.75" top="1" bottom="1" header="0.5" footer="0.5"/>
  <pageSetup paperSize="9" orientation="portrait" r:id="rId1"/>
  <headerFooter alignWithMargins="0">
    <oddFooter>&amp;L&amp;D  &amp;T&amp;C &amp;F    &amp;A&amp;Rrk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1"/>
  <sheetViews>
    <sheetView zoomScale="85" zoomScaleNormal="85" workbookViewId="0">
      <selection activeCell="V7" sqref="V7"/>
    </sheetView>
  </sheetViews>
  <sheetFormatPr defaultRowHeight="12.75" x14ac:dyDescent="0.2"/>
  <cols>
    <col min="1" max="1" width="8.5703125" customWidth="1"/>
    <col min="2" max="2" width="8" style="55" customWidth="1"/>
    <col min="3" max="3" width="7.42578125" customWidth="1"/>
    <col min="4" max="4" width="7.28515625" hidden="1" customWidth="1"/>
    <col min="5" max="5" width="9.7109375" hidden="1" customWidth="1"/>
    <col min="6" max="6" width="7.140625" hidden="1" customWidth="1"/>
    <col min="7" max="7" width="10" hidden="1" customWidth="1"/>
    <col min="8" max="8" width="9" customWidth="1"/>
    <col min="9" max="9" width="9.28515625" customWidth="1"/>
    <col min="10" max="10" width="8.28515625" bestFit="1" customWidth="1"/>
    <col min="11" max="11" width="8.140625" customWidth="1"/>
    <col min="12" max="12" width="8.28515625" bestFit="1" customWidth="1"/>
    <col min="13" max="13" width="8.5703125" customWidth="1"/>
    <col min="14" max="14" width="7.140625" customWidth="1"/>
    <col min="16" max="16" width="7.140625" customWidth="1"/>
    <col min="18" max="18" width="5.5703125" customWidth="1"/>
  </cols>
  <sheetData>
    <row r="1" spans="1:18" ht="26.25" customHeight="1" thickBot="1" x14ac:dyDescent="0.35">
      <c r="A1" t="s">
        <v>56</v>
      </c>
      <c r="I1" s="56" t="s">
        <v>57</v>
      </c>
    </row>
    <row r="2" spans="1:18" ht="41.25" customHeight="1" x14ac:dyDescent="0.3">
      <c r="A2" s="57" t="s">
        <v>58</v>
      </c>
      <c r="D2" s="119" t="s">
        <v>59</v>
      </c>
      <c r="E2" s="120"/>
      <c r="F2" s="121" t="s">
        <v>60</v>
      </c>
      <c r="G2" s="120"/>
      <c r="H2" s="98" t="s">
        <v>61</v>
      </c>
      <c r="I2" s="99"/>
      <c r="J2" s="122" t="s">
        <v>62</v>
      </c>
      <c r="K2" s="123"/>
      <c r="L2" s="124" t="s">
        <v>63</v>
      </c>
      <c r="M2" s="125"/>
      <c r="N2" s="115" t="s">
        <v>64</v>
      </c>
      <c r="O2" s="116"/>
      <c r="P2" s="115" t="s">
        <v>65</v>
      </c>
      <c r="Q2" s="116"/>
      <c r="R2" s="58" t="s">
        <v>66</v>
      </c>
    </row>
    <row r="3" spans="1:18" ht="41.25" customHeight="1" x14ac:dyDescent="0.3">
      <c r="A3" s="57"/>
      <c r="D3" s="59"/>
      <c r="E3" s="60"/>
      <c r="F3" s="61"/>
      <c r="G3" s="62"/>
      <c r="H3" s="100" t="s">
        <v>67</v>
      </c>
      <c r="I3" s="101"/>
      <c r="J3" s="117" t="s">
        <v>68</v>
      </c>
      <c r="K3" s="118"/>
      <c r="L3" s="117" t="s">
        <v>69</v>
      </c>
      <c r="M3" s="118"/>
      <c r="N3" s="117" t="s">
        <v>70</v>
      </c>
      <c r="O3" s="118"/>
      <c r="P3" s="117" t="s">
        <v>71</v>
      </c>
      <c r="Q3" s="118"/>
      <c r="R3" s="58"/>
    </row>
    <row r="4" spans="1:18" s="10" customFormat="1" ht="25.5" customHeight="1" x14ac:dyDescent="0.2">
      <c r="A4" s="27" t="s">
        <v>66</v>
      </c>
      <c r="B4" s="63" t="s">
        <v>72</v>
      </c>
      <c r="C4" s="64" t="s">
        <v>73</v>
      </c>
      <c r="D4" s="65" t="s">
        <v>74</v>
      </c>
      <c r="E4" s="66" t="s">
        <v>75</v>
      </c>
      <c r="F4" s="65" t="s">
        <v>76</v>
      </c>
      <c r="G4" s="64" t="s">
        <v>75</v>
      </c>
      <c r="H4" s="65" t="s">
        <v>74</v>
      </c>
      <c r="I4" s="66" t="s">
        <v>75</v>
      </c>
      <c r="J4" s="65" t="s">
        <v>74</v>
      </c>
      <c r="K4" s="64" t="s">
        <v>75</v>
      </c>
      <c r="L4" s="65" t="s">
        <v>74</v>
      </c>
      <c r="M4" s="66" t="s">
        <v>75</v>
      </c>
      <c r="N4" s="65" t="s">
        <v>74</v>
      </c>
      <c r="O4" s="66" t="s">
        <v>77</v>
      </c>
      <c r="P4" s="65" t="s">
        <v>76</v>
      </c>
      <c r="Q4" s="66" t="s">
        <v>77</v>
      </c>
      <c r="R4" s="67"/>
    </row>
    <row r="5" spans="1:18" x14ac:dyDescent="0.2">
      <c r="A5" s="95">
        <v>30</v>
      </c>
      <c r="B5" s="26">
        <f t="shared" ref="B5:B10" si="0">1000/C5</f>
        <v>180.22889069117778</v>
      </c>
      <c r="C5" s="68">
        <f>A5^2*0.006165</f>
        <v>5.5485000000000007</v>
      </c>
      <c r="D5" s="82"/>
      <c r="E5" s="83"/>
      <c r="F5" s="82"/>
      <c r="G5" s="68"/>
      <c r="H5" s="82"/>
      <c r="I5" s="83"/>
      <c r="J5" s="69"/>
      <c r="K5" s="70"/>
      <c r="L5" s="71">
        <v>940</v>
      </c>
      <c r="M5" s="72">
        <f t="shared" ref="M5:M35" si="1">L5/B5</f>
        <v>5.2155900000000006</v>
      </c>
      <c r="N5" s="69">
        <v>1390</v>
      </c>
      <c r="O5" s="72">
        <f t="shared" ref="O5:O11" si="2">N5/$B5</f>
        <v>7.7124150000000009</v>
      </c>
      <c r="P5" s="69"/>
      <c r="Q5" s="72">
        <f>P5/$B5</f>
        <v>0</v>
      </c>
      <c r="R5" s="58">
        <v>30</v>
      </c>
    </row>
    <row r="6" spans="1:18" x14ac:dyDescent="0.2">
      <c r="A6" s="95">
        <v>35</v>
      </c>
      <c r="B6" s="26">
        <f t="shared" si="0"/>
        <v>132.41306254862042</v>
      </c>
      <c r="C6" s="68">
        <f t="shared" ref="C6:C41" si="3">A6^2*0.006165</f>
        <v>7.5521250000000002</v>
      </c>
      <c r="D6" s="82"/>
      <c r="E6" s="83"/>
      <c r="F6" s="82"/>
      <c r="G6" s="68"/>
      <c r="H6" s="82"/>
      <c r="I6" s="83"/>
      <c r="J6" s="69">
        <v>870</v>
      </c>
      <c r="K6" s="72">
        <f>J6/B6</f>
        <v>6.57034875</v>
      </c>
      <c r="L6" s="71">
        <v>940</v>
      </c>
      <c r="M6" s="72">
        <f t="shared" si="1"/>
        <v>7.0989975000000003</v>
      </c>
      <c r="N6" s="69">
        <v>1275</v>
      </c>
      <c r="O6" s="72">
        <f t="shared" si="2"/>
        <v>9.6289593750000009</v>
      </c>
      <c r="P6" s="69">
        <v>1520</v>
      </c>
      <c r="Q6" s="72">
        <f>P6/$B6</f>
        <v>11.479230000000001</v>
      </c>
      <c r="R6" s="58">
        <v>35</v>
      </c>
    </row>
    <row r="7" spans="1:18" x14ac:dyDescent="0.2">
      <c r="A7" s="95">
        <v>40</v>
      </c>
      <c r="B7" s="26">
        <f t="shared" si="0"/>
        <v>101.37875101378751</v>
      </c>
      <c r="C7" s="68">
        <f t="shared" si="3"/>
        <v>9.8640000000000008</v>
      </c>
      <c r="D7" s="82"/>
      <c r="E7" s="83"/>
      <c r="F7" s="82"/>
      <c r="G7" s="68"/>
      <c r="H7" s="84"/>
      <c r="I7" s="85">
        <f>H7/B7</f>
        <v>0</v>
      </c>
      <c r="J7" s="69">
        <v>870</v>
      </c>
      <c r="K7" s="72">
        <f>J7/B7</f>
        <v>8.5816800000000004</v>
      </c>
      <c r="L7" s="71">
        <v>940</v>
      </c>
      <c r="M7" s="72">
        <f t="shared" si="1"/>
        <v>9.2721599999999995</v>
      </c>
      <c r="N7" s="69">
        <v>985</v>
      </c>
      <c r="O7" s="72">
        <f t="shared" si="2"/>
        <v>9.7160399999999996</v>
      </c>
      <c r="P7" s="69">
        <v>1370</v>
      </c>
      <c r="Q7" s="72">
        <f t="shared" ref="Q7:Q35" si="4">P7/$B7</f>
        <v>13.513680000000001</v>
      </c>
      <c r="R7" s="58">
        <v>40</v>
      </c>
    </row>
    <row r="8" spans="1:18" x14ac:dyDescent="0.2">
      <c r="A8" s="95">
        <v>45</v>
      </c>
      <c r="B8" s="26">
        <f t="shared" si="0"/>
        <v>80.10172919607902</v>
      </c>
      <c r="C8" s="68">
        <f t="shared" si="3"/>
        <v>12.484125000000001</v>
      </c>
      <c r="D8" s="82"/>
      <c r="E8" s="83"/>
      <c r="F8" s="82"/>
      <c r="G8" s="68"/>
      <c r="H8" s="84"/>
      <c r="I8" s="85"/>
      <c r="J8" s="69">
        <v>870</v>
      </c>
      <c r="K8" s="72">
        <f>J8/B8</f>
        <v>10.86118875</v>
      </c>
      <c r="L8" s="71">
        <v>940</v>
      </c>
      <c r="M8" s="72">
        <f t="shared" si="1"/>
        <v>11.735077499999999</v>
      </c>
      <c r="N8" s="69">
        <v>985</v>
      </c>
      <c r="O8" s="72">
        <f t="shared" si="2"/>
        <v>12.296863125</v>
      </c>
      <c r="P8" s="69">
        <v>1370</v>
      </c>
      <c r="Q8" s="72">
        <f t="shared" si="4"/>
        <v>17.10325125</v>
      </c>
      <c r="R8" s="58">
        <v>45</v>
      </c>
    </row>
    <row r="9" spans="1:18" x14ac:dyDescent="0.2">
      <c r="A9" s="95">
        <v>50</v>
      </c>
      <c r="B9" s="26">
        <f t="shared" si="0"/>
        <v>64.882400648824003</v>
      </c>
      <c r="C9" s="68">
        <f t="shared" si="3"/>
        <v>15.412500000000001</v>
      </c>
      <c r="D9" s="82"/>
      <c r="E9" s="83"/>
      <c r="F9" s="82"/>
      <c r="G9" s="68"/>
      <c r="H9" s="84"/>
      <c r="I9" s="85"/>
      <c r="J9" s="69">
        <v>870</v>
      </c>
      <c r="K9" s="72">
        <f>J9/B9</f>
        <v>13.408875</v>
      </c>
      <c r="L9" s="71">
        <v>940</v>
      </c>
      <c r="M9" s="72">
        <f t="shared" si="1"/>
        <v>14.48775</v>
      </c>
      <c r="N9" s="69">
        <v>900</v>
      </c>
      <c r="O9" s="72">
        <f t="shared" si="2"/>
        <v>13.87125</v>
      </c>
      <c r="P9" s="69">
        <v>1080</v>
      </c>
      <c r="Q9" s="72">
        <f t="shared" si="4"/>
        <v>16.645500000000002</v>
      </c>
      <c r="R9" s="58">
        <v>50</v>
      </c>
    </row>
    <row r="10" spans="1:18" x14ac:dyDescent="0.2">
      <c r="A10" s="95">
        <v>55</v>
      </c>
      <c r="B10" s="26">
        <f t="shared" si="0"/>
        <v>53.621818718036366</v>
      </c>
      <c r="C10" s="68">
        <f t="shared" si="3"/>
        <v>18.649125000000002</v>
      </c>
      <c r="D10" s="82">
        <v>620</v>
      </c>
      <c r="E10" s="86">
        <f>D10/B10</f>
        <v>11.562457500000001</v>
      </c>
      <c r="F10" s="82">
        <v>950</v>
      </c>
      <c r="G10" s="87">
        <f>F10/B10</f>
        <v>17.71666875</v>
      </c>
      <c r="H10" s="84"/>
      <c r="I10" s="73"/>
      <c r="J10" s="69">
        <v>870</v>
      </c>
      <c r="K10" s="72">
        <f t="shared" ref="K10:K34" si="5">J10/B10</f>
        <v>16.22473875</v>
      </c>
      <c r="L10" s="71"/>
      <c r="M10" s="74">
        <f t="shared" si="1"/>
        <v>0</v>
      </c>
      <c r="N10" s="69">
        <v>900</v>
      </c>
      <c r="O10" s="72">
        <f>N10/$B10</f>
        <v>16.784212500000002</v>
      </c>
      <c r="P10" s="69">
        <v>1080</v>
      </c>
      <c r="Q10" s="72">
        <f t="shared" si="4"/>
        <v>20.141055000000001</v>
      </c>
      <c r="R10" s="58">
        <v>55</v>
      </c>
    </row>
    <row r="11" spans="1:18" x14ac:dyDescent="0.2">
      <c r="A11" s="95">
        <v>60</v>
      </c>
      <c r="B11" s="26">
        <v>45</v>
      </c>
      <c r="C11" s="68">
        <f t="shared" si="3"/>
        <v>22.194000000000003</v>
      </c>
      <c r="D11" s="82">
        <v>620</v>
      </c>
      <c r="E11" s="86">
        <f>D11/B11</f>
        <v>13.777777777777779</v>
      </c>
      <c r="F11" s="82">
        <v>1050</v>
      </c>
      <c r="G11" s="87">
        <f>F11/B11</f>
        <v>23.333333333333332</v>
      </c>
      <c r="H11" s="84">
        <v>650</v>
      </c>
      <c r="I11" s="73">
        <f>H11/B11</f>
        <v>14.444444444444445</v>
      </c>
      <c r="J11" s="69">
        <v>1008</v>
      </c>
      <c r="K11" s="72">
        <f t="shared" si="5"/>
        <v>22.4</v>
      </c>
      <c r="L11" s="71"/>
      <c r="M11" s="74">
        <f t="shared" si="1"/>
        <v>0</v>
      </c>
      <c r="N11" s="69">
        <v>900</v>
      </c>
      <c r="O11" s="72">
        <f t="shared" si="2"/>
        <v>20</v>
      </c>
      <c r="P11" s="69">
        <v>1080</v>
      </c>
      <c r="Q11" s="72">
        <f t="shared" si="4"/>
        <v>24</v>
      </c>
      <c r="R11" s="58">
        <v>60</v>
      </c>
    </row>
    <row r="12" spans="1:18" x14ac:dyDescent="0.2">
      <c r="A12" s="95">
        <v>65</v>
      </c>
      <c r="B12" s="26">
        <v>38</v>
      </c>
      <c r="C12" s="68">
        <f t="shared" si="3"/>
        <v>26.047125000000001</v>
      </c>
      <c r="D12" s="82">
        <v>620</v>
      </c>
      <c r="E12" s="86">
        <f t="shared" ref="E12:E35" si="6">D12/B12</f>
        <v>16.315789473684209</v>
      </c>
      <c r="F12" s="82">
        <v>950</v>
      </c>
      <c r="G12" s="87">
        <f t="shared" ref="G12:G24" si="7">F12/B12</f>
        <v>25</v>
      </c>
      <c r="H12" s="84">
        <v>650</v>
      </c>
      <c r="I12" s="73">
        <f>H12/B12</f>
        <v>17.105263157894736</v>
      </c>
      <c r="J12" s="69">
        <v>870</v>
      </c>
      <c r="K12" s="72">
        <f t="shared" si="5"/>
        <v>22.894736842105264</v>
      </c>
      <c r="L12" s="71"/>
      <c r="M12" s="74">
        <f t="shared" si="1"/>
        <v>0</v>
      </c>
      <c r="N12" s="69">
        <v>900</v>
      </c>
      <c r="O12" s="72">
        <f t="shared" ref="O12:O35" si="8">N12/B12</f>
        <v>23.684210526315791</v>
      </c>
      <c r="P12" s="69">
        <v>1080</v>
      </c>
      <c r="Q12" s="72">
        <f t="shared" si="4"/>
        <v>28.421052631578949</v>
      </c>
      <c r="R12" s="58">
        <v>65</v>
      </c>
    </row>
    <row r="13" spans="1:18" x14ac:dyDescent="0.2">
      <c r="A13" s="95">
        <v>70</v>
      </c>
      <c r="B13" s="26">
        <v>33</v>
      </c>
      <c r="C13" s="68">
        <f t="shared" si="3"/>
        <v>30.208500000000001</v>
      </c>
      <c r="D13" s="82">
        <v>620</v>
      </c>
      <c r="E13" s="86">
        <f t="shared" si="6"/>
        <v>18.787878787878789</v>
      </c>
      <c r="F13" s="82">
        <v>950</v>
      </c>
      <c r="G13" s="87">
        <f t="shared" si="7"/>
        <v>28.787878787878789</v>
      </c>
      <c r="H13" s="84">
        <v>650</v>
      </c>
      <c r="I13" s="73">
        <f>H13/B13</f>
        <v>19.696969696969695</v>
      </c>
      <c r="J13" s="69">
        <v>870</v>
      </c>
      <c r="K13" s="72">
        <f t="shared" si="5"/>
        <v>26.363636363636363</v>
      </c>
      <c r="L13" s="71"/>
      <c r="M13" s="74">
        <f t="shared" si="1"/>
        <v>0</v>
      </c>
      <c r="N13" s="69">
        <v>900</v>
      </c>
      <c r="O13" s="72">
        <f t="shared" si="8"/>
        <v>27.272727272727273</v>
      </c>
      <c r="P13" s="69">
        <v>1080</v>
      </c>
      <c r="Q13" s="72">
        <f t="shared" si="4"/>
        <v>32.727272727272727</v>
      </c>
      <c r="R13" s="58">
        <v>70</v>
      </c>
    </row>
    <row r="14" spans="1:18" x14ac:dyDescent="0.2">
      <c r="A14" s="95">
        <v>75</v>
      </c>
      <c r="B14" s="26">
        <v>29</v>
      </c>
      <c r="C14" s="68">
        <f t="shared" si="3"/>
        <v>34.678125000000001</v>
      </c>
      <c r="D14" s="82">
        <v>620</v>
      </c>
      <c r="E14" s="86">
        <f t="shared" si="6"/>
        <v>21.379310344827587</v>
      </c>
      <c r="F14" s="82">
        <v>950</v>
      </c>
      <c r="G14" s="87">
        <f t="shared" si="7"/>
        <v>32.758620689655174</v>
      </c>
      <c r="H14" s="84">
        <v>650</v>
      </c>
      <c r="I14" s="73">
        <f>H14/B14</f>
        <v>22.413793103448278</v>
      </c>
      <c r="J14" s="69">
        <v>870</v>
      </c>
      <c r="K14" s="72">
        <f t="shared" si="5"/>
        <v>30</v>
      </c>
      <c r="L14" s="71"/>
      <c r="M14" s="74">
        <f t="shared" si="1"/>
        <v>0</v>
      </c>
      <c r="N14" s="69">
        <v>900</v>
      </c>
      <c r="O14" s="72">
        <f t="shared" si="8"/>
        <v>31.03448275862069</v>
      </c>
      <c r="P14" s="69">
        <v>1080</v>
      </c>
      <c r="Q14" s="72">
        <f t="shared" si="4"/>
        <v>37.241379310344826</v>
      </c>
      <c r="R14" s="58">
        <v>75</v>
      </c>
    </row>
    <row r="15" spans="1:18" x14ac:dyDescent="0.2">
      <c r="A15" s="95">
        <v>80</v>
      </c>
      <c r="B15" s="26">
        <v>25</v>
      </c>
      <c r="C15" s="68">
        <f t="shared" si="3"/>
        <v>39.456000000000003</v>
      </c>
      <c r="D15" s="82">
        <v>620</v>
      </c>
      <c r="E15" s="86">
        <f t="shared" si="6"/>
        <v>24.8</v>
      </c>
      <c r="F15" s="82">
        <v>950</v>
      </c>
      <c r="G15" s="87">
        <f t="shared" si="7"/>
        <v>38</v>
      </c>
      <c r="H15" s="84">
        <v>600</v>
      </c>
      <c r="I15" s="73">
        <f>H15/B15</f>
        <v>24</v>
      </c>
      <c r="J15" s="69">
        <v>870</v>
      </c>
      <c r="K15" s="72">
        <f t="shared" si="5"/>
        <v>34.799999999999997</v>
      </c>
      <c r="L15" s="71"/>
      <c r="M15" s="74">
        <f t="shared" si="1"/>
        <v>0</v>
      </c>
      <c r="N15" s="69">
        <v>900</v>
      </c>
      <c r="O15" s="72">
        <f t="shared" si="8"/>
        <v>36</v>
      </c>
      <c r="P15" s="69">
        <v>1080</v>
      </c>
      <c r="Q15" s="72">
        <f t="shared" si="4"/>
        <v>43.2</v>
      </c>
      <c r="R15" s="58">
        <v>80</v>
      </c>
    </row>
    <row r="16" spans="1:18" x14ac:dyDescent="0.2">
      <c r="A16" s="95">
        <v>85</v>
      </c>
      <c r="B16" s="26">
        <v>22</v>
      </c>
      <c r="C16" s="68">
        <f t="shared" si="3"/>
        <v>44.542125000000006</v>
      </c>
      <c r="D16" s="82">
        <v>620</v>
      </c>
      <c r="E16" s="86">
        <f t="shared" si="6"/>
        <v>28.181818181818183</v>
      </c>
      <c r="F16" s="82">
        <v>950</v>
      </c>
      <c r="G16" s="87">
        <f t="shared" si="7"/>
        <v>43.18181818181818</v>
      </c>
      <c r="H16" s="84">
        <v>600</v>
      </c>
      <c r="I16" s="73">
        <f t="shared" ref="I16:I41" si="9">H16/B16</f>
        <v>27.272727272727273</v>
      </c>
      <c r="J16" s="69">
        <v>870</v>
      </c>
      <c r="K16" s="72">
        <f t="shared" si="5"/>
        <v>39.545454545454547</v>
      </c>
      <c r="L16" s="71"/>
      <c r="M16" s="74">
        <f t="shared" si="1"/>
        <v>0</v>
      </c>
      <c r="N16" s="69">
        <v>900</v>
      </c>
      <c r="O16" s="72">
        <f t="shared" si="8"/>
        <v>40.909090909090907</v>
      </c>
      <c r="P16" s="69">
        <v>1080</v>
      </c>
      <c r="Q16" s="72">
        <f t="shared" si="4"/>
        <v>49.090909090909093</v>
      </c>
      <c r="R16" s="58">
        <v>85</v>
      </c>
    </row>
    <row r="17" spans="1:20" x14ac:dyDescent="0.2">
      <c r="A17" s="95">
        <v>90</v>
      </c>
      <c r="B17" s="26">
        <v>20</v>
      </c>
      <c r="C17" s="68">
        <f t="shared" si="3"/>
        <v>49.936500000000002</v>
      </c>
      <c r="D17" s="82">
        <v>620</v>
      </c>
      <c r="E17" s="86">
        <f t="shared" si="6"/>
        <v>31</v>
      </c>
      <c r="F17" s="82">
        <v>950</v>
      </c>
      <c r="G17" s="87">
        <f t="shared" si="7"/>
        <v>47.5</v>
      </c>
      <c r="H17" s="84">
        <v>600</v>
      </c>
      <c r="I17" s="73">
        <f t="shared" si="9"/>
        <v>30</v>
      </c>
      <c r="J17" s="69">
        <v>870</v>
      </c>
      <c r="K17" s="72">
        <f t="shared" si="5"/>
        <v>43.5</v>
      </c>
      <c r="L17" s="71"/>
      <c r="M17" s="74">
        <f t="shared" si="1"/>
        <v>0</v>
      </c>
      <c r="N17" s="69">
        <v>900</v>
      </c>
      <c r="O17" s="72">
        <f t="shared" si="8"/>
        <v>45</v>
      </c>
      <c r="P17" s="69">
        <v>1080</v>
      </c>
      <c r="Q17" s="72">
        <f t="shared" si="4"/>
        <v>54</v>
      </c>
      <c r="R17" s="58">
        <v>90</v>
      </c>
      <c r="S17" s="75"/>
      <c r="T17" s="76"/>
    </row>
    <row r="18" spans="1:20" x14ac:dyDescent="0.2">
      <c r="A18" s="95">
        <v>95</v>
      </c>
      <c r="B18" s="26">
        <v>18</v>
      </c>
      <c r="C18" s="68">
        <f t="shared" si="3"/>
        <v>55.639125</v>
      </c>
      <c r="D18" s="82">
        <v>620</v>
      </c>
      <c r="E18" s="86">
        <f t="shared" si="6"/>
        <v>34.444444444444443</v>
      </c>
      <c r="F18" s="82">
        <v>950</v>
      </c>
      <c r="G18" s="87">
        <f t="shared" si="7"/>
        <v>52.777777777777779</v>
      </c>
      <c r="H18" s="84">
        <v>600</v>
      </c>
      <c r="I18" s="73">
        <f t="shared" si="9"/>
        <v>33.333333333333336</v>
      </c>
      <c r="J18" s="69">
        <v>870</v>
      </c>
      <c r="K18" s="72">
        <f t="shared" si="5"/>
        <v>48.333333333333336</v>
      </c>
      <c r="L18" s="71"/>
      <c r="M18" s="74">
        <f t="shared" si="1"/>
        <v>0</v>
      </c>
      <c r="N18" s="69">
        <v>900</v>
      </c>
      <c r="O18" s="72">
        <f t="shared" si="8"/>
        <v>50</v>
      </c>
      <c r="P18" s="69">
        <v>1080</v>
      </c>
      <c r="Q18" s="72">
        <f t="shared" si="4"/>
        <v>60</v>
      </c>
      <c r="R18" s="58">
        <v>95</v>
      </c>
      <c r="S18" s="75"/>
      <c r="T18" s="76"/>
    </row>
    <row r="19" spans="1:20" x14ac:dyDescent="0.2">
      <c r="A19" s="95">
        <v>100</v>
      </c>
      <c r="B19" s="26">
        <v>16</v>
      </c>
      <c r="C19" s="68">
        <f t="shared" si="3"/>
        <v>61.650000000000006</v>
      </c>
      <c r="D19" s="82">
        <v>620</v>
      </c>
      <c r="E19" s="86">
        <f t="shared" si="6"/>
        <v>38.75</v>
      </c>
      <c r="F19" s="82">
        <v>950</v>
      </c>
      <c r="G19" s="87">
        <f t="shared" si="7"/>
        <v>59.375</v>
      </c>
      <c r="H19" s="84">
        <v>600</v>
      </c>
      <c r="I19" s="73">
        <f t="shared" si="9"/>
        <v>37.5</v>
      </c>
      <c r="J19" s="69">
        <v>870</v>
      </c>
      <c r="K19" s="72">
        <f t="shared" si="5"/>
        <v>54.375</v>
      </c>
      <c r="L19" s="71"/>
      <c r="M19" s="74">
        <f t="shared" si="1"/>
        <v>0</v>
      </c>
      <c r="N19" s="69">
        <v>900</v>
      </c>
      <c r="O19" s="72">
        <f t="shared" si="8"/>
        <v>56.25</v>
      </c>
      <c r="P19" s="69">
        <v>1080</v>
      </c>
      <c r="Q19" s="72">
        <f t="shared" si="4"/>
        <v>67.5</v>
      </c>
      <c r="R19" s="58">
        <v>100</v>
      </c>
      <c r="S19" s="75"/>
      <c r="T19" s="76"/>
    </row>
    <row r="20" spans="1:20" x14ac:dyDescent="0.2">
      <c r="A20" s="95">
        <v>105</v>
      </c>
      <c r="B20" s="26">
        <v>15</v>
      </c>
      <c r="C20" s="68">
        <f t="shared" si="3"/>
        <v>67.969125000000005</v>
      </c>
      <c r="D20" s="82">
        <v>620</v>
      </c>
      <c r="E20" s="86">
        <f t="shared" si="6"/>
        <v>41.333333333333336</v>
      </c>
      <c r="F20" s="82">
        <v>950</v>
      </c>
      <c r="G20" s="87">
        <f t="shared" si="7"/>
        <v>63.333333333333336</v>
      </c>
      <c r="H20" s="84">
        <v>600</v>
      </c>
      <c r="I20" s="73">
        <f t="shared" si="9"/>
        <v>40</v>
      </c>
      <c r="J20" s="69">
        <v>870</v>
      </c>
      <c r="K20" s="72">
        <f t="shared" si="5"/>
        <v>58</v>
      </c>
      <c r="L20" s="71"/>
      <c r="M20" s="74">
        <f t="shared" si="1"/>
        <v>0</v>
      </c>
      <c r="N20" s="69">
        <v>900</v>
      </c>
      <c r="O20" s="72">
        <f t="shared" si="8"/>
        <v>60</v>
      </c>
      <c r="P20" s="69">
        <v>1080</v>
      </c>
      <c r="Q20" s="72">
        <f t="shared" si="4"/>
        <v>72</v>
      </c>
      <c r="R20" s="58">
        <v>105</v>
      </c>
      <c r="S20" s="75"/>
      <c r="T20" s="76"/>
    </row>
    <row r="21" spans="1:20" x14ac:dyDescent="0.2">
      <c r="A21" s="95">
        <v>110</v>
      </c>
      <c r="B21" s="26">
        <v>13</v>
      </c>
      <c r="C21" s="68">
        <f t="shared" si="3"/>
        <v>74.596500000000006</v>
      </c>
      <c r="D21" s="82">
        <v>620</v>
      </c>
      <c r="E21" s="86">
        <f t="shared" si="6"/>
        <v>47.692307692307693</v>
      </c>
      <c r="F21" s="82">
        <v>950</v>
      </c>
      <c r="G21" s="87">
        <f t="shared" si="7"/>
        <v>73.07692307692308</v>
      </c>
      <c r="H21" s="84">
        <v>650</v>
      </c>
      <c r="I21" s="73">
        <f t="shared" si="9"/>
        <v>50</v>
      </c>
      <c r="J21" s="69">
        <v>870</v>
      </c>
      <c r="K21" s="72">
        <f t="shared" si="5"/>
        <v>66.92307692307692</v>
      </c>
      <c r="L21" s="71"/>
      <c r="M21" s="74">
        <f t="shared" si="1"/>
        <v>0</v>
      </c>
      <c r="N21" s="69">
        <v>900</v>
      </c>
      <c r="O21" s="72">
        <f t="shared" si="8"/>
        <v>69.230769230769226</v>
      </c>
      <c r="P21" s="69">
        <v>1080</v>
      </c>
      <c r="Q21" s="72">
        <f t="shared" si="4"/>
        <v>83.07692307692308</v>
      </c>
      <c r="R21" s="58">
        <v>110</v>
      </c>
      <c r="S21" s="75"/>
      <c r="T21" s="76"/>
    </row>
    <row r="22" spans="1:20" x14ac:dyDescent="0.2">
      <c r="A22" s="95">
        <v>115</v>
      </c>
      <c r="B22" s="26">
        <v>12</v>
      </c>
      <c r="C22" s="68">
        <f t="shared" si="3"/>
        <v>81.532125000000008</v>
      </c>
      <c r="D22" s="82">
        <v>620</v>
      </c>
      <c r="E22" s="86">
        <f t="shared" si="6"/>
        <v>51.666666666666664</v>
      </c>
      <c r="F22" s="82">
        <v>950</v>
      </c>
      <c r="G22" s="87">
        <f t="shared" si="7"/>
        <v>79.166666666666671</v>
      </c>
      <c r="H22" s="84">
        <v>650</v>
      </c>
      <c r="I22" s="73">
        <f t="shared" si="9"/>
        <v>54.166666666666664</v>
      </c>
      <c r="J22" s="69">
        <v>870</v>
      </c>
      <c r="K22" s="72">
        <f t="shared" si="5"/>
        <v>72.5</v>
      </c>
      <c r="L22" s="71"/>
      <c r="M22" s="74">
        <f t="shared" si="1"/>
        <v>0</v>
      </c>
      <c r="N22" s="69">
        <v>900</v>
      </c>
      <c r="O22" s="72">
        <f t="shared" si="8"/>
        <v>75</v>
      </c>
      <c r="P22" s="69">
        <v>1080</v>
      </c>
      <c r="Q22" s="72">
        <f t="shared" si="4"/>
        <v>90</v>
      </c>
      <c r="R22" s="58">
        <v>115</v>
      </c>
      <c r="S22" s="75"/>
      <c r="T22" s="76"/>
    </row>
    <row r="23" spans="1:20" x14ac:dyDescent="0.2">
      <c r="A23" s="95">
        <v>120</v>
      </c>
      <c r="B23" s="26">
        <v>11</v>
      </c>
      <c r="C23" s="68">
        <f t="shared" si="3"/>
        <v>88.77600000000001</v>
      </c>
      <c r="D23" s="82">
        <v>620</v>
      </c>
      <c r="E23" s="86">
        <f t="shared" si="6"/>
        <v>56.363636363636367</v>
      </c>
      <c r="F23" s="82">
        <v>950</v>
      </c>
      <c r="G23" s="87">
        <f t="shared" si="7"/>
        <v>86.36363636363636</v>
      </c>
      <c r="H23" s="84">
        <v>650</v>
      </c>
      <c r="I23" s="73">
        <f t="shared" si="9"/>
        <v>59.090909090909093</v>
      </c>
      <c r="J23" s="69">
        <v>870</v>
      </c>
      <c r="K23" s="72">
        <f t="shared" si="5"/>
        <v>79.090909090909093</v>
      </c>
      <c r="L23" s="71"/>
      <c r="M23" s="74">
        <f t="shared" si="1"/>
        <v>0</v>
      </c>
      <c r="N23" s="69">
        <v>900</v>
      </c>
      <c r="O23" s="72">
        <f t="shared" si="8"/>
        <v>81.818181818181813</v>
      </c>
      <c r="P23" s="69">
        <v>1080</v>
      </c>
      <c r="Q23" s="72">
        <f t="shared" si="4"/>
        <v>98.181818181818187</v>
      </c>
      <c r="R23" s="58">
        <v>120</v>
      </c>
      <c r="S23" s="75"/>
      <c r="T23" s="76"/>
    </row>
    <row r="24" spans="1:20" x14ac:dyDescent="0.2">
      <c r="A24" s="95">
        <v>125</v>
      </c>
      <c r="B24" s="26">
        <v>10</v>
      </c>
      <c r="C24" s="68">
        <f t="shared" si="3"/>
        <v>96.328125</v>
      </c>
      <c r="D24" s="82">
        <v>620</v>
      </c>
      <c r="E24" s="86">
        <f t="shared" si="6"/>
        <v>62</v>
      </c>
      <c r="F24" s="82">
        <v>950</v>
      </c>
      <c r="G24" s="87">
        <f t="shared" si="7"/>
        <v>95</v>
      </c>
      <c r="H24" s="84">
        <v>650</v>
      </c>
      <c r="I24" s="73">
        <f t="shared" si="9"/>
        <v>65</v>
      </c>
      <c r="J24" s="69">
        <v>870</v>
      </c>
      <c r="K24" s="72">
        <f t="shared" si="5"/>
        <v>87</v>
      </c>
      <c r="L24" s="71"/>
      <c r="M24" s="74">
        <f t="shared" si="1"/>
        <v>0</v>
      </c>
      <c r="N24" s="69">
        <v>900</v>
      </c>
      <c r="O24" s="72">
        <f t="shared" si="8"/>
        <v>90</v>
      </c>
      <c r="P24" s="69">
        <v>1080</v>
      </c>
      <c r="Q24" s="72">
        <f t="shared" si="4"/>
        <v>108</v>
      </c>
      <c r="R24" s="58">
        <v>125</v>
      </c>
      <c r="S24" s="75"/>
      <c r="T24" s="76"/>
    </row>
    <row r="25" spans="1:20" x14ac:dyDescent="0.2">
      <c r="A25" s="95">
        <v>130</v>
      </c>
      <c r="B25" s="26">
        <f>1000/C25</f>
        <v>9.5979882616603547</v>
      </c>
      <c r="C25" s="68">
        <f t="shared" si="3"/>
        <v>104.1885</v>
      </c>
      <c r="D25" s="82"/>
      <c r="E25" s="85"/>
      <c r="F25" s="82"/>
      <c r="G25" s="88"/>
      <c r="H25" s="84">
        <v>650</v>
      </c>
      <c r="I25" s="85">
        <f t="shared" si="9"/>
        <v>67.722525000000005</v>
      </c>
      <c r="J25" s="69">
        <v>870</v>
      </c>
      <c r="K25" s="72">
        <f t="shared" si="5"/>
        <v>90.643995000000018</v>
      </c>
      <c r="L25" s="71"/>
      <c r="M25" s="72">
        <f t="shared" si="1"/>
        <v>0</v>
      </c>
      <c r="N25" s="69">
        <v>900</v>
      </c>
      <c r="O25" s="72">
        <f t="shared" si="8"/>
        <v>93.769650000000013</v>
      </c>
      <c r="P25" s="69">
        <v>1080</v>
      </c>
      <c r="Q25" s="72">
        <f t="shared" si="4"/>
        <v>112.52358000000001</v>
      </c>
      <c r="R25" s="58">
        <v>130</v>
      </c>
      <c r="S25" s="75"/>
      <c r="T25" s="76"/>
    </row>
    <row r="26" spans="1:20" x14ac:dyDescent="0.2">
      <c r="A26" s="95">
        <v>135</v>
      </c>
      <c r="B26" s="26">
        <f>1000/C26</f>
        <v>8.9001921328976685</v>
      </c>
      <c r="C26" s="68">
        <f t="shared" si="3"/>
        <v>112.35712500000001</v>
      </c>
      <c r="D26" s="82"/>
      <c r="E26" s="85"/>
      <c r="F26" s="82"/>
      <c r="G26" s="88"/>
      <c r="H26" s="84">
        <v>650</v>
      </c>
      <c r="I26" s="85">
        <f t="shared" si="9"/>
        <v>73.032131250000006</v>
      </c>
      <c r="J26" s="69">
        <v>870</v>
      </c>
      <c r="K26" s="72">
        <f t="shared" si="5"/>
        <v>97.750698749999998</v>
      </c>
      <c r="L26" s="71"/>
      <c r="M26" s="72">
        <f t="shared" si="1"/>
        <v>0</v>
      </c>
      <c r="N26" s="69">
        <v>900</v>
      </c>
      <c r="O26" s="72">
        <f t="shared" si="8"/>
        <v>101.12141250000001</v>
      </c>
      <c r="P26" s="69">
        <v>1080</v>
      </c>
      <c r="Q26" s="72">
        <f t="shared" si="4"/>
        <v>121.34569500000001</v>
      </c>
      <c r="R26" s="58">
        <v>135</v>
      </c>
      <c r="S26" s="75"/>
      <c r="T26" s="76"/>
    </row>
    <row r="27" spans="1:20" x14ac:dyDescent="0.2">
      <c r="A27" s="95">
        <v>140</v>
      </c>
      <c r="B27" s="26">
        <f>1000/C27</f>
        <v>8.275816409288776</v>
      </c>
      <c r="C27" s="68">
        <f t="shared" si="3"/>
        <v>120.834</v>
      </c>
      <c r="D27" s="82"/>
      <c r="E27" s="85"/>
      <c r="F27" s="82"/>
      <c r="G27" s="88"/>
      <c r="H27" s="84">
        <v>650</v>
      </c>
      <c r="I27" s="85">
        <f t="shared" si="9"/>
        <v>78.542100000000005</v>
      </c>
      <c r="J27" s="69">
        <v>870</v>
      </c>
      <c r="K27" s="72">
        <f t="shared" si="5"/>
        <v>105.12558</v>
      </c>
      <c r="L27" s="71"/>
      <c r="M27" s="72">
        <f t="shared" si="1"/>
        <v>0</v>
      </c>
      <c r="N27" s="69">
        <v>900</v>
      </c>
      <c r="O27" s="72">
        <f t="shared" si="8"/>
        <v>108.75060000000001</v>
      </c>
      <c r="P27" s="69">
        <v>1080</v>
      </c>
      <c r="Q27" s="72">
        <f t="shared" si="4"/>
        <v>130.50072</v>
      </c>
      <c r="R27" s="58">
        <v>140</v>
      </c>
      <c r="S27" s="75"/>
      <c r="T27" s="76"/>
    </row>
    <row r="28" spans="1:20" x14ac:dyDescent="0.2">
      <c r="A28" s="95">
        <v>145</v>
      </c>
      <c r="B28" s="26">
        <v>8</v>
      </c>
      <c r="C28" s="68">
        <f t="shared" si="3"/>
        <v>129.619125</v>
      </c>
      <c r="D28" s="82">
        <v>800</v>
      </c>
      <c r="E28" s="85">
        <f t="shared" si="6"/>
        <v>100</v>
      </c>
      <c r="F28" s="82"/>
      <c r="G28" s="88"/>
      <c r="H28" s="84">
        <v>790</v>
      </c>
      <c r="I28" s="85">
        <f t="shared" si="9"/>
        <v>98.75</v>
      </c>
      <c r="J28" s="69">
        <v>870</v>
      </c>
      <c r="K28" s="72">
        <f t="shared" si="5"/>
        <v>108.75</v>
      </c>
      <c r="L28" s="71"/>
      <c r="M28" s="72">
        <f t="shared" si="1"/>
        <v>0</v>
      </c>
      <c r="N28" s="69">
        <v>900</v>
      </c>
      <c r="O28" s="72">
        <f t="shared" si="8"/>
        <v>112.5</v>
      </c>
      <c r="P28" s="69">
        <v>1080</v>
      </c>
      <c r="Q28" s="72">
        <f t="shared" si="4"/>
        <v>135</v>
      </c>
      <c r="R28" s="58">
        <v>145</v>
      </c>
      <c r="S28" s="75"/>
      <c r="T28" s="76"/>
    </row>
    <row r="29" spans="1:20" x14ac:dyDescent="0.2">
      <c r="A29" s="95">
        <v>150</v>
      </c>
      <c r="B29" s="26">
        <f>1000/C29</f>
        <v>7.2091556276471112</v>
      </c>
      <c r="C29" s="68">
        <f t="shared" si="3"/>
        <v>138.71250000000001</v>
      </c>
      <c r="D29" s="82"/>
      <c r="E29" s="85"/>
      <c r="F29" s="82"/>
      <c r="G29" s="88"/>
      <c r="H29" s="84">
        <v>775</v>
      </c>
      <c r="I29" s="85">
        <f t="shared" si="9"/>
        <v>107.50218750000001</v>
      </c>
      <c r="J29" s="69">
        <v>870</v>
      </c>
      <c r="K29" s="72">
        <f t="shared" si="5"/>
        <v>120.67987500000001</v>
      </c>
      <c r="L29" s="71"/>
      <c r="M29" s="72">
        <f t="shared" si="1"/>
        <v>0</v>
      </c>
      <c r="N29" s="69">
        <v>900</v>
      </c>
      <c r="O29" s="72">
        <f t="shared" si="8"/>
        <v>124.84125000000002</v>
      </c>
      <c r="P29" s="69">
        <v>1080</v>
      </c>
      <c r="Q29" s="72">
        <f t="shared" si="4"/>
        <v>149.80950000000001</v>
      </c>
      <c r="R29" s="58">
        <v>150</v>
      </c>
    </row>
    <row r="30" spans="1:20" x14ac:dyDescent="0.2">
      <c r="A30" s="95">
        <v>155</v>
      </c>
      <c r="B30" s="26">
        <f>1000/C30</f>
        <v>6.7515505357777323</v>
      </c>
      <c r="C30" s="68">
        <f t="shared" si="3"/>
        <v>148.114125</v>
      </c>
      <c r="D30" s="82"/>
      <c r="E30" s="85"/>
      <c r="F30" s="82"/>
      <c r="G30" s="88"/>
      <c r="H30" s="84">
        <v>775</v>
      </c>
      <c r="I30" s="85">
        <f t="shared" si="9"/>
        <v>114.78844687499999</v>
      </c>
      <c r="J30" s="69">
        <v>870</v>
      </c>
      <c r="K30" s="72">
        <f t="shared" si="5"/>
        <v>128.85928874999999</v>
      </c>
      <c r="L30" s="71"/>
      <c r="M30" s="72">
        <f t="shared" si="1"/>
        <v>0</v>
      </c>
      <c r="N30" s="69">
        <v>900</v>
      </c>
      <c r="O30" s="72">
        <f t="shared" si="8"/>
        <v>133.30271249999998</v>
      </c>
      <c r="P30" s="69">
        <v>1080</v>
      </c>
      <c r="Q30" s="72">
        <f t="shared" si="4"/>
        <v>159.963255</v>
      </c>
      <c r="R30" s="58">
        <v>155</v>
      </c>
    </row>
    <row r="31" spans="1:20" x14ac:dyDescent="0.2">
      <c r="A31" s="95">
        <v>160</v>
      </c>
      <c r="B31" s="26">
        <f>1000/C31</f>
        <v>6.3361719383617192</v>
      </c>
      <c r="C31" s="68">
        <f t="shared" si="3"/>
        <v>157.82400000000001</v>
      </c>
      <c r="D31" s="82"/>
      <c r="E31" s="85"/>
      <c r="F31" s="82"/>
      <c r="G31" s="88"/>
      <c r="H31" s="84">
        <v>775</v>
      </c>
      <c r="I31" s="85">
        <f t="shared" si="9"/>
        <v>122.31360000000001</v>
      </c>
      <c r="J31" s="69">
        <v>870</v>
      </c>
      <c r="K31" s="72">
        <f t="shared" si="5"/>
        <v>137.30688000000001</v>
      </c>
      <c r="L31" s="71"/>
      <c r="M31" s="72">
        <f t="shared" si="1"/>
        <v>0</v>
      </c>
      <c r="N31" s="69">
        <v>900</v>
      </c>
      <c r="O31" s="72">
        <f t="shared" si="8"/>
        <v>142.04160000000002</v>
      </c>
      <c r="P31" s="69">
        <v>1080</v>
      </c>
      <c r="Q31" s="72">
        <f t="shared" si="4"/>
        <v>170.44991999999999</v>
      </c>
      <c r="R31" s="58">
        <v>160</v>
      </c>
    </row>
    <row r="32" spans="1:20" x14ac:dyDescent="0.2">
      <c r="A32" s="95">
        <v>165</v>
      </c>
      <c r="B32" s="26">
        <v>6</v>
      </c>
      <c r="C32" s="68">
        <f>A32^2*0.006165</f>
        <v>167.84212500000001</v>
      </c>
      <c r="D32" s="82">
        <v>800</v>
      </c>
      <c r="E32" s="85">
        <f t="shared" si="6"/>
        <v>133.33333333333334</v>
      </c>
      <c r="F32" s="82"/>
      <c r="G32" s="88"/>
      <c r="H32" s="84">
        <v>775</v>
      </c>
      <c r="I32" s="85">
        <f t="shared" si="9"/>
        <v>129.16666666666666</v>
      </c>
      <c r="J32" s="69">
        <v>870</v>
      </c>
      <c r="K32" s="72">
        <f t="shared" si="5"/>
        <v>145</v>
      </c>
      <c r="L32" s="71"/>
      <c r="M32" s="72">
        <f t="shared" si="1"/>
        <v>0</v>
      </c>
      <c r="N32" s="69">
        <v>900</v>
      </c>
      <c r="O32" s="72">
        <f t="shared" si="8"/>
        <v>150</v>
      </c>
      <c r="P32" s="69">
        <v>1080</v>
      </c>
      <c r="Q32" s="72">
        <f t="shared" si="4"/>
        <v>180</v>
      </c>
      <c r="R32" s="58">
        <v>165</v>
      </c>
    </row>
    <row r="33" spans="1:18" x14ac:dyDescent="0.2">
      <c r="A33" s="95">
        <v>170</v>
      </c>
      <c r="B33" s="26">
        <f t="shared" ref="B33:B41" si="10">1000/C33</f>
        <v>5.6126644159882355</v>
      </c>
      <c r="C33" s="68">
        <f t="shared" si="3"/>
        <v>178.16850000000002</v>
      </c>
      <c r="D33" s="89"/>
      <c r="E33" s="90"/>
      <c r="F33" s="89"/>
      <c r="G33" s="91"/>
      <c r="H33" s="84">
        <v>775</v>
      </c>
      <c r="I33" s="85">
        <f t="shared" si="9"/>
        <v>138.08058750000001</v>
      </c>
      <c r="J33" s="69">
        <v>870</v>
      </c>
      <c r="K33" s="72">
        <f t="shared" si="5"/>
        <v>155.006595</v>
      </c>
      <c r="L33" s="71"/>
      <c r="M33" s="72">
        <f t="shared" si="1"/>
        <v>0</v>
      </c>
      <c r="N33" s="69">
        <v>900</v>
      </c>
      <c r="O33" s="72">
        <f t="shared" si="8"/>
        <v>160.35165000000001</v>
      </c>
      <c r="P33" s="69">
        <v>1080</v>
      </c>
      <c r="Q33" s="72">
        <f t="shared" si="4"/>
        <v>192.42198000000002</v>
      </c>
      <c r="R33" s="58">
        <v>170</v>
      </c>
    </row>
    <row r="34" spans="1:18" x14ac:dyDescent="0.2">
      <c r="A34" s="95">
        <v>180</v>
      </c>
      <c r="B34" s="26">
        <f t="shared" si="10"/>
        <v>5.0063580747549388</v>
      </c>
      <c r="C34" s="68">
        <f t="shared" si="3"/>
        <v>199.74600000000001</v>
      </c>
      <c r="D34" s="89"/>
      <c r="E34" s="90"/>
      <c r="F34" s="89"/>
      <c r="G34" s="91"/>
      <c r="H34" s="84">
        <v>775</v>
      </c>
      <c r="I34" s="85">
        <f t="shared" si="9"/>
        <v>154.80314999999999</v>
      </c>
      <c r="J34" s="71"/>
      <c r="K34" s="72">
        <f t="shared" si="5"/>
        <v>0</v>
      </c>
      <c r="L34" s="71"/>
      <c r="M34" s="72">
        <f t="shared" si="1"/>
        <v>0</v>
      </c>
      <c r="N34" s="69">
        <v>900</v>
      </c>
      <c r="O34" s="72">
        <f t="shared" si="8"/>
        <v>179.7714</v>
      </c>
      <c r="P34" s="69">
        <v>1080</v>
      </c>
      <c r="Q34" s="72">
        <f t="shared" si="4"/>
        <v>215.72568000000001</v>
      </c>
      <c r="R34" s="58">
        <v>180</v>
      </c>
    </row>
    <row r="35" spans="1:18" ht="13.5" thickBot="1" x14ac:dyDescent="0.25">
      <c r="A35" s="95">
        <v>190</v>
      </c>
      <c r="B35" s="26">
        <f t="shared" si="10"/>
        <v>4.4932410421623272</v>
      </c>
      <c r="C35" s="68">
        <f t="shared" si="3"/>
        <v>222.5565</v>
      </c>
      <c r="D35" s="92">
        <v>800</v>
      </c>
      <c r="E35" s="93">
        <f t="shared" si="6"/>
        <v>178.04519999999999</v>
      </c>
      <c r="F35" s="92"/>
      <c r="G35" s="94"/>
      <c r="H35" s="84">
        <v>775</v>
      </c>
      <c r="I35" s="93">
        <f t="shared" si="9"/>
        <v>172.48128750000001</v>
      </c>
      <c r="J35" s="78"/>
      <c r="K35" s="79"/>
      <c r="L35" s="78"/>
      <c r="M35" s="77">
        <f t="shared" si="1"/>
        <v>0</v>
      </c>
      <c r="N35" s="69">
        <v>900</v>
      </c>
      <c r="O35" s="77">
        <f t="shared" si="8"/>
        <v>200.30085</v>
      </c>
      <c r="P35" s="69">
        <v>1080</v>
      </c>
      <c r="Q35" s="77">
        <f t="shared" si="4"/>
        <v>240.36102</v>
      </c>
      <c r="R35" s="58">
        <v>190</v>
      </c>
    </row>
    <row r="36" spans="1:18" ht="33.75" customHeight="1" thickBot="1" x14ac:dyDescent="0.25">
      <c r="A36" s="95">
        <v>200</v>
      </c>
      <c r="B36" s="26">
        <f t="shared" si="10"/>
        <v>4.0551500405515002</v>
      </c>
      <c r="C36" s="68">
        <f t="shared" si="3"/>
        <v>246.60000000000002</v>
      </c>
      <c r="D36" s="92">
        <v>800</v>
      </c>
      <c r="E36" s="93">
        <f>D36/B36</f>
        <v>197.28</v>
      </c>
      <c r="F36" s="92"/>
      <c r="G36" s="94"/>
      <c r="H36" s="84">
        <v>775</v>
      </c>
      <c r="I36" s="93">
        <f t="shared" si="9"/>
        <v>191.11500000000001</v>
      </c>
      <c r="O36" t="s">
        <v>78</v>
      </c>
      <c r="P36" s="80">
        <v>900</v>
      </c>
      <c r="Q36" s="81" t="s">
        <v>79</v>
      </c>
    </row>
    <row r="37" spans="1:18" ht="13.5" thickBot="1" x14ac:dyDescent="0.25">
      <c r="A37" s="95">
        <v>210</v>
      </c>
      <c r="B37" s="26">
        <f t="shared" si="10"/>
        <v>3.6781406263505669</v>
      </c>
      <c r="C37" s="68">
        <f t="shared" si="3"/>
        <v>271.87650000000002</v>
      </c>
      <c r="D37" s="92">
        <v>800</v>
      </c>
      <c r="E37" s="93">
        <f>D37/B37</f>
        <v>217.50120000000001</v>
      </c>
      <c r="F37" s="92"/>
      <c r="G37" s="94"/>
      <c r="H37" s="84">
        <v>775</v>
      </c>
      <c r="I37" s="93">
        <f t="shared" si="9"/>
        <v>210.70428750000002</v>
      </c>
    </row>
    <row r="38" spans="1:18" ht="13.5" thickBot="1" x14ac:dyDescent="0.25">
      <c r="A38" s="95">
        <v>220</v>
      </c>
      <c r="B38" s="26">
        <f t="shared" si="10"/>
        <v>3.3513636698772729</v>
      </c>
      <c r="C38" s="68">
        <f t="shared" si="3"/>
        <v>298.38600000000002</v>
      </c>
      <c r="D38" s="92"/>
      <c r="E38" s="93"/>
      <c r="F38" s="92"/>
      <c r="G38" s="94"/>
      <c r="H38" s="84">
        <v>775</v>
      </c>
      <c r="I38" s="93">
        <f t="shared" si="9"/>
        <v>231.24915000000001</v>
      </c>
    </row>
    <row r="39" spans="1:18" ht="13.5" thickBot="1" x14ac:dyDescent="0.25">
      <c r="A39" s="95">
        <v>230</v>
      </c>
      <c r="B39" s="26">
        <f t="shared" si="10"/>
        <v>3.0662760231013233</v>
      </c>
      <c r="C39" s="68">
        <f t="shared" si="3"/>
        <v>326.12850000000003</v>
      </c>
      <c r="D39" s="92">
        <v>800</v>
      </c>
      <c r="E39" s="93">
        <f>D39/B39</f>
        <v>260.90280000000001</v>
      </c>
      <c r="F39" s="92"/>
      <c r="G39" s="94"/>
      <c r="H39" s="84">
        <v>775</v>
      </c>
      <c r="I39" s="93">
        <f t="shared" si="9"/>
        <v>252.74958750000002</v>
      </c>
    </row>
    <row r="40" spans="1:18" ht="13.5" thickBot="1" x14ac:dyDescent="0.25">
      <c r="A40" s="95">
        <v>240</v>
      </c>
      <c r="B40" s="26">
        <f t="shared" si="10"/>
        <v>2.8160764170496528</v>
      </c>
      <c r="C40" s="68">
        <f t="shared" si="3"/>
        <v>355.10400000000004</v>
      </c>
      <c r="D40" s="92">
        <v>800</v>
      </c>
      <c r="E40" s="93">
        <f>D40/B40</f>
        <v>284.08320000000003</v>
      </c>
      <c r="F40" s="92"/>
      <c r="G40" s="94"/>
      <c r="H40" s="84">
        <v>775</v>
      </c>
      <c r="I40" s="93">
        <f t="shared" si="9"/>
        <v>275.2056</v>
      </c>
    </row>
    <row r="41" spans="1:18" ht="13.5" thickBot="1" x14ac:dyDescent="0.25">
      <c r="A41" s="95">
        <v>250</v>
      </c>
      <c r="B41" s="26">
        <f t="shared" si="10"/>
        <v>2.5952960259529601</v>
      </c>
      <c r="C41" s="68">
        <f t="shared" si="3"/>
        <v>385.3125</v>
      </c>
      <c r="D41" s="75"/>
      <c r="E41" s="75"/>
      <c r="F41" s="75"/>
      <c r="G41" s="75"/>
      <c r="H41" s="84">
        <v>775</v>
      </c>
      <c r="I41" s="93">
        <f t="shared" si="9"/>
        <v>298.6171875</v>
      </c>
    </row>
  </sheetData>
  <mergeCells count="10">
    <mergeCell ref="D2:E2"/>
    <mergeCell ref="F2:G2"/>
    <mergeCell ref="J2:K2"/>
    <mergeCell ref="L2:M2"/>
    <mergeCell ref="N2:O2"/>
    <mergeCell ref="P2:Q2"/>
    <mergeCell ref="J3:K3"/>
    <mergeCell ref="L3:M3"/>
    <mergeCell ref="N3:O3"/>
    <mergeCell ref="P3:Q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Unmanned MCs</vt:lpstr>
      <vt:lpstr>Manual</vt:lpstr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profile calculations</dc:title>
  <dc:creator>ttt</dc:creator>
  <cp:lastModifiedBy>lbolger</cp:lastModifiedBy>
  <cp:lastPrinted>2015-08-31T11:31:32Z</cp:lastPrinted>
  <dcterms:created xsi:type="dcterms:W3CDTF">2002-03-06T12:18:04Z</dcterms:created>
  <dcterms:modified xsi:type="dcterms:W3CDTF">2015-08-31T11:38:37Z</dcterms:modified>
</cp:coreProperties>
</file>