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345" windowWidth="9555" windowHeight="5205"/>
  </bookViews>
  <sheets>
    <sheet name="Report" sheetId="1" r:id="rId1"/>
    <sheet name="Organised record" sheetId="3" r:id="rId2"/>
  </sheets>
  <calcPr calcId="145621"/>
</workbook>
</file>

<file path=xl/calcChain.xml><?xml version="1.0" encoding="utf-8"?>
<calcChain xmlns="http://schemas.openxmlformats.org/spreadsheetml/2006/main">
  <c r="F20" i="1" l="1"/>
  <c r="B21" i="1"/>
  <c r="G51" i="1"/>
  <c r="E51" i="1"/>
  <c r="G50" i="1"/>
  <c r="E50" i="1"/>
  <c r="H34" i="1"/>
  <c r="G46" i="1"/>
  <c r="E46" i="1"/>
  <c r="C45" i="1"/>
  <c r="C44" i="1"/>
  <c r="C43" i="1"/>
  <c r="C42" i="1"/>
  <c r="C41" i="1"/>
  <c r="C39" i="1"/>
  <c r="C38" i="1"/>
  <c r="C37" i="1"/>
  <c r="C36" i="1"/>
  <c r="C33" i="1"/>
  <c r="C32" i="1"/>
  <c r="C31" i="1"/>
  <c r="C30" i="1"/>
  <c r="H18" i="1"/>
  <c r="E16" i="1"/>
  <c r="C17" i="1"/>
  <c r="C16" i="1"/>
  <c r="C14" i="1"/>
  <c r="C13" i="1"/>
  <c r="C12" i="1"/>
  <c r="C11" i="1"/>
  <c r="C10" i="1"/>
  <c r="E15" i="1"/>
  <c r="E14" i="1"/>
  <c r="G14" i="1"/>
  <c r="G13" i="1"/>
  <c r="G12" i="1"/>
  <c r="G11" i="1"/>
  <c r="G10" i="1"/>
  <c r="H9" i="1"/>
  <c r="E9" i="1"/>
  <c r="C9" i="1"/>
</calcChain>
</file>

<file path=xl/sharedStrings.xml><?xml version="1.0" encoding="utf-8"?>
<sst xmlns="http://schemas.openxmlformats.org/spreadsheetml/2006/main" count="430" uniqueCount="267">
  <si>
    <t>Date</t>
  </si>
  <si>
    <t>Cell 1</t>
  </si>
  <si>
    <t>Terex Benford</t>
  </si>
  <si>
    <t>1g080045A-02</t>
  </si>
  <si>
    <t>Screwed gland</t>
  </si>
  <si>
    <t>will not screw into tube. Go gauge will not screw on to gland.</t>
  </si>
  <si>
    <t>Reject</t>
  </si>
  <si>
    <t>No</t>
  </si>
  <si>
    <t>Alan / Ray.</t>
  </si>
  <si>
    <t>Kelly Precision</t>
  </si>
  <si>
    <t>TEREX</t>
  </si>
  <si>
    <t>824184-6</t>
  </si>
  <si>
    <t>Cyl End valve Block</t>
  </si>
  <si>
    <t>7/16UNF thread oversize.</t>
  </si>
  <si>
    <t>Reject.</t>
  </si>
  <si>
    <t>Yes</t>
  </si>
  <si>
    <t>liam Fennely</t>
  </si>
  <si>
    <t>3j-423701</t>
  </si>
  <si>
    <t>CLEVIS</t>
  </si>
  <si>
    <t>Dia 46.975 - 47 mm is 46.45.</t>
  </si>
  <si>
    <t xml:space="preserve">Ray / Alan </t>
  </si>
  <si>
    <t>Terex Italy</t>
  </si>
  <si>
    <t>824186-6</t>
  </si>
  <si>
    <t>Koneig plug will not fit in Ø6 H12</t>
  </si>
  <si>
    <t>KP to send someone to check.</t>
  </si>
  <si>
    <t>James / Liam.</t>
  </si>
  <si>
    <t>Distag</t>
  </si>
  <si>
    <t>3J-423764</t>
  </si>
  <si>
    <t>Cylinder end forging.</t>
  </si>
  <si>
    <t>Forgings formed badly.</t>
  </si>
  <si>
    <t>Reject back to supplier.</t>
  </si>
  <si>
    <t>Cost for reworking in PB to be sent to Distag.</t>
  </si>
  <si>
    <t>Tommy Hickey</t>
  </si>
  <si>
    <t>NON CONFORMING MATERIAL REPORT</t>
  </si>
  <si>
    <t>To be completed by initiator of complaint</t>
  </si>
  <si>
    <t>PB Machine Tech QA Closure of Actions:</t>
  </si>
  <si>
    <t>PB Machine Tech QA Verify Actions:</t>
  </si>
  <si>
    <t>Date Implemented:</t>
  </si>
  <si>
    <t>Position:</t>
  </si>
  <si>
    <t>Decision</t>
  </si>
  <si>
    <t>on Parts:</t>
  </si>
  <si>
    <t>Your reply to the actions below is required within 24 hours unless otherwise notified by initiator of complaint</t>
  </si>
  <si>
    <t>Assignee:</t>
  </si>
  <si>
    <t>Company:</t>
  </si>
  <si>
    <t>Adress:</t>
  </si>
  <si>
    <t>e-mail:</t>
  </si>
  <si>
    <t>Phone:</t>
  </si>
  <si>
    <t>Part name:</t>
  </si>
  <si>
    <t>Immediate Corrective Actions:</t>
  </si>
  <si>
    <r>
      <t xml:space="preserve">Root Cause of Problem: </t>
    </r>
    <r>
      <rPr>
        <sz val="8"/>
        <color theme="1"/>
        <rFont val="Calibri"/>
        <family val="2"/>
        <scheme val="minor"/>
      </rPr>
      <t>(List all know root causes)</t>
    </r>
  </si>
  <si>
    <r>
      <t xml:space="preserve">Preventive Action(s): </t>
    </r>
    <r>
      <rPr>
        <sz val="8"/>
        <color theme="1"/>
        <rFont val="Calibri"/>
        <family val="2"/>
        <scheme val="minor"/>
      </rPr>
      <t>(List all preventive actions)</t>
    </r>
  </si>
  <si>
    <t>Date:</t>
  </si>
  <si>
    <t>Person Responsible for Corrective Action:</t>
  </si>
  <si>
    <r>
      <rPr>
        <b/>
        <sz val="8"/>
        <color theme="1"/>
        <rFont val="Calibri"/>
        <family val="2"/>
        <scheme val="minor"/>
      </rPr>
      <t>Problem Identification:</t>
    </r>
    <r>
      <rPr>
        <sz val="8"/>
        <color theme="1"/>
        <rFont val="Calibri"/>
        <family val="2"/>
        <scheme val="minor"/>
      </rPr>
      <t xml:space="preserve"> (Attach photo if relevant)</t>
    </r>
  </si>
  <si>
    <t>Batch Quantity:</t>
  </si>
  <si>
    <t>Quantity Wrong:</t>
  </si>
  <si>
    <t>Initiation Date:</t>
  </si>
  <si>
    <t>Initiator:</t>
  </si>
  <si>
    <t>Kaiser</t>
  </si>
  <si>
    <t>1C055053B-01</t>
  </si>
  <si>
    <t xml:space="preserve">Cyl End </t>
  </si>
  <si>
    <t>Dimension 23 mm is 25 mm</t>
  </si>
  <si>
    <t>Scrap.</t>
  </si>
  <si>
    <t>3J-423766</t>
  </si>
  <si>
    <t>Gland</t>
  </si>
  <si>
    <t>Bore undersize.</t>
  </si>
  <si>
    <t>Return  to supplier.</t>
  </si>
  <si>
    <t>Farid</t>
  </si>
  <si>
    <t>KA070050A</t>
  </si>
  <si>
    <t>Return to supplier</t>
  </si>
  <si>
    <t>1M101140A-02</t>
  </si>
  <si>
    <t>Profiled port</t>
  </si>
  <si>
    <t>leaking after been welded.</t>
  </si>
  <si>
    <t>824188-6</t>
  </si>
  <si>
    <t>Profiled mounting bracket</t>
  </si>
  <si>
    <t>Profiled at an angle, slag not removed.</t>
  </si>
  <si>
    <t>Return to supplier.</t>
  </si>
  <si>
    <t>3J-323651/A</t>
  </si>
  <si>
    <t>Forging not uniform. After welding one side has to be ground.</t>
  </si>
  <si>
    <t>Inform supplier.</t>
  </si>
  <si>
    <t>Snorkel</t>
  </si>
  <si>
    <t>1P045080A-01</t>
  </si>
  <si>
    <t>Piston</t>
  </si>
  <si>
    <t>Ø40.4 h9 IS Ø 44.8</t>
  </si>
  <si>
    <t xml:space="preserve">Reject </t>
  </si>
  <si>
    <t>DOGANLAR</t>
  </si>
  <si>
    <t>TURKEY</t>
  </si>
  <si>
    <t>1J022036B-02</t>
  </si>
  <si>
    <t>U-CLEVIS</t>
  </si>
  <si>
    <t>%</t>
  </si>
  <si>
    <t>Milling is not parallell to center line.</t>
  </si>
  <si>
    <t>No reply from supplier.</t>
  </si>
  <si>
    <t>Valve block</t>
  </si>
  <si>
    <t>Ø11.5 is Ø12.02.</t>
  </si>
  <si>
    <t>Oilpipe modified to suit.</t>
  </si>
  <si>
    <t>New oilpipes from KP</t>
  </si>
  <si>
    <t>Valve Block</t>
  </si>
  <si>
    <t>Ø 11.5 is Ø 12.02</t>
  </si>
  <si>
    <t>lehnhoff</t>
  </si>
  <si>
    <t>1G050025A-04</t>
  </si>
  <si>
    <t>GLAND</t>
  </si>
  <si>
    <t>Return for rework.</t>
  </si>
  <si>
    <t>1E020030W-02</t>
  </si>
  <si>
    <t>SPACER</t>
  </si>
  <si>
    <t>NOT ALL DE-BURRED.</t>
  </si>
  <si>
    <t>REWORK IN CELL 1</t>
  </si>
  <si>
    <t>Spacers de-burred.</t>
  </si>
  <si>
    <t xml:space="preserve">PONCIAL </t>
  </si>
  <si>
    <t>KUHN</t>
  </si>
  <si>
    <t>H0406640</t>
  </si>
  <si>
    <t>Cyl End machined Forging.</t>
  </si>
  <si>
    <t>3/8" BSP thread, no/go screwing in.</t>
  </si>
  <si>
    <t>Reject, supplier to collect.</t>
  </si>
  <si>
    <t>10 replacements required.</t>
  </si>
  <si>
    <t>Giselle.</t>
  </si>
  <si>
    <t>Finco</t>
  </si>
  <si>
    <t>1D040080A-01</t>
  </si>
  <si>
    <t>Boss</t>
  </si>
  <si>
    <t>Bore Ø 44 H7 undersize</t>
  </si>
  <si>
    <t>reject.</t>
  </si>
  <si>
    <t>Finnian.</t>
  </si>
  <si>
    <t>New bosses delivered.</t>
  </si>
  <si>
    <t>kA125090</t>
  </si>
  <si>
    <t>Gland.</t>
  </si>
  <si>
    <t>Thread oversize.</t>
  </si>
  <si>
    <t>Rework.</t>
  </si>
  <si>
    <t>YES</t>
  </si>
  <si>
    <t>Parts reworked in cell 1.</t>
  </si>
  <si>
    <t>Wiederholt</t>
  </si>
  <si>
    <t>Various</t>
  </si>
  <si>
    <t>3A063075b-03</t>
  </si>
  <si>
    <t>TUBE.</t>
  </si>
  <si>
    <t>SEAM IN TUBE.</t>
  </si>
  <si>
    <t>REJECT.</t>
  </si>
  <si>
    <t>NO</t>
  </si>
  <si>
    <t>ST-Koneistus</t>
  </si>
  <si>
    <t>Snorkel.</t>
  </si>
  <si>
    <t>1C090115G-01</t>
  </si>
  <si>
    <t>Cyl End.</t>
  </si>
  <si>
    <t>Ø 8 H12 is Ø 12.</t>
  </si>
  <si>
    <t xml:space="preserve">Teemu </t>
  </si>
  <si>
    <t>Uraine.</t>
  </si>
  <si>
    <t>Ø 70 CK45</t>
  </si>
  <si>
    <t>7 meters</t>
  </si>
  <si>
    <t>Defect in base material.</t>
  </si>
  <si>
    <t>GENC Gülsen.</t>
  </si>
  <si>
    <t>Terex</t>
  </si>
  <si>
    <t>1C045051C-01</t>
  </si>
  <si>
    <t>CYL END VALVE BLOCK</t>
  </si>
  <si>
    <t>No radius on corners.</t>
  </si>
  <si>
    <t>Return to supplier for re-work.</t>
  </si>
  <si>
    <t>1C45051C-01</t>
  </si>
  <si>
    <t>Cyl end valve block</t>
  </si>
  <si>
    <t>116373-000-5</t>
  </si>
  <si>
    <t>Port block.</t>
  </si>
  <si>
    <t>58 mm milled slot is 54 mm.</t>
  </si>
  <si>
    <t>return to Cell 1 for rework.</t>
  </si>
  <si>
    <t>Miedema</t>
  </si>
  <si>
    <t>1G080075A-01</t>
  </si>
  <si>
    <t>No spanner slot.</t>
  </si>
  <si>
    <t>reject</t>
  </si>
  <si>
    <t>102579/3</t>
  </si>
  <si>
    <t>Bore not concentric.</t>
  </si>
  <si>
    <t>Rosco Eng.</t>
  </si>
  <si>
    <t>1P040041B-01</t>
  </si>
  <si>
    <t>thread oversize.</t>
  </si>
  <si>
    <t>Stephen.</t>
  </si>
  <si>
    <t>1C030045A-01</t>
  </si>
  <si>
    <t>CYL END</t>
  </si>
  <si>
    <t>Ø40 IS Ø38.</t>
  </si>
  <si>
    <t>REJECT</t>
  </si>
  <si>
    <t>DNC</t>
  </si>
  <si>
    <t>1J025065M-01</t>
  </si>
  <si>
    <t>BRACKET</t>
  </si>
  <si>
    <t>M10 X 1.5 IS M12 X 1.5. BAD FINISH</t>
  </si>
  <si>
    <t xml:space="preserve">LEO  </t>
  </si>
  <si>
    <t>Nimet</t>
  </si>
  <si>
    <t>38 mm 20mnv6</t>
  </si>
  <si>
    <t>275 meters</t>
  </si>
  <si>
    <t>Base material defective.</t>
  </si>
  <si>
    <t>Samy Numan.</t>
  </si>
  <si>
    <t>1c050080c-01</t>
  </si>
  <si>
    <t xml:space="preserve">Cylinder end </t>
  </si>
  <si>
    <t>9/16 port not machined. Link hole inot full bore not machined, not stamped.</t>
  </si>
  <si>
    <t>Piston.</t>
  </si>
  <si>
    <t>Run out in bore.</t>
  </si>
  <si>
    <t>SNORKEL</t>
  </si>
  <si>
    <t>1G045038A-01</t>
  </si>
  <si>
    <t>Run out in bore, BORE UNDERSIZE.</t>
  </si>
  <si>
    <t>CELL 1</t>
  </si>
  <si>
    <t>BENFORD</t>
  </si>
  <si>
    <t>1G115055A-01</t>
  </si>
  <si>
    <t>STILL</t>
  </si>
  <si>
    <t>G03022A2</t>
  </si>
  <si>
    <t xml:space="preserve">SNORKEL </t>
  </si>
  <si>
    <t>1P030040B-01</t>
  </si>
  <si>
    <t>PISTON</t>
  </si>
  <si>
    <t>FINISH ON END IS BAD.</t>
  </si>
  <si>
    <t>TEREX MPS</t>
  </si>
  <si>
    <t>T133002-2</t>
  </si>
  <si>
    <t>Ø65 MACHINED ROD.</t>
  </si>
  <si>
    <t>M45 x 3No Go gauge screwing in.</t>
  </si>
  <si>
    <t>Gabriela / Samy</t>
  </si>
  <si>
    <t>Ø 50</t>
  </si>
  <si>
    <t>Grinding marks.</t>
  </si>
  <si>
    <t>Footpump</t>
  </si>
  <si>
    <t>Gruse28</t>
  </si>
  <si>
    <t>Plunger cavity is tapered.</t>
  </si>
  <si>
    <t>Terex UK</t>
  </si>
  <si>
    <t>1G080045A-02</t>
  </si>
  <si>
    <t>BORE UNDER SIZE</t>
  </si>
  <si>
    <t>1C050080C-01</t>
  </si>
  <si>
    <t>1 PORT NOT TAPPED, Ø0.344" NOT DRILLED X 2</t>
  </si>
  <si>
    <t>HAND ENG</t>
  </si>
  <si>
    <t>1D020040A-02</t>
  </si>
  <si>
    <t>BOSS</t>
  </si>
  <si>
    <t>BORE UNDER SIZE.</t>
  </si>
  <si>
    <t>REJECT 46 , REWORK 20</t>
  </si>
  <si>
    <t>NCMR</t>
  </si>
  <si>
    <t>Iniation Date</t>
  </si>
  <si>
    <t>Initiator</t>
  </si>
  <si>
    <t>Position</t>
  </si>
  <si>
    <t>e-mail</t>
  </si>
  <si>
    <t>Phone</t>
  </si>
  <si>
    <t>Assignee</t>
  </si>
  <si>
    <t>Company</t>
  </si>
  <si>
    <t>Address</t>
  </si>
  <si>
    <t>Part Name</t>
  </si>
  <si>
    <t>PB PO N</t>
  </si>
  <si>
    <t>Part N</t>
  </si>
  <si>
    <t>Batch Quantity</t>
  </si>
  <si>
    <t>Invoice N</t>
  </si>
  <si>
    <t>Quantity Wrong</t>
  </si>
  <si>
    <t>Decision on Parts</t>
  </si>
  <si>
    <t>Severity Rating</t>
  </si>
  <si>
    <t>Problem identification</t>
  </si>
  <si>
    <t>Picture</t>
  </si>
  <si>
    <t>Immediate Corrective Action</t>
  </si>
  <si>
    <t>Root cause Problem</t>
  </si>
  <si>
    <t>Preventive Actions</t>
  </si>
  <si>
    <t>Responsible for P.A</t>
  </si>
  <si>
    <t>Date implemented</t>
  </si>
  <si>
    <t>QA C.A</t>
  </si>
  <si>
    <t>QA V.A</t>
  </si>
  <si>
    <t>Supplier ID N</t>
  </si>
  <si>
    <t>Comment</t>
  </si>
  <si>
    <t>Cost involving</t>
  </si>
  <si>
    <t>How the claim was Resulted</t>
  </si>
  <si>
    <t>Closed ?</t>
  </si>
  <si>
    <r>
      <t>NCMR N</t>
    </r>
    <r>
      <rPr>
        <b/>
        <sz val="7"/>
        <color theme="1"/>
        <rFont val="Calibri"/>
        <family val="2"/>
      </rPr>
      <t>°</t>
    </r>
    <r>
      <rPr>
        <b/>
        <sz val="7"/>
        <color theme="1"/>
        <rFont val="Calibri"/>
        <family val="2"/>
        <scheme val="minor"/>
      </rPr>
      <t>:</t>
    </r>
  </si>
  <si>
    <t>Invoice N°:</t>
  </si>
  <si>
    <t>Part N°:</t>
  </si>
  <si>
    <t>PB PO N°:</t>
  </si>
  <si>
    <t>Supplier ID N°:</t>
  </si>
  <si>
    <t>Person Responsible for Preventive Action(s):</t>
  </si>
  <si>
    <t>Tom Treacy</t>
  </si>
  <si>
    <t>QA Manager</t>
  </si>
  <si>
    <t>00353(0)599721729</t>
  </si>
  <si>
    <t>Finnian</t>
  </si>
  <si>
    <t>FinCo</t>
  </si>
  <si>
    <t>Monaghan</t>
  </si>
  <si>
    <t>Cylinder end</t>
  </si>
  <si>
    <t>3J-423693</t>
  </si>
  <si>
    <t>B071</t>
  </si>
  <si>
    <t>Saw finish on base of cylinder end. When clevis is welded onto cylinder end problems could occur if base was not completely flat and parallel to weld prep of no more than 0.15. Saw finish is not permitted and surface finish is 3.5 Ra maximum.</t>
  </si>
  <si>
    <r>
      <t>Severity of Non Conformance:</t>
    </r>
    <r>
      <rPr>
        <sz val="8"/>
        <color theme="1"/>
        <rFont val="Calibri"/>
        <family val="2"/>
        <scheme val="minor"/>
      </rPr>
      <t xml:space="preserve"> (Rated1-10 with 10  the highest and 1 the lowest)                                             </t>
    </r>
    <r>
      <rPr>
        <b/>
        <sz val="8"/>
        <color theme="1"/>
        <rFont val="Calibri"/>
        <family val="2"/>
        <scheme val="minor"/>
      </rPr>
      <t xml:space="preserve">   Severity Rating </t>
    </r>
  </si>
  <si>
    <t xml:space="preserve">IMAGE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</si>
</sst>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2"/>
      <color rgb="FFFF0000"/>
      <name val="Calibri"/>
      <family val="2"/>
      <scheme val="minor"/>
    </font>
    <font>
      <sz val="9"/>
      <color theme="1"/>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sz val="7"/>
      <color theme="1"/>
      <name val="Calibri"/>
      <family val="2"/>
      <scheme val="minor"/>
    </font>
    <font>
      <b/>
      <sz val="7"/>
      <color theme="1"/>
      <name val="Calibri"/>
      <family val="2"/>
      <scheme val="minor"/>
    </font>
    <font>
      <sz val="11"/>
      <color theme="9" tint="-0.499984740745262"/>
      <name val="Calibri"/>
      <family val="2"/>
      <scheme val="minor"/>
    </font>
    <font>
      <b/>
      <sz val="11"/>
      <color theme="1"/>
      <name val="Calibri"/>
      <family val="2"/>
      <scheme val="minor"/>
    </font>
    <font>
      <sz val="11"/>
      <color rgb="FF00B050"/>
      <name val="Calibri"/>
      <family val="2"/>
      <scheme val="minor"/>
    </font>
    <font>
      <b/>
      <sz val="12"/>
      <color theme="1"/>
      <name val="Calibri"/>
      <family val="2"/>
      <scheme val="minor"/>
    </font>
    <font>
      <b/>
      <sz val="11"/>
      <color rgb="FFFF0000"/>
      <name val="Calibri"/>
      <family val="2"/>
      <scheme val="minor"/>
    </font>
    <font>
      <sz val="11"/>
      <name val="Calibri"/>
      <family val="2"/>
      <scheme val="minor"/>
    </font>
    <font>
      <b/>
      <sz val="7"/>
      <color theme="1"/>
      <name val="Calibri"/>
      <family val="2"/>
    </font>
    <font>
      <u/>
      <sz val="11"/>
      <color theme="1"/>
      <name val="Calibri"/>
      <family val="2"/>
      <scheme val="minor"/>
    </font>
    <font>
      <u/>
      <sz val="11"/>
      <color theme="10"/>
      <name val="Calibri"/>
      <family val="2"/>
      <scheme val="minor"/>
    </font>
    <font>
      <b/>
      <sz val="11"/>
      <color theme="6" tint="-0.499984740745262"/>
      <name val="Calibri"/>
      <family val="2"/>
      <scheme val="minor"/>
    </font>
    <font>
      <sz val="11"/>
      <color theme="6" tint="-0.499984740745262"/>
      <name val="Calibri"/>
      <family val="2"/>
      <scheme val="minor"/>
    </font>
    <font>
      <b/>
      <sz val="8"/>
      <color theme="6" tint="-0.499984740745262"/>
      <name val="Calibri"/>
      <family val="2"/>
      <scheme val="minor"/>
    </font>
    <font>
      <b/>
      <sz val="10"/>
      <color theme="6" tint="-0.499984740745262"/>
      <name val="Calibri"/>
      <family val="2"/>
      <scheme val="minor"/>
    </font>
    <font>
      <sz val="9"/>
      <color theme="6" tint="-0.499984740745262"/>
      <name val="Calibri"/>
      <family val="2"/>
      <scheme val="minor"/>
    </font>
    <font>
      <b/>
      <sz val="12"/>
      <color theme="6" tint="-0.499984740745262"/>
      <name val="Calibri"/>
      <family val="2"/>
      <scheme val="minor"/>
    </font>
    <font>
      <u/>
      <sz val="10"/>
      <color theme="6" tint="-0.499984740745262"/>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3" tint="-0.249977111117893"/>
        <bgColor indexed="64"/>
      </patternFill>
    </fill>
  </fills>
  <borders count="22">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s>
  <cellStyleXfs count="2">
    <xf numFmtId="0" fontId="0" fillId="0" borderId="0"/>
    <xf numFmtId="0" fontId="16" fillId="0" borderId="0" applyNumberFormat="0" applyFill="0" applyBorder="0" applyAlignment="0" applyProtection="0"/>
  </cellStyleXfs>
  <cellXfs count="150">
    <xf numFmtId="0" fontId="0" fillId="0" borderId="0" xfId="0"/>
    <xf numFmtId="0" fontId="0" fillId="0" borderId="8" xfId="0" applyBorder="1"/>
    <xf numFmtId="0" fontId="0" fillId="0" borderId="9" xfId="0" applyBorder="1"/>
    <xf numFmtId="0" fontId="0" fillId="0" borderId="6" xfId="0" applyBorder="1"/>
    <xf numFmtId="0" fontId="0" fillId="0" borderId="10" xfId="0" applyBorder="1"/>
    <xf numFmtId="0" fontId="0" fillId="0" borderId="0" xfId="0" applyBorder="1"/>
    <xf numFmtId="0" fontId="0" fillId="0" borderId="11" xfId="0" applyBorder="1"/>
    <xf numFmtId="0" fontId="0" fillId="0" borderId="3" xfId="0" applyBorder="1"/>
    <xf numFmtId="0" fontId="0" fillId="0" borderId="12" xfId="0" applyBorder="1"/>
    <xf numFmtId="0" fontId="0" fillId="0" borderId="1" xfId="0" applyBorder="1"/>
    <xf numFmtId="0" fontId="5" fillId="0" borderId="10" xfId="0" applyFont="1" applyBorder="1"/>
    <xf numFmtId="0" fontId="3" fillId="0" borderId="8" xfId="0" applyFont="1" applyBorder="1"/>
    <xf numFmtId="0" fontId="5" fillId="0" borderId="8" xfId="0" applyFont="1" applyBorder="1"/>
    <xf numFmtId="0" fontId="5" fillId="0" borderId="9" xfId="0" applyFont="1" applyBorder="1"/>
    <xf numFmtId="0" fontId="5" fillId="0" borderId="3" xfId="0" applyFont="1" applyBorder="1"/>
    <xf numFmtId="0" fontId="2" fillId="2" borderId="5" xfId="0" applyFont="1" applyFill="1" applyBorder="1" applyAlignment="1"/>
    <xf numFmtId="0" fontId="5" fillId="2" borderId="5" xfId="0" applyFont="1" applyFill="1" applyBorder="1"/>
    <xf numFmtId="0" fontId="5" fillId="0" borderId="10" xfId="0" applyFont="1" applyBorder="1" applyAlignment="1"/>
    <xf numFmtId="0" fontId="8" fillId="0" borderId="0" xfId="0" applyFont="1"/>
    <xf numFmtId="0" fontId="0" fillId="2" borderId="4" xfId="0" applyFill="1" applyBorder="1" applyAlignment="1">
      <alignment horizontal="center"/>
    </xf>
    <xf numFmtId="0" fontId="7" fillId="3" borderId="8" xfId="0" applyFont="1" applyFill="1" applyBorder="1" applyAlignment="1"/>
    <xf numFmtId="0" fontId="1" fillId="3" borderId="4" xfId="0" applyFont="1" applyFill="1" applyBorder="1" applyAlignment="1">
      <alignment horizontal="center"/>
    </xf>
    <xf numFmtId="0" fontId="0" fillId="5" borderId="4" xfId="0" applyFill="1" applyBorder="1" applyAlignment="1">
      <alignment horizontal="center"/>
    </xf>
    <xf numFmtId="0" fontId="11" fillId="2" borderId="4" xfId="0" applyFont="1" applyFill="1" applyBorder="1" applyAlignment="1">
      <alignment horizontal="center"/>
    </xf>
    <xf numFmtId="0" fontId="11" fillId="5" borderId="4" xfId="0" applyFont="1" applyFill="1" applyBorder="1" applyAlignment="1">
      <alignment horizontal="center"/>
    </xf>
    <xf numFmtId="0" fontId="0" fillId="2" borderId="4" xfId="0" applyFill="1" applyBorder="1" applyAlignment="1">
      <alignment horizontal="left"/>
    </xf>
    <xf numFmtId="0" fontId="0" fillId="5" borderId="4" xfId="0" applyFill="1" applyBorder="1" applyAlignment="1">
      <alignment horizontal="left"/>
    </xf>
    <xf numFmtId="0" fontId="0" fillId="2" borderId="4" xfId="0" applyFill="1" applyBorder="1" applyAlignment="1">
      <alignment horizontal="left" wrapText="1" shrinkToFit="1"/>
    </xf>
    <xf numFmtId="0" fontId="0" fillId="5" borderId="4" xfId="0" applyFill="1" applyBorder="1" applyAlignment="1">
      <alignment horizontal="left" wrapText="1" shrinkToFit="1"/>
    </xf>
    <xf numFmtId="0" fontId="0" fillId="2" borderId="4" xfId="0" applyFill="1" applyBorder="1" applyAlignment="1">
      <alignment horizontal="left" wrapText="1"/>
    </xf>
    <xf numFmtId="0" fontId="0" fillId="5" borderId="4" xfId="0" applyFill="1" applyBorder="1" applyAlignment="1">
      <alignment horizontal="left" wrapText="1"/>
    </xf>
    <xf numFmtId="14" fontId="0" fillId="2" borderId="4" xfId="0" applyNumberFormat="1" applyFill="1" applyBorder="1" applyAlignment="1">
      <alignment horizontal="left"/>
    </xf>
    <xf numFmtId="14" fontId="0" fillId="5" borderId="4" xfId="0" applyNumberFormat="1" applyFill="1" applyBorder="1" applyAlignment="1">
      <alignment horizontal="left"/>
    </xf>
    <xf numFmtId="0" fontId="0" fillId="2" borderId="1" xfId="0" applyFill="1" applyBorder="1" applyAlignment="1">
      <alignment horizontal="left"/>
    </xf>
    <xf numFmtId="0" fontId="0" fillId="6" borderId="0" xfId="0" applyFill="1"/>
    <xf numFmtId="0" fontId="3" fillId="0" borderId="10" xfId="0" applyFont="1" applyBorder="1" applyAlignment="1">
      <alignment horizontal="center" vertical="top"/>
    </xf>
    <xf numFmtId="0" fontId="0" fillId="0" borderId="0" xfId="0" applyAlignment="1">
      <alignment horizontal="left"/>
    </xf>
    <xf numFmtId="0" fontId="5" fillId="0" borderId="11" xfId="0" applyFont="1" applyBorder="1" applyAlignment="1">
      <alignment horizontal="left"/>
    </xf>
    <xf numFmtId="0" fontId="5" fillId="0" borderId="1" xfId="0" applyFont="1" applyBorder="1" applyAlignment="1">
      <alignment horizontal="left"/>
    </xf>
    <xf numFmtId="0" fontId="10" fillId="0" borderId="0" xfId="0" applyFont="1"/>
    <xf numFmtId="0" fontId="9" fillId="4" borderId="0" xfId="0" applyFont="1" applyFill="1" applyBorder="1" applyAlignment="1">
      <alignment horizontal="center"/>
    </xf>
    <xf numFmtId="0" fontId="13" fillId="6" borderId="0" xfId="0" applyFont="1" applyFill="1"/>
    <xf numFmtId="14" fontId="0" fillId="2" borderId="13" xfId="0" applyNumberFormat="1" applyFill="1" applyBorder="1" applyAlignment="1">
      <alignment horizontal="left"/>
    </xf>
    <xf numFmtId="14" fontId="0" fillId="5" borderId="13" xfId="0" applyNumberFormat="1" applyFill="1" applyBorder="1" applyAlignment="1">
      <alignment horizontal="left"/>
    </xf>
    <xf numFmtId="0" fontId="0" fillId="6" borderId="21" xfId="0" applyFill="1" applyBorder="1"/>
    <xf numFmtId="0" fontId="5" fillId="0" borderId="8" xfId="0" applyFont="1" applyBorder="1" applyAlignment="1">
      <alignment horizontal="left"/>
    </xf>
    <xf numFmtId="0" fontId="5" fillId="0" borderId="9" xfId="0" applyFont="1" applyBorder="1" applyAlignment="1">
      <alignment horizontal="left"/>
    </xf>
    <xf numFmtId="0" fontId="0" fillId="2" borderId="5" xfId="0" applyFill="1" applyBorder="1" applyAlignment="1">
      <alignment horizontal="center"/>
    </xf>
    <xf numFmtId="0" fontId="0" fillId="2" borderId="9" xfId="0" applyFill="1" applyBorder="1" applyAlignment="1">
      <alignment horizontal="center"/>
    </xf>
    <xf numFmtId="0" fontId="0" fillId="2" borderId="13" xfId="0" applyFill="1" applyBorder="1" applyAlignment="1">
      <alignment horizontal="center"/>
    </xf>
    <xf numFmtId="0" fontId="0" fillId="2" borderId="4" xfId="0" applyFill="1" applyBorder="1" applyAlignment="1">
      <alignment horizontal="center"/>
    </xf>
    <xf numFmtId="0" fontId="3" fillId="2" borderId="5" xfId="0" applyFont="1" applyFill="1" applyBorder="1" applyAlignment="1">
      <alignment horizontal="center"/>
    </xf>
    <xf numFmtId="0" fontId="3" fillId="2" borderId="13" xfId="0" applyFont="1" applyFill="1" applyBorder="1" applyAlignment="1">
      <alignment horizontal="center"/>
    </xf>
    <xf numFmtId="0" fontId="3" fillId="2" borderId="4" xfId="0" applyFont="1" applyFill="1" applyBorder="1" applyAlignment="1">
      <alignment horizontal="center"/>
    </xf>
    <xf numFmtId="0" fontId="5" fillId="2" borderId="5" xfId="0" applyFont="1" applyFill="1" applyBorder="1" applyAlignment="1">
      <alignment horizontal="left"/>
    </xf>
    <xf numFmtId="0" fontId="5" fillId="2" borderId="13" xfId="0" applyFont="1" applyFill="1" applyBorder="1" applyAlignment="1">
      <alignment horizontal="left"/>
    </xf>
    <xf numFmtId="0" fontId="4" fillId="0" borderId="7"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vertical="top"/>
    </xf>
    <xf numFmtId="0" fontId="4" fillId="0" borderId="2" xfId="0" applyFont="1" applyBorder="1" applyAlignment="1">
      <alignment horizontal="center" vertical="top"/>
    </xf>
    <xf numFmtId="0" fontId="5" fillId="2" borderId="12" xfId="0" applyFont="1" applyFill="1" applyBorder="1" applyAlignment="1">
      <alignment horizontal="left"/>
    </xf>
    <xf numFmtId="0" fontId="6" fillId="2" borderId="5" xfId="0" applyFont="1" applyFill="1" applyBorder="1" applyAlignment="1">
      <alignment horizontal="left"/>
    </xf>
    <xf numFmtId="0" fontId="0" fillId="2" borderId="13" xfId="0" applyFont="1" applyFill="1" applyBorder="1" applyAlignment="1">
      <alignment horizontal="left"/>
    </xf>
    <xf numFmtId="0" fontId="0" fillId="2" borderId="4" xfId="0" applyFont="1" applyFill="1" applyBorder="1" applyAlignment="1">
      <alignment horizontal="left"/>
    </xf>
    <xf numFmtId="0" fontId="3" fillId="2" borderId="12" xfId="0" applyFont="1" applyFill="1" applyBorder="1" applyAlignment="1">
      <alignment horizontal="left"/>
    </xf>
    <xf numFmtId="0" fontId="3" fillId="2" borderId="13" xfId="0" applyFont="1" applyFill="1" applyBorder="1" applyAlignment="1">
      <alignment horizontal="left"/>
    </xf>
    <xf numFmtId="0" fontId="3" fillId="2" borderId="4" xfId="0" applyFont="1" applyFill="1" applyBorder="1" applyAlignment="1">
      <alignment horizontal="left"/>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4" borderId="0" xfId="0" applyFont="1" applyFill="1" applyBorder="1" applyAlignment="1">
      <alignment horizontal="center"/>
    </xf>
    <xf numFmtId="0" fontId="9" fillId="4" borderId="19" xfId="0" applyFont="1" applyFill="1" applyBorder="1" applyAlignment="1">
      <alignment horizontal="center"/>
    </xf>
    <xf numFmtId="0" fontId="9" fillId="4" borderId="18" xfId="0" applyFont="1" applyFill="1" applyBorder="1" applyAlignment="1">
      <alignment horizontal="center"/>
    </xf>
    <xf numFmtId="0" fontId="9" fillId="4" borderId="20" xfId="0" applyFont="1" applyFill="1" applyBorder="1" applyAlignment="1">
      <alignment horizontal="center"/>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0" fillId="6" borderId="0" xfId="0" applyFill="1" applyBorder="1" applyAlignment="1">
      <alignment horizontal="center" vertical="center" wrapText="1"/>
    </xf>
    <xf numFmtId="0" fontId="9" fillId="0" borderId="16" xfId="0" applyFont="1" applyBorder="1" applyAlignment="1">
      <alignment horizontal="center"/>
    </xf>
    <xf numFmtId="0" fontId="9" fillId="0" borderId="17" xfId="0" applyFont="1" applyBorder="1" applyAlignment="1">
      <alignment horizontal="center"/>
    </xf>
    <xf numFmtId="0" fontId="7" fillId="2" borderId="8"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2" borderId="8" xfId="0" applyFont="1" applyFill="1" applyBorder="1" applyAlignment="1">
      <alignment horizontal="left"/>
    </xf>
    <xf numFmtId="0" fontId="5" fillId="2" borderId="6" xfId="0" applyFont="1" applyFill="1" applyBorder="1" applyAlignment="1">
      <alignment horizontal="left"/>
    </xf>
    <xf numFmtId="0" fontId="5" fillId="0" borderId="6" xfId="0" applyFont="1" applyBorder="1" applyAlignment="1">
      <alignment horizontal="left"/>
    </xf>
    <xf numFmtId="0" fontId="10" fillId="2" borderId="4" xfId="0" applyFont="1" applyFill="1" applyBorder="1" applyAlignment="1">
      <alignment horizontal="left"/>
    </xf>
    <xf numFmtId="0" fontId="0" fillId="2" borderId="4" xfId="0" applyFill="1" applyBorder="1" applyAlignment="1">
      <alignment vertical="top" wrapText="1" shrinkToFit="1"/>
    </xf>
    <xf numFmtId="14" fontId="0" fillId="5" borderId="4" xfId="0" applyNumberFormat="1" applyFont="1" applyFill="1" applyBorder="1" applyAlignment="1">
      <alignment horizontal="left"/>
    </xf>
    <xf numFmtId="0" fontId="0" fillId="5" borderId="4" xfId="0" applyFont="1" applyFill="1" applyBorder="1" applyAlignment="1">
      <alignment horizontal="center"/>
    </xf>
    <xf numFmtId="0" fontId="0" fillId="6" borderId="21" xfId="0" applyFill="1" applyBorder="1" applyAlignment="1">
      <alignment vertical="center" wrapText="1"/>
    </xf>
    <xf numFmtId="0" fontId="9" fillId="5" borderId="4" xfId="0" applyFont="1" applyFill="1" applyBorder="1" applyAlignment="1">
      <alignment horizontal="center"/>
    </xf>
    <xf numFmtId="0" fontId="15" fillId="5" borderId="4" xfId="0" applyFont="1" applyFill="1" applyBorder="1" applyAlignment="1">
      <alignment horizontal="center"/>
    </xf>
    <xf numFmtId="0" fontId="15" fillId="2" borderId="4" xfId="0" applyFont="1" applyFill="1" applyBorder="1" applyAlignment="1">
      <alignment horizontal="center"/>
    </xf>
    <xf numFmtId="0" fontId="0" fillId="5" borderId="4" xfId="0" applyFont="1" applyFill="1" applyBorder="1" applyAlignment="1">
      <alignment horizontal="left"/>
    </xf>
    <xf numFmtId="0" fontId="0" fillId="5" borderId="13" xfId="0" applyFont="1" applyFill="1" applyBorder="1" applyAlignment="1">
      <alignment horizontal="left"/>
    </xf>
    <xf numFmtId="0" fontId="0" fillId="6" borderId="21" xfId="0" applyFill="1" applyBorder="1" applyAlignment="1">
      <alignment horizontal="left" vertical="center" wrapText="1"/>
    </xf>
    <xf numFmtId="0" fontId="16" fillId="5" borderId="4" xfId="1" applyFill="1" applyBorder="1" applyAlignment="1">
      <alignment horizontal="left"/>
    </xf>
    <xf numFmtId="0" fontId="9" fillId="2" borderId="4" xfId="0" applyFont="1" applyFill="1" applyBorder="1" applyAlignment="1">
      <alignment horizontal="center"/>
    </xf>
    <xf numFmtId="0" fontId="0" fillId="5" borderId="4" xfId="0" applyFont="1" applyFill="1" applyBorder="1" applyAlignment="1">
      <alignment horizontal="left" wrapText="1"/>
    </xf>
    <xf numFmtId="0" fontId="0" fillId="0" borderId="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 xfId="0" applyBorder="1" applyAlignment="1">
      <alignment horizontal="center"/>
    </xf>
    <xf numFmtId="0" fontId="17" fillId="0" borderId="9" xfId="0" applyFont="1" applyBorder="1" applyAlignment="1">
      <alignment horizontal="left"/>
    </xf>
    <xf numFmtId="0" fontId="18" fillId="0" borderId="0" xfId="0" applyFont="1" applyBorder="1" applyAlignment="1">
      <alignment horizontal="left"/>
    </xf>
    <xf numFmtId="0" fontId="18" fillId="0" borderId="12" xfId="0" applyFont="1" applyBorder="1" applyAlignment="1">
      <alignment horizontal="left"/>
    </xf>
    <xf numFmtId="0" fontId="20" fillId="0" borderId="6" xfId="0" applyFont="1" applyBorder="1" applyAlignment="1">
      <alignment horizontal="left"/>
    </xf>
    <xf numFmtId="0" fontId="20" fillId="0" borderId="10"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17" fillId="0" borderId="11" xfId="0" applyFont="1" applyBorder="1" applyAlignment="1">
      <alignment horizontal="left"/>
    </xf>
    <xf numFmtId="0" fontId="18" fillId="0" borderId="1" xfId="0" applyFont="1" applyBorder="1"/>
    <xf numFmtId="0" fontId="17" fillId="0" borderId="6" xfId="0" applyFont="1" applyBorder="1" applyAlignment="1">
      <alignment horizontal="center"/>
    </xf>
    <xf numFmtId="0" fontId="20" fillId="0" borderId="6" xfId="0" applyFont="1" applyBorder="1" applyAlignment="1">
      <alignment vertical="center" wrapText="1"/>
    </xf>
    <xf numFmtId="0" fontId="20" fillId="0" borderId="1" xfId="0" applyFont="1" applyBorder="1" applyAlignment="1">
      <alignment horizontal="left" vertical="center" wrapText="1"/>
    </xf>
    <xf numFmtId="0" fontId="18" fillId="0" borderId="0" xfId="0" applyFont="1" applyBorder="1" applyAlignment="1">
      <alignment horizontal="left"/>
    </xf>
    <xf numFmtId="0" fontId="18" fillId="0" borderId="11" xfId="0" applyFont="1" applyBorder="1" applyAlignment="1">
      <alignment horizontal="left"/>
    </xf>
    <xf numFmtId="0" fontId="18" fillId="0" borderId="12" xfId="0" applyFont="1" applyBorder="1" applyAlignment="1">
      <alignment horizontal="left"/>
    </xf>
    <xf numFmtId="0" fontId="18" fillId="0" borderId="1" xfId="0" applyFont="1" applyBorder="1" applyAlignment="1">
      <alignment horizontal="left"/>
    </xf>
    <xf numFmtId="0" fontId="19" fillId="2" borderId="9"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12" xfId="0" applyFont="1" applyFill="1" applyBorder="1" applyAlignment="1">
      <alignment horizontal="center" vertical="center"/>
    </xf>
    <xf numFmtId="0" fontId="19" fillId="2" borderId="1" xfId="0" applyFont="1" applyFill="1" applyBorder="1" applyAlignment="1">
      <alignment horizontal="center" vertical="center"/>
    </xf>
    <xf numFmtId="0" fontId="18" fillId="2" borderId="12" xfId="0" applyFont="1" applyFill="1" applyBorder="1" applyAlignment="1">
      <alignment horizontal="center" vertical="center"/>
    </xf>
    <xf numFmtId="0" fontId="18" fillId="2" borderId="1" xfId="0" applyFont="1" applyFill="1" applyBorder="1" applyAlignment="1">
      <alignment horizontal="center" vertical="center"/>
    </xf>
    <xf numFmtId="14" fontId="18" fillId="2" borderId="3" xfId="0" applyNumberFormat="1" applyFont="1" applyFill="1" applyBorder="1" applyAlignment="1">
      <alignment horizontal="center" vertical="center"/>
    </xf>
    <xf numFmtId="14" fontId="18" fillId="2" borderId="1" xfId="0" applyNumberFormat="1" applyFont="1" applyFill="1" applyBorder="1" applyAlignment="1">
      <alignment horizontal="center" vertical="center"/>
    </xf>
    <xf numFmtId="0" fontId="21" fillId="2" borderId="4" xfId="0" applyFont="1" applyFill="1" applyBorder="1" applyAlignment="1">
      <alignment horizontal="left"/>
    </xf>
    <xf numFmtId="0" fontId="18" fillId="2" borderId="6" xfId="0" applyFont="1" applyFill="1" applyBorder="1"/>
    <xf numFmtId="14" fontId="18" fillId="2" borderId="4" xfId="0" applyNumberFormat="1" applyFont="1" applyFill="1" applyBorder="1"/>
    <xf numFmtId="0" fontId="22" fillId="0" borderId="8"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7" fillId="2" borderId="15" xfId="0" applyFont="1" applyFill="1" applyBorder="1" applyAlignment="1">
      <alignment horizontal="center"/>
    </xf>
    <xf numFmtId="14" fontId="20" fillId="0" borderId="6" xfId="0" applyNumberFormat="1" applyFont="1" applyBorder="1" applyAlignment="1">
      <alignment horizontal="center"/>
    </xf>
    <xf numFmtId="0" fontId="23" fillId="0" borderId="0" xfId="0" applyFont="1" applyBorder="1" applyAlignment="1">
      <alignment horizontal="left"/>
    </xf>
    <xf numFmtId="0" fontId="0" fillId="0" borderId="0" xfId="0" applyAlignment="1">
      <alignment horizontal="center"/>
    </xf>
    <xf numFmtId="0" fontId="18" fillId="0" borderId="10" xfId="0" applyFont="1" applyBorder="1" applyAlignment="1">
      <alignment horizontal="center" vertical="center"/>
    </xf>
    <xf numFmtId="0" fontId="18" fillId="0" borderId="0" xfId="0" applyFont="1" applyBorder="1" applyAlignment="1">
      <alignment horizontal="center" vertical="center"/>
    </xf>
    <xf numFmtId="0" fontId="18" fillId="0" borderId="11" xfId="0" applyFont="1" applyBorder="1" applyAlignment="1">
      <alignment horizontal="center" vertical="center"/>
    </xf>
    <xf numFmtId="0" fontId="18" fillId="0" borderId="3" xfId="0" applyFont="1" applyBorder="1" applyAlignment="1">
      <alignment horizontal="center" vertical="center"/>
    </xf>
    <xf numFmtId="0" fontId="18" fillId="0" borderId="12" xfId="0" applyFont="1" applyBorder="1" applyAlignment="1">
      <alignment horizontal="center" vertical="center"/>
    </xf>
    <xf numFmtId="0" fontId="18" fillId="0" borderId="1" xfId="0" applyFont="1" applyBorder="1" applyAlignment="1">
      <alignment horizontal="center" vertical="center"/>
    </xf>
    <xf numFmtId="0" fontId="12" fillId="0" borderId="0" xfId="0" applyFont="1"/>
    <xf numFmtId="0" fontId="19" fillId="0" borderId="6" xfId="0" applyFont="1" applyBorder="1" applyAlignment="1">
      <alignment horizontal="center" vertical="top" wrapText="1"/>
    </xf>
    <xf numFmtId="0" fontId="19" fillId="0" borderId="1"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710891</xdr:colOff>
      <xdr:row>18</xdr:row>
      <xdr:rowOff>123826</xdr:rowOff>
    </xdr:from>
    <xdr:to>
      <xdr:col>5</xdr:col>
      <xdr:colOff>66675</xdr:colOff>
      <xdr:row>18</xdr:row>
      <xdr:rowOff>125451</xdr:rowOff>
    </xdr:to>
    <xdr:cxnSp macro="">
      <xdr:nvCxnSpPr>
        <xdr:cNvPr id="3" name="Straight Arrow Connector 2"/>
        <xdr:cNvCxnSpPr/>
      </xdr:nvCxnSpPr>
      <xdr:spPr>
        <a:xfrm flipV="1">
          <a:off x="3847171" y="2800119"/>
          <a:ext cx="298992" cy="1625"/>
        </a:xfrm>
        <a:prstGeom prst="straightConnector1">
          <a:avLst/>
        </a:prstGeom>
        <a:ln w="254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862853</xdr:colOff>
      <xdr:row>17</xdr:row>
      <xdr:rowOff>107674</xdr:rowOff>
    </xdr:from>
    <xdr:to>
      <xdr:col>7</xdr:col>
      <xdr:colOff>42266</xdr:colOff>
      <xdr:row>17</xdr:row>
      <xdr:rowOff>109299</xdr:rowOff>
    </xdr:to>
    <xdr:cxnSp macro="">
      <xdr:nvCxnSpPr>
        <xdr:cNvPr id="10" name="Straight Arrow Connector 9"/>
        <xdr:cNvCxnSpPr/>
      </xdr:nvCxnSpPr>
      <xdr:spPr>
        <a:xfrm flipV="1">
          <a:off x="5513294" y="2606586"/>
          <a:ext cx="300001" cy="1625"/>
        </a:xfrm>
        <a:prstGeom prst="straightConnector1">
          <a:avLst/>
        </a:prstGeom>
        <a:ln w="254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438153</xdr:colOff>
      <xdr:row>19</xdr:row>
      <xdr:rowOff>161925</xdr:rowOff>
    </xdr:from>
    <xdr:to>
      <xdr:col>8</xdr:col>
      <xdr:colOff>542925</xdr:colOff>
      <xdr:row>21</xdr:row>
      <xdr:rowOff>180975</xdr:rowOff>
    </xdr:to>
    <xdr:cxnSp macro="">
      <xdr:nvCxnSpPr>
        <xdr:cNvPr id="5" name="Straight Arrow Connector 4"/>
        <xdr:cNvCxnSpPr/>
      </xdr:nvCxnSpPr>
      <xdr:spPr>
        <a:xfrm flipH="1">
          <a:off x="6181728" y="3810000"/>
          <a:ext cx="819147" cy="400050"/>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39997558519241921"/>
  </sheetPr>
  <dimension ref="B8:P51"/>
  <sheetViews>
    <sheetView showGridLines="0" showZeros="0" tabSelected="1" zoomScaleNormal="100" workbookViewId="0">
      <selection activeCell="O15" sqref="O15"/>
    </sheetView>
  </sheetViews>
  <sheetFormatPr defaultRowHeight="15" x14ac:dyDescent="0.25"/>
  <cols>
    <col min="1" max="1" width="2.85546875" customWidth="1"/>
    <col min="2" max="2" width="16.85546875" customWidth="1"/>
    <col min="3" max="3" width="14" customWidth="1"/>
    <col min="4" max="4" width="14.28515625" customWidth="1"/>
    <col min="5" max="5" width="13.140625" customWidth="1"/>
    <col min="6" max="6" width="9.7109375" customWidth="1"/>
    <col min="7" max="7" width="15.28515625" customWidth="1"/>
    <col min="8" max="8" width="10.7109375" customWidth="1"/>
  </cols>
  <sheetData>
    <row r="8" spans="2:16" ht="15.75" x14ac:dyDescent="0.25">
      <c r="B8" s="47" t="s">
        <v>33</v>
      </c>
      <c r="C8" s="48"/>
      <c r="D8" s="49"/>
      <c r="E8" s="49"/>
      <c r="F8" s="50"/>
      <c r="G8" s="20" t="s">
        <v>249</v>
      </c>
      <c r="H8" s="21">
        <v>1903</v>
      </c>
    </row>
    <row r="9" spans="2:16" x14ac:dyDescent="0.25">
      <c r="B9" s="12" t="s">
        <v>42</v>
      </c>
      <c r="C9" s="103" t="str">
        <f>VLOOKUP(H8,'Organised record'!A4:AP49,7)</f>
        <v>Finnian</v>
      </c>
      <c r="D9" s="13" t="s">
        <v>253</v>
      </c>
      <c r="E9" s="106">
        <f>VLOOKUP(H8,'Organised record'!A4:AP49,12)</f>
        <v>0</v>
      </c>
      <c r="F9" s="45" t="s">
        <v>56</v>
      </c>
      <c r="G9" s="46"/>
      <c r="H9" s="138">
        <f>VLOOKUP(H8,'Organised record'!A4:AP49,2)</f>
        <v>41779</v>
      </c>
    </row>
    <row r="10" spans="2:16" x14ac:dyDescent="0.25">
      <c r="B10" s="10" t="s">
        <v>43</v>
      </c>
      <c r="C10" s="104" t="str">
        <f>VLOOKUP(H8,'Organised record'!A4:AP49,8)</f>
        <v>FinCo</v>
      </c>
      <c r="D10" s="99"/>
      <c r="E10" s="100"/>
      <c r="F10" s="17" t="s">
        <v>57</v>
      </c>
      <c r="G10" s="104" t="str">
        <f>VLOOKUP(H8,'Organised record'!A4:AP49,3)</f>
        <v>Tom Treacy</v>
      </c>
      <c r="H10" s="37"/>
    </row>
    <row r="11" spans="2:16" x14ac:dyDescent="0.25">
      <c r="B11" s="10" t="s">
        <v>44</v>
      </c>
      <c r="C11" s="104" t="str">
        <f>VLOOKUP(H8,'Organised record'!A4:AP49,9)</f>
        <v>Monaghan</v>
      </c>
      <c r="D11" s="99"/>
      <c r="E11" s="100"/>
      <c r="F11" s="17" t="s">
        <v>38</v>
      </c>
      <c r="G11" s="104" t="str">
        <f>VLOOKUP(H8,'Organised record'!A4:AP49,4)</f>
        <v>QA Manager</v>
      </c>
      <c r="H11" s="37"/>
      <c r="J11" s="39"/>
    </row>
    <row r="12" spans="2:16" x14ac:dyDescent="0.25">
      <c r="B12" s="10" t="s">
        <v>45</v>
      </c>
      <c r="C12" s="104">
        <f>VLOOKUP(H8,'Organised record'!A4:AP49,10)</f>
        <v>0</v>
      </c>
      <c r="D12" s="99"/>
      <c r="E12" s="100"/>
      <c r="F12" s="17" t="s">
        <v>45</v>
      </c>
      <c r="G12" s="139">
        <f>VLOOKUP(H8,'Organised record'!A4:AP49,5)</f>
        <v>0</v>
      </c>
      <c r="H12" s="37"/>
      <c r="I12" s="18"/>
    </row>
    <row r="13" spans="2:16" x14ac:dyDescent="0.25">
      <c r="B13" s="14" t="s">
        <v>46</v>
      </c>
      <c r="C13" s="105">
        <f>VLOOKUP(H8,'Organised record'!A4:AP49,11)</f>
        <v>0</v>
      </c>
      <c r="D13" s="101"/>
      <c r="E13" s="102"/>
      <c r="F13" s="14" t="s">
        <v>46</v>
      </c>
      <c r="G13" s="105" t="str">
        <f>VLOOKUP(H8,'Organised record'!A4:AP49,6)</f>
        <v>00353(0)599721729</v>
      </c>
      <c r="H13" s="38"/>
    </row>
    <row r="14" spans="2:16" x14ac:dyDescent="0.25">
      <c r="B14" s="12" t="s">
        <v>47</v>
      </c>
      <c r="C14" s="148" t="str">
        <f>VLOOKUP(H8,'Organised record'!A4:AP49,13)</f>
        <v>Cylinder end</v>
      </c>
      <c r="D14" s="12" t="s">
        <v>251</v>
      </c>
      <c r="E14" s="116" t="str">
        <f>VLOOKUP(H8,'Organised record'!A4:AP49,14)</f>
        <v>3J-423693</v>
      </c>
      <c r="F14" s="56" t="s">
        <v>39</v>
      </c>
      <c r="G14" s="133">
        <f>VLOOKUP(H8,'Organised record'!A4:AP49,19)</f>
        <v>0</v>
      </c>
      <c r="H14" s="134"/>
    </row>
    <row r="15" spans="2:16" x14ac:dyDescent="0.25">
      <c r="B15" s="7"/>
      <c r="C15" s="149"/>
      <c r="D15" s="14" t="s">
        <v>252</v>
      </c>
      <c r="E15" s="117">
        <f>VLOOKUP(H8,'Organised record'!A4:AP49,15)</f>
        <v>0</v>
      </c>
      <c r="F15" s="57"/>
      <c r="G15" s="135"/>
      <c r="H15" s="136"/>
    </row>
    <row r="16" spans="2:16" x14ac:dyDescent="0.25">
      <c r="B16" s="12" t="s">
        <v>54</v>
      </c>
      <c r="C16" s="113">
        <f>VLOOKUP(H8,'Organised record'!A4:AP49,16)</f>
        <v>217</v>
      </c>
      <c r="D16" s="12" t="s">
        <v>55</v>
      </c>
      <c r="E16" s="115">
        <f>VLOOKUP(H8,'Organised record'!A4:AP49,18)</f>
        <v>2</v>
      </c>
      <c r="F16" s="58" t="s">
        <v>40</v>
      </c>
      <c r="G16" s="135"/>
      <c r="H16" s="136"/>
      <c r="L16" s="140"/>
      <c r="M16" s="140"/>
      <c r="N16" s="140"/>
      <c r="O16" s="140"/>
      <c r="P16" s="140"/>
    </row>
    <row r="17" spans="2:16" ht="15.75" thickBot="1" x14ac:dyDescent="0.3">
      <c r="B17" s="14" t="s">
        <v>250</v>
      </c>
      <c r="C17" s="114" t="str">
        <f>VLOOKUP(H8,'Organised record'!A4:AP49,17)</f>
        <v>B071</v>
      </c>
      <c r="D17" s="8"/>
      <c r="E17" s="9"/>
      <c r="F17" s="59"/>
      <c r="G17" s="135"/>
      <c r="H17" s="136"/>
      <c r="L17" s="140"/>
      <c r="M17" s="140"/>
      <c r="N17" s="140"/>
      <c r="O17" s="140"/>
      <c r="P17" s="140"/>
    </row>
    <row r="18" spans="2:16" ht="15.75" thickBot="1" x14ac:dyDescent="0.3">
      <c r="B18" s="54" t="s">
        <v>265</v>
      </c>
      <c r="C18" s="60"/>
      <c r="D18" s="55"/>
      <c r="E18" s="55"/>
      <c r="F18" s="55"/>
      <c r="G18" s="55"/>
      <c r="H18" s="137">
        <f>VLOOKUP(H8,'Organised record'!A4:AP49,20)</f>
        <v>5</v>
      </c>
      <c r="L18" s="140"/>
      <c r="M18" s="140"/>
      <c r="N18" s="140"/>
      <c r="O18" s="140"/>
      <c r="P18" s="140"/>
    </row>
    <row r="19" spans="2:16" x14ac:dyDescent="0.25">
      <c r="B19" s="11" t="s">
        <v>53</v>
      </c>
      <c r="C19" s="2"/>
      <c r="D19" s="2"/>
      <c r="E19" s="3"/>
      <c r="F19" s="1"/>
      <c r="G19" s="2"/>
      <c r="H19" s="6"/>
      <c r="L19" s="140"/>
      <c r="M19" s="140"/>
      <c r="N19" s="140"/>
      <c r="O19" s="140"/>
      <c r="P19" s="140"/>
    </row>
    <row r="20" spans="2:16" x14ac:dyDescent="0.25">
      <c r="B20" s="4"/>
      <c r="C20" s="5"/>
      <c r="D20" s="5"/>
      <c r="E20" s="6"/>
      <c r="F20" s="141">
        <f>VLOOKUP(H8,'Organised record'!A4:AP49,22)</f>
        <v>0</v>
      </c>
      <c r="G20" s="142"/>
      <c r="H20" s="143"/>
      <c r="J20" s="147" t="s">
        <v>266</v>
      </c>
      <c r="L20" s="140"/>
      <c r="M20" s="140"/>
      <c r="N20" s="140"/>
      <c r="O20" s="140"/>
      <c r="P20" s="140"/>
    </row>
    <row r="21" spans="2:16" x14ac:dyDescent="0.25">
      <c r="B21" s="107" t="str">
        <f>VLOOKUP(H8,'Organised record'!A4:AP49,21)</f>
        <v>Saw finish on base of cylinder end. When clevis is welded onto cylinder end problems could occur if base was not completely flat and parallel to weld prep of no more than 0.15. Saw finish is not permitted and surface finish is 3.5 Ra maximum.</v>
      </c>
      <c r="C21" s="108"/>
      <c r="D21" s="108"/>
      <c r="E21" s="109"/>
      <c r="F21" s="141"/>
      <c r="G21" s="142"/>
      <c r="H21" s="143"/>
      <c r="L21" s="140"/>
      <c r="M21" s="140"/>
      <c r="N21" s="140"/>
      <c r="O21" s="140"/>
      <c r="P21" s="140"/>
    </row>
    <row r="22" spans="2:16" x14ac:dyDescent="0.25">
      <c r="B22" s="107"/>
      <c r="C22" s="108"/>
      <c r="D22" s="108"/>
      <c r="E22" s="109"/>
      <c r="F22" s="141"/>
      <c r="G22" s="142"/>
      <c r="H22" s="143"/>
      <c r="L22" s="140"/>
      <c r="M22" s="140"/>
      <c r="N22" s="140"/>
      <c r="O22" s="140"/>
      <c r="P22" s="140"/>
    </row>
    <row r="23" spans="2:16" x14ac:dyDescent="0.25">
      <c r="B23" s="107"/>
      <c r="C23" s="108"/>
      <c r="D23" s="108"/>
      <c r="E23" s="109"/>
      <c r="F23" s="141"/>
      <c r="G23" s="142"/>
      <c r="H23" s="143"/>
      <c r="L23" s="140"/>
      <c r="M23" s="140"/>
      <c r="N23" s="140"/>
      <c r="O23" s="140"/>
      <c r="P23" s="140"/>
    </row>
    <row r="24" spans="2:16" x14ac:dyDescent="0.25">
      <c r="B24" s="107"/>
      <c r="C24" s="108"/>
      <c r="D24" s="108"/>
      <c r="E24" s="109"/>
      <c r="F24" s="141"/>
      <c r="G24" s="142"/>
      <c r="H24" s="143"/>
      <c r="L24" s="140"/>
      <c r="M24" s="140"/>
      <c r="N24" s="140"/>
      <c r="O24" s="140"/>
      <c r="P24" s="140"/>
    </row>
    <row r="25" spans="2:16" x14ac:dyDescent="0.25">
      <c r="B25" s="107"/>
      <c r="C25" s="108"/>
      <c r="D25" s="108"/>
      <c r="E25" s="109"/>
      <c r="F25" s="141"/>
      <c r="G25" s="142"/>
      <c r="H25" s="143"/>
      <c r="L25" s="140"/>
      <c r="M25" s="140"/>
      <c r="N25" s="140"/>
      <c r="O25" s="140"/>
      <c r="P25" s="140"/>
    </row>
    <row r="26" spans="2:16" x14ac:dyDescent="0.25">
      <c r="B26" s="107"/>
      <c r="C26" s="108"/>
      <c r="D26" s="108"/>
      <c r="E26" s="109"/>
      <c r="F26" s="141"/>
      <c r="G26" s="142"/>
      <c r="H26" s="143"/>
      <c r="L26" s="140"/>
      <c r="M26" s="140"/>
      <c r="N26" s="140"/>
      <c r="O26" s="140"/>
      <c r="P26" s="140"/>
    </row>
    <row r="27" spans="2:16" x14ac:dyDescent="0.25">
      <c r="B27" s="110"/>
      <c r="C27" s="111"/>
      <c r="D27" s="111"/>
      <c r="E27" s="112"/>
      <c r="F27" s="144"/>
      <c r="G27" s="145"/>
      <c r="H27" s="146"/>
      <c r="L27" s="140"/>
      <c r="M27" s="140"/>
      <c r="N27" s="140"/>
      <c r="O27" s="140"/>
      <c r="P27" s="140"/>
    </row>
    <row r="28" spans="2:16" x14ac:dyDescent="0.25">
      <c r="B28" s="61" t="s">
        <v>41</v>
      </c>
      <c r="C28" s="62"/>
      <c r="D28" s="62"/>
      <c r="E28" s="62"/>
      <c r="F28" s="62"/>
      <c r="G28" s="62"/>
      <c r="H28" s="63"/>
      <c r="L28" s="140"/>
      <c r="M28" s="140"/>
      <c r="N28" s="140"/>
      <c r="O28" s="140"/>
      <c r="P28" s="140"/>
    </row>
    <row r="29" spans="2:16" x14ac:dyDescent="0.25">
      <c r="B29" s="45" t="s">
        <v>48</v>
      </c>
      <c r="C29" s="46"/>
      <c r="D29" s="46"/>
      <c r="E29" s="46"/>
      <c r="F29" s="46"/>
      <c r="G29" s="46"/>
      <c r="H29" s="84"/>
      <c r="L29" s="140"/>
      <c r="M29" s="140"/>
      <c r="N29" s="140"/>
      <c r="O29" s="140"/>
      <c r="P29" s="140"/>
    </row>
    <row r="30" spans="2:16" x14ac:dyDescent="0.25">
      <c r="B30" s="35">
        <v>1</v>
      </c>
      <c r="C30" s="118">
        <f>VLOOKUP(H8,'Organised record'!A4:AP49,23)</f>
        <v>0</v>
      </c>
      <c r="D30" s="118"/>
      <c r="E30" s="118"/>
      <c r="F30" s="118"/>
      <c r="G30" s="118"/>
      <c r="H30" s="119"/>
      <c r="N30" s="36"/>
    </row>
    <row r="31" spans="2:16" x14ac:dyDescent="0.25">
      <c r="B31" s="35">
        <v>2</v>
      </c>
      <c r="C31" s="118">
        <f>VLOOKUP(H8,'Organised record'!A4:AP49,24)</f>
        <v>0</v>
      </c>
      <c r="D31" s="118"/>
      <c r="E31" s="118"/>
      <c r="F31" s="118"/>
      <c r="G31" s="118"/>
      <c r="H31" s="119"/>
      <c r="N31" s="36"/>
    </row>
    <row r="32" spans="2:16" x14ac:dyDescent="0.25">
      <c r="B32" s="35">
        <v>3</v>
      </c>
      <c r="C32" s="118">
        <f>VLOOKUP(H8,'Organised record'!A4:AP49,25)</f>
        <v>0</v>
      </c>
      <c r="D32" s="118"/>
      <c r="E32" s="118"/>
      <c r="F32" s="118"/>
      <c r="G32" s="118"/>
      <c r="H32" s="119"/>
    </row>
    <row r="33" spans="2:13" ht="18" customHeight="1" x14ac:dyDescent="0.25">
      <c r="B33" s="35">
        <v>4</v>
      </c>
      <c r="C33" s="120">
        <f>VLOOKUP(H8,'Organised record'!A4:AP49,26)</f>
        <v>0</v>
      </c>
      <c r="D33" s="120"/>
      <c r="E33" s="120"/>
      <c r="F33" s="120"/>
      <c r="G33" s="120"/>
      <c r="H33" s="121"/>
    </row>
    <row r="34" spans="2:13" x14ac:dyDescent="0.25">
      <c r="B34" s="54" t="s">
        <v>52</v>
      </c>
      <c r="C34" s="64"/>
      <c r="D34" s="65"/>
      <c r="E34" s="65"/>
      <c r="F34" s="66"/>
      <c r="G34" s="15" t="s">
        <v>51</v>
      </c>
      <c r="H34" s="85">
        <f>VLOOKUP(H8,'Organised record'!A4:AP49,27)</f>
        <v>0</v>
      </c>
    </row>
    <row r="35" spans="2:13" x14ac:dyDescent="0.25">
      <c r="B35" s="45" t="s">
        <v>49</v>
      </c>
      <c r="C35" s="46"/>
      <c r="D35" s="46"/>
      <c r="E35" s="46"/>
      <c r="F35" s="46"/>
      <c r="G35" s="46"/>
      <c r="H35" s="84"/>
    </row>
    <row r="36" spans="2:13" x14ac:dyDescent="0.25">
      <c r="B36" s="35">
        <v>1</v>
      </c>
      <c r="C36" s="118">
        <f>VLOOKUP(H8,'Organised record'!A4:AP49,28)</f>
        <v>0</v>
      </c>
      <c r="D36" s="118"/>
      <c r="E36" s="118"/>
      <c r="F36" s="118"/>
      <c r="G36" s="118"/>
      <c r="H36" s="119"/>
    </row>
    <row r="37" spans="2:13" x14ac:dyDescent="0.25">
      <c r="B37" s="35">
        <v>2</v>
      </c>
      <c r="C37" s="118">
        <f>VLOOKUP(H8,'Organised record'!A4:AP49,29)</f>
        <v>0</v>
      </c>
      <c r="D37" s="118"/>
      <c r="E37" s="118"/>
      <c r="F37" s="118"/>
      <c r="G37" s="118"/>
      <c r="H37" s="119"/>
    </row>
    <row r="38" spans="2:13" x14ac:dyDescent="0.25">
      <c r="B38" s="35">
        <v>3</v>
      </c>
      <c r="C38" s="118">
        <f>VLOOKUP(H8,'Organised record'!A4:AP49,30)</f>
        <v>0</v>
      </c>
      <c r="D38" s="118"/>
      <c r="E38" s="118"/>
      <c r="F38" s="118"/>
      <c r="G38" s="118"/>
      <c r="H38" s="119"/>
    </row>
    <row r="39" spans="2:13" ht="17.25" customHeight="1" x14ac:dyDescent="0.25">
      <c r="B39" s="35">
        <v>4</v>
      </c>
      <c r="C39" s="120">
        <f>VLOOKUP(H8,'Organised record'!A4:AP49,31)</f>
        <v>0</v>
      </c>
      <c r="D39" s="120"/>
      <c r="E39" s="120"/>
      <c r="F39" s="120"/>
      <c r="G39" s="120"/>
      <c r="H39" s="121"/>
    </row>
    <row r="40" spans="2:13" x14ac:dyDescent="0.25">
      <c r="B40" s="45" t="s">
        <v>50</v>
      </c>
      <c r="C40" s="46"/>
      <c r="D40" s="46"/>
      <c r="E40" s="46"/>
      <c r="F40" s="46"/>
      <c r="G40" s="46"/>
      <c r="H40" s="84"/>
      <c r="M40" s="5"/>
    </row>
    <row r="41" spans="2:13" x14ac:dyDescent="0.25">
      <c r="B41" s="35">
        <v>1</v>
      </c>
      <c r="C41" s="118">
        <f>VLOOKUP(H8,'Organised record'!A4:AP49,32)</f>
        <v>0</v>
      </c>
      <c r="D41" s="118"/>
      <c r="E41" s="118"/>
      <c r="F41" s="118"/>
      <c r="G41" s="118"/>
      <c r="H41" s="119"/>
    </row>
    <row r="42" spans="2:13" x14ac:dyDescent="0.25">
      <c r="B42" s="35">
        <v>2</v>
      </c>
      <c r="C42" s="118">
        <f>VLOOKUP(H8,'Organised record'!A4:AP49,33)</f>
        <v>0</v>
      </c>
      <c r="D42" s="118"/>
      <c r="E42" s="118"/>
      <c r="F42" s="118"/>
      <c r="G42" s="118"/>
      <c r="H42" s="119"/>
    </row>
    <row r="43" spans="2:13" x14ac:dyDescent="0.25">
      <c r="B43" s="35">
        <v>3</v>
      </c>
      <c r="C43" s="118">
        <f>VLOOKUP(H8,'Organised record'!A4:AP49,34)</f>
        <v>0</v>
      </c>
      <c r="D43" s="118"/>
      <c r="E43" s="118"/>
      <c r="F43" s="118"/>
      <c r="G43" s="118"/>
      <c r="H43" s="119"/>
    </row>
    <row r="44" spans="2:13" ht="18.75" customHeight="1" x14ac:dyDescent="0.25">
      <c r="B44" s="35">
        <v>4</v>
      </c>
      <c r="C44" s="118">
        <f>VLOOKUP(H8,'Organised record'!A4:AP49,35)</f>
        <v>0</v>
      </c>
      <c r="D44" s="118"/>
      <c r="E44" s="120"/>
      <c r="F44" s="120"/>
      <c r="G44" s="120"/>
      <c r="H44" s="121"/>
    </row>
    <row r="45" spans="2:13" x14ac:dyDescent="0.25">
      <c r="B45" s="80" t="s">
        <v>254</v>
      </c>
      <c r="C45" s="122">
        <f>VLOOKUP(H8,'Organised record'!A4:AP49,36)</f>
        <v>0</v>
      </c>
      <c r="D45" s="123"/>
      <c r="E45" s="82" t="s">
        <v>38</v>
      </c>
      <c r="F45" s="83"/>
      <c r="G45" s="82" t="s">
        <v>37</v>
      </c>
      <c r="H45" s="83"/>
    </row>
    <row r="46" spans="2:13" x14ac:dyDescent="0.25">
      <c r="B46" s="81"/>
      <c r="C46" s="124"/>
      <c r="D46" s="125"/>
      <c r="E46" s="126">
        <f>VLOOKUP(H8,'Organised record'!A4:AP49,37)</f>
        <v>0</v>
      </c>
      <c r="F46" s="127"/>
      <c r="G46" s="128">
        <f>VLOOKUP(H8,'Organised record'!A4:AP49,38)</f>
        <v>0</v>
      </c>
      <c r="H46" s="129"/>
    </row>
    <row r="49" spans="3:7" x14ac:dyDescent="0.25">
      <c r="C49" s="51" t="s">
        <v>34</v>
      </c>
      <c r="D49" s="52"/>
      <c r="E49" s="52"/>
      <c r="F49" s="52"/>
      <c r="G49" s="53"/>
    </row>
    <row r="50" spans="3:7" x14ac:dyDescent="0.25">
      <c r="C50" s="54" t="s">
        <v>36</v>
      </c>
      <c r="D50" s="55"/>
      <c r="E50" s="130">
        <f>VLOOKUP(H8,'Organised record'!A4:AP49,39)</f>
        <v>0</v>
      </c>
      <c r="F50" s="16" t="s">
        <v>51</v>
      </c>
      <c r="G50" s="131">
        <f>VLOOKUP(H8,'Organised record'!A4:AP49,40)</f>
        <v>0</v>
      </c>
    </row>
    <row r="51" spans="3:7" x14ac:dyDescent="0.25">
      <c r="C51" s="54" t="s">
        <v>35</v>
      </c>
      <c r="D51" s="55"/>
      <c r="E51" s="130">
        <f>VLOOKUP(H8,'Organised record'!A4:AP49,41)</f>
        <v>0</v>
      </c>
      <c r="F51" s="16" t="s">
        <v>51</v>
      </c>
      <c r="G51" s="132">
        <f>VLOOKUP(H8,'Organised record'!A4:AP49,42)</f>
        <v>0</v>
      </c>
    </row>
  </sheetData>
  <mergeCells count="37">
    <mergeCell ref="B29:H29"/>
    <mergeCell ref="D10:E13"/>
    <mergeCell ref="L16:P29"/>
    <mergeCell ref="C45:D46"/>
    <mergeCell ref="E45:F45"/>
    <mergeCell ref="G45:H45"/>
    <mergeCell ref="B40:H40"/>
    <mergeCell ref="B35:H35"/>
    <mergeCell ref="F14:F15"/>
    <mergeCell ref="F16:F17"/>
    <mergeCell ref="B18:G18"/>
    <mergeCell ref="B28:H28"/>
    <mergeCell ref="B34:F34"/>
    <mergeCell ref="B21:E27"/>
    <mergeCell ref="G46:H46"/>
    <mergeCell ref="B45:B46"/>
    <mergeCell ref="C14:C15"/>
    <mergeCell ref="C42:H42"/>
    <mergeCell ref="C43:H43"/>
    <mergeCell ref="C44:H44"/>
    <mergeCell ref="C50:D50"/>
    <mergeCell ref="C51:D51"/>
    <mergeCell ref="F9:G9"/>
    <mergeCell ref="B8:F8"/>
    <mergeCell ref="C49:G49"/>
    <mergeCell ref="G14:H17"/>
    <mergeCell ref="F20:H27"/>
    <mergeCell ref="C30:H30"/>
    <mergeCell ref="C31:H31"/>
    <mergeCell ref="C32:H32"/>
    <mergeCell ref="C33:H33"/>
    <mergeCell ref="E46:F46"/>
    <mergeCell ref="C36:H36"/>
    <mergeCell ref="C37:H37"/>
    <mergeCell ref="C38:H38"/>
    <mergeCell ref="C39:H39"/>
    <mergeCell ref="C41:H41"/>
  </mergeCells>
  <pageMargins left="0" right="0.23622047244094491" top="0.19685039370078741" bottom="0.35433070866141736" header="0.31496062992125984" footer="0.31496062992125984"/>
  <pageSetup paperSize="9"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'Organised record'!$A$4:$A$49</xm:f>
          </x14:formula1>
          <xm:sqref>H8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39997558519241921"/>
  </sheetPr>
  <dimension ref="A1:AU59"/>
  <sheetViews>
    <sheetView zoomScale="55" zoomScaleNormal="55" workbookViewId="0">
      <pane xSplit="1" ySplit="3" topLeftCell="B4" activePane="bottomRight" state="frozen"/>
      <selection pane="topRight" activeCell="B1" sqref="B1"/>
      <selection pane="bottomLeft" activeCell="A4" sqref="A4"/>
      <selection pane="bottomRight" activeCell="H59" sqref="H59"/>
    </sheetView>
  </sheetViews>
  <sheetFormatPr defaultRowHeight="15" x14ac:dyDescent="0.25"/>
  <cols>
    <col min="1" max="1" width="9.7109375" customWidth="1"/>
    <col min="2" max="2" width="12.42578125" bestFit="1" customWidth="1"/>
    <col min="3" max="3" width="11.85546875" bestFit="1" customWidth="1"/>
    <col min="4" max="4" width="14.140625" customWidth="1"/>
    <col min="5" max="5" width="29.28515625" customWidth="1"/>
    <col min="6" max="6" width="9.7109375" customWidth="1"/>
    <col min="7" max="7" width="12.28515625" customWidth="1"/>
    <col min="8" max="8" width="13.140625" customWidth="1"/>
    <col min="9" max="9" width="11.85546875" customWidth="1"/>
    <col min="10" max="10" width="12.7109375" customWidth="1"/>
    <col min="11" max="11" width="9.7109375" customWidth="1"/>
    <col min="12" max="12" width="15.7109375" customWidth="1"/>
    <col min="13" max="13" width="24.5703125" bestFit="1" customWidth="1"/>
    <col min="14" max="14" width="13.85546875" bestFit="1" customWidth="1"/>
    <col min="15" max="15" width="9.7109375" customWidth="1"/>
    <col min="16" max="16" width="11.85546875" customWidth="1"/>
    <col min="17" max="17" width="10.28515625" customWidth="1"/>
    <col min="18" max="18" width="12.42578125" customWidth="1"/>
    <col min="19" max="19" width="12.7109375" customWidth="1"/>
    <col min="20" max="20" width="12.28515625" customWidth="1"/>
    <col min="21" max="21" width="19" customWidth="1"/>
    <col min="22" max="22" width="10.28515625" customWidth="1"/>
    <col min="23" max="35" width="9.7109375" customWidth="1"/>
    <col min="36" max="36" width="15" customWidth="1"/>
    <col min="37" max="37" width="11.5703125" customWidth="1"/>
    <col min="38" max="38" width="13.5703125" customWidth="1"/>
    <col min="42" max="42" width="12.42578125" customWidth="1"/>
    <col min="44" max="44" width="13.140625" customWidth="1"/>
    <col min="45" max="45" width="13.28515625" customWidth="1"/>
    <col min="46" max="46" width="27.7109375" customWidth="1"/>
    <col min="47" max="47" width="11.42578125" customWidth="1"/>
  </cols>
  <sheetData>
    <row r="1" spans="1:47" ht="15" customHeight="1" thickBot="1" x14ac:dyDescent="0.3">
      <c r="A1" s="34"/>
      <c r="B1" s="34"/>
      <c r="C1" s="34"/>
      <c r="D1" s="34"/>
      <c r="E1" s="34"/>
      <c r="F1" s="34"/>
      <c r="G1" s="34"/>
      <c r="H1" s="34"/>
      <c r="I1" s="34"/>
      <c r="J1" s="34"/>
      <c r="K1" s="34"/>
      <c r="L1" s="34"/>
      <c r="M1" s="34"/>
      <c r="N1" s="34"/>
      <c r="O1" s="34"/>
      <c r="P1" s="34"/>
      <c r="Q1" s="34"/>
      <c r="R1" s="34"/>
      <c r="S1" s="34"/>
      <c r="T1" s="34"/>
      <c r="U1" s="34"/>
      <c r="V1" s="34"/>
      <c r="W1" s="69" t="s">
        <v>237</v>
      </c>
      <c r="X1" s="69"/>
      <c r="Y1" s="69"/>
      <c r="Z1" s="69"/>
      <c r="AA1" s="40"/>
      <c r="AB1" s="70" t="s">
        <v>238</v>
      </c>
      <c r="AC1" s="71"/>
      <c r="AD1" s="71"/>
      <c r="AE1" s="72"/>
      <c r="AF1" s="71" t="s">
        <v>239</v>
      </c>
      <c r="AG1" s="71"/>
      <c r="AH1" s="71"/>
      <c r="AI1" s="72"/>
      <c r="AJ1" s="34"/>
      <c r="AK1" s="34"/>
      <c r="AL1" s="34"/>
      <c r="AM1" s="34"/>
      <c r="AN1" s="34"/>
      <c r="AO1" s="34"/>
      <c r="AP1" s="34"/>
      <c r="AQ1" s="34"/>
      <c r="AR1" s="34"/>
      <c r="AS1" s="34"/>
      <c r="AT1" s="41"/>
      <c r="AU1" s="34"/>
    </row>
    <row r="2" spans="1:47" ht="15" customHeight="1" x14ac:dyDescent="0.25">
      <c r="A2" s="75" t="s">
        <v>218</v>
      </c>
      <c r="B2" s="73" t="s">
        <v>219</v>
      </c>
      <c r="C2" s="73" t="s">
        <v>220</v>
      </c>
      <c r="D2" s="73" t="s">
        <v>221</v>
      </c>
      <c r="E2" s="73" t="s">
        <v>222</v>
      </c>
      <c r="F2" s="73" t="s">
        <v>223</v>
      </c>
      <c r="G2" s="73" t="s">
        <v>224</v>
      </c>
      <c r="H2" s="73" t="s">
        <v>225</v>
      </c>
      <c r="I2" s="73" t="s">
        <v>226</v>
      </c>
      <c r="J2" s="73" t="s">
        <v>222</v>
      </c>
      <c r="K2" s="73" t="s">
        <v>223</v>
      </c>
      <c r="L2" s="73" t="s">
        <v>244</v>
      </c>
      <c r="M2" s="73" t="s">
        <v>227</v>
      </c>
      <c r="N2" s="73" t="s">
        <v>229</v>
      </c>
      <c r="O2" s="73" t="s">
        <v>228</v>
      </c>
      <c r="P2" s="73" t="s">
        <v>230</v>
      </c>
      <c r="Q2" s="73" t="s">
        <v>231</v>
      </c>
      <c r="R2" s="73" t="s">
        <v>232</v>
      </c>
      <c r="S2" s="73" t="s">
        <v>233</v>
      </c>
      <c r="T2" s="73" t="s">
        <v>234</v>
      </c>
      <c r="U2" s="73" t="s">
        <v>235</v>
      </c>
      <c r="V2" s="73" t="s">
        <v>236</v>
      </c>
      <c r="W2" s="73">
        <v>1</v>
      </c>
      <c r="X2" s="73">
        <v>2</v>
      </c>
      <c r="Y2" s="73">
        <v>3</v>
      </c>
      <c r="Z2" s="73">
        <v>4</v>
      </c>
      <c r="AA2" s="73" t="s">
        <v>0</v>
      </c>
      <c r="AB2" s="73">
        <v>1</v>
      </c>
      <c r="AC2" s="73">
        <v>2</v>
      </c>
      <c r="AD2" s="73">
        <v>3</v>
      </c>
      <c r="AE2" s="73">
        <v>4</v>
      </c>
      <c r="AF2" s="73">
        <v>1</v>
      </c>
      <c r="AG2" s="73">
        <v>2</v>
      </c>
      <c r="AH2" s="73">
        <v>3</v>
      </c>
      <c r="AI2" s="73">
        <v>4</v>
      </c>
      <c r="AJ2" s="73" t="s">
        <v>240</v>
      </c>
      <c r="AK2" s="73" t="s">
        <v>221</v>
      </c>
      <c r="AL2" s="73" t="s">
        <v>241</v>
      </c>
      <c r="AM2" s="73" t="s">
        <v>243</v>
      </c>
      <c r="AN2" s="75" t="s">
        <v>0</v>
      </c>
      <c r="AO2" s="73" t="s">
        <v>242</v>
      </c>
      <c r="AP2" s="73" t="s">
        <v>0</v>
      </c>
      <c r="AQ2" s="77"/>
      <c r="AR2" s="67" t="s">
        <v>245</v>
      </c>
      <c r="AS2" s="67" t="s">
        <v>246</v>
      </c>
      <c r="AT2" s="67" t="s">
        <v>247</v>
      </c>
      <c r="AU2" s="78" t="s">
        <v>248</v>
      </c>
    </row>
    <row r="3" spans="1:47" ht="15" customHeight="1" thickBot="1" x14ac:dyDescent="0.3">
      <c r="A3" s="76"/>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6"/>
      <c r="AO3" s="74"/>
      <c r="AP3" s="74"/>
      <c r="AQ3" s="77"/>
      <c r="AR3" s="68"/>
      <c r="AS3" s="68"/>
      <c r="AT3" s="68"/>
      <c r="AU3" s="79"/>
    </row>
    <row r="4" spans="1:47" ht="15" customHeight="1" x14ac:dyDescent="0.25">
      <c r="A4" s="24">
        <v>1903</v>
      </c>
      <c r="B4" s="87">
        <v>41779</v>
      </c>
      <c r="C4" s="93" t="s">
        <v>255</v>
      </c>
      <c r="D4" s="93" t="s">
        <v>256</v>
      </c>
      <c r="E4" s="96"/>
      <c r="F4" s="93" t="s">
        <v>257</v>
      </c>
      <c r="G4" s="93" t="s">
        <v>258</v>
      </c>
      <c r="H4" s="93" t="s">
        <v>259</v>
      </c>
      <c r="I4" s="93" t="s">
        <v>260</v>
      </c>
      <c r="J4" s="93"/>
      <c r="K4" s="93"/>
      <c r="L4" s="93"/>
      <c r="M4" s="93" t="s">
        <v>261</v>
      </c>
      <c r="N4" s="93" t="s">
        <v>262</v>
      </c>
      <c r="O4" s="93"/>
      <c r="P4" s="88">
        <v>217</v>
      </c>
      <c r="Q4" s="93" t="s">
        <v>263</v>
      </c>
      <c r="R4" s="88">
        <v>2</v>
      </c>
      <c r="S4" s="93"/>
      <c r="T4" s="90">
        <v>5</v>
      </c>
      <c r="U4" s="98" t="s">
        <v>264</v>
      </c>
      <c r="V4" s="93"/>
      <c r="W4" s="93"/>
      <c r="X4" s="93"/>
      <c r="Y4" s="93"/>
      <c r="Z4" s="93"/>
      <c r="AA4" s="93"/>
      <c r="AB4" s="93"/>
      <c r="AC4" s="93"/>
      <c r="AD4" s="93"/>
      <c r="AE4" s="93"/>
      <c r="AF4" s="93"/>
      <c r="AG4" s="93"/>
      <c r="AH4" s="93"/>
      <c r="AI4" s="93"/>
      <c r="AJ4" s="93"/>
      <c r="AK4" s="93"/>
      <c r="AL4" s="93"/>
      <c r="AM4" s="93"/>
      <c r="AN4" s="93"/>
      <c r="AO4" s="93"/>
      <c r="AP4" s="94"/>
      <c r="AQ4" s="95"/>
      <c r="AR4" s="93"/>
      <c r="AS4" s="93"/>
      <c r="AT4" s="93"/>
      <c r="AU4" s="93"/>
    </row>
    <row r="5" spans="1:47" ht="15" customHeight="1" x14ac:dyDescent="0.25">
      <c r="A5" s="23">
        <v>1931</v>
      </c>
      <c r="B5" s="31">
        <v>42025</v>
      </c>
      <c r="C5" s="19"/>
      <c r="D5" s="19"/>
      <c r="E5" s="92"/>
      <c r="F5" s="19"/>
      <c r="G5" s="19"/>
      <c r="H5" s="25" t="s">
        <v>2</v>
      </c>
      <c r="I5" s="19"/>
      <c r="J5" s="19"/>
      <c r="K5" s="19"/>
      <c r="L5" s="25" t="s">
        <v>1</v>
      </c>
      <c r="M5" s="25" t="s">
        <v>4</v>
      </c>
      <c r="N5" s="25" t="s">
        <v>3</v>
      </c>
      <c r="O5" s="19"/>
      <c r="P5" s="19">
        <v>60</v>
      </c>
      <c r="Q5" s="19"/>
      <c r="R5" s="19">
        <v>6</v>
      </c>
      <c r="S5" s="29" t="s">
        <v>6</v>
      </c>
      <c r="T5" s="97"/>
      <c r="U5" s="86" t="s">
        <v>5</v>
      </c>
      <c r="V5" s="19"/>
      <c r="W5" s="19"/>
      <c r="X5" s="19"/>
      <c r="Y5" s="19"/>
      <c r="Z5" s="19"/>
      <c r="AA5" s="19"/>
      <c r="AB5" s="19"/>
      <c r="AC5" s="19"/>
      <c r="AD5" s="19"/>
      <c r="AE5" s="19"/>
      <c r="AF5" s="19"/>
      <c r="AG5" s="19"/>
      <c r="AH5" s="19"/>
      <c r="AI5" s="19"/>
      <c r="AJ5" s="25" t="s">
        <v>8</v>
      </c>
      <c r="AK5" s="19"/>
      <c r="AL5" s="19"/>
      <c r="AM5" s="19"/>
      <c r="AN5" s="19"/>
      <c r="AO5" s="19"/>
      <c r="AP5" s="42"/>
      <c r="AQ5" s="89"/>
      <c r="AR5" s="33"/>
      <c r="AS5" s="33"/>
      <c r="AT5" s="33"/>
      <c r="AU5" s="33" t="s">
        <v>7</v>
      </c>
    </row>
    <row r="6" spans="1:47" ht="15" customHeight="1" x14ac:dyDescent="0.25">
      <c r="A6" s="24">
        <v>1932</v>
      </c>
      <c r="B6" s="32">
        <v>42037</v>
      </c>
      <c r="C6" s="22"/>
      <c r="D6" s="22"/>
      <c r="E6" s="91"/>
      <c r="F6" s="22"/>
      <c r="G6" s="22"/>
      <c r="H6" s="26" t="s">
        <v>10</v>
      </c>
      <c r="I6" s="22"/>
      <c r="J6" s="22"/>
      <c r="K6" s="22"/>
      <c r="L6" s="26" t="s">
        <v>9</v>
      </c>
      <c r="M6" s="26" t="s">
        <v>12</v>
      </c>
      <c r="N6" s="26" t="s">
        <v>11</v>
      </c>
      <c r="O6" s="22"/>
      <c r="P6" s="22">
        <v>20</v>
      </c>
      <c r="Q6" s="22"/>
      <c r="R6" s="22">
        <v>6</v>
      </c>
      <c r="S6" s="30" t="s">
        <v>14</v>
      </c>
      <c r="T6" s="90"/>
      <c r="U6" s="28" t="s">
        <v>13</v>
      </c>
      <c r="V6" s="22"/>
      <c r="W6" s="22"/>
      <c r="X6" s="22"/>
      <c r="Y6" s="22"/>
      <c r="Z6" s="22"/>
      <c r="AA6" s="22"/>
      <c r="AB6" s="22"/>
      <c r="AC6" s="22"/>
      <c r="AD6" s="22"/>
      <c r="AE6" s="22"/>
      <c r="AF6" s="22"/>
      <c r="AG6" s="22"/>
      <c r="AH6" s="22"/>
      <c r="AI6" s="22"/>
      <c r="AJ6" s="26" t="s">
        <v>16</v>
      </c>
      <c r="AK6" s="22"/>
      <c r="AL6" s="22"/>
      <c r="AM6" s="22"/>
      <c r="AN6" s="22"/>
      <c r="AO6" s="22"/>
      <c r="AP6" s="43"/>
      <c r="AQ6" s="44"/>
      <c r="AR6" s="26"/>
      <c r="AS6" s="26"/>
      <c r="AT6" s="26"/>
      <c r="AU6" s="26" t="s">
        <v>15</v>
      </c>
    </row>
    <row r="7" spans="1:47" ht="15" customHeight="1" x14ac:dyDescent="0.25">
      <c r="A7" s="23">
        <v>1933</v>
      </c>
      <c r="B7" s="31">
        <v>42039</v>
      </c>
      <c r="C7" s="19"/>
      <c r="D7" s="19"/>
      <c r="E7" s="92"/>
      <c r="F7" s="19"/>
      <c r="G7" s="19"/>
      <c r="H7" s="25" t="s">
        <v>2</v>
      </c>
      <c r="I7" s="19"/>
      <c r="J7" s="19"/>
      <c r="K7" s="19"/>
      <c r="L7" s="25" t="s">
        <v>1</v>
      </c>
      <c r="M7" s="25" t="s">
        <v>18</v>
      </c>
      <c r="N7" s="25" t="s">
        <v>17</v>
      </c>
      <c r="O7" s="19"/>
      <c r="P7" s="19"/>
      <c r="Q7" s="19"/>
      <c r="R7" s="19">
        <v>64</v>
      </c>
      <c r="S7" s="29" t="s">
        <v>6</v>
      </c>
      <c r="T7" s="97"/>
      <c r="U7" s="27" t="s">
        <v>19</v>
      </c>
      <c r="V7" s="19"/>
      <c r="W7" s="19"/>
      <c r="X7" s="19"/>
      <c r="Y7" s="19"/>
      <c r="Z7" s="19"/>
      <c r="AA7" s="19"/>
      <c r="AB7" s="19"/>
      <c r="AC7" s="19"/>
      <c r="AD7" s="19"/>
      <c r="AE7" s="19"/>
      <c r="AF7" s="19"/>
      <c r="AG7" s="19"/>
      <c r="AH7" s="19"/>
      <c r="AI7" s="19"/>
      <c r="AJ7" s="25" t="s">
        <v>20</v>
      </c>
      <c r="AK7" s="19"/>
      <c r="AL7" s="19"/>
      <c r="AM7" s="19"/>
      <c r="AN7" s="19"/>
      <c r="AO7" s="19"/>
      <c r="AP7" s="42"/>
      <c r="AQ7" s="44"/>
      <c r="AR7" s="25"/>
      <c r="AS7" s="25"/>
      <c r="AT7" s="25"/>
      <c r="AU7" s="25" t="s">
        <v>7</v>
      </c>
    </row>
    <row r="8" spans="1:47" ht="15" customHeight="1" x14ac:dyDescent="0.25">
      <c r="A8" s="24">
        <v>1934</v>
      </c>
      <c r="B8" s="32">
        <v>42044</v>
      </c>
      <c r="C8" s="22"/>
      <c r="D8" s="22"/>
      <c r="E8" s="91"/>
      <c r="F8" s="22"/>
      <c r="G8" s="22"/>
      <c r="H8" s="26" t="s">
        <v>21</v>
      </c>
      <c r="I8" s="22"/>
      <c r="J8" s="22"/>
      <c r="K8" s="22"/>
      <c r="L8" s="26" t="s">
        <v>9</v>
      </c>
      <c r="M8" s="26" t="s">
        <v>12</v>
      </c>
      <c r="N8" s="26" t="s">
        <v>22</v>
      </c>
      <c r="O8" s="22"/>
      <c r="P8" s="22">
        <v>89</v>
      </c>
      <c r="Q8" s="22"/>
      <c r="R8" s="22">
        <v>38</v>
      </c>
      <c r="S8" s="30" t="s">
        <v>24</v>
      </c>
      <c r="T8" s="90"/>
      <c r="U8" s="28" t="s">
        <v>23</v>
      </c>
      <c r="V8" s="22"/>
      <c r="W8" s="22"/>
      <c r="X8" s="22"/>
      <c r="Y8" s="22"/>
      <c r="Z8" s="22"/>
      <c r="AA8" s="22"/>
      <c r="AB8" s="22"/>
      <c r="AC8" s="22"/>
      <c r="AD8" s="22"/>
      <c r="AE8" s="22"/>
      <c r="AF8" s="22"/>
      <c r="AG8" s="22"/>
      <c r="AH8" s="22"/>
      <c r="AI8" s="22"/>
      <c r="AJ8" s="26" t="s">
        <v>25</v>
      </c>
      <c r="AK8" s="22"/>
      <c r="AL8" s="22"/>
      <c r="AM8" s="22"/>
      <c r="AN8" s="22"/>
      <c r="AO8" s="22"/>
      <c r="AP8" s="43">
        <v>42045</v>
      </c>
      <c r="AQ8" s="44"/>
      <c r="AR8" s="26"/>
      <c r="AS8" s="26"/>
      <c r="AT8" s="26"/>
      <c r="AU8" s="26" t="s">
        <v>15</v>
      </c>
    </row>
    <row r="9" spans="1:47" ht="15" customHeight="1" x14ac:dyDescent="0.25">
      <c r="A9" s="23">
        <v>1935</v>
      </c>
      <c r="B9" s="31">
        <v>42046</v>
      </c>
      <c r="C9" s="19"/>
      <c r="D9" s="19"/>
      <c r="E9" s="92"/>
      <c r="F9" s="19"/>
      <c r="G9" s="19"/>
      <c r="H9" s="25" t="s">
        <v>2</v>
      </c>
      <c r="I9" s="19"/>
      <c r="J9" s="19"/>
      <c r="K9" s="19"/>
      <c r="L9" s="25" t="s">
        <v>26</v>
      </c>
      <c r="M9" s="25" t="s">
        <v>28</v>
      </c>
      <c r="N9" s="25" t="s">
        <v>27</v>
      </c>
      <c r="O9" s="19"/>
      <c r="P9" s="19">
        <v>696</v>
      </c>
      <c r="Q9" s="19"/>
      <c r="R9" s="19">
        <v>347</v>
      </c>
      <c r="S9" s="29" t="s">
        <v>30</v>
      </c>
      <c r="T9" s="97"/>
      <c r="U9" s="27" t="s">
        <v>29</v>
      </c>
      <c r="V9" s="19"/>
      <c r="W9" s="19"/>
      <c r="X9" s="19"/>
      <c r="Y9" s="19"/>
      <c r="Z9" s="19"/>
      <c r="AA9" s="19"/>
      <c r="AB9" s="19"/>
      <c r="AC9" s="19"/>
      <c r="AD9" s="19"/>
      <c r="AE9" s="19"/>
      <c r="AF9" s="19"/>
      <c r="AG9" s="19"/>
      <c r="AH9" s="19"/>
      <c r="AI9" s="19"/>
      <c r="AJ9" s="25" t="s">
        <v>32</v>
      </c>
      <c r="AK9" s="19"/>
      <c r="AL9" s="19"/>
      <c r="AM9" s="19"/>
      <c r="AN9" s="19"/>
      <c r="AO9" s="19"/>
      <c r="AP9" s="42"/>
      <c r="AQ9" s="44"/>
      <c r="AR9" s="25"/>
      <c r="AS9" s="25" t="s">
        <v>31</v>
      </c>
      <c r="AT9" s="25"/>
      <c r="AU9" s="25" t="s">
        <v>7</v>
      </c>
    </row>
    <row r="10" spans="1:47" ht="15" customHeight="1" x14ac:dyDescent="0.25">
      <c r="A10" s="24">
        <v>1936</v>
      </c>
      <c r="B10" s="32">
        <v>42046</v>
      </c>
      <c r="C10" s="22"/>
      <c r="D10" s="22"/>
      <c r="E10" s="91"/>
      <c r="F10" s="22"/>
      <c r="G10" s="22"/>
      <c r="H10" s="26" t="s">
        <v>58</v>
      </c>
      <c r="I10" s="22"/>
      <c r="J10" s="22"/>
      <c r="K10" s="22"/>
      <c r="L10" s="26" t="s">
        <v>1</v>
      </c>
      <c r="M10" s="26" t="s">
        <v>60</v>
      </c>
      <c r="N10" s="26" t="s">
        <v>59</v>
      </c>
      <c r="O10" s="22"/>
      <c r="P10" s="22"/>
      <c r="Q10" s="22"/>
      <c r="R10" s="22">
        <v>2</v>
      </c>
      <c r="S10" s="30" t="s">
        <v>62</v>
      </c>
      <c r="T10" s="90"/>
      <c r="U10" s="28" t="s">
        <v>61</v>
      </c>
      <c r="V10" s="22"/>
      <c r="W10" s="22"/>
      <c r="X10" s="22"/>
      <c r="Y10" s="22"/>
      <c r="Z10" s="22"/>
      <c r="AA10" s="22"/>
      <c r="AB10" s="22"/>
      <c r="AC10" s="22"/>
      <c r="AD10" s="22"/>
      <c r="AE10" s="22"/>
      <c r="AF10" s="22"/>
      <c r="AG10" s="22"/>
      <c r="AH10" s="22"/>
      <c r="AI10" s="22"/>
      <c r="AJ10" s="26" t="s">
        <v>20</v>
      </c>
      <c r="AK10" s="22"/>
      <c r="AL10" s="22"/>
      <c r="AM10" s="22"/>
      <c r="AN10" s="22"/>
      <c r="AO10" s="22"/>
      <c r="AP10" s="43"/>
      <c r="AQ10" s="44"/>
      <c r="AR10" s="26"/>
      <c r="AS10" s="26"/>
      <c r="AT10" s="26"/>
      <c r="AU10" s="26"/>
    </row>
    <row r="11" spans="1:47" ht="15" customHeight="1" x14ac:dyDescent="0.25">
      <c r="A11" s="23">
        <v>1937</v>
      </c>
      <c r="B11" s="31">
        <v>42046</v>
      </c>
      <c r="C11" s="19"/>
      <c r="D11" s="19"/>
      <c r="E11" s="92"/>
      <c r="F11" s="19"/>
      <c r="G11" s="19"/>
      <c r="H11" s="25" t="s">
        <v>2</v>
      </c>
      <c r="I11" s="19"/>
      <c r="J11" s="19"/>
      <c r="K11" s="19"/>
      <c r="L11" s="25" t="s">
        <v>1</v>
      </c>
      <c r="M11" s="25" t="s">
        <v>64</v>
      </c>
      <c r="N11" s="25" t="s">
        <v>63</v>
      </c>
      <c r="O11" s="19"/>
      <c r="P11" s="19"/>
      <c r="Q11" s="19"/>
      <c r="R11" s="19">
        <v>6</v>
      </c>
      <c r="S11" s="29" t="s">
        <v>66</v>
      </c>
      <c r="T11" s="97"/>
      <c r="U11" s="27" t="s">
        <v>65</v>
      </c>
      <c r="V11" s="19"/>
      <c r="W11" s="19"/>
      <c r="X11" s="19"/>
      <c r="Y11" s="19"/>
      <c r="Z11" s="19"/>
      <c r="AA11" s="19"/>
      <c r="AB11" s="19"/>
      <c r="AC11" s="19"/>
      <c r="AD11" s="19"/>
      <c r="AE11" s="19"/>
      <c r="AF11" s="19"/>
      <c r="AG11" s="19"/>
      <c r="AH11" s="19"/>
      <c r="AI11" s="19"/>
      <c r="AJ11" s="25" t="s">
        <v>20</v>
      </c>
      <c r="AK11" s="19"/>
      <c r="AL11" s="19"/>
      <c r="AM11" s="19"/>
      <c r="AN11" s="19"/>
      <c r="AO11" s="19"/>
      <c r="AP11" s="42"/>
      <c r="AQ11" s="44"/>
      <c r="AR11" s="25"/>
      <c r="AS11" s="25"/>
      <c r="AT11" s="25"/>
      <c r="AU11" s="25"/>
    </row>
    <row r="12" spans="1:47" ht="15" customHeight="1" x14ac:dyDescent="0.25">
      <c r="A12" s="24">
        <v>1938</v>
      </c>
      <c r="B12" s="32">
        <v>42046</v>
      </c>
      <c r="C12" s="22"/>
      <c r="D12" s="22"/>
      <c r="E12" s="91"/>
      <c r="F12" s="22"/>
      <c r="G12" s="22"/>
      <c r="H12" s="26" t="s">
        <v>67</v>
      </c>
      <c r="I12" s="22"/>
      <c r="J12" s="22"/>
      <c r="K12" s="22"/>
      <c r="L12" s="26" t="s">
        <v>1</v>
      </c>
      <c r="M12" s="26" t="s">
        <v>64</v>
      </c>
      <c r="N12" s="26" t="s">
        <v>68</v>
      </c>
      <c r="O12" s="22"/>
      <c r="P12" s="22"/>
      <c r="Q12" s="22"/>
      <c r="R12" s="22">
        <v>1</v>
      </c>
      <c r="S12" s="30" t="s">
        <v>69</v>
      </c>
      <c r="T12" s="90"/>
      <c r="U12" s="28" t="s">
        <v>65</v>
      </c>
      <c r="V12" s="22"/>
      <c r="W12" s="22"/>
      <c r="X12" s="22"/>
      <c r="Y12" s="22"/>
      <c r="Z12" s="22"/>
      <c r="AA12" s="22"/>
      <c r="AB12" s="22"/>
      <c r="AC12" s="22"/>
      <c r="AD12" s="22"/>
      <c r="AE12" s="22"/>
      <c r="AF12" s="22"/>
      <c r="AG12" s="22"/>
      <c r="AH12" s="22"/>
      <c r="AI12" s="22"/>
      <c r="AJ12" s="26" t="s">
        <v>20</v>
      </c>
      <c r="AK12" s="22"/>
      <c r="AL12" s="22"/>
      <c r="AM12" s="22"/>
      <c r="AN12" s="22"/>
      <c r="AO12" s="22"/>
      <c r="AP12" s="43"/>
      <c r="AQ12" s="44"/>
      <c r="AR12" s="26"/>
      <c r="AS12" s="26"/>
      <c r="AT12" s="26"/>
      <c r="AU12" s="26"/>
    </row>
    <row r="13" spans="1:47" ht="15" customHeight="1" x14ac:dyDescent="0.25">
      <c r="A13" s="23">
        <v>1939</v>
      </c>
      <c r="B13" s="31">
        <v>42046</v>
      </c>
      <c r="C13" s="19"/>
      <c r="D13" s="19"/>
      <c r="E13" s="92"/>
      <c r="F13" s="19"/>
      <c r="G13" s="19"/>
      <c r="H13" s="25" t="s">
        <v>67</v>
      </c>
      <c r="I13" s="19"/>
      <c r="J13" s="19"/>
      <c r="K13" s="19"/>
      <c r="L13" s="25" t="s">
        <v>1</v>
      </c>
      <c r="M13" s="25" t="s">
        <v>71</v>
      </c>
      <c r="N13" s="25" t="s">
        <v>70</v>
      </c>
      <c r="O13" s="19"/>
      <c r="P13" s="19"/>
      <c r="Q13" s="19"/>
      <c r="R13" s="19">
        <v>2</v>
      </c>
      <c r="S13" s="29" t="s">
        <v>62</v>
      </c>
      <c r="T13" s="97"/>
      <c r="U13" s="27" t="s">
        <v>72</v>
      </c>
      <c r="V13" s="19"/>
      <c r="W13" s="19"/>
      <c r="X13" s="19"/>
      <c r="Y13" s="19"/>
      <c r="Z13" s="19"/>
      <c r="AA13" s="19"/>
      <c r="AB13" s="19"/>
      <c r="AC13" s="19"/>
      <c r="AD13" s="19"/>
      <c r="AE13" s="19"/>
      <c r="AF13" s="19"/>
      <c r="AG13" s="19"/>
      <c r="AH13" s="19"/>
      <c r="AI13" s="19"/>
      <c r="AJ13" s="25" t="s">
        <v>20</v>
      </c>
      <c r="AK13" s="19"/>
      <c r="AL13" s="19"/>
      <c r="AM13" s="19"/>
      <c r="AN13" s="19"/>
      <c r="AO13" s="19"/>
      <c r="AP13" s="42"/>
      <c r="AQ13" s="44"/>
      <c r="AR13" s="25"/>
      <c r="AS13" s="25"/>
      <c r="AT13" s="25"/>
      <c r="AU13" s="25"/>
    </row>
    <row r="14" spans="1:47" ht="15" customHeight="1" x14ac:dyDescent="0.25">
      <c r="A14" s="24">
        <v>1940</v>
      </c>
      <c r="B14" s="32">
        <v>42046</v>
      </c>
      <c r="C14" s="22"/>
      <c r="D14" s="22"/>
      <c r="E14" s="91"/>
      <c r="F14" s="22"/>
      <c r="G14" s="22"/>
      <c r="H14" s="26" t="s">
        <v>21</v>
      </c>
      <c r="I14" s="22"/>
      <c r="J14" s="22"/>
      <c r="K14" s="22"/>
      <c r="L14" s="26" t="s">
        <v>1</v>
      </c>
      <c r="M14" s="26" t="s">
        <v>74</v>
      </c>
      <c r="N14" s="26" t="s">
        <v>73</v>
      </c>
      <c r="O14" s="22"/>
      <c r="P14" s="22"/>
      <c r="Q14" s="22"/>
      <c r="R14" s="22"/>
      <c r="S14" s="30" t="s">
        <v>76</v>
      </c>
      <c r="T14" s="90"/>
      <c r="U14" s="28" t="s">
        <v>75</v>
      </c>
      <c r="V14" s="22"/>
      <c r="W14" s="22"/>
      <c r="X14" s="22"/>
      <c r="Y14" s="22"/>
      <c r="Z14" s="22"/>
      <c r="AA14" s="22"/>
      <c r="AB14" s="22"/>
      <c r="AC14" s="22"/>
      <c r="AD14" s="22"/>
      <c r="AE14" s="22"/>
      <c r="AF14" s="22"/>
      <c r="AG14" s="22"/>
      <c r="AH14" s="22"/>
      <c r="AI14" s="22"/>
      <c r="AJ14" s="26" t="s">
        <v>20</v>
      </c>
      <c r="AK14" s="22"/>
      <c r="AL14" s="22"/>
      <c r="AM14" s="22"/>
      <c r="AN14" s="22"/>
      <c r="AO14" s="22"/>
      <c r="AP14" s="43"/>
      <c r="AQ14" s="44"/>
      <c r="AR14" s="26"/>
      <c r="AS14" s="26"/>
      <c r="AT14" s="26"/>
      <c r="AU14" s="26"/>
    </row>
    <row r="15" spans="1:47" ht="15" customHeight="1" x14ac:dyDescent="0.25">
      <c r="A15" s="23">
        <v>1941</v>
      </c>
      <c r="B15" s="31">
        <v>42046</v>
      </c>
      <c r="C15" s="19"/>
      <c r="D15" s="19"/>
      <c r="E15" s="92"/>
      <c r="F15" s="19"/>
      <c r="G15" s="19"/>
      <c r="H15" s="25" t="s">
        <v>2</v>
      </c>
      <c r="I15" s="19"/>
      <c r="J15" s="19"/>
      <c r="K15" s="19"/>
      <c r="L15" s="25" t="s">
        <v>26</v>
      </c>
      <c r="M15" s="25" t="s">
        <v>28</v>
      </c>
      <c r="N15" s="25" t="s">
        <v>77</v>
      </c>
      <c r="O15" s="19"/>
      <c r="P15" s="19"/>
      <c r="Q15" s="19"/>
      <c r="R15" s="19"/>
      <c r="S15" s="29" t="s">
        <v>79</v>
      </c>
      <c r="T15" s="97"/>
      <c r="U15" s="27" t="s">
        <v>78</v>
      </c>
      <c r="V15" s="19"/>
      <c r="W15" s="19"/>
      <c r="X15" s="19"/>
      <c r="Y15" s="19"/>
      <c r="Z15" s="19"/>
      <c r="AA15" s="19"/>
      <c r="AB15" s="19"/>
      <c r="AC15" s="19"/>
      <c r="AD15" s="19"/>
      <c r="AE15" s="19"/>
      <c r="AF15" s="19"/>
      <c r="AG15" s="19"/>
      <c r="AH15" s="19"/>
      <c r="AI15" s="19"/>
      <c r="AJ15" s="25" t="s">
        <v>32</v>
      </c>
      <c r="AK15" s="19"/>
      <c r="AL15" s="19"/>
      <c r="AM15" s="19"/>
      <c r="AN15" s="19"/>
      <c r="AO15" s="19"/>
      <c r="AP15" s="42"/>
      <c r="AQ15" s="44"/>
      <c r="AR15" s="25"/>
      <c r="AS15" s="25" t="s">
        <v>31</v>
      </c>
      <c r="AT15" s="25"/>
      <c r="AU15" s="25" t="s">
        <v>7</v>
      </c>
    </row>
    <row r="16" spans="1:47" ht="15" customHeight="1" x14ac:dyDescent="0.25">
      <c r="A16" s="24">
        <v>1942</v>
      </c>
      <c r="B16" s="32">
        <v>42046</v>
      </c>
      <c r="C16" s="22"/>
      <c r="D16" s="22"/>
      <c r="E16" s="91"/>
      <c r="F16" s="22"/>
      <c r="G16" s="22"/>
      <c r="H16" s="26" t="s">
        <v>80</v>
      </c>
      <c r="I16" s="22"/>
      <c r="J16" s="22"/>
      <c r="K16" s="22"/>
      <c r="L16" s="26" t="s">
        <v>1</v>
      </c>
      <c r="M16" s="26" t="s">
        <v>82</v>
      </c>
      <c r="N16" s="26" t="s">
        <v>81</v>
      </c>
      <c r="O16" s="22"/>
      <c r="P16" s="22"/>
      <c r="Q16" s="22"/>
      <c r="R16" s="22">
        <v>2</v>
      </c>
      <c r="S16" s="30" t="s">
        <v>84</v>
      </c>
      <c r="T16" s="90"/>
      <c r="U16" s="28" t="s">
        <v>83</v>
      </c>
      <c r="V16" s="22"/>
      <c r="W16" s="22"/>
      <c r="X16" s="22"/>
      <c r="Y16" s="22"/>
      <c r="Z16" s="22"/>
      <c r="AA16" s="22"/>
      <c r="AB16" s="22"/>
      <c r="AC16" s="22"/>
      <c r="AD16" s="22"/>
      <c r="AE16" s="22"/>
      <c r="AF16" s="22"/>
      <c r="AG16" s="22"/>
      <c r="AH16" s="22"/>
      <c r="AI16" s="22"/>
      <c r="AJ16" s="26" t="s">
        <v>8</v>
      </c>
      <c r="AK16" s="22"/>
      <c r="AL16" s="22"/>
      <c r="AM16" s="22"/>
      <c r="AN16" s="22"/>
      <c r="AO16" s="22"/>
      <c r="AP16" s="43"/>
      <c r="AQ16" s="44"/>
      <c r="AR16" s="26"/>
      <c r="AS16" s="26"/>
      <c r="AT16" s="26"/>
      <c r="AU16" s="26"/>
    </row>
    <row r="17" spans="1:47" ht="15" customHeight="1" x14ac:dyDescent="0.25">
      <c r="A17" s="23">
        <v>1943</v>
      </c>
      <c r="B17" s="31">
        <v>42047</v>
      </c>
      <c r="C17" s="19"/>
      <c r="D17" s="19"/>
      <c r="E17" s="92"/>
      <c r="F17" s="19"/>
      <c r="G17" s="19"/>
      <c r="H17" s="25" t="s">
        <v>86</v>
      </c>
      <c r="I17" s="19"/>
      <c r="J17" s="19"/>
      <c r="K17" s="19"/>
      <c r="L17" s="25" t="s">
        <v>85</v>
      </c>
      <c r="M17" s="25" t="s">
        <v>88</v>
      </c>
      <c r="N17" s="25" t="s">
        <v>87</v>
      </c>
      <c r="O17" s="19"/>
      <c r="P17" s="19">
        <v>1500</v>
      </c>
      <c r="Q17" s="19"/>
      <c r="R17" s="19"/>
      <c r="S17" s="29" t="s">
        <v>6</v>
      </c>
      <c r="T17" s="97"/>
      <c r="U17" s="27" t="s">
        <v>90</v>
      </c>
      <c r="V17" s="19"/>
      <c r="W17" s="19"/>
      <c r="X17" s="19"/>
      <c r="Y17" s="19"/>
      <c r="Z17" s="19"/>
      <c r="AA17" s="19"/>
      <c r="AB17" s="19"/>
      <c r="AC17" s="19"/>
      <c r="AD17" s="19"/>
      <c r="AE17" s="19"/>
      <c r="AF17" s="19"/>
      <c r="AG17" s="19"/>
      <c r="AH17" s="19"/>
      <c r="AI17" s="19"/>
      <c r="AJ17" s="25"/>
      <c r="AK17" s="19"/>
      <c r="AL17" s="19"/>
      <c r="AM17" s="19"/>
      <c r="AN17" s="19"/>
      <c r="AO17" s="19"/>
      <c r="AP17" s="42"/>
      <c r="AQ17" s="44"/>
      <c r="AR17" s="25" t="s">
        <v>91</v>
      </c>
      <c r="AS17" s="25"/>
      <c r="AT17" s="25"/>
      <c r="AU17" s="25" t="s">
        <v>7</v>
      </c>
    </row>
    <row r="18" spans="1:47" ht="15" customHeight="1" x14ac:dyDescent="0.25">
      <c r="A18" s="24">
        <v>1944</v>
      </c>
      <c r="B18" s="32">
        <v>42054</v>
      </c>
      <c r="C18" s="22"/>
      <c r="D18" s="22"/>
      <c r="E18" s="91"/>
      <c r="F18" s="22"/>
      <c r="G18" s="22"/>
      <c r="H18" s="26" t="s">
        <v>80</v>
      </c>
      <c r="I18" s="22"/>
      <c r="J18" s="22"/>
      <c r="K18" s="22"/>
      <c r="L18" s="26" t="s">
        <v>9</v>
      </c>
      <c r="M18" s="26" t="s">
        <v>92</v>
      </c>
      <c r="N18" s="26">
        <v>15644</v>
      </c>
      <c r="O18" s="22"/>
      <c r="P18" s="22">
        <v>63</v>
      </c>
      <c r="Q18" s="22"/>
      <c r="R18" s="22">
        <v>63</v>
      </c>
      <c r="S18" s="30" t="s">
        <v>94</v>
      </c>
      <c r="T18" s="90"/>
      <c r="U18" s="28" t="s">
        <v>93</v>
      </c>
      <c r="V18" s="22"/>
      <c r="W18" s="22"/>
      <c r="X18" s="22"/>
      <c r="Y18" s="22"/>
      <c r="Z18" s="22"/>
      <c r="AA18" s="22"/>
      <c r="AB18" s="22"/>
      <c r="AC18" s="22"/>
      <c r="AD18" s="22"/>
      <c r="AE18" s="22"/>
      <c r="AF18" s="22"/>
      <c r="AG18" s="22"/>
      <c r="AH18" s="22"/>
      <c r="AI18" s="22"/>
      <c r="AJ18" s="26" t="s">
        <v>16</v>
      </c>
      <c r="AK18" s="22"/>
      <c r="AL18" s="22"/>
      <c r="AM18" s="22"/>
      <c r="AN18" s="22"/>
      <c r="AO18" s="22"/>
      <c r="AP18" s="43">
        <v>42061</v>
      </c>
      <c r="AQ18" s="44"/>
      <c r="AR18" s="26"/>
      <c r="AS18" s="26"/>
      <c r="AT18" s="26" t="s">
        <v>95</v>
      </c>
      <c r="AU18" s="26" t="s">
        <v>15</v>
      </c>
    </row>
    <row r="19" spans="1:47" ht="15" customHeight="1" x14ac:dyDescent="0.25">
      <c r="A19" s="23">
        <v>1945</v>
      </c>
      <c r="B19" s="31">
        <v>42054</v>
      </c>
      <c r="C19" s="19"/>
      <c r="D19" s="19"/>
      <c r="E19" s="92"/>
      <c r="F19" s="19"/>
      <c r="G19" s="19"/>
      <c r="H19" s="25" t="s">
        <v>80</v>
      </c>
      <c r="I19" s="19"/>
      <c r="J19" s="19"/>
      <c r="K19" s="19"/>
      <c r="L19" s="25" t="s">
        <v>9</v>
      </c>
      <c r="M19" s="25" t="s">
        <v>96</v>
      </c>
      <c r="N19" s="25">
        <v>15644</v>
      </c>
      <c r="O19" s="19"/>
      <c r="P19" s="19">
        <v>116</v>
      </c>
      <c r="Q19" s="19"/>
      <c r="R19" s="19">
        <v>116</v>
      </c>
      <c r="S19" s="29" t="s">
        <v>94</v>
      </c>
      <c r="T19" s="97"/>
      <c r="U19" s="27" t="s">
        <v>97</v>
      </c>
      <c r="V19" s="19"/>
      <c r="W19" s="19"/>
      <c r="X19" s="19"/>
      <c r="Y19" s="19"/>
      <c r="Z19" s="19"/>
      <c r="AA19" s="19"/>
      <c r="AB19" s="19"/>
      <c r="AC19" s="19"/>
      <c r="AD19" s="19"/>
      <c r="AE19" s="19"/>
      <c r="AF19" s="19"/>
      <c r="AG19" s="19"/>
      <c r="AH19" s="19"/>
      <c r="AI19" s="19"/>
      <c r="AJ19" s="25" t="s">
        <v>16</v>
      </c>
      <c r="AK19" s="19"/>
      <c r="AL19" s="19"/>
      <c r="AM19" s="19"/>
      <c r="AN19" s="19"/>
      <c r="AO19" s="19"/>
      <c r="AP19" s="42">
        <v>42061</v>
      </c>
      <c r="AQ19" s="44"/>
      <c r="AR19" s="25"/>
      <c r="AS19" s="25"/>
      <c r="AT19" s="25" t="s">
        <v>95</v>
      </c>
      <c r="AU19" s="25" t="s">
        <v>15</v>
      </c>
    </row>
    <row r="20" spans="1:47" ht="15" customHeight="1" x14ac:dyDescent="0.25">
      <c r="A20" s="24">
        <v>1946</v>
      </c>
      <c r="B20" s="32">
        <v>42060</v>
      </c>
      <c r="C20" s="22"/>
      <c r="D20" s="22"/>
      <c r="E20" s="91"/>
      <c r="F20" s="22"/>
      <c r="G20" s="22"/>
      <c r="H20" s="26" t="s">
        <v>98</v>
      </c>
      <c r="I20" s="22"/>
      <c r="J20" s="22"/>
      <c r="K20" s="22"/>
      <c r="L20" s="26" t="s">
        <v>1</v>
      </c>
      <c r="M20" s="26" t="s">
        <v>100</v>
      </c>
      <c r="N20" s="26" t="s">
        <v>99</v>
      </c>
      <c r="O20" s="22"/>
      <c r="P20" s="22"/>
      <c r="Q20" s="22"/>
      <c r="R20" s="22">
        <v>26</v>
      </c>
      <c r="S20" s="30" t="s">
        <v>101</v>
      </c>
      <c r="T20" s="90"/>
      <c r="U20" s="28" t="s">
        <v>65</v>
      </c>
      <c r="V20" s="22"/>
      <c r="W20" s="22"/>
      <c r="X20" s="22"/>
      <c r="Y20" s="22"/>
      <c r="Z20" s="22"/>
      <c r="AA20" s="22"/>
      <c r="AB20" s="22"/>
      <c r="AC20" s="22"/>
      <c r="AD20" s="22"/>
      <c r="AE20" s="22"/>
      <c r="AF20" s="22"/>
      <c r="AG20" s="22"/>
      <c r="AH20" s="22"/>
      <c r="AI20" s="22"/>
      <c r="AJ20" s="26" t="s">
        <v>20</v>
      </c>
      <c r="AK20" s="22"/>
      <c r="AL20" s="22"/>
      <c r="AM20" s="22"/>
      <c r="AN20" s="22"/>
      <c r="AO20" s="22"/>
      <c r="AP20" s="43">
        <v>42061</v>
      </c>
      <c r="AQ20" s="44"/>
      <c r="AR20" s="26"/>
      <c r="AS20" s="26"/>
      <c r="AT20" s="26"/>
      <c r="AU20" s="26" t="s">
        <v>15</v>
      </c>
    </row>
    <row r="21" spans="1:47" ht="15" customHeight="1" x14ac:dyDescent="0.25">
      <c r="A21" s="23">
        <v>1948</v>
      </c>
      <c r="B21" s="31">
        <v>42067</v>
      </c>
      <c r="C21" s="19"/>
      <c r="D21" s="19"/>
      <c r="E21" s="92"/>
      <c r="F21" s="19"/>
      <c r="G21" s="19"/>
      <c r="H21" s="25" t="s">
        <v>67</v>
      </c>
      <c r="I21" s="19"/>
      <c r="J21" s="19"/>
      <c r="K21" s="19"/>
      <c r="L21" s="25" t="s">
        <v>1</v>
      </c>
      <c r="M21" s="25" t="s">
        <v>103</v>
      </c>
      <c r="N21" s="25" t="s">
        <v>102</v>
      </c>
      <c r="O21" s="19"/>
      <c r="P21" s="19">
        <v>207</v>
      </c>
      <c r="Q21" s="19"/>
      <c r="R21" s="19" t="s">
        <v>89</v>
      </c>
      <c r="S21" s="29" t="s">
        <v>105</v>
      </c>
      <c r="T21" s="97"/>
      <c r="U21" s="27" t="s">
        <v>104</v>
      </c>
      <c r="V21" s="19"/>
      <c r="W21" s="19"/>
      <c r="X21" s="19"/>
      <c r="Y21" s="19"/>
      <c r="Z21" s="19"/>
      <c r="AA21" s="19"/>
      <c r="AB21" s="19"/>
      <c r="AC21" s="19"/>
      <c r="AD21" s="19"/>
      <c r="AE21" s="19"/>
      <c r="AF21" s="19"/>
      <c r="AG21" s="19"/>
      <c r="AH21" s="19"/>
      <c r="AI21" s="19"/>
      <c r="AJ21" s="25" t="s">
        <v>8</v>
      </c>
      <c r="AK21" s="19"/>
      <c r="AL21" s="19"/>
      <c r="AM21" s="19"/>
      <c r="AN21" s="19"/>
      <c r="AO21" s="19"/>
      <c r="AP21" s="42">
        <v>42103</v>
      </c>
      <c r="AQ21" s="44"/>
      <c r="AR21" s="25"/>
      <c r="AS21" s="25"/>
      <c r="AT21" s="25" t="s">
        <v>106</v>
      </c>
      <c r="AU21" s="25" t="s">
        <v>15</v>
      </c>
    </row>
    <row r="22" spans="1:47" ht="15" customHeight="1" x14ac:dyDescent="0.25">
      <c r="A22" s="24">
        <v>1949</v>
      </c>
      <c r="B22" s="32">
        <v>42055</v>
      </c>
      <c r="C22" s="22"/>
      <c r="D22" s="22"/>
      <c r="E22" s="91"/>
      <c r="F22" s="22"/>
      <c r="G22" s="22"/>
      <c r="H22" s="26" t="s">
        <v>108</v>
      </c>
      <c r="I22" s="22"/>
      <c r="J22" s="22"/>
      <c r="K22" s="22"/>
      <c r="L22" s="26" t="s">
        <v>107</v>
      </c>
      <c r="M22" s="26" t="s">
        <v>110</v>
      </c>
      <c r="N22" s="26" t="s">
        <v>109</v>
      </c>
      <c r="O22" s="22"/>
      <c r="P22" s="22">
        <v>43</v>
      </c>
      <c r="Q22" s="22"/>
      <c r="R22" s="22">
        <v>10</v>
      </c>
      <c r="S22" s="30" t="s">
        <v>112</v>
      </c>
      <c r="T22" s="90"/>
      <c r="U22" s="28" t="s">
        <v>111</v>
      </c>
      <c r="V22" s="22"/>
      <c r="W22" s="22"/>
      <c r="X22" s="22"/>
      <c r="Y22" s="22"/>
      <c r="Z22" s="22"/>
      <c r="AA22" s="22"/>
      <c r="AB22" s="22"/>
      <c r="AC22" s="22"/>
      <c r="AD22" s="22"/>
      <c r="AE22" s="22"/>
      <c r="AF22" s="22"/>
      <c r="AG22" s="22"/>
      <c r="AH22" s="22"/>
      <c r="AI22" s="22"/>
      <c r="AJ22" s="26" t="s">
        <v>114</v>
      </c>
      <c r="AK22" s="22"/>
      <c r="AL22" s="22"/>
      <c r="AM22" s="22"/>
      <c r="AN22" s="22"/>
      <c r="AO22" s="22"/>
      <c r="AP22" s="43"/>
      <c r="AQ22" s="44"/>
      <c r="AR22" s="26" t="s">
        <v>113</v>
      </c>
      <c r="AS22" s="26"/>
      <c r="AT22" s="26"/>
      <c r="AU22" s="26" t="s">
        <v>7</v>
      </c>
    </row>
    <row r="23" spans="1:47" ht="15" customHeight="1" x14ac:dyDescent="0.25">
      <c r="A23" s="23">
        <v>1950</v>
      </c>
      <c r="B23" s="31">
        <v>42096</v>
      </c>
      <c r="C23" s="19"/>
      <c r="D23" s="19"/>
      <c r="E23" s="92"/>
      <c r="F23" s="19"/>
      <c r="G23" s="19"/>
      <c r="H23" s="25" t="s">
        <v>108</v>
      </c>
      <c r="I23" s="19"/>
      <c r="J23" s="19"/>
      <c r="K23" s="19"/>
      <c r="L23" s="25" t="s">
        <v>115</v>
      </c>
      <c r="M23" s="25" t="s">
        <v>117</v>
      </c>
      <c r="N23" s="25" t="s">
        <v>116</v>
      </c>
      <c r="O23" s="19"/>
      <c r="P23" s="19">
        <v>20</v>
      </c>
      <c r="Q23" s="19"/>
      <c r="R23" s="19">
        <v>16</v>
      </c>
      <c r="S23" s="29" t="s">
        <v>119</v>
      </c>
      <c r="T23" s="97"/>
      <c r="U23" s="27" t="s">
        <v>118</v>
      </c>
      <c r="V23" s="19"/>
      <c r="W23" s="19"/>
      <c r="X23" s="19"/>
      <c r="Y23" s="19"/>
      <c r="Z23" s="19"/>
      <c r="AA23" s="19"/>
      <c r="AB23" s="19"/>
      <c r="AC23" s="19"/>
      <c r="AD23" s="19"/>
      <c r="AE23" s="19"/>
      <c r="AF23" s="19"/>
      <c r="AG23" s="19"/>
      <c r="AH23" s="19"/>
      <c r="AI23" s="19"/>
      <c r="AJ23" s="25" t="s">
        <v>120</v>
      </c>
      <c r="AK23" s="19"/>
      <c r="AL23" s="19"/>
      <c r="AM23" s="19"/>
      <c r="AN23" s="19"/>
      <c r="AO23" s="19"/>
      <c r="AP23" s="42">
        <v>42101</v>
      </c>
      <c r="AQ23" s="44"/>
      <c r="AR23" s="25"/>
      <c r="AS23" s="25"/>
      <c r="AT23" s="25" t="s">
        <v>121</v>
      </c>
      <c r="AU23" s="25" t="s">
        <v>15</v>
      </c>
    </row>
    <row r="24" spans="1:47" ht="15" customHeight="1" x14ac:dyDescent="0.25">
      <c r="A24" s="24">
        <v>1951</v>
      </c>
      <c r="B24" s="32">
        <v>42097</v>
      </c>
      <c r="C24" s="22"/>
      <c r="D24" s="22"/>
      <c r="E24" s="91"/>
      <c r="F24" s="22"/>
      <c r="G24" s="22"/>
      <c r="H24" s="26" t="s">
        <v>67</v>
      </c>
      <c r="I24" s="22"/>
      <c r="J24" s="22"/>
      <c r="K24" s="22"/>
      <c r="L24" s="26" t="s">
        <v>1</v>
      </c>
      <c r="M24" s="26" t="s">
        <v>123</v>
      </c>
      <c r="N24" s="26" t="s">
        <v>122</v>
      </c>
      <c r="O24" s="22"/>
      <c r="P24" s="22">
        <v>50</v>
      </c>
      <c r="Q24" s="22"/>
      <c r="R24" s="22">
        <v>50</v>
      </c>
      <c r="S24" s="30" t="s">
        <v>125</v>
      </c>
      <c r="T24" s="90"/>
      <c r="U24" s="28" t="s">
        <v>124</v>
      </c>
      <c r="V24" s="22"/>
      <c r="W24" s="22"/>
      <c r="X24" s="22"/>
      <c r="Y24" s="22"/>
      <c r="Z24" s="22"/>
      <c r="AA24" s="22"/>
      <c r="AB24" s="22"/>
      <c r="AC24" s="22"/>
      <c r="AD24" s="22"/>
      <c r="AE24" s="22"/>
      <c r="AF24" s="22"/>
      <c r="AG24" s="22"/>
      <c r="AH24" s="22"/>
      <c r="AI24" s="22"/>
      <c r="AJ24" s="26" t="s">
        <v>20</v>
      </c>
      <c r="AK24" s="22"/>
      <c r="AL24" s="22"/>
      <c r="AM24" s="22"/>
      <c r="AN24" s="22"/>
      <c r="AO24" s="22"/>
      <c r="AP24" s="43">
        <v>42102</v>
      </c>
      <c r="AQ24" s="44"/>
      <c r="AR24" s="26"/>
      <c r="AS24" s="26"/>
      <c r="AT24" s="26" t="s">
        <v>127</v>
      </c>
      <c r="AU24" s="26" t="s">
        <v>126</v>
      </c>
    </row>
    <row r="25" spans="1:47" ht="15" customHeight="1" x14ac:dyDescent="0.25">
      <c r="A25" s="23">
        <v>1952</v>
      </c>
      <c r="B25" s="31">
        <v>42104</v>
      </c>
      <c r="C25" s="19"/>
      <c r="D25" s="19"/>
      <c r="E25" s="92"/>
      <c r="F25" s="19"/>
      <c r="G25" s="19"/>
      <c r="H25" s="25" t="s">
        <v>129</v>
      </c>
      <c r="I25" s="19"/>
      <c r="J25" s="19"/>
      <c r="K25" s="19"/>
      <c r="L25" s="25" t="s">
        <v>128</v>
      </c>
      <c r="M25" s="25" t="s">
        <v>131</v>
      </c>
      <c r="N25" s="25" t="s">
        <v>130</v>
      </c>
      <c r="O25" s="19"/>
      <c r="P25" s="19"/>
      <c r="Q25" s="19"/>
      <c r="R25" s="19">
        <v>25</v>
      </c>
      <c r="S25" s="29" t="s">
        <v>133</v>
      </c>
      <c r="T25" s="97"/>
      <c r="U25" s="27" t="s">
        <v>132</v>
      </c>
      <c r="V25" s="19"/>
      <c r="W25" s="19"/>
      <c r="X25" s="19"/>
      <c r="Y25" s="19"/>
      <c r="Z25" s="19"/>
      <c r="AA25" s="19"/>
      <c r="AB25" s="19"/>
      <c r="AC25" s="19"/>
      <c r="AD25" s="19"/>
      <c r="AE25" s="19"/>
      <c r="AF25" s="19"/>
      <c r="AG25" s="19"/>
      <c r="AH25" s="19"/>
      <c r="AI25" s="19"/>
      <c r="AJ25" s="25"/>
      <c r="AK25" s="19"/>
      <c r="AL25" s="19"/>
      <c r="AM25" s="19"/>
      <c r="AN25" s="19"/>
      <c r="AO25" s="19"/>
      <c r="AP25" s="42"/>
      <c r="AQ25" s="44"/>
      <c r="AR25" s="25"/>
      <c r="AS25" s="25"/>
      <c r="AT25" s="25"/>
      <c r="AU25" s="25" t="s">
        <v>134</v>
      </c>
    </row>
    <row r="26" spans="1:47" ht="15" customHeight="1" x14ac:dyDescent="0.25">
      <c r="A26" s="24">
        <v>1953</v>
      </c>
      <c r="B26" s="32">
        <v>42110</v>
      </c>
      <c r="C26" s="22"/>
      <c r="D26" s="22"/>
      <c r="E26" s="91"/>
      <c r="F26" s="22"/>
      <c r="G26" s="22"/>
      <c r="H26" s="26" t="s">
        <v>136</v>
      </c>
      <c r="I26" s="22"/>
      <c r="J26" s="22"/>
      <c r="K26" s="22"/>
      <c r="L26" s="26" t="s">
        <v>135</v>
      </c>
      <c r="M26" s="26" t="s">
        <v>138</v>
      </c>
      <c r="N26" s="26" t="s">
        <v>137</v>
      </c>
      <c r="O26" s="22"/>
      <c r="P26" s="22">
        <v>10</v>
      </c>
      <c r="Q26" s="22"/>
      <c r="R26" s="22">
        <v>10</v>
      </c>
      <c r="S26" s="30" t="s">
        <v>119</v>
      </c>
      <c r="T26" s="90"/>
      <c r="U26" s="28" t="s">
        <v>139</v>
      </c>
      <c r="V26" s="22"/>
      <c r="W26" s="22"/>
      <c r="X26" s="22"/>
      <c r="Y26" s="22"/>
      <c r="Z26" s="22"/>
      <c r="AA26" s="22"/>
      <c r="AB26" s="22"/>
      <c r="AC26" s="22"/>
      <c r="AD26" s="22"/>
      <c r="AE26" s="22"/>
      <c r="AF26" s="22"/>
      <c r="AG26" s="22"/>
      <c r="AH26" s="22"/>
      <c r="AI26" s="22"/>
      <c r="AJ26" s="26" t="s">
        <v>140</v>
      </c>
      <c r="AK26" s="22"/>
      <c r="AL26" s="22"/>
      <c r="AM26" s="22"/>
      <c r="AN26" s="22"/>
      <c r="AO26" s="22"/>
      <c r="AP26" s="43"/>
      <c r="AQ26" s="44"/>
      <c r="AR26" s="26"/>
      <c r="AS26" s="26"/>
      <c r="AT26" s="26"/>
      <c r="AU26" s="26" t="s">
        <v>7</v>
      </c>
    </row>
    <row r="27" spans="1:47" ht="15" customHeight="1" x14ac:dyDescent="0.25">
      <c r="A27" s="23">
        <v>1954</v>
      </c>
      <c r="B27" s="31">
        <v>42116</v>
      </c>
      <c r="C27" s="19"/>
      <c r="D27" s="19"/>
      <c r="E27" s="92"/>
      <c r="F27" s="19"/>
      <c r="G27" s="19"/>
      <c r="H27" s="25" t="s">
        <v>129</v>
      </c>
      <c r="I27" s="19"/>
      <c r="J27" s="19"/>
      <c r="K27" s="19"/>
      <c r="L27" s="25" t="s">
        <v>141</v>
      </c>
      <c r="M27" s="25" t="s">
        <v>142</v>
      </c>
      <c r="N27" s="25"/>
      <c r="O27" s="19"/>
      <c r="P27" s="19"/>
      <c r="Q27" s="19"/>
      <c r="R27" s="19" t="s">
        <v>143</v>
      </c>
      <c r="S27" s="29" t="s">
        <v>6</v>
      </c>
      <c r="T27" s="97"/>
      <c r="U27" s="27" t="s">
        <v>144</v>
      </c>
      <c r="V27" s="19"/>
      <c r="W27" s="19"/>
      <c r="X27" s="19"/>
      <c r="Y27" s="19"/>
      <c r="Z27" s="19"/>
      <c r="AA27" s="19"/>
      <c r="AB27" s="19"/>
      <c r="AC27" s="19"/>
      <c r="AD27" s="19"/>
      <c r="AE27" s="19"/>
      <c r="AF27" s="19"/>
      <c r="AG27" s="19"/>
      <c r="AH27" s="19"/>
      <c r="AI27" s="19"/>
      <c r="AJ27" s="25" t="s">
        <v>145</v>
      </c>
      <c r="AK27" s="19"/>
      <c r="AL27" s="19"/>
      <c r="AM27" s="19"/>
      <c r="AN27" s="19"/>
      <c r="AO27" s="19"/>
      <c r="AP27" s="42"/>
      <c r="AQ27" s="44"/>
      <c r="AR27" s="25"/>
      <c r="AS27" s="25"/>
      <c r="AT27" s="25"/>
      <c r="AU27" s="25" t="s">
        <v>7</v>
      </c>
    </row>
    <row r="28" spans="1:47" ht="15" customHeight="1" x14ac:dyDescent="0.25">
      <c r="A28" s="24">
        <v>1955</v>
      </c>
      <c r="B28" s="32">
        <v>42116</v>
      </c>
      <c r="C28" s="22"/>
      <c r="D28" s="22"/>
      <c r="E28" s="91"/>
      <c r="F28" s="22"/>
      <c r="G28" s="22"/>
      <c r="H28" s="26" t="s">
        <v>146</v>
      </c>
      <c r="I28" s="22"/>
      <c r="J28" s="22"/>
      <c r="K28" s="22"/>
      <c r="L28" s="26" t="s">
        <v>9</v>
      </c>
      <c r="M28" s="26" t="s">
        <v>148</v>
      </c>
      <c r="N28" s="26" t="s">
        <v>147</v>
      </c>
      <c r="O28" s="22"/>
      <c r="P28" s="22">
        <v>76</v>
      </c>
      <c r="Q28" s="22"/>
      <c r="R28" s="22">
        <v>76</v>
      </c>
      <c r="S28" s="30" t="s">
        <v>150</v>
      </c>
      <c r="T28" s="90"/>
      <c r="U28" s="28" t="s">
        <v>149</v>
      </c>
      <c r="V28" s="22"/>
      <c r="W28" s="22"/>
      <c r="X28" s="22"/>
      <c r="Y28" s="22"/>
      <c r="Z28" s="22"/>
      <c r="AA28" s="22"/>
      <c r="AB28" s="22"/>
      <c r="AC28" s="22"/>
      <c r="AD28" s="22"/>
      <c r="AE28" s="22"/>
      <c r="AF28" s="22"/>
      <c r="AG28" s="22"/>
      <c r="AH28" s="22"/>
      <c r="AI28" s="22"/>
      <c r="AJ28" s="26" t="s">
        <v>25</v>
      </c>
      <c r="AK28" s="22"/>
      <c r="AL28" s="22"/>
      <c r="AM28" s="22"/>
      <c r="AN28" s="22"/>
      <c r="AO28" s="22"/>
      <c r="AP28" s="43"/>
      <c r="AQ28" s="44"/>
      <c r="AR28" s="26"/>
      <c r="AS28" s="26"/>
      <c r="AT28" s="26"/>
      <c r="AU28" s="26" t="s">
        <v>7</v>
      </c>
    </row>
    <row r="29" spans="1:47" ht="15" customHeight="1" x14ac:dyDescent="0.25">
      <c r="A29" s="23">
        <v>1956</v>
      </c>
      <c r="B29" s="31">
        <v>42116</v>
      </c>
      <c r="C29" s="19"/>
      <c r="D29" s="19"/>
      <c r="E29" s="92"/>
      <c r="F29" s="19"/>
      <c r="G29" s="19"/>
      <c r="H29" s="25" t="s">
        <v>146</v>
      </c>
      <c r="I29" s="19"/>
      <c r="J29" s="19"/>
      <c r="K29" s="19"/>
      <c r="L29" s="25" t="s">
        <v>9</v>
      </c>
      <c r="M29" s="25" t="s">
        <v>152</v>
      </c>
      <c r="N29" s="25" t="s">
        <v>151</v>
      </c>
      <c r="O29" s="19"/>
      <c r="P29" s="19"/>
      <c r="Q29" s="19"/>
      <c r="R29" s="19">
        <v>1</v>
      </c>
      <c r="S29" s="29" t="s">
        <v>150</v>
      </c>
      <c r="T29" s="97"/>
      <c r="U29" s="27" t="s">
        <v>23</v>
      </c>
      <c r="V29" s="19"/>
      <c r="W29" s="19"/>
      <c r="X29" s="19"/>
      <c r="Y29" s="19"/>
      <c r="Z29" s="19"/>
      <c r="AA29" s="19"/>
      <c r="AB29" s="19"/>
      <c r="AC29" s="19"/>
      <c r="AD29" s="19"/>
      <c r="AE29" s="19"/>
      <c r="AF29" s="19"/>
      <c r="AG29" s="19"/>
      <c r="AH29" s="19"/>
      <c r="AI29" s="19"/>
      <c r="AJ29" s="25" t="s">
        <v>25</v>
      </c>
      <c r="AK29" s="19"/>
      <c r="AL29" s="19"/>
      <c r="AM29" s="19"/>
      <c r="AN29" s="19"/>
      <c r="AO29" s="19"/>
      <c r="AP29" s="42"/>
      <c r="AQ29" s="44"/>
      <c r="AR29" s="25"/>
      <c r="AS29" s="25"/>
      <c r="AT29" s="25"/>
      <c r="AU29" s="25" t="s">
        <v>7</v>
      </c>
    </row>
    <row r="30" spans="1:47" ht="15" customHeight="1" x14ac:dyDescent="0.25">
      <c r="A30" s="24">
        <v>1957</v>
      </c>
      <c r="B30" s="32">
        <v>42116</v>
      </c>
      <c r="C30" s="22"/>
      <c r="D30" s="22"/>
      <c r="E30" s="91"/>
      <c r="F30" s="22"/>
      <c r="G30" s="22"/>
      <c r="H30" s="26" t="s">
        <v>146</v>
      </c>
      <c r="I30" s="22"/>
      <c r="J30" s="22"/>
      <c r="K30" s="22"/>
      <c r="L30" s="26" t="s">
        <v>9</v>
      </c>
      <c r="M30" s="26" t="s">
        <v>152</v>
      </c>
      <c r="N30" s="26" t="s">
        <v>22</v>
      </c>
      <c r="O30" s="22"/>
      <c r="P30" s="22"/>
      <c r="Q30" s="22"/>
      <c r="R30" s="22">
        <v>2</v>
      </c>
      <c r="S30" s="30" t="s">
        <v>150</v>
      </c>
      <c r="T30" s="90"/>
      <c r="U30" s="28" t="s">
        <v>23</v>
      </c>
      <c r="V30" s="22"/>
      <c r="W30" s="22"/>
      <c r="X30" s="22"/>
      <c r="Y30" s="22"/>
      <c r="Z30" s="22"/>
      <c r="AA30" s="22"/>
      <c r="AB30" s="22"/>
      <c r="AC30" s="22"/>
      <c r="AD30" s="22"/>
      <c r="AE30" s="22"/>
      <c r="AF30" s="22"/>
      <c r="AG30" s="22"/>
      <c r="AH30" s="22"/>
      <c r="AI30" s="22"/>
      <c r="AJ30" s="26" t="s">
        <v>25</v>
      </c>
      <c r="AK30" s="22"/>
      <c r="AL30" s="22"/>
      <c r="AM30" s="22"/>
      <c r="AN30" s="22"/>
      <c r="AO30" s="22"/>
      <c r="AP30" s="43"/>
      <c r="AQ30" s="44"/>
      <c r="AR30" s="26"/>
      <c r="AS30" s="26"/>
      <c r="AT30" s="26"/>
      <c r="AU30" s="26" t="s">
        <v>7</v>
      </c>
    </row>
    <row r="31" spans="1:47" ht="15" customHeight="1" x14ac:dyDescent="0.25">
      <c r="A31" s="23">
        <v>1958</v>
      </c>
      <c r="B31" s="31">
        <v>42118</v>
      </c>
      <c r="C31" s="19"/>
      <c r="D31" s="19"/>
      <c r="E31" s="92"/>
      <c r="F31" s="19"/>
      <c r="G31" s="19"/>
      <c r="H31" s="25" t="s">
        <v>80</v>
      </c>
      <c r="I31" s="19"/>
      <c r="J31" s="19"/>
      <c r="K31" s="19"/>
      <c r="L31" s="25" t="s">
        <v>1</v>
      </c>
      <c r="M31" s="25" t="s">
        <v>154</v>
      </c>
      <c r="N31" s="25" t="s">
        <v>153</v>
      </c>
      <c r="O31" s="19"/>
      <c r="P31" s="19"/>
      <c r="Q31" s="19"/>
      <c r="R31" s="19">
        <v>39</v>
      </c>
      <c r="S31" s="29" t="s">
        <v>156</v>
      </c>
      <c r="T31" s="97"/>
      <c r="U31" s="27" t="s">
        <v>155</v>
      </c>
      <c r="V31" s="19"/>
      <c r="W31" s="19"/>
      <c r="X31" s="19"/>
      <c r="Y31" s="19"/>
      <c r="Z31" s="19"/>
      <c r="AA31" s="19"/>
      <c r="AB31" s="19"/>
      <c r="AC31" s="19"/>
      <c r="AD31" s="19"/>
      <c r="AE31" s="19"/>
      <c r="AF31" s="19"/>
      <c r="AG31" s="19"/>
      <c r="AH31" s="19"/>
      <c r="AI31" s="19"/>
      <c r="AJ31" s="25" t="s">
        <v>20</v>
      </c>
      <c r="AK31" s="19"/>
      <c r="AL31" s="19"/>
      <c r="AM31" s="19"/>
      <c r="AN31" s="19"/>
      <c r="AO31" s="19"/>
      <c r="AP31" s="42"/>
      <c r="AQ31" s="44"/>
      <c r="AR31" s="25"/>
      <c r="AS31" s="25"/>
      <c r="AT31" s="25"/>
      <c r="AU31" s="25" t="s">
        <v>7</v>
      </c>
    </row>
    <row r="32" spans="1:47" ht="15" customHeight="1" x14ac:dyDescent="0.25">
      <c r="A32" s="24">
        <v>1959</v>
      </c>
      <c r="B32" s="32">
        <v>42142</v>
      </c>
      <c r="C32" s="22"/>
      <c r="D32" s="22"/>
      <c r="E32" s="91"/>
      <c r="F32" s="22"/>
      <c r="G32" s="22"/>
      <c r="H32" s="26" t="s">
        <v>157</v>
      </c>
      <c r="I32" s="22"/>
      <c r="J32" s="22"/>
      <c r="K32" s="22"/>
      <c r="L32" s="26" t="s">
        <v>1</v>
      </c>
      <c r="M32" s="26" t="s">
        <v>64</v>
      </c>
      <c r="N32" s="26" t="s">
        <v>158</v>
      </c>
      <c r="O32" s="22"/>
      <c r="P32" s="22"/>
      <c r="Q32" s="22"/>
      <c r="R32" s="22">
        <v>1</v>
      </c>
      <c r="S32" s="30" t="s">
        <v>160</v>
      </c>
      <c r="T32" s="90"/>
      <c r="U32" s="28" t="s">
        <v>159</v>
      </c>
      <c r="V32" s="22"/>
      <c r="W32" s="22"/>
      <c r="X32" s="22"/>
      <c r="Y32" s="22"/>
      <c r="Z32" s="22"/>
      <c r="AA32" s="22"/>
      <c r="AB32" s="22"/>
      <c r="AC32" s="22"/>
      <c r="AD32" s="22"/>
      <c r="AE32" s="22"/>
      <c r="AF32" s="22"/>
      <c r="AG32" s="22"/>
      <c r="AH32" s="22"/>
      <c r="AI32" s="22"/>
      <c r="AJ32" s="26" t="s">
        <v>20</v>
      </c>
      <c r="AK32" s="22"/>
      <c r="AL32" s="22"/>
      <c r="AM32" s="22"/>
      <c r="AN32" s="22"/>
      <c r="AO32" s="22"/>
      <c r="AP32" s="43"/>
      <c r="AQ32" s="44"/>
      <c r="AR32" s="26"/>
      <c r="AS32" s="26"/>
      <c r="AT32" s="26"/>
      <c r="AU32" s="26" t="s">
        <v>134</v>
      </c>
    </row>
    <row r="33" spans="1:47" ht="15" customHeight="1" x14ac:dyDescent="0.25">
      <c r="A33" s="23">
        <v>1960</v>
      </c>
      <c r="B33" s="31">
        <v>42143</v>
      </c>
      <c r="C33" s="19"/>
      <c r="D33" s="19"/>
      <c r="E33" s="92"/>
      <c r="F33" s="19"/>
      <c r="G33" s="19"/>
      <c r="H33" s="25" t="s">
        <v>98</v>
      </c>
      <c r="I33" s="19"/>
      <c r="J33" s="19"/>
      <c r="K33" s="19"/>
      <c r="L33" s="25" t="s">
        <v>1</v>
      </c>
      <c r="M33" s="25" t="s">
        <v>82</v>
      </c>
      <c r="N33" s="25" t="s">
        <v>161</v>
      </c>
      <c r="O33" s="19"/>
      <c r="P33" s="19"/>
      <c r="Q33" s="19"/>
      <c r="R33" s="19">
        <v>5</v>
      </c>
      <c r="S33" s="29" t="s">
        <v>14</v>
      </c>
      <c r="T33" s="97"/>
      <c r="U33" s="27" t="s">
        <v>162</v>
      </c>
      <c r="V33" s="19"/>
      <c r="W33" s="19"/>
      <c r="X33" s="19"/>
      <c r="Y33" s="19"/>
      <c r="Z33" s="19"/>
      <c r="AA33" s="19"/>
      <c r="AB33" s="19"/>
      <c r="AC33" s="19"/>
      <c r="AD33" s="19"/>
      <c r="AE33" s="19"/>
      <c r="AF33" s="19"/>
      <c r="AG33" s="19"/>
      <c r="AH33" s="19"/>
      <c r="AI33" s="19"/>
      <c r="AJ33" s="25" t="s">
        <v>20</v>
      </c>
      <c r="AK33" s="19"/>
      <c r="AL33" s="19"/>
      <c r="AM33" s="19"/>
      <c r="AN33" s="19"/>
      <c r="AO33" s="19"/>
      <c r="AP33" s="42"/>
      <c r="AQ33" s="44"/>
      <c r="AR33" s="25"/>
      <c r="AS33" s="25"/>
      <c r="AT33" s="25"/>
      <c r="AU33" s="25" t="s">
        <v>134</v>
      </c>
    </row>
    <row r="34" spans="1:47" ht="15" customHeight="1" x14ac:dyDescent="0.25">
      <c r="A34" s="24">
        <v>1961</v>
      </c>
      <c r="B34" s="32">
        <v>42144</v>
      </c>
      <c r="C34" s="22"/>
      <c r="D34" s="22"/>
      <c r="E34" s="91"/>
      <c r="F34" s="22"/>
      <c r="G34" s="22"/>
      <c r="H34" s="26" t="s">
        <v>108</v>
      </c>
      <c r="I34" s="22"/>
      <c r="J34" s="22"/>
      <c r="K34" s="22"/>
      <c r="L34" s="26" t="s">
        <v>163</v>
      </c>
      <c r="M34" s="26" t="s">
        <v>82</v>
      </c>
      <c r="N34" s="26" t="s">
        <v>164</v>
      </c>
      <c r="O34" s="22"/>
      <c r="P34" s="22">
        <v>82</v>
      </c>
      <c r="Q34" s="22"/>
      <c r="R34" s="22">
        <v>82</v>
      </c>
      <c r="S34" s="30" t="s">
        <v>6</v>
      </c>
      <c r="T34" s="90"/>
      <c r="U34" s="28" t="s">
        <v>165</v>
      </c>
      <c r="V34" s="22"/>
      <c r="W34" s="22"/>
      <c r="X34" s="22"/>
      <c r="Y34" s="22"/>
      <c r="Z34" s="22"/>
      <c r="AA34" s="22"/>
      <c r="AB34" s="22"/>
      <c r="AC34" s="22"/>
      <c r="AD34" s="22"/>
      <c r="AE34" s="22"/>
      <c r="AF34" s="22"/>
      <c r="AG34" s="22"/>
      <c r="AH34" s="22"/>
      <c r="AI34" s="22"/>
      <c r="AJ34" s="26" t="s">
        <v>166</v>
      </c>
      <c r="AK34" s="22"/>
      <c r="AL34" s="22"/>
      <c r="AM34" s="22"/>
      <c r="AN34" s="22"/>
      <c r="AO34" s="22"/>
      <c r="AP34" s="43"/>
      <c r="AQ34" s="44"/>
      <c r="AR34" s="26"/>
      <c r="AS34" s="26"/>
      <c r="AT34" s="26"/>
      <c r="AU34" s="26" t="s">
        <v>7</v>
      </c>
    </row>
    <row r="35" spans="1:47" ht="15" customHeight="1" x14ac:dyDescent="0.25">
      <c r="A35" s="23">
        <v>1962</v>
      </c>
      <c r="B35" s="31">
        <v>42170</v>
      </c>
      <c r="C35" s="19"/>
      <c r="D35" s="19"/>
      <c r="E35" s="92"/>
      <c r="F35" s="19"/>
      <c r="G35" s="19"/>
      <c r="H35" s="25" t="s">
        <v>80</v>
      </c>
      <c r="I35" s="19"/>
      <c r="J35" s="19"/>
      <c r="K35" s="19"/>
      <c r="L35" s="25" t="s">
        <v>115</v>
      </c>
      <c r="M35" s="25" t="s">
        <v>168</v>
      </c>
      <c r="N35" s="25" t="s">
        <v>167</v>
      </c>
      <c r="O35" s="19"/>
      <c r="P35" s="19">
        <v>25</v>
      </c>
      <c r="Q35" s="19"/>
      <c r="R35" s="19">
        <v>25</v>
      </c>
      <c r="S35" s="29" t="s">
        <v>170</v>
      </c>
      <c r="T35" s="97"/>
      <c r="U35" s="27" t="s">
        <v>169</v>
      </c>
      <c r="V35" s="19"/>
      <c r="W35" s="19"/>
      <c r="X35" s="19"/>
      <c r="Y35" s="19"/>
      <c r="Z35" s="19"/>
      <c r="AA35" s="19"/>
      <c r="AB35" s="19"/>
      <c r="AC35" s="19"/>
      <c r="AD35" s="19"/>
      <c r="AE35" s="19"/>
      <c r="AF35" s="19"/>
      <c r="AG35" s="19"/>
      <c r="AH35" s="19"/>
      <c r="AI35" s="19"/>
      <c r="AJ35" s="25" t="s">
        <v>120</v>
      </c>
      <c r="AK35" s="19"/>
      <c r="AL35" s="19"/>
      <c r="AM35" s="19"/>
      <c r="AN35" s="19"/>
      <c r="AO35" s="19"/>
      <c r="AP35" s="42"/>
      <c r="AQ35" s="44"/>
      <c r="AR35" s="25"/>
      <c r="AS35" s="25"/>
      <c r="AT35" s="25"/>
      <c r="AU35" s="25" t="s">
        <v>134</v>
      </c>
    </row>
    <row r="36" spans="1:47" ht="15" customHeight="1" x14ac:dyDescent="0.25">
      <c r="A36" s="24">
        <v>1963</v>
      </c>
      <c r="B36" s="32">
        <v>42170</v>
      </c>
      <c r="C36" s="22"/>
      <c r="D36" s="22"/>
      <c r="E36" s="91"/>
      <c r="F36" s="22"/>
      <c r="G36" s="22"/>
      <c r="H36" s="26" t="s">
        <v>108</v>
      </c>
      <c r="I36" s="22"/>
      <c r="J36" s="22"/>
      <c r="K36" s="22"/>
      <c r="L36" s="26" t="s">
        <v>171</v>
      </c>
      <c r="M36" s="26" t="s">
        <v>173</v>
      </c>
      <c r="N36" s="26" t="s">
        <v>172</v>
      </c>
      <c r="O36" s="22"/>
      <c r="P36" s="22">
        <v>30</v>
      </c>
      <c r="Q36" s="22"/>
      <c r="R36" s="22">
        <v>30</v>
      </c>
      <c r="S36" s="30" t="s">
        <v>170</v>
      </c>
      <c r="T36" s="90"/>
      <c r="U36" s="28" t="s">
        <v>174</v>
      </c>
      <c r="V36" s="22"/>
      <c r="W36" s="22"/>
      <c r="X36" s="22"/>
      <c r="Y36" s="22"/>
      <c r="Z36" s="22"/>
      <c r="AA36" s="22"/>
      <c r="AB36" s="22"/>
      <c r="AC36" s="22"/>
      <c r="AD36" s="22"/>
      <c r="AE36" s="22"/>
      <c r="AF36" s="22"/>
      <c r="AG36" s="22"/>
      <c r="AH36" s="22"/>
      <c r="AI36" s="22"/>
      <c r="AJ36" s="26" t="s">
        <v>175</v>
      </c>
      <c r="AK36" s="22"/>
      <c r="AL36" s="22"/>
      <c r="AM36" s="22"/>
      <c r="AN36" s="22"/>
      <c r="AO36" s="22"/>
      <c r="AP36" s="43"/>
      <c r="AQ36" s="44"/>
      <c r="AR36" s="26"/>
      <c r="AS36" s="26"/>
      <c r="AT36" s="26"/>
      <c r="AU36" s="26" t="s">
        <v>134</v>
      </c>
    </row>
    <row r="37" spans="1:47" ht="15" customHeight="1" x14ac:dyDescent="0.25">
      <c r="A37" s="23">
        <v>1964</v>
      </c>
      <c r="B37" s="31">
        <v>42166</v>
      </c>
      <c r="C37" s="19"/>
      <c r="D37" s="19"/>
      <c r="E37" s="92"/>
      <c r="F37" s="19"/>
      <c r="G37" s="19"/>
      <c r="H37" s="25" t="s">
        <v>80</v>
      </c>
      <c r="I37" s="19"/>
      <c r="J37" s="19"/>
      <c r="K37" s="19"/>
      <c r="L37" s="25" t="s">
        <v>176</v>
      </c>
      <c r="M37" s="25" t="s">
        <v>177</v>
      </c>
      <c r="N37" s="25"/>
      <c r="O37" s="19"/>
      <c r="P37" s="19"/>
      <c r="Q37" s="19"/>
      <c r="R37" s="19" t="s">
        <v>178</v>
      </c>
      <c r="S37" s="29" t="s">
        <v>6</v>
      </c>
      <c r="T37" s="97"/>
      <c r="U37" s="27" t="s">
        <v>179</v>
      </c>
      <c r="V37" s="19"/>
      <c r="W37" s="19"/>
      <c r="X37" s="19"/>
      <c r="Y37" s="19"/>
      <c r="Z37" s="19"/>
      <c r="AA37" s="19"/>
      <c r="AB37" s="19"/>
      <c r="AC37" s="19"/>
      <c r="AD37" s="19"/>
      <c r="AE37" s="19"/>
      <c r="AF37" s="19"/>
      <c r="AG37" s="19"/>
      <c r="AH37" s="19"/>
      <c r="AI37" s="19"/>
      <c r="AJ37" s="25" t="s">
        <v>180</v>
      </c>
      <c r="AK37" s="19"/>
      <c r="AL37" s="19"/>
      <c r="AM37" s="19"/>
      <c r="AN37" s="19"/>
      <c r="AO37" s="19"/>
      <c r="AP37" s="42"/>
      <c r="AQ37" s="44"/>
      <c r="AR37" s="25"/>
      <c r="AS37" s="25"/>
      <c r="AT37" s="25"/>
      <c r="AU37" s="25"/>
    </row>
    <row r="38" spans="1:47" ht="15" customHeight="1" x14ac:dyDescent="0.25">
      <c r="A38" s="24">
        <v>1965</v>
      </c>
      <c r="B38" s="32">
        <v>42171</v>
      </c>
      <c r="C38" s="22"/>
      <c r="D38" s="22"/>
      <c r="E38" s="91"/>
      <c r="F38" s="22"/>
      <c r="G38" s="22"/>
      <c r="H38" s="26" t="s">
        <v>80</v>
      </c>
      <c r="I38" s="22"/>
      <c r="J38" s="22"/>
      <c r="K38" s="22"/>
      <c r="L38" s="26" t="s">
        <v>9</v>
      </c>
      <c r="M38" s="26" t="s">
        <v>182</v>
      </c>
      <c r="N38" s="26" t="s">
        <v>181</v>
      </c>
      <c r="O38" s="22"/>
      <c r="P38" s="22"/>
      <c r="Q38" s="22"/>
      <c r="R38" s="22">
        <v>1</v>
      </c>
      <c r="S38" s="30" t="s">
        <v>6</v>
      </c>
      <c r="T38" s="90"/>
      <c r="U38" s="28" t="s">
        <v>183</v>
      </c>
      <c r="V38" s="22"/>
      <c r="W38" s="22"/>
      <c r="X38" s="22"/>
      <c r="Y38" s="22"/>
      <c r="Z38" s="22"/>
      <c r="AA38" s="22"/>
      <c r="AB38" s="22"/>
      <c r="AC38" s="22"/>
      <c r="AD38" s="22"/>
      <c r="AE38" s="22"/>
      <c r="AF38" s="22"/>
      <c r="AG38" s="22"/>
      <c r="AH38" s="22"/>
      <c r="AI38" s="22"/>
      <c r="AJ38" s="26" t="s">
        <v>16</v>
      </c>
      <c r="AK38" s="22"/>
      <c r="AL38" s="22"/>
      <c r="AM38" s="22"/>
      <c r="AN38" s="22"/>
      <c r="AO38" s="22"/>
      <c r="AP38" s="43"/>
      <c r="AQ38" s="44"/>
      <c r="AR38" s="26"/>
      <c r="AS38" s="26"/>
      <c r="AT38" s="26"/>
      <c r="AU38" s="26"/>
    </row>
    <row r="39" spans="1:47" ht="15" customHeight="1" x14ac:dyDescent="0.25">
      <c r="A39" s="23">
        <v>1966</v>
      </c>
      <c r="B39" s="31">
        <v>42171</v>
      </c>
      <c r="C39" s="19"/>
      <c r="D39" s="19"/>
      <c r="E39" s="92"/>
      <c r="F39" s="19"/>
      <c r="G39" s="19"/>
      <c r="H39" s="25" t="s">
        <v>80</v>
      </c>
      <c r="I39" s="19"/>
      <c r="J39" s="19"/>
      <c r="K39" s="19"/>
      <c r="L39" s="25" t="s">
        <v>1</v>
      </c>
      <c r="M39" s="25" t="s">
        <v>184</v>
      </c>
      <c r="N39" s="25" t="s">
        <v>81</v>
      </c>
      <c r="O39" s="19"/>
      <c r="P39" s="19"/>
      <c r="Q39" s="19"/>
      <c r="R39" s="19">
        <v>4</v>
      </c>
      <c r="S39" s="29" t="s">
        <v>170</v>
      </c>
      <c r="T39" s="97"/>
      <c r="U39" s="27" t="s">
        <v>185</v>
      </c>
      <c r="V39" s="19"/>
      <c r="W39" s="19"/>
      <c r="X39" s="19"/>
      <c r="Y39" s="19"/>
      <c r="Z39" s="19"/>
      <c r="AA39" s="19"/>
      <c r="AB39" s="19"/>
      <c r="AC39" s="19"/>
      <c r="AD39" s="19"/>
      <c r="AE39" s="19"/>
      <c r="AF39" s="19"/>
      <c r="AG39" s="19"/>
      <c r="AH39" s="19"/>
      <c r="AI39" s="19"/>
      <c r="AJ39" s="25" t="s">
        <v>20</v>
      </c>
      <c r="AK39" s="19"/>
      <c r="AL39" s="19"/>
      <c r="AM39" s="19"/>
      <c r="AN39" s="19"/>
      <c r="AO39" s="19"/>
      <c r="AP39" s="42"/>
      <c r="AQ39" s="44"/>
      <c r="AR39" s="25"/>
      <c r="AS39" s="25"/>
      <c r="AT39" s="25"/>
      <c r="AU39" s="25"/>
    </row>
    <row r="40" spans="1:47" ht="15" customHeight="1" x14ac:dyDescent="0.25">
      <c r="A40" s="24">
        <v>1967</v>
      </c>
      <c r="B40" s="32">
        <v>42171</v>
      </c>
      <c r="C40" s="22"/>
      <c r="D40" s="22"/>
      <c r="E40" s="91"/>
      <c r="F40" s="22"/>
      <c r="G40" s="22"/>
      <c r="H40" s="26" t="s">
        <v>186</v>
      </c>
      <c r="I40" s="22"/>
      <c r="J40" s="22"/>
      <c r="K40" s="22"/>
      <c r="L40" s="26" t="s">
        <v>1</v>
      </c>
      <c r="M40" s="26" t="s">
        <v>100</v>
      </c>
      <c r="N40" s="26" t="s">
        <v>187</v>
      </c>
      <c r="O40" s="22"/>
      <c r="P40" s="22"/>
      <c r="Q40" s="22"/>
      <c r="R40" s="22">
        <v>4</v>
      </c>
      <c r="S40" s="30" t="s">
        <v>170</v>
      </c>
      <c r="T40" s="90"/>
      <c r="U40" s="28" t="s">
        <v>188</v>
      </c>
      <c r="V40" s="22"/>
      <c r="W40" s="22"/>
      <c r="X40" s="22"/>
      <c r="Y40" s="22"/>
      <c r="Z40" s="22"/>
      <c r="AA40" s="22"/>
      <c r="AB40" s="22"/>
      <c r="AC40" s="22"/>
      <c r="AD40" s="22"/>
      <c r="AE40" s="22"/>
      <c r="AF40" s="22"/>
      <c r="AG40" s="22"/>
      <c r="AH40" s="22"/>
      <c r="AI40" s="22"/>
      <c r="AJ40" s="26" t="s">
        <v>20</v>
      </c>
      <c r="AK40" s="22"/>
      <c r="AL40" s="22"/>
      <c r="AM40" s="22"/>
      <c r="AN40" s="22"/>
      <c r="AO40" s="22"/>
      <c r="AP40" s="43"/>
      <c r="AQ40" s="44"/>
      <c r="AR40" s="26"/>
      <c r="AS40" s="26"/>
      <c r="AT40" s="26"/>
      <c r="AU40" s="26"/>
    </row>
    <row r="41" spans="1:47" ht="15" customHeight="1" x14ac:dyDescent="0.25">
      <c r="A41" s="23">
        <v>1968</v>
      </c>
      <c r="B41" s="31">
        <v>42171</v>
      </c>
      <c r="C41" s="19"/>
      <c r="D41" s="19"/>
      <c r="E41" s="92"/>
      <c r="F41" s="19"/>
      <c r="G41" s="19"/>
      <c r="H41" s="25" t="s">
        <v>190</v>
      </c>
      <c r="I41" s="19"/>
      <c r="J41" s="19"/>
      <c r="K41" s="19"/>
      <c r="L41" s="25" t="s">
        <v>189</v>
      </c>
      <c r="M41" s="25" t="s">
        <v>100</v>
      </c>
      <c r="N41" s="25" t="s">
        <v>191</v>
      </c>
      <c r="O41" s="19"/>
      <c r="P41" s="19"/>
      <c r="Q41" s="19"/>
      <c r="R41" s="19">
        <v>1</v>
      </c>
      <c r="S41" s="29" t="s">
        <v>170</v>
      </c>
      <c r="T41" s="97"/>
      <c r="U41" s="27" t="s">
        <v>65</v>
      </c>
      <c r="V41" s="19"/>
      <c r="W41" s="19"/>
      <c r="X41" s="19"/>
      <c r="Y41" s="19"/>
      <c r="Z41" s="19"/>
      <c r="AA41" s="19"/>
      <c r="AB41" s="19"/>
      <c r="AC41" s="19"/>
      <c r="AD41" s="19"/>
      <c r="AE41" s="19"/>
      <c r="AF41" s="19"/>
      <c r="AG41" s="19"/>
      <c r="AH41" s="19"/>
      <c r="AI41" s="19"/>
      <c r="AJ41" s="25" t="s">
        <v>20</v>
      </c>
      <c r="AK41" s="19"/>
      <c r="AL41" s="19"/>
      <c r="AM41" s="19"/>
      <c r="AN41" s="19"/>
      <c r="AO41" s="19"/>
      <c r="AP41" s="42"/>
      <c r="AQ41" s="44"/>
      <c r="AR41" s="25"/>
      <c r="AS41" s="25"/>
      <c r="AT41" s="25"/>
      <c r="AU41" s="25"/>
    </row>
    <row r="42" spans="1:47" ht="15" customHeight="1" x14ac:dyDescent="0.25">
      <c r="A42" s="24">
        <v>1969</v>
      </c>
      <c r="B42" s="32">
        <v>42171</v>
      </c>
      <c r="C42" s="22"/>
      <c r="D42" s="22"/>
      <c r="E42" s="91"/>
      <c r="F42" s="22"/>
      <c r="G42" s="22"/>
      <c r="H42" s="26" t="s">
        <v>192</v>
      </c>
      <c r="I42" s="22"/>
      <c r="J42" s="22"/>
      <c r="K42" s="22"/>
      <c r="L42" s="26" t="s">
        <v>1</v>
      </c>
      <c r="M42" s="26" t="s">
        <v>100</v>
      </c>
      <c r="N42" s="26" t="s">
        <v>193</v>
      </c>
      <c r="O42" s="22"/>
      <c r="P42" s="22"/>
      <c r="Q42" s="22"/>
      <c r="R42" s="22">
        <v>2</v>
      </c>
      <c r="S42" s="30" t="s">
        <v>170</v>
      </c>
      <c r="T42" s="90"/>
      <c r="U42" s="28" t="s">
        <v>65</v>
      </c>
      <c r="V42" s="22"/>
      <c r="W42" s="22"/>
      <c r="X42" s="22"/>
      <c r="Y42" s="22"/>
      <c r="Z42" s="22"/>
      <c r="AA42" s="22"/>
      <c r="AB42" s="22"/>
      <c r="AC42" s="22"/>
      <c r="AD42" s="22"/>
      <c r="AE42" s="22"/>
      <c r="AF42" s="22"/>
      <c r="AG42" s="22"/>
      <c r="AH42" s="22"/>
      <c r="AI42" s="22"/>
      <c r="AJ42" s="26" t="s">
        <v>20</v>
      </c>
      <c r="AK42" s="22"/>
      <c r="AL42" s="22"/>
      <c r="AM42" s="22"/>
      <c r="AN42" s="22"/>
      <c r="AO42" s="22"/>
      <c r="AP42" s="43"/>
      <c r="AQ42" s="44"/>
      <c r="AR42" s="26"/>
      <c r="AS42" s="26"/>
      <c r="AT42" s="26"/>
      <c r="AU42" s="26"/>
    </row>
    <row r="43" spans="1:47" ht="15" customHeight="1" x14ac:dyDescent="0.25">
      <c r="A43" s="23">
        <v>1970</v>
      </c>
      <c r="B43" s="31">
        <v>42171</v>
      </c>
      <c r="C43" s="19"/>
      <c r="D43" s="19"/>
      <c r="E43" s="92"/>
      <c r="F43" s="19"/>
      <c r="G43" s="19"/>
      <c r="H43" s="25" t="s">
        <v>194</v>
      </c>
      <c r="I43" s="19"/>
      <c r="J43" s="19"/>
      <c r="K43" s="19"/>
      <c r="L43" s="25" t="s">
        <v>1</v>
      </c>
      <c r="M43" s="25" t="s">
        <v>196</v>
      </c>
      <c r="N43" s="25" t="s">
        <v>195</v>
      </c>
      <c r="O43" s="19"/>
      <c r="P43" s="19"/>
      <c r="Q43" s="19"/>
      <c r="R43" s="19">
        <v>1</v>
      </c>
      <c r="S43" s="29" t="s">
        <v>170</v>
      </c>
      <c r="T43" s="97"/>
      <c r="U43" s="27" t="s">
        <v>197</v>
      </c>
      <c r="V43" s="19"/>
      <c r="W43" s="19"/>
      <c r="X43" s="19"/>
      <c r="Y43" s="19"/>
      <c r="Z43" s="19"/>
      <c r="AA43" s="19"/>
      <c r="AB43" s="19"/>
      <c r="AC43" s="19"/>
      <c r="AD43" s="19"/>
      <c r="AE43" s="19"/>
      <c r="AF43" s="19"/>
      <c r="AG43" s="19"/>
      <c r="AH43" s="19"/>
      <c r="AI43" s="19"/>
      <c r="AJ43" s="25" t="s">
        <v>20</v>
      </c>
      <c r="AK43" s="19"/>
      <c r="AL43" s="19"/>
      <c r="AM43" s="19"/>
      <c r="AN43" s="19"/>
      <c r="AO43" s="19"/>
      <c r="AP43" s="42"/>
      <c r="AQ43" s="44"/>
      <c r="AR43" s="25"/>
      <c r="AS43" s="25"/>
      <c r="AT43" s="25"/>
      <c r="AU43" s="25"/>
    </row>
    <row r="44" spans="1:47" ht="15" customHeight="1" x14ac:dyDescent="0.25">
      <c r="A44" s="24">
        <v>1971</v>
      </c>
      <c r="B44" s="32">
        <v>42177</v>
      </c>
      <c r="C44" s="22"/>
      <c r="D44" s="22"/>
      <c r="E44" s="91"/>
      <c r="F44" s="22"/>
      <c r="G44" s="22"/>
      <c r="H44" s="26" t="s">
        <v>198</v>
      </c>
      <c r="I44" s="22"/>
      <c r="J44" s="22"/>
      <c r="K44" s="22"/>
      <c r="L44" s="26" t="s">
        <v>176</v>
      </c>
      <c r="M44" s="26" t="s">
        <v>200</v>
      </c>
      <c r="N44" s="26" t="s">
        <v>199</v>
      </c>
      <c r="O44" s="22"/>
      <c r="P44" s="22"/>
      <c r="Q44" s="22"/>
      <c r="R44" s="22">
        <v>35</v>
      </c>
      <c r="S44" s="30" t="s">
        <v>14</v>
      </c>
      <c r="T44" s="90"/>
      <c r="U44" s="28" t="s">
        <v>201</v>
      </c>
      <c r="V44" s="22"/>
      <c r="W44" s="22"/>
      <c r="X44" s="22"/>
      <c r="Y44" s="22"/>
      <c r="Z44" s="22"/>
      <c r="AA44" s="22"/>
      <c r="AB44" s="22"/>
      <c r="AC44" s="22"/>
      <c r="AD44" s="22"/>
      <c r="AE44" s="22"/>
      <c r="AF44" s="22"/>
      <c r="AG44" s="22"/>
      <c r="AH44" s="22"/>
      <c r="AI44" s="22"/>
      <c r="AJ44" s="26" t="s">
        <v>202</v>
      </c>
      <c r="AK44" s="22"/>
      <c r="AL44" s="22"/>
      <c r="AM44" s="22"/>
      <c r="AN44" s="22"/>
      <c r="AO44" s="22"/>
      <c r="AP44" s="43"/>
      <c r="AQ44" s="44"/>
      <c r="AR44" s="26"/>
      <c r="AS44" s="26"/>
      <c r="AT44" s="26"/>
      <c r="AU44" s="26"/>
    </row>
    <row r="45" spans="1:47" ht="15" customHeight="1" x14ac:dyDescent="0.25">
      <c r="A45" s="23">
        <v>1972</v>
      </c>
      <c r="B45" s="31">
        <v>42177</v>
      </c>
      <c r="C45" s="19"/>
      <c r="D45" s="19"/>
      <c r="E45" s="92"/>
      <c r="F45" s="19"/>
      <c r="G45" s="19"/>
      <c r="H45" s="25"/>
      <c r="I45" s="19"/>
      <c r="J45" s="19"/>
      <c r="K45" s="19"/>
      <c r="L45" s="25" t="s">
        <v>176</v>
      </c>
      <c r="M45" s="25" t="s">
        <v>203</v>
      </c>
      <c r="N45" s="25"/>
      <c r="O45" s="19"/>
      <c r="P45" s="19"/>
      <c r="Q45" s="19"/>
      <c r="R45" s="19">
        <v>5</v>
      </c>
      <c r="S45" s="29" t="s">
        <v>160</v>
      </c>
      <c r="T45" s="97"/>
      <c r="U45" s="27" t="s">
        <v>204</v>
      </c>
      <c r="V45" s="19"/>
      <c r="W45" s="19"/>
      <c r="X45" s="19"/>
      <c r="Y45" s="19"/>
      <c r="Z45" s="19"/>
      <c r="AA45" s="19"/>
      <c r="AB45" s="19"/>
      <c r="AC45" s="19"/>
      <c r="AD45" s="19"/>
      <c r="AE45" s="19"/>
      <c r="AF45" s="19"/>
      <c r="AG45" s="19"/>
      <c r="AH45" s="19"/>
      <c r="AI45" s="19"/>
      <c r="AJ45" s="25" t="s">
        <v>202</v>
      </c>
      <c r="AK45" s="19"/>
      <c r="AL45" s="19"/>
      <c r="AM45" s="19"/>
      <c r="AN45" s="19"/>
      <c r="AO45" s="19"/>
      <c r="AP45" s="42"/>
      <c r="AQ45" s="44"/>
      <c r="AR45" s="25"/>
      <c r="AS45" s="25"/>
      <c r="AT45" s="25"/>
      <c r="AU45" s="25"/>
    </row>
    <row r="46" spans="1:47" ht="15" customHeight="1" x14ac:dyDescent="0.25">
      <c r="A46" s="24">
        <v>1973</v>
      </c>
      <c r="B46" s="32">
        <v>42181</v>
      </c>
      <c r="C46" s="22"/>
      <c r="D46" s="22"/>
      <c r="E46" s="91"/>
      <c r="F46" s="22"/>
      <c r="G46" s="22"/>
      <c r="H46" s="26" t="s">
        <v>205</v>
      </c>
      <c r="I46" s="22"/>
      <c r="J46" s="22"/>
      <c r="K46" s="22"/>
      <c r="L46" s="26" t="s">
        <v>9</v>
      </c>
      <c r="M46" s="26" t="s">
        <v>92</v>
      </c>
      <c r="N46" s="26" t="s">
        <v>206</v>
      </c>
      <c r="O46" s="22"/>
      <c r="P46" s="22"/>
      <c r="Q46" s="22"/>
      <c r="R46" s="22">
        <v>228</v>
      </c>
      <c r="S46" s="30" t="s">
        <v>6</v>
      </c>
      <c r="T46" s="90"/>
      <c r="U46" s="28" t="s">
        <v>207</v>
      </c>
      <c r="V46" s="22"/>
      <c r="W46" s="22"/>
      <c r="X46" s="22"/>
      <c r="Y46" s="22"/>
      <c r="Z46" s="22"/>
      <c r="AA46" s="22"/>
      <c r="AB46" s="22"/>
      <c r="AC46" s="22"/>
      <c r="AD46" s="22"/>
      <c r="AE46" s="22"/>
      <c r="AF46" s="22"/>
      <c r="AG46" s="22"/>
      <c r="AH46" s="22"/>
      <c r="AI46" s="22"/>
      <c r="AJ46" s="26" t="s">
        <v>16</v>
      </c>
      <c r="AK46" s="22"/>
      <c r="AL46" s="22"/>
      <c r="AM46" s="22"/>
      <c r="AN46" s="22"/>
      <c r="AO46" s="22"/>
      <c r="AP46" s="43"/>
      <c r="AQ46" s="44"/>
      <c r="AR46" s="26"/>
      <c r="AS46" s="26"/>
      <c r="AT46" s="26"/>
      <c r="AU46" s="26"/>
    </row>
    <row r="47" spans="1:47" ht="15" customHeight="1" x14ac:dyDescent="0.25">
      <c r="A47" s="23">
        <v>1974</v>
      </c>
      <c r="B47" s="31">
        <v>42192</v>
      </c>
      <c r="C47" s="19"/>
      <c r="D47" s="19"/>
      <c r="E47" s="92"/>
      <c r="F47" s="19"/>
      <c r="G47" s="19"/>
      <c r="H47" s="25" t="s">
        <v>208</v>
      </c>
      <c r="I47" s="19"/>
      <c r="J47" s="19"/>
      <c r="K47" s="19"/>
      <c r="L47" s="25" t="s">
        <v>135</v>
      </c>
      <c r="M47" s="25" t="s">
        <v>100</v>
      </c>
      <c r="N47" s="25" t="s">
        <v>209</v>
      </c>
      <c r="O47" s="19"/>
      <c r="P47" s="19"/>
      <c r="Q47" s="19"/>
      <c r="R47" s="19">
        <v>2</v>
      </c>
      <c r="S47" s="29" t="s">
        <v>170</v>
      </c>
      <c r="T47" s="97"/>
      <c r="U47" s="27" t="s">
        <v>210</v>
      </c>
      <c r="V47" s="19"/>
      <c r="W47" s="19"/>
      <c r="X47" s="19"/>
      <c r="Y47" s="19"/>
      <c r="Z47" s="19"/>
      <c r="AA47" s="19"/>
      <c r="AB47" s="19"/>
      <c r="AC47" s="19"/>
      <c r="AD47" s="19"/>
      <c r="AE47" s="19"/>
      <c r="AF47" s="19"/>
      <c r="AG47" s="19"/>
      <c r="AH47" s="19"/>
      <c r="AI47" s="19"/>
      <c r="AJ47" s="25" t="s">
        <v>140</v>
      </c>
      <c r="AK47" s="19"/>
      <c r="AL47" s="19"/>
      <c r="AM47" s="19"/>
      <c r="AN47" s="19"/>
      <c r="AO47" s="19"/>
      <c r="AP47" s="42"/>
      <c r="AQ47" s="44"/>
      <c r="AR47" s="25"/>
      <c r="AS47" s="25"/>
      <c r="AT47" s="25"/>
      <c r="AU47" s="25"/>
    </row>
    <row r="48" spans="1:47" ht="15" customHeight="1" x14ac:dyDescent="0.25">
      <c r="A48" s="24">
        <v>1975</v>
      </c>
      <c r="B48" s="32">
        <v>42200</v>
      </c>
      <c r="C48" s="22"/>
      <c r="D48" s="22"/>
      <c r="E48" s="91"/>
      <c r="F48" s="22"/>
      <c r="G48" s="22"/>
      <c r="H48" s="26" t="s">
        <v>186</v>
      </c>
      <c r="I48" s="22"/>
      <c r="J48" s="22"/>
      <c r="K48" s="22"/>
      <c r="L48" s="26" t="s">
        <v>9</v>
      </c>
      <c r="M48" s="26" t="s">
        <v>12</v>
      </c>
      <c r="N48" s="26" t="s">
        <v>211</v>
      </c>
      <c r="O48" s="22"/>
      <c r="P48" s="22"/>
      <c r="Q48" s="22"/>
      <c r="R48" s="22">
        <v>2</v>
      </c>
      <c r="S48" s="30" t="s">
        <v>170</v>
      </c>
      <c r="T48" s="90"/>
      <c r="U48" s="28" t="s">
        <v>212</v>
      </c>
      <c r="V48" s="22"/>
      <c r="W48" s="22"/>
      <c r="X48" s="22"/>
      <c r="Y48" s="22"/>
      <c r="Z48" s="22"/>
      <c r="AA48" s="22"/>
      <c r="AB48" s="22"/>
      <c r="AC48" s="22"/>
      <c r="AD48" s="22"/>
      <c r="AE48" s="22"/>
      <c r="AF48" s="22"/>
      <c r="AG48" s="22"/>
      <c r="AH48" s="22"/>
      <c r="AI48" s="22"/>
      <c r="AJ48" s="26" t="s">
        <v>25</v>
      </c>
      <c r="AK48" s="22"/>
      <c r="AL48" s="22"/>
      <c r="AM48" s="22"/>
      <c r="AN48" s="22"/>
      <c r="AO48" s="22"/>
      <c r="AP48" s="43"/>
      <c r="AQ48" s="44"/>
      <c r="AR48" s="26"/>
      <c r="AS48" s="26"/>
      <c r="AT48" s="26"/>
      <c r="AU48" s="26"/>
    </row>
    <row r="49" spans="1:47" ht="15" customHeight="1" x14ac:dyDescent="0.25">
      <c r="A49" s="23">
        <v>1976</v>
      </c>
      <c r="B49" s="31">
        <v>42208</v>
      </c>
      <c r="C49" s="19"/>
      <c r="D49" s="19"/>
      <c r="E49" s="92"/>
      <c r="F49" s="19"/>
      <c r="G49" s="19"/>
      <c r="H49" s="25" t="s">
        <v>213</v>
      </c>
      <c r="I49" s="19"/>
      <c r="J49" s="19"/>
      <c r="K49" s="19"/>
      <c r="L49" s="25" t="s">
        <v>115</v>
      </c>
      <c r="M49" s="25" t="s">
        <v>215</v>
      </c>
      <c r="N49" s="25" t="s">
        <v>214</v>
      </c>
      <c r="O49" s="19"/>
      <c r="P49" s="19"/>
      <c r="Q49" s="19"/>
      <c r="R49" s="19">
        <v>66</v>
      </c>
      <c r="S49" s="29" t="s">
        <v>217</v>
      </c>
      <c r="T49" s="97"/>
      <c r="U49" s="27" t="s">
        <v>216</v>
      </c>
      <c r="V49" s="19"/>
      <c r="W49" s="19"/>
      <c r="X49" s="19"/>
      <c r="Y49" s="19"/>
      <c r="Z49" s="19"/>
      <c r="AA49" s="19"/>
      <c r="AB49" s="19"/>
      <c r="AC49" s="19"/>
      <c r="AD49" s="19"/>
      <c r="AE49" s="19"/>
      <c r="AF49" s="19"/>
      <c r="AG49" s="19"/>
      <c r="AH49" s="19"/>
      <c r="AI49" s="19"/>
      <c r="AJ49" s="25" t="s">
        <v>120</v>
      </c>
      <c r="AK49" s="19"/>
      <c r="AL49" s="19"/>
      <c r="AM49" s="19"/>
      <c r="AN49" s="19"/>
      <c r="AO49" s="19"/>
      <c r="AP49" s="42"/>
      <c r="AQ49" s="44"/>
      <c r="AR49" s="25"/>
      <c r="AS49" s="25"/>
      <c r="AT49" s="25"/>
      <c r="AU49" s="25"/>
    </row>
    <row r="50" spans="1:47" ht="15" customHeight="1" x14ac:dyDescent="0.25"/>
    <row r="51" spans="1:47" ht="15" customHeight="1" x14ac:dyDescent="0.25"/>
    <row r="52" spans="1:47" ht="15" customHeight="1" x14ac:dyDescent="0.25"/>
    <row r="53" spans="1:47" ht="15" customHeight="1" x14ac:dyDescent="0.25"/>
    <row r="54" spans="1:47" ht="15" customHeight="1" x14ac:dyDescent="0.25"/>
    <row r="55" spans="1:47" ht="15" customHeight="1" x14ac:dyDescent="0.25"/>
    <row r="56" spans="1:47" ht="15" customHeight="1" x14ac:dyDescent="0.25"/>
    <row r="57" spans="1:47" ht="15" customHeight="1" x14ac:dyDescent="0.25"/>
    <row r="58" spans="1:47" ht="15" customHeight="1" x14ac:dyDescent="0.25"/>
    <row r="59" spans="1:47" ht="15" customHeight="1" x14ac:dyDescent="0.25"/>
  </sheetData>
  <mergeCells count="50">
    <mergeCell ref="AU2:AU3"/>
    <mergeCell ref="M2:M3"/>
    <mergeCell ref="L2:L3"/>
    <mergeCell ref="A2:A3"/>
    <mergeCell ref="B2:B3"/>
    <mergeCell ref="C2:C3"/>
    <mergeCell ref="D2:D3"/>
    <mergeCell ref="E2:E3"/>
    <mergeCell ref="F2:F3"/>
    <mergeCell ref="G2:G3"/>
    <mergeCell ref="H2:H3"/>
    <mergeCell ref="I2:I3"/>
    <mergeCell ref="J2:J3"/>
    <mergeCell ref="K2:K3"/>
    <mergeCell ref="Y2:Y3"/>
    <mergeCell ref="O2:O3"/>
    <mergeCell ref="N2:N3"/>
    <mergeCell ref="P2:P3"/>
    <mergeCell ref="Q2:Q3"/>
    <mergeCell ref="R2:R3"/>
    <mergeCell ref="S2:S3"/>
    <mergeCell ref="T2:T3"/>
    <mergeCell ref="U2:U3"/>
    <mergeCell ref="V2:V3"/>
    <mergeCell ref="W2:W3"/>
    <mergeCell ref="X2:X3"/>
    <mergeCell ref="AK2:AK3"/>
    <mergeCell ref="AL2:AL3"/>
    <mergeCell ref="Z2:Z3"/>
    <mergeCell ref="AB2:AB3"/>
    <mergeCell ref="AC2:AC3"/>
    <mergeCell ref="AD2:AD3"/>
    <mergeCell ref="AE2:AE3"/>
    <mergeCell ref="AF2:AF3"/>
    <mergeCell ref="AS2:AS3"/>
    <mergeCell ref="AT2:AT3"/>
    <mergeCell ref="W1:Z1"/>
    <mergeCell ref="AB1:AE1"/>
    <mergeCell ref="AF1:AI1"/>
    <mergeCell ref="AA2:AA3"/>
    <mergeCell ref="AN2:AN3"/>
    <mergeCell ref="AM2:AM3"/>
    <mergeCell ref="AO2:AO3"/>
    <mergeCell ref="AP2:AP3"/>
    <mergeCell ref="AQ2:AQ3"/>
    <mergeCell ref="AR2:AR3"/>
    <mergeCell ref="AG2:AG3"/>
    <mergeCell ref="AH2:AH3"/>
    <mergeCell ref="AI2:AI3"/>
    <mergeCell ref="AJ2:AJ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Report</vt:lpstr>
      <vt:lpstr>Organised record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lbolger</dc:creator>
  <cp:lastModifiedBy>lbolger</cp:lastModifiedBy>
  <cp:lastPrinted>2015-07-29T11:23:03Z</cp:lastPrinted>
  <dcterms:created xsi:type="dcterms:W3CDTF">2015-07-27T12:35:57Z</dcterms:created>
  <dcterms:modified xsi:type="dcterms:W3CDTF">2015-07-29T12:48:16Z</dcterms:modified>
</cp:coreProperties>
</file>