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harts/chart1.xml" ContentType="application/vnd.openxmlformats-officedocument.drawingml.char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always" codeName="ThisWorkbook" defaultThemeVersion="124226"/>
  <bookViews>
    <workbookView xWindow="15" yWindow="0" windowWidth="25200" windowHeight="12600" tabRatio="892" activeTab="1"/>
  </bookViews>
  <sheets>
    <sheet name="liste Imprimable" sheetId="43" r:id="rId1"/>
    <sheet name="TCD exemle" sheetId="45" r:id="rId2"/>
    <sheet name="inscription 2015-2016" sheetId="27" r:id="rId3"/>
    <sheet name="Info synthese membres" sheetId="3" r:id="rId4"/>
    <sheet name="Cotisation" sheetId="28" r:id="rId5"/>
    <sheet name="Droit a l'image" sheetId="25" r:id="rId6"/>
    <sheet name="calendrier jrs" sheetId="11" r:id="rId7"/>
    <sheet name="equilibre cotisation" sheetId="22" r:id="rId8"/>
    <sheet name="transfert VL" sheetId="24" r:id="rId9"/>
    <sheet name="Taille teeshirt" sheetId="39" r:id="rId10"/>
    <sheet name="ancien membre" sheetId="6" r:id="rId11"/>
    <sheet name="comité" sheetId="40" r:id="rId12"/>
    <sheet name="Feuil1" sheetId="44" r:id="rId13"/>
  </sheets>
  <externalReferences>
    <externalReference r:id="rId14"/>
  </externalReferences>
  <definedNames>
    <definedName name="_xlnm._FilterDatabase" localSheetId="10" hidden="1">'ancien membre'!$A$1:$R$160</definedName>
    <definedName name="_xlnm._FilterDatabase" localSheetId="11" hidden="1">comité!$A$1:$R$1</definedName>
    <definedName name="_xlnm._FilterDatabase" localSheetId="5" hidden="1">'Droit a l''image'!$A$1:$F$168</definedName>
    <definedName name="_xlnm._FilterDatabase" localSheetId="2" hidden="1">'inscription 2015-2016'!$A$1:$AU$129</definedName>
    <definedName name="_xlnm._FilterDatabase" localSheetId="0" hidden="1">'liste Imprimable'!$A$1:$M$116</definedName>
    <definedName name="_xlnm._FilterDatabase" localSheetId="8" hidden="1">'transfert VL'!$A$1:$R$1</definedName>
    <definedName name="cotisation15_16">Cotisation!$A$14:$H$32</definedName>
    <definedName name="_xlnm.Extract" localSheetId="2">'inscription 2015-2016'!$AU:$AU</definedName>
    <definedName name="Image">'ancien membre'!$D:$P</definedName>
    <definedName name="_xlnm.Print_Titles" localSheetId="10">'ancien membre'!$B:$E,'ancien membre'!$1:$1</definedName>
    <definedName name="_xlnm.Print_Titles" localSheetId="11">comité!$A:$E,comité!$1:$1</definedName>
    <definedName name="_xlnm.Print_Titles" localSheetId="5">'Droit a l''image'!$1:$1</definedName>
    <definedName name="_xlnm.Print_Titles" localSheetId="0">'liste Imprimable'!$1:$1</definedName>
    <definedName name="_xlnm.Print_Titles" localSheetId="8">'transfert VL'!$D:$F,'transfert VL'!$1:$1</definedName>
    <definedName name="section">'Info synthese membres'!$B$14:$B$27</definedName>
    <definedName name="tha">'calendrier jrs'!$J$1</definedName>
    <definedName name="thb">'calendrier jrs'!$H$1</definedName>
  </definedNames>
  <calcPr calcId="145621"/>
  <pivotCaches>
    <pivotCache cacheId="4" r:id="rId15"/>
  </pivotCaches>
</workbook>
</file>

<file path=xl/calcChain.xml><?xml version="1.0" encoding="utf-8"?>
<calcChain xmlns="http://schemas.openxmlformats.org/spreadsheetml/2006/main">
  <c r="E31" i="3" l="1"/>
  <c r="C22" i="3"/>
  <c r="C112" i="43"/>
  <c r="E112" i="43"/>
  <c r="L112" i="43"/>
  <c r="C113" i="43"/>
  <c r="E113" i="43"/>
  <c r="L113" i="43"/>
  <c r="C114" i="43"/>
  <c r="E114" i="43"/>
  <c r="L114" i="43"/>
  <c r="C115" i="43"/>
  <c r="E115" i="43"/>
  <c r="L115" i="43"/>
  <c r="C116" i="43"/>
  <c r="E116" i="43"/>
  <c r="L116" i="43"/>
  <c r="B21" i="43"/>
  <c r="C21" i="43"/>
  <c r="D21" i="43"/>
  <c r="E21" i="43"/>
  <c r="F21" i="43"/>
  <c r="G21" i="43"/>
  <c r="H21" i="43"/>
  <c r="I21" i="43"/>
  <c r="J21" i="43"/>
  <c r="K21" i="43"/>
  <c r="L21" i="43"/>
  <c r="B22" i="43"/>
  <c r="C22" i="43"/>
  <c r="D22" i="43"/>
  <c r="E22" i="43"/>
  <c r="F22" i="43"/>
  <c r="G22" i="43"/>
  <c r="H22" i="43"/>
  <c r="I22" i="43"/>
  <c r="J22" i="43"/>
  <c r="K22" i="43"/>
  <c r="L22" i="43"/>
  <c r="B23" i="43"/>
  <c r="C23" i="43"/>
  <c r="D23" i="43"/>
  <c r="E23" i="43"/>
  <c r="F23" i="43"/>
  <c r="G23" i="43"/>
  <c r="H23" i="43"/>
  <c r="I23" i="43"/>
  <c r="J23" i="43"/>
  <c r="K23" i="43"/>
  <c r="L23" i="43"/>
  <c r="B24" i="43"/>
  <c r="C24" i="43"/>
  <c r="D24" i="43"/>
  <c r="E24" i="43"/>
  <c r="F24" i="43"/>
  <c r="G24" i="43"/>
  <c r="H24" i="43"/>
  <c r="I24" i="43"/>
  <c r="J24" i="43"/>
  <c r="K24" i="43"/>
  <c r="L24" i="43"/>
  <c r="B25" i="43"/>
  <c r="C25" i="43"/>
  <c r="D25" i="43"/>
  <c r="E25" i="43"/>
  <c r="F25" i="43"/>
  <c r="G25" i="43"/>
  <c r="H25" i="43"/>
  <c r="I25" i="43"/>
  <c r="J25" i="43"/>
  <c r="K25" i="43"/>
  <c r="L25" i="43"/>
  <c r="B26" i="43"/>
  <c r="C26" i="43"/>
  <c r="D26" i="43"/>
  <c r="E26" i="43"/>
  <c r="F26" i="43"/>
  <c r="G26" i="43"/>
  <c r="H26" i="43"/>
  <c r="I26" i="43"/>
  <c r="J26" i="43"/>
  <c r="K26" i="43"/>
  <c r="L26" i="43"/>
  <c r="B27" i="43"/>
  <c r="C27" i="43"/>
  <c r="D27" i="43"/>
  <c r="E27" i="43"/>
  <c r="F27" i="43"/>
  <c r="G27" i="43"/>
  <c r="H27" i="43"/>
  <c r="I27" i="43"/>
  <c r="J27" i="43"/>
  <c r="K27" i="43"/>
  <c r="L27" i="43"/>
  <c r="B28" i="43"/>
  <c r="C28" i="43"/>
  <c r="D28" i="43"/>
  <c r="E28" i="43"/>
  <c r="F28" i="43"/>
  <c r="G28" i="43"/>
  <c r="H28" i="43"/>
  <c r="I28" i="43"/>
  <c r="J28" i="43"/>
  <c r="K28" i="43"/>
  <c r="L28" i="43"/>
  <c r="B29" i="43"/>
  <c r="C29" i="43"/>
  <c r="D29" i="43"/>
  <c r="E29" i="43"/>
  <c r="F29" i="43"/>
  <c r="G29" i="43"/>
  <c r="H29" i="43"/>
  <c r="I29" i="43"/>
  <c r="J29" i="43"/>
  <c r="K29" i="43"/>
  <c r="L29" i="43"/>
  <c r="B30" i="43"/>
  <c r="C30" i="43"/>
  <c r="D30" i="43"/>
  <c r="E30" i="43"/>
  <c r="F30" i="43"/>
  <c r="G30" i="43"/>
  <c r="H30" i="43"/>
  <c r="I30" i="43"/>
  <c r="J30" i="43"/>
  <c r="K30" i="43"/>
  <c r="L30" i="43"/>
  <c r="B31" i="43"/>
  <c r="C31" i="43"/>
  <c r="D31" i="43"/>
  <c r="E31" i="43"/>
  <c r="F31" i="43"/>
  <c r="G31" i="43"/>
  <c r="H31" i="43"/>
  <c r="I31" i="43"/>
  <c r="J31" i="43"/>
  <c r="K31" i="43"/>
  <c r="L31" i="43"/>
  <c r="B32" i="43"/>
  <c r="C32" i="43"/>
  <c r="D32" i="43"/>
  <c r="E32" i="43"/>
  <c r="F32" i="43"/>
  <c r="G32" i="43"/>
  <c r="H32" i="43"/>
  <c r="I32" i="43"/>
  <c r="J32" i="43"/>
  <c r="K32" i="43"/>
  <c r="L32" i="43"/>
  <c r="B33" i="43"/>
  <c r="C33" i="43"/>
  <c r="D33" i="43"/>
  <c r="E33" i="43"/>
  <c r="F33" i="43"/>
  <c r="G33" i="43"/>
  <c r="H33" i="43"/>
  <c r="I33" i="43"/>
  <c r="J33" i="43"/>
  <c r="K33" i="43"/>
  <c r="L33" i="43"/>
  <c r="B34" i="43"/>
  <c r="C34" i="43"/>
  <c r="D34" i="43"/>
  <c r="E34" i="43"/>
  <c r="F34" i="43"/>
  <c r="G34" i="43"/>
  <c r="H34" i="43"/>
  <c r="I34" i="43"/>
  <c r="J34" i="43"/>
  <c r="K34" i="43"/>
  <c r="L34" i="43"/>
  <c r="B35" i="43"/>
  <c r="C35" i="43"/>
  <c r="D35" i="43"/>
  <c r="E35" i="43"/>
  <c r="F35" i="43"/>
  <c r="G35" i="43"/>
  <c r="H35" i="43"/>
  <c r="I35" i="43"/>
  <c r="J35" i="43"/>
  <c r="K35" i="43"/>
  <c r="L35" i="43"/>
  <c r="B36" i="43"/>
  <c r="C36" i="43"/>
  <c r="D36" i="43"/>
  <c r="E36" i="43"/>
  <c r="F36" i="43"/>
  <c r="G36" i="43"/>
  <c r="H36" i="43"/>
  <c r="I36" i="43"/>
  <c r="J36" i="43"/>
  <c r="K36" i="43"/>
  <c r="L36" i="43"/>
  <c r="B37" i="43"/>
  <c r="C37" i="43"/>
  <c r="D37" i="43"/>
  <c r="E37" i="43"/>
  <c r="F37" i="43"/>
  <c r="G37" i="43"/>
  <c r="H37" i="43"/>
  <c r="I37" i="43"/>
  <c r="J37" i="43"/>
  <c r="K37" i="43"/>
  <c r="L37" i="43"/>
  <c r="B38" i="43"/>
  <c r="C38" i="43"/>
  <c r="D38" i="43"/>
  <c r="E38" i="43"/>
  <c r="F38" i="43"/>
  <c r="G38" i="43"/>
  <c r="H38" i="43"/>
  <c r="I38" i="43"/>
  <c r="J38" i="43"/>
  <c r="K38" i="43"/>
  <c r="L38" i="43"/>
  <c r="B39" i="43"/>
  <c r="C39" i="43"/>
  <c r="D39" i="43"/>
  <c r="E39" i="43"/>
  <c r="F39" i="43"/>
  <c r="G39" i="43"/>
  <c r="H39" i="43"/>
  <c r="I39" i="43"/>
  <c r="J39" i="43"/>
  <c r="K39" i="43"/>
  <c r="L39" i="43"/>
  <c r="B40" i="43"/>
  <c r="C40" i="43"/>
  <c r="D40" i="43"/>
  <c r="E40" i="43"/>
  <c r="F40" i="43"/>
  <c r="G40" i="43"/>
  <c r="H40" i="43"/>
  <c r="I40" i="43"/>
  <c r="J40" i="43"/>
  <c r="K40" i="43"/>
  <c r="L40" i="43"/>
  <c r="B41" i="43"/>
  <c r="C41" i="43"/>
  <c r="D41" i="43"/>
  <c r="E41" i="43"/>
  <c r="F41" i="43"/>
  <c r="G41" i="43"/>
  <c r="H41" i="43"/>
  <c r="I41" i="43"/>
  <c r="J41" i="43"/>
  <c r="K41" i="43"/>
  <c r="L41" i="43"/>
  <c r="B42" i="43"/>
  <c r="C42" i="43"/>
  <c r="D42" i="43"/>
  <c r="E42" i="43"/>
  <c r="F42" i="43"/>
  <c r="G42" i="43"/>
  <c r="H42" i="43"/>
  <c r="I42" i="43"/>
  <c r="J42" i="43"/>
  <c r="K42" i="43"/>
  <c r="L42" i="43"/>
  <c r="B43" i="43"/>
  <c r="C43" i="43"/>
  <c r="D43" i="43"/>
  <c r="E43" i="43"/>
  <c r="F43" i="43"/>
  <c r="G43" i="43"/>
  <c r="H43" i="43"/>
  <c r="I43" i="43"/>
  <c r="J43" i="43"/>
  <c r="K43" i="43"/>
  <c r="L43" i="43"/>
  <c r="B44" i="43"/>
  <c r="C44" i="43"/>
  <c r="D44" i="43"/>
  <c r="E44" i="43"/>
  <c r="F44" i="43"/>
  <c r="G44" i="43"/>
  <c r="H44" i="43"/>
  <c r="I44" i="43"/>
  <c r="J44" i="43"/>
  <c r="K44" i="43"/>
  <c r="L44" i="43"/>
  <c r="B45" i="43"/>
  <c r="C45" i="43"/>
  <c r="D45" i="43"/>
  <c r="E45" i="43"/>
  <c r="F45" i="43"/>
  <c r="G45" i="43"/>
  <c r="H45" i="43"/>
  <c r="I45" i="43"/>
  <c r="J45" i="43"/>
  <c r="K45" i="43"/>
  <c r="L45" i="43"/>
  <c r="B46" i="43"/>
  <c r="C46" i="43"/>
  <c r="D46" i="43"/>
  <c r="E46" i="43"/>
  <c r="F46" i="43"/>
  <c r="G46" i="43"/>
  <c r="H46" i="43"/>
  <c r="I46" i="43"/>
  <c r="J46" i="43"/>
  <c r="K46" i="43"/>
  <c r="L46" i="43"/>
  <c r="B47" i="43"/>
  <c r="C47" i="43"/>
  <c r="D47" i="43"/>
  <c r="E47" i="43"/>
  <c r="F47" i="43"/>
  <c r="G47" i="43"/>
  <c r="H47" i="43"/>
  <c r="I47" i="43"/>
  <c r="J47" i="43"/>
  <c r="K47" i="43"/>
  <c r="L47" i="43"/>
  <c r="B48" i="43"/>
  <c r="C48" i="43"/>
  <c r="D48" i="43"/>
  <c r="E48" i="43"/>
  <c r="F48" i="43"/>
  <c r="G48" i="43"/>
  <c r="H48" i="43"/>
  <c r="I48" i="43"/>
  <c r="J48" i="43"/>
  <c r="K48" i="43"/>
  <c r="L48" i="43"/>
  <c r="B49" i="43"/>
  <c r="C49" i="43"/>
  <c r="D49" i="43"/>
  <c r="E49" i="43"/>
  <c r="F49" i="43"/>
  <c r="G49" i="43"/>
  <c r="H49" i="43"/>
  <c r="I49" i="43"/>
  <c r="J49" i="43"/>
  <c r="K49" i="43"/>
  <c r="L49" i="43"/>
  <c r="B50" i="43"/>
  <c r="C50" i="43"/>
  <c r="D50" i="43"/>
  <c r="E50" i="43"/>
  <c r="F50" i="43"/>
  <c r="G50" i="43"/>
  <c r="H50" i="43"/>
  <c r="I50" i="43"/>
  <c r="J50" i="43"/>
  <c r="K50" i="43"/>
  <c r="L50" i="43"/>
  <c r="B51" i="43"/>
  <c r="C51" i="43"/>
  <c r="D51" i="43"/>
  <c r="E51" i="43"/>
  <c r="F51" i="43"/>
  <c r="G51" i="43"/>
  <c r="H51" i="43"/>
  <c r="I51" i="43"/>
  <c r="J51" i="43"/>
  <c r="K51" i="43"/>
  <c r="L51" i="43"/>
  <c r="B52" i="43"/>
  <c r="C52" i="43"/>
  <c r="D52" i="43"/>
  <c r="E52" i="43"/>
  <c r="F52" i="43"/>
  <c r="G52" i="43"/>
  <c r="H52" i="43"/>
  <c r="I52" i="43"/>
  <c r="J52" i="43"/>
  <c r="K52" i="43"/>
  <c r="L52" i="43"/>
  <c r="B53" i="43"/>
  <c r="C53" i="43"/>
  <c r="D53" i="43"/>
  <c r="E53" i="43"/>
  <c r="F53" i="43"/>
  <c r="G53" i="43"/>
  <c r="H53" i="43"/>
  <c r="I53" i="43"/>
  <c r="J53" i="43"/>
  <c r="K53" i="43"/>
  <c r="L53" i="43"/>
  <c r="B54" i="43"/>
  <c r="C54" i="43"/>
  <c r="D54" i="43"/>
  <c r="E54" i="43"/>
  <c r="F54" i="43"/>
  <c r="G54" i="43"/>
  <c r="H54" i="43"/>
  <c r="I54" i="43"/>
  <c r="J54" i="43"/>
  <c r="K54" i="43"/>
  <c r="L54" i="43"/>
  <c r="B55" i="43"/>
  <c r="C55" i="43"/>
  <c r="D55" i="43"/>
  <c r="E55" i="43"/>
  <c r="F55" i="43"/>
  <c r="G55" i="43"/>
  <c r="H55" i="43"/>
  <c r="I55" i="43"/>
  <c r="J55" i="43"/>
  <c r="K55" i="43"/>
  <c r="L55" i="43"/>
  <c r="B56" i="43"/>
  <c r="C56" i="43"/>
  <c r="D56" i="43"/>
  <c r="E56" i="43"/>
  <c r="F56" i="43"/>
  <c r="G56" i="43"/>
  <c r="H56" i="43"/>
  <c r="I56" i="43"/>
  <c r="J56" i="43"/>
  <c r="K56" i="43"/>
  <c r="L56" i="43"/>
  <c r="B57" i="43"/>
  <c r="C57" i="43"/>
  <c r="D57" i="43"/>
  <c r="E57" i="43"/>
  <c r="F57" i="43"/>
  <c r="G57" i="43"/>
  <c r="H57" i="43"/>
  <c r="I57" i="43"/>
  <c r="J57" i="43"/>
  <c r="K57" i="43"/>
  <c r="L57" i="43"/>
  <c r="B58" i="43"/>
  <c r="C58" i="43"/>
  <c r="D58" i="43"/>
  <c r="E58" i="43"/>
  <c r="F58" i="43"/>
  <c r="G58" i="43"/>
  <c r="H58" i="43"/>
  <c r="I58" i="43"/>
  <c r="J58" i="43"/>
  <c r="K58" i="43"/>
  <c r="L58" i="43"/>
  <c r="B59" i="43"/>
  <c r="C59" i="43"/>
  <c r="D59" i="43"/>
  <c r="E59" i="43"/>
  <c r="F59" i="43"/>
  <c r="G59" i="43"/>
  <c r="H59" i="43"/>
  <c r="I59" i="43"/>
  <c r="J59" i="43"/>
  <c r="K59" i="43"/>
  <c r="L59" i="43"/>
  <c r="B60" i="43"/>
  <c r="C60" i="43"/>
  <c r="D60" i="43"/>
  <c r="E60" i="43"/>
  <c r="F60" i="43"/>
  <c r="G60" i="43"/>
  <c r="H60" i="43"/>
  <c r="I60" i="43"/>
  <c r="J60" i="43"/>
  <c r="K60" i="43"/>
  <c r="L60" i="43"/>
  <c r="B61" i="43"/>
  <c r="C61" i="43"/>
  <c r="D61" i="43"/>
  <c r="E61" i="43"/>
  <c r="F61" i="43"/>
  <c r="G61" i="43"/>
  <c r="H61" i="43"/>
  <c r="I61" i="43"/>
  <c r="J61" i="43"/>
  <c r="K61" i="43"/>
  <c r="L61" i="43"/>
  <c r="B62" i="43"/>
  <c r="C62" i="43"/>
  <c r="D62" i="43"/>
  <c r="E62" i="43"/>
  <c r="F62" i="43"/>
  <c r="G62" i="43"/>
  <c r="H62" i="43"/>
  <c r="I62" i="43"/>
  <c r="J62" i="43"/>
  <c r="K62" i="43"/>
  <c r="L62" i="43"/>
  <c r="B63" i="43"/>
  <c r="C63" i="43"/>
  <c r="D63" i="43"/>
  <c r="E63" i="43"/>
  <c r="F63" i="43"/>
  <c r="G63" i="43"/>
  <c r="H63" i="43"/>
  <c r="I63" i="43"/>
  <c r="J63" i="43"/>
  <c r="K63" i="43"/>
  <c r="L63" i="43"/>
  <c r="B64" i="43"/>
  <c r="C64" i="43"/>
  <c r="D64" i="43"/>
  <c r="E64" i="43"/>
  <c r="F64" i="43"/>
  <c r="G64" i="43"/>
  <c r="H64" i="43"/>
  <c r="I64" i="43"/>
  <c r="J64" i="43"/>
  <c r="K64" i="43"/>
  <c r="L64" i="43"/>
  <c r="B65" i="43"/>
  <c r="C65" i="43"/>
  <c r="D65" i="43"/>
  <c r="E65" i="43"/>
  <c r="F65" i="43"/>
  <c r="G65" i="43"/>
  <c r="H65" i="43"/>
  <c r="I65" i="43"/>
  <c r="J65" i="43"/>
  <c r="K65" i="43"/>
  <c r="L65" i="43"/>
  <c r="B66" i="43"/>
  <c r="C66" i="43"/>
  <c r="D66" i="43"/>
  <c r="E66" i="43"/>
  <c r="F66" i="43"/>
  <c r="G66" i="43"/>
  <c r="H66" i="43"/>
  <c r="I66" i="43"/>
  <c r="J66" i="43"/>
  <c r="K66" i="43"/>
  <c r="L66" i="43"/>
  <c r="B67" i="43"/>
  <c r="C67" i="43"/>
  <c r="D67" i="43"/>
  <c r="E67" i="43"/>
  <c r="F67" i="43"/>
  <c r="G67" i="43"/>
  <c r="H67" i="43"/>
  <c r="I67" i="43"/>
  <c r="J67" i="43"/>
  <c r="K67" i="43"/>
  <c r="L67" i="43"/>
  <c r="B68" i="43"/>
  <c r="C68" i="43"/>
  <c r="D68" i="43"/>
  <c r="E68" i="43"/>
  <c r="F68" i="43"/>
  <c r="G68" i="43"/>
  <c r="H68" i="43"/>
  <c r="I68" i="43"/>
  <c r="J68" i="43"/>
  <c r="K68" i="43"/>
  <c r="L68" i="43"/>
  <c r="B69" i="43"/>
  <c r="C69" i="43"/>
  <c r="D69" i="43"/>
  <c r="E69" i="43"/>
  <c r="F69" i="43"/>
  <c r="G69" i="43"/>
  <c r="H69" i="43"/>
  <c r="I69" i="43"/>
  <c r="J69" i="43"/>
  <c r="K69" i="43"/>
  <c r="L69" i="43"/>
  <c r="B70" i="43"/>
  <c r="C70" i="43"/>
  <c r="D70" i="43"/>
  <c r="E70" i="43"/>
  <c r="F70" i="43"/>
  <c r="G70" i="43"/>
  <c r="H70" i="43"/>
  <c r="I70" i="43"/>
  <c r="J70" i="43"/>
  <c r="K70" i="43"/>
  <c r="L70" i="43"/>
  <c r="B71" i="43"/>
  <c r="C71" i="43"/>
  <c r="D71" i="43"/>
  <c r="E71" i="43"/>
  <c r="F71" i="43"/>
  <c r="G71" i="43"/>
  <c r="H71" i="43"/>
  <c r="I71" i="43"/>
  <c r="J71" i="43"/>
  <c r="K71" i="43"/>
  <c r="L71" i="43"/>
  <c r="B72" i="43"/>
  <c r="C72" i="43"/>
  <c r="D72" i="43"/>
  <c r="E72" i="43"/>
  <c r="F72" i="43"/>
  <c r="G72" i="43"/>
  <c r="H72" i="43"/>
  <c r="I72" i="43"/>
  <c r="J72" i="43"/>
  <c r="K72" i="43"/>
  <c r="L72" i="43"/>
  <c r="B73" i="43"/>
  <c r="C73" i="43"/>
  <c r="D73" i="43"/>
  <c r="E73" i="43"/>
  <c r="F73" i="43"/>
  <c r="G73" i="43"/>
  <c r="H73" i="43"/>
  <c r="I73" i="43"/>
  <c r="J73" i="43"/>
  <c r="K73" i="43"/>
  <c r="L73" i="43"/>
  <c r="B74" i="43"/>
  <c r="C74" i="43"/>
  <c r="D74" i="43"/>
  <c r="E74" i="43"/>
  <c r="F74" i="43"/>
  <c r="G74" i="43"/>
  <c r="H74" i="43"/>
  <c r="I74" i="43"/>
  <c r="J74" i="43"/>
  <c r="K74" i="43"/>
  <c r="L74" i="43"/>
  <c r="B75" i="43"/>
  <c r="C75" i="43"/>
  <c r="D75" i="43"/>
  <c r="E75" i="43"/>
  <c r="F75" i="43"/>
  <c r="G75" i="43"/>
  <c r="H75" i="43"/>
  <c r="I75" i="43"/>
  <c r="J75" i="43"/>
  <c r="K75" i="43"/>
  <c r="L75" i="43"/>
  <c r="B76" i="43"/>
  <c r="C76" i="43"/>
  <c r="D76" i="43"/>
  <c r="E76" i="43"/>
  <c r="F76" i="43"/>
  <c r="G76" i="43"/>
  <c r="H76" i="43"/>
  <c r="I76" i="43"/>
  <c r="J76" i="43"/>
  <c r="K76" i="43"/>
  <c r="L76" i="43"/>
  <c r="B77" i="43"/>
  <c r="C77" i="43"/>
  <c r="D77" i="43"/>
  <c r="E77" i="43"/>
  <c r="F77" i="43"/>
  <c r="G77" i="43"/>
  <c r="H77" i="43"/>
  <c r="I77" i="43"/>
  <c r="J77" i="43"/>
  <c r="K77" i="43"/>
  <c r="L77" i="43"/>
  <c r="B78" i="43"/>
  <c r="C78" i="43"/>
  <c r="D78" i="43"/>
  <c r="E78" i="43"/>
  <c r="F78" i="43"/>
  <c r="G78" i="43"/>
  <c r="H78" i="43"/>
  <c r="I78" i="43"/>
  <c r="J78" i="43"/>
  <c r="K78" i="43"/>
  <c r="L78" i="43"/>
  <c r="B79" i="43"/>
  <c r="C79" i="43"/>
  <c r="D79" i="43"/>
  <c r="E79" i="43"/>
  <c r="F79" i="43"/>
  <c r="G79" i="43"/>
  <c r="H79" i="43"/>
  <c r="I79" i="43"/>
  <c r="J79" i="43"/>
  <c r="K79" i="43"/>
  <c r="L79" i="43"/>
  <c r="B80" i="43"/>
  <c r="C80" i="43"/>
  <c r="D80" i="43"/>
  <c r="E80" i="43"/>
  <c r="F80" i="43"/>
  <c r="G80" i="43"/>
  <c r="H80" i="43"/>
  <c r="I80" i="43"/>
  <c r="J80" i="43"/>
  <c r="K80" i="43"/>
  <c r="L80" i="43"/>
  <c r="B81" i="43"/>
  <c r="C81" i="43"/>
  <c r="D81" i="43"/>
  <c r="E81" i="43"/>
  <c r="F81" i="43"/>
  <c r="G81" i="43"/>
  <c r="H81" i="43"/>
  <c r="I81" i="43"/>
  <c r="J81" i="43"/>
  <c r="K81" i="43"/>
  <c r="L81" i="43"/>
  <c r="B82" i="43"/>
  <c r="C82" i="43"/>
  <c r="D82" i="43"/>
  <c r="E82" i="43"/>
  <c r="F82" i="43"/>
  <c r="G82" i="43"/>
  <c r="H82" i="43"/>
  <c r="I82" i="43"/>
  <c r="J82" i="43"/>
  <c r="K82" i="43"/>
  <c r="L82" i="43"/>
  <c r="B83" i="43"/>
  <c r="C83" i="43"/>
  <c r="D83" i="43"/>
  <c r="E83" i="43"/>
  <c r="F83" i="43"/>
  <c r="G83" i="43"/>
  <c r="H83" i="43"/>
  <c r="I83" i="43"/>
  <c r="J83" i="43"/>
  <c r="K83" i="43"/>
  <c r="L83" i="43"/>
  <c r="B84" i="43"/>
  <c r="C84" i="43"/>
  <c r="D84" i="43"/>
  <c r="E84" i="43"/>
  <c r="F84" i="43"/>
  <c r="G84" i="43"/>
  <c r="H84" i="43"/>
  <c r="I84" i="43"/>
  <c r="J84" i="43"/>
  <c r="K84" i="43"/>
  <c r="L84" i="43"/>
  <c r="B85" i="43"/>
  <c r="C85" i="43"/>
  <c r="D85" i="43"/>
  <c r="E85" i="43"/>
  <c r="F85" i="43"/>
  <c r="G85" i="43"/>
  <c r="H85" i="43"/>
  <c r="I85" i="43"/>
  <c r="J85" i="43"/>
  <c r="K85" i="43"/>
  <c r="L85" i="43"/>
  <c r="B86" i="43"/>
  <c r="C86" i="43"/>
  <c r="D86" i="43"/>
  <c r="E86" i="43"/>
  <c r="F86" i="43"/>
  <c r="G86" i="43"/>
  <c r="H86" i="43"/>
  <c r="I86" i="43"/>
  <c r="J86" i="43"/>
  <c r="K86" i="43"/>
  <c r="L86" i="43"/>
  <c r="B87" i="43"/>
  <c r="C87" i="43"/>
  <c r="D87" i="43"/>
  <c r="E87" i="43"/>
  <c r="F87" i="43"/>
  <c r="G87" i="43"/>
  <c r="H87" i="43"/>
  <c r="I87" i="43"/>
  <c r="J87" i="43"/>
  <c r="K87" i="43"/>
  <c r="L87" i="43"/>
  <c r="B88" i="43"/>
  <c r="C88" i="43"/>
  <c r="D88" i="43"/>
  <c r="E88" i="43"/>
  <c r="F88" i="43"/>
  <c r="G88" i="43"/>
  <c r="H88" i="43"/>
  <c r="I88" i="43"/>
  <c r="J88" i="43"/>
  <c r="K88" i="43"/>
  <c r="L88" i="43"/>
  <c r="B89" i="43"/>
  <c r="C89" i="43"/>
  <c r="D89" i="43"/>
  <c r="E89" i="43"/>
  <c r="F89" i="43"/>
  <c r="G89" i="43"/>
  <c r="H89" i="43"/>
  <c r="I89" i="43"/>
  <c r="J89" i="43"/>
  <c r="K89" i="43"/>
  <c r="L89" i="43"/>
  <c r="B90" i="43"/>
  <c r="C90" i="43"/>
  <c r="D90" i="43"/>
  <c r="E90" i="43"/>
  <c r="F90" i="43"/>
  <c r="G90" i="43"/>
  <c r="H90" i="43"/>
  <c r="I90" i="43"/>
  <c r="J90" i="43"/>
  <c r="K90" i="43"/>
  <c r="L90" i="43"/>
  <c r="B91" i="43"/>
  <c r="C91" i="43"/>
  <c r="D91" i="43"/>
  <c r="E91" i="43"/>
  <c r="F91" i="43"/>
  <c r="G91" i="43"/>
  <c r="H91" i="43"/>
  <c r="I91" i="43"/>
  <c r="J91" i="43"/>
  <c r="K91" i="43"/>
  <c r="L91" i="43"/>
  <c r="B92" i="43"/>
  <c r="C92" i="43"/>
  <c r="D92" i="43"/>
  <c r="E92" i="43"/>
  <c r="F92" i="43"/>
  <c r="G92" i="43"/>
  <c r="H92" i="43"/>
  <c r="I92" i="43"/>
  <c r="J92" i="43"/>
  <c r="K92" i="43"/>
  <c r="L92" i="43"/>
  <c r="B93" i="43"/>
  <c r="C93" i="43"/>
  <c r="D93" i="43"/>
  <c r="E93" i="43"/>
  <c r="F93" i="43"/>
  <c r="G93" i="43"/>
  <c r="H93" i="43"/>
  <c r="I93" i="43"/>
  <c r="J93" i="43"/>
  <c r="K93" i="43"/>
  <c r="L93" i="43"/>
  <c r="B94" i="43"/>
  <c r="C94" i="43"/>
  <c r="D94" i="43"/>
  <c r="E94" i="43"/>
  <c r="F94" i="43"/>
  <c r="G94" i="43"/>
  <c r="H94" i="43"/>
  <c r="I94" i="43"/>
  <c r="J94" i="43"/>
  <c r="K94" i="43"/>
  <c r="L94" i="43"/>
  <c r="B95" i="43"/>
  <c r="C95" i="43"/>
  <c r="D95" i="43"/>
  <c r="E95" i="43"/>
  <c r="F95" i="43"/>
  <c r="G95" i="43"/>
  <c r="H95" i="43"/>
  <c r="I95" i="43"/>
  <c r="J95" i="43"/>
  <c r="K95" i="43"/>
  <c r="L95" i="43"/>
  <c r="B96" i="43"/>
  <c r="C96" i="43"/>
  <c r="D96" i="43"/>
  <c r="E96" i="43"/>
  <c r="F96" i="43"/>
  <c r="G96" i="43"/>
  <c r="H96" i="43"/>
  <c r="I96" i="43"/>
  <c r="J96" i="43"/>
  <c r="K96" i="43"/>
  <c r="L96" i="43"/>
  <c r="B97" i="43"/>
  <c r="C97" i="43"/>
  <c r="D97" i="43"/>
  <c r="E97" i="43"/>
  <c r="F97" i="43"/>
  <c r="G97" i="43"/>
  <c r="H97" i="43"/>
  <c r="I97" i="43"/>
  <c r="J97" i="43"/>
  <c r="K97" i="43"/>
  <c r="L97" i="43"/>
  <c r="B98" i="43"/>
  <c r="C98" i="43"/>
  <c r="D98" i="43"/>
  <c r="E98" i="43"/>
  <c r="F98" i="43"/>
  <c r="G98" i="43"/>
  <c r="H98" i="43"/>
  <c r="I98" i="43"/>
  <c r="J98" i="43"/>
  <c r="K98" i="43"/>
  <c r="L98" i="43"/>
  <c r="B99" i="43"/>
  <c r="C99" i="43"/>
  <c r="D99" i="43"/>
  <c r="E99" i="43"/>
  <c r="F99" i="43"/>
  <c r="G99" i="43"/>
  <c r="H99" i="43"/>
  <c r="I99" i="43"/>
  <c r="J99" i="43"/>
  <c r="K99" i="43"/>
  <c r="L99" i="43"/>
  <c r="B100" i="43"/>
  <c r="C100" i="43"/>
  <c r="D100" i="43"/>
  <c r="E100" i="43"/>
  <c r="F100" i="43"/>
  <c r="G100" i="43"/>
  <c r="H100" i="43"/>
  <c r="I100" i="43"/>
  <c r="J100" i="43"/>
  <c r="K100" i="43"/>
  <c r="L100" i="43"/>
  <c r="B101" i="43"/>
  <c r="C101" i="43"/>
  <c r="D101" i="43"/>
  <c r="E101" i="43"/>
  <c r="F101" i="43"/>
  <c r="G101" i="43"/>
  <c r="H101" i="43"/>
  <c r="I101" i="43"/>
  <c r="J101" i="43"/>
  <c r="K101" i="43"/>
  <c r="L101" i="43"/>
  <c r="B102" i="43"/>
  <c r="C102" i="43"/>
  <c r="D102" i="43"/>
  <c r="E102" i="43"/>
  <c r="F102" i="43"/>
  <c r="G102" i="43"/>
  <c r="H102" i="43"/>
  <c r="I102" i="43"/>
  <c r="J102" i="43"/>
  <c r="K102" i="43"/>
  <c r="L102" i="43"/>
  <c r="B103" i="43"/>
  <c r="C103" i="43"/>
  <c r="D103" i="43"/>
  <c r="E103" i="43"/>
  <c r="F103" i="43"/>
  <c r="G103" i="43"/>
  <c r="H103" i="43"/>
  <c r="I103" i="43"/>
  <c r="J103" i="43"/>
  <c r="K103" i="43"/>
  <c r="L103" i="43"/>
  <c r="C104" i="43"/>
  <c r="E104" i="43"/>
  <c r="L104" i="43"/>
  <c r="C105" i="43"/>
  <c r="E105" i="43"/>
  <c r="L105" i="43"/>
  <c r="C106" i="43"/>
  <c r="E106" i="43"/>
  <c r="L106" i="43"/>
  <c r="C107" i="43"/>
  <c r="E107" i="43"/>
  <c r="L107" i="43"/>
  <c r="C108" i="43"/>
  <c r="E108" i="43"/>
  <c r="L108" i="43"/>
  <c r="C109" i="43"/>
  <c r="E109" i="43"/>
  <c r="L109" i="43"/>
  <c r="C110" i="43"/>
  <c r="E110" i="43"/>
  <c r="L110" i="43"/>
  <c r="C111" i="43"/>
  <c r="E111" i="43"/>
  <c r="L111" i="43"/>
  <c r="AL122" i="27"/>
  <c r="AL123" i="27"/>
  <c r="AL124" i="27"/>
  <c r="AL125" i="27"/>
  <c r="AL126" i="27"/>
  <c r="AL127" i="27"/>
  <c r="C125" i="27"/>
  <c r="E125" i="27"/>
  <c r="G125" i="27"/>
  <c r="H125" i="27"/>
  <c r="I125" i="27"/>
  <c r="J125" i="27"/>
  <c r="K125" i="27"/>
  <c r="L125" i="27"/>
  <c r="M125" i="27"/>
  <c r="N125" i="27"/>
  <c r="O125" i="27"/>
  <c r="P125" i="27"/>
  <c r="R125" i="27"/>
  <c r="C126" i="27"/>
  <c r="E126" i="27"/>
  <c r="G126" i="27"/>
  <c r="H126" i="27"/>
  <c r="I126" i="27"/>
  <c r="J126" i="27"/>
  <c r="K126" i="27"/>
  <c r="L126" i="27"/>
  <c r="M126" i="27"/>
  <c r="N126" i="27"/>
  <c r="O126" i="27"/>
  <c r="P126" i="27"/>
  <c r="R126" i="27"/>
  <c r="C127" i="27"/>
  <c r="E127" i="27"/>
  <c r="G127" i="27"/>
  <c r="H127" i="27"/>
  <c r="I127" i="27"/>
  <c r="J127" i="27"/>
  <c r="K127" i="27"/>
  <c r="L127" i="27"/>
  <c r="M127" i="27"/>
  <c r="N127" i="27"/>
  <c r="O127" i="27"/>
  <c r="P127" i="27"/>
  <c r="R127" i="27"/>
  <c r="T41" i="27" l="1"/>
  <c r="B141" i="6"/>
  <c r="B142" i="6" s="1"/>
  <c r="B143" i="6" s="1"/>
  <c r="B144" i="6"/>
  <c r="AL118" i="27" l="1"/>
  <c r="AL120" i="27"/>
  <c r="AL121" i="27"/>
  <c r="C4" i="43" l="1"/>
  <c r="C5" i="43"/>
  <c r="C6" i="43"/>
  <c r="C7" i="43"/>
  <c r="C8" i="43"/>
  <c r="C9" i="43"/>
  <c r="C10" i="43"/>
  <c r="C11" i="43"/>
  <c r="C12" i="43"/>
  <c r="C13" i="43"/>
  <c r="C14" i="43"/>
  <c r="C15" i="43"/>
  <c r="C16" i="43"/>
  <c r="C17" i="43"/>
  <c r="C18" i="43"/>
  <c r="C19" i="43"/>
  <c r="C20" i="43"/>
  <c r="C3" i="43"/>
  <c r="C2" i="43"/>
  <c r="G123" i="27" l="1"/>
  <c r="H123" i="27"/>
  <c r="I123" i="27"/>
  <c r="J123" i="27"/>
  <c r="K123" i="27"/>
  <c r="L123" i="27"/>
  <c r="M123" i="27"/>
  <c r="N123" i="27"/>
  <c r="O123" i="27"/>
  <c r="P123" i="27"/>
  <c r="G124" i="27"/>
  <c r="H124" i="27"/>
  <c r="I124" i="27"/>
  <c r="J124" i="27"/>
  <c r="K124" i="27"/>
  <c r="L124" i="27"/>
  <c r="M124" i="27"/>
  <c r="N124" i="27"/>
  <c r="O124" i="27"/>
  <c r="P124" i="27"/>
  <c r="C124" i="27"/>
  <c r="E124" i="27"/>
  <c r="E9" i="43"/>
  <c r="L9" i="43"/>
  <c r="E10" i="43"/>
  <c r="L10" i="43"/>
  <c r="E11" i="43"/>
  <c r="L11" i="43"/>
  <c r="E12" i="43"/>
  <c r="L12" i="43"/>
  <c r="E13" i="43"/>
  <c r="L13" i="43"/>
  <c r="E14" i="43"/>
  <c r="L14" i="43"/>
  <c r="E15" i="43"/>
  <c r="L15" i="43"/>
  <c r="E16" i="43"/>
  <c r="L16" i="43"/>
  <c r="E17" i="43"/>
  <c r="L17" i="43"/>
  <c r="E18" i="43"/>
  <c r="L18" i="43"/>
  <c r="E19" i="43"/>
  <c r="L19" i="43"/>
  <c r="E20" i="43"/>
  <c r="L20" i="43"/>
  <c r="E3" i="43"/>
  <c r="L3" i="43"/>
  <c r="E4" i="43"/>
  <c r="L4" i="43"/>
  <c r="E5" i="43"/>
  <c r="L5" i="43"/>
  <c r="E6" i="43"/>
  <c r="L6" i="43"/>
  <c r="E7" i="43"/>
  <c r="L7" i="43"/>
  <c r="E8" i="43"/>
  <c r="L8" i="43"/>
  <c r="R124" i="27" l="1"/>
  <c r="AK102" i="27"/>
  <c r="Z98" i="27" l="1"/>
  <c r="C121" i="27" l="1"/>
  <c r="B19" i="43" s="1"/>
  <c r="C122" i="27"/>
  <c r="B20" i="43" s="1"/>
  <c r="C123" i="27"/>
  <c r="E123" i="27"/>
  <c r="R123" i="27" l="1"/>
  <c r="T97" i="27"/>
  <c r="U123" i="27" l="1"/>
  <c r="E2" i="43" l="1"/>
  <c r="L2" i="43"/>
  <c r="R18" i="27"/>
  <c r="R68" i="27"/>
  <c r="R42" i="27"/>
  <c r="R26" i="27"/>
  <c r="R69" i="27"/>
  <c r="R65" i="27"/>
  <c r="T24" i="27"/>
  <c r="C117" i="27"/>
  <c r="B15" i="43" s="1"/>
  <c r="E117" i="27"/>
  <c r="D15" i="43" s="1"/>
  <c r="G117" i="27"/>
  <c r="F15" i="43" s="1"/>
  <c r="H117" i="27"/>
  <c r="I117" i="27"/>
  <c r="J117" i="27"/>
  <c r="K117" i="27"/>
  <c r="G15" i="43" s="1"/>
  <c r="L117" i="27"/>
  <c r="M117" i="27"/>
  <c r="H15" i="43" s="1"/>
  <c r="N117" i="27"/>
  <c r="I15" i="43" s="1"/>
  <c r="O117" i="27"/>
  <c r="J15" i="43" s="1"/>
  <c r="P117" i="27"/>
  <c r="K15" i="43" s="1"/>
  <c r="R117" i="27"/>
  <c r="T117" i="27"/>
  <c r="U117" i="27"/>
  <c r="W117" i="27" s="1"/>
  <c r="Z117" i="27"/>
  <c r="AC117" i="27"/>
  <c r="AF117" i="27"/>
  <c r="AI117" i="27"/>
  <c r="AL117" i="27"/>
  <c r="C118" i="27"/>
  <c r="B16" i="43" s="1"/>
  <c r="E118" i="27"/>
  <c r="D16" i="43" s="1"/>
  <c r="G118" i="27"/>
  <c r="F16" i="43" s="1"/>
  <c r="H118" i="27"/>
  <c r="I118" i="27"/>
  <c r="J118" i="27"/>
  <c r="K118" i="27"/>
  <c r="G16" i="43" s="1"/>
  <c r="L118" i="27"/>
  <c r="M118" i="27"/>
  <c r="H16" i="43" s="1"/>
  <c r="N118" i="27"/>
  <c r="I16" i="43" s="1"/>
  <c r="O118" i="27"/>
  <c r="J16" i="43" s="1"/>
  <c r="P118" i="27"/>
  <c r="K16" i="43" s="1"/>
  <c r="R118" i="27"/>
  <c r="T118" i="27"/>
  <c r="U118" i="27"/>
  <c r="W118" i="27" s="1"/>
  <c r="Z118" i="27"/>
  <c r="AC118" i="27"/>
  <c r="AF118" i="27"/>
  <c r="AI118" i="27"/>
  <c r="C119" i="27"/>
  <c r="B17" i="43" s="1"/>
  <c r="E119" i="27"/>
  <c r="D17" i="43" s="1"/>
  <c r="G119" i="27"/>
  <c r="F17" i="43" s="1"/>
  <c r="H119" i="27"/>
  <c r="I119" i="27"/>
  <c r="J119" i="27"/>
  <c r="K119" i="27"/>
  <c r="G17" i="43" s="1"/>
  <c r="L119" i="27"/>
  <c r="M119" i="27"/>
  <c r="H17" i="43" s="1"/>
  <c r="N119" i="27"/>
  <c r="I17" i="43" s="1"/>
  <c r="O119" i="27"/>
  <c r="J17" i="43" s="1"/>
  <c r="P119" i="27"/>
  <c r="K17" i="43" s="1"/>
  <c r="R119" i="27"/>
  <c r="T119" i="27"/>
  <c r="U119" i="27"/>
  <c r="W119" i="27" s="1"/>
  <c r="Z119" i="27"/>
  <c r="AC119" i="27"/>
  <c r="AF119" i="27"/>
  <c r="AI119" i="27"/>
  <c r="AL119" i="27"/>
  <c r="C120" i="27"/>
  <c r="B18" i="43" s="1"/>
  <c r="E120" i="27"/>
  <c r="D18" i="43" s="1"/>
  <c r="G120" i="27"/>
  <c r="F18" i="43" s="1"/>
  <c r="H120" i="27"/>
  <c r="I120" i="27"/>
  <c r="J120" i="27"/>
  <c r="K120" i="27"/>
  <c r="G18" i="43" s="1"/>
  <c r="L120" i="27"/>
  <c r="M120" i="27"/>
  <c r="H18" i="43" s="1"/>
  <c r="N120" i="27"/>
  <c r="I18" i="43" s="1"/>
  <c r="O120" i="27"/>
  <c r="J18" i="43" s="1"/>
  <c r="P120" i="27"/>
  <c r="K18" i="43" s="1"/>
  <c r="R120" i="27"/>
  <c r="T120" i="27"/>
  <c r="U120" i="27"/>
  <c r="W120" i="27" s="1"/>
  <c r="Z120" i="27"/>
  <c r="AC120" i="27"/>
  <c r="AF120" i="27"/>
  <c r="AI120" i="27"/>
  <c r="E121" i="27"/>
  <c r="D19" i="43" s="1"/>
  <c r="G121" i="27"/>
  <c r="F19" i="43" s="1"/>
  <c r="H121" i="27"/>
  <c r="I121" i="27"/>
  <c r="J121" i="27"/>
  <c r="K121" i="27"/>
  <c r="G19" i="43" s="1"/>
  <c r="L121" i="27"/>
  <c r="M121" i="27"/>
  <c r="H19" i="43" s="1"/>
  <c r="N121" i="27"/>
  <c r="I19" i="43" s="1"/>
  <c r="O121" i="27"/>
  <c r="J19" i="43" s="1"/>
  <c r="P121" i="27"/>
  <c r="K19" i="43" s="1"/>
  <c r="R121" i="27"/>
  <c r="T121" i="27"/>
  <c r="U121" i="27"/>
  <c r="W121" i="27" s="1"/>
  <c r="Z121" i="27"/>
  <c r="AC121" i="27"/>
  <c r="AF121" i="27"/>
  <c r="AI121" i="27"/>
  <c r="R122" i="27"/>
  <c r="E122" i="27"/>
  <c r="D20" i="43" s="1"/>
  <c r="G122" i="27"/>
  <c r="F20" i="43" s="1"/>
  <c r="H122" i="27"/>
  <c r="I122" i="27"/>
  <c r="J122" i="27"/>
  <c r="K122" i="27"/>
  <c r="G20" i="43" s="1"/>
  <c r="L122" i="27"/>
  <c r="M122" i="27"/>
  <c r="H20" i="43" s="1"/>
  <c r="N122" i="27"/>
  <c r="I20" i="43" s="1"/>
  <c r="O122" i="27"/>
  <c r="J20" i="43" s="1"/>
  <c r="P122" i="27"/>
  <c r="K20" i="43" s="1"/>
  <c r="T122" i="27"/>
  <c r="Z122" i="27"/>
  <c r="AC122" i="27"/>
  <c r="AF122" i="27"/>
  <c r="AI122" i="27"/>
  <c r="U122" i="27" l="1"/>
  <c r="W122" i="27" s="1"/>
  <c r="AK120" i="27"/>
  <c r="AM120" i="27" s="1"/>
  <c r="AK118" i="27"/>
  <c r="AM118" i="27" s="1"/>
  <c r="AK117" i="27"/>
  <c r="AM117" i="27" s="1"/>
  <c r="AK121" i="27"/>
  <c r="AM121" i="27" s="1"/>
  <c r="AK119" i="27"/>
  <c r="AM119" i="27" s="1"/>
  <c r="AK122" i="27" l="1"/>
  <c r="AM122" i="27" s="1"/>
  <c r="T60" i="27" l="1"/>
  <c r="Z5" i="27" l="1"/>
  <c r="W83" i="27" l="1"/>
  <c r="Z24" i="27" l="1"/>
  <c r="W68" i="27"/>
  <c r="AR68" i="27" s="1"/>
  <c r="W10" i="27"/>
  <c r="AR10" i="27" s="1"/>
  <c r="W70" i="27"/>
  <c r="AR70" i="27" s="1"/>
  <c r="W67" i="27"/>
  <c r="AR67" i="27" s="1"/>
  <c r="W48" i="27"/>
  <c r="AR48" i="27" s="1"/>
  <c r="AR83" i="27"/>
  <c r="W74" i="27"/>
  <c r="AR74" i="27" s="1"/>
  <c r="W51" i="27"/>
  <c r="AR51" i="27" s="1"/>
  <c r="W71" i="27"/>
  <c r="AR71" i="27" s="1"/>
  <c r="W72" i="27"/>
  <c r="AR72" i="27" s="1"/>
  <c r="W56" i="27"/>
  <c r="AR56" i="27" s="1"/>
  <c r="W124" i="27"/>
  <c r="AR124" i="27" s="1"/>
  <c r="W2" i="27"/>
  <c r="AR2" i="27" s="1"/>
  <c r="W64" i="27"/>
  <c r="AR64" i="27" s="1"/>
  <c r="W6" i="27"/>
  <c r="AR6" i="27" s="1"/>
  <c r="W9" i="27"/>
  <c r="AR9" i="27" s="1"/>
  <c r="W123" i="27"/>
  <c r="AR123" i="27" s="1"/>
  <c r="W3" i="27"/>
  <c r="AR3" i="27" s="1"/>
  <c r="W5" i="27"/>
  <c r="AR5" i="27" s="1"/>
  <c r="W62" i="27"/>
  <c r="AR62" i="27" s="1"/>
  <c r="W7" i="27"/>
  <c r="AR7" i="27" s="1"/>
  <c r="W39" i="27"/>
  <c r="AR39" i="27" s="1"/>
  <c r="AQ120" i="27"/>
  <c r="AS39" i="27" l="1"/>
  <c r="AS62" i="27"/>
  <c r="AS3" i="27"/>
  <c r="AS6" i="27"/>
  <c r="AS71" i="27"/>
  <c r="AS51" i="27"/>
  <c r="AS7" i="27"/>
  <c r="AS5" i="27"/>
  <c r="AS123" i="27"/>
  <c r="AS9" i="27"/>
  <c r="AS64" i="27"/>
  <c r="AS2" i="27"/>
  <c r="AS124" i="27"/>
  <c r="AS56" i="27"/>
  <c r="AS72" i="27"/>
  <c r="AS74" i="27"/>
  <c r="AS83" i="27"/>
  <c r="AS67" i="27"/>
  <c r="AS70" i="27"/>
  <c r="AS48" i="27"/>
  <c r="AS10" i="27"/>
  <c r="AS68" i="27"/>
  <c r="B2" i="27" l="1"/>
  <c r="B4" i="27" l="1"/>
  <c r="B3" i="27"/>
  <c r="T47" i="27"/>
  <c r="T59" i="27"/>
  <c r="T125" i="27"/>
  <c r="T48" i="27"/>
  <c r="T90" i="27"/>
  <c r="M24" i="43" s="1"/>
  <c r="T81" i="27"/>
  <c r="T126" i="27"/>
  <c r="T127" i="27"/>
  <c r="T82" i="27"/>
  <c r="T83" i="27"/>
  <c r="T96" i="27"/>
  <c r="T22" i="27"/>
  <c r="T30" i="27"/>
  <c r="T99" i="27"/>
  <c r="T74" i="27"/>
  <c r="T98" i="27"/>
  <c r="T55" i="27"/>
  <c r="T29" i="27"/>
  <c r="T76" i="27"/>
  <c r="T66" i="27"/>
  <c r="T54" i="27"/>
  <c r="M41" i="43" s="1"/>
  <c r="T49" i="27"/>
  <c r="T52" i="27"/>
  <c r="T51" i="27"/>
  <c r="T32" i="27"/>
  <c r="T37" i="27"/>
  <c r="T71" i="27"/>
  <c r="M47" i="43" s="1"/>
  <c r="T72" i="27"/>
  <c r="M48" i="43" s="1"/>
  <c r="T61" i="27"/>
  <c r="T56" i="27"/>
  <c r="T38" i="27"/>
  <c r="T44" i="27"/>
  <c r="T46" i="27"/>
  <c r="T34" i="27"/>
  <c r="T40" i="27"/>
  <c r="M55" i="43" s="1"/>
  <c r="T75" i="27"/>
  <c r="M56" i="43" s="1"/>
  <c r="T100" i="27"/>
  <c r="T23" i="27"/>
  <c r="T73" i="27"/>
  <c r="M60" i="43" s="1"/>
  <c r="AQ60" i="27"/>
  <c r="AQ121" i="27"/>
  <c r="AQ122" i="27"/>
  <c r="T63" i="27"/>
  <c r="T58" i="27"/>
  <c r="T16" i="27"/>
  <c r="T124" i="27"/>
  <c r="T84" i="27"/>
  <c r="T53" i="27"/>
  <c r="T2" i="27"/>
  <c r="T4" i="27"/>
  <c r="T64" i="27"/>
  <c r="M74" i="43" s="1"/>
  <c r="T6" i="27"/>
  <c r="M75" i="43" s="1"/>
  <c r="T9" i="27"/>
  <c r="M76" i="43" s="1"/>
  <c r="T20" i="27"/>
  <c r="T102" i="27"/>
  <c r="T11" i="27"/>
  <c r="T123" i="27"/>
  <c r="T3" i="27"/>
  <c r="T5" i="27"/>
  <c r="T62" i="27"/>
  <c r="T7" i="27"/>
  <c r="T39" i="27"/>
  <c r="T21" i="27"/>
  <c r="T45" i="27"/>
  <c r="T12" i="27"/>
  <c r="T35" i="27"/>
  <c r="T103" i="27"/>
  <c r="M90" i="43" s="1"/>
  <c r="T33" i="27"/>
  <c r="T43" i="27"/>
  <c r="T86" i="27"/>
  <c r="T31" i="27"/>
  <c r="T50" i="27"/>
  <c r="T57" i="27"/>
  <c r="M96" i="43" s="1"/>
  <c r="T80" i="27"/>
  <c r="M97" i="43" s="1"/>
  <c r="T77" i="27"/>
  <c r="T78" i="27"/>
  <c r="M99" i="43" s="1"/>
  <c r="T88" i="27"/>
  <c r="M100" i="43" s="1"/>
  <c r="T89" i="27"/>
  <c r="T87" i="27"/>
  <c r="M102" i="43" s="1"/>
  <c r="T79" i="27"/>
  <c r="T85" i="27"/>
  <c r="T94" i="27"/>
  <c r="M33" i="43" s="1"/>
  <c r="T95" i="27"/>
  <c r="M32" i="43" s="1"/>
  <c r="T91" i="27"/>
  <c r="T101" i="27"/>
  <c r="M61" i="43" s="1"/>
  <c r="T93" i="27"/>
  <c r="T25" i="27"/>
  <c r="M63" i="43" s="1"/>
  <c r="T92" i="27"/>
  <c r="T104" i="27"/>
  <c r="M104" i="43" s="1"/>
  <c r="T105" i="27"/>
  <c r="M105" i="43" s="1"/>
  <c r="T106" i="27"/>
  <c r="M106" i="43" s="1"/>
  <c r="T107" i="27"/>
  <c r="M107" i="43" s="1"/>
  <c r="T108" i="27"/>
  <c r="M108" i="43" s="1"/>
  <c r="T109" i="27"/>
  <c r="M109" i="43" s="1"/>
  <c r="T110" i="27"/>
  <c r="M110" i="43" s="1"/>
  <c r="T111" i="27"/>
  <c r="M111" i="43" s="1"/>
  <c r="T112" i="27"/>
  <c r="M112" i="43" s="1"/>
  <c r="T113" i="27"/>
  <c r="M113" i="43" s="1"/>
  <c r="T114" i="27"/>
  <c r="M114" i="43" s="1"/>
  <c r="T115" i="27"/>
  <c r="M115" i="43" s="1"/>
  <c r="T116" i="27"/>
  <c r="M116" i="43" s="1"/>
  <c r="AQ117" i="27"/>
  <c r="AQ118" i="27"/>
  <c r="AQ119" i="27"/>
  <c r="T18" i="27"/>
  <c r="T68" i="27"/>
  <c r="T42" i="27"/>
  <c r="T26" i="27"/>
  <c r="M26" i="43" s="1"/>
  <c r="T69" i="27"/>
  <c r="T65" i="27"/>
  <c r="T27" i="27"/>
  <c r="T28" i="27"/>
  <c r="T8" i="27"/>
  <c r="M12" i="43" s="1"/>
  <c r="T19" i="27"/>
  <c r="T36" i="27"/>
  <c r="T14" i="27"/>
  <c r="T15" i="27"/>
  <c r="M16" i="43" s="1"/>
  <c r="T10" i="27"/>
  <c r="T70" i="27"/>
  <c r="M18" i="43" s="1"/>
  <c r="T17" i="27"/>
  <c r="M19" i="43" s="1"/>
  <c r="T67" i="27"/>
  <c r="M20" i="43" l="1"/>
  <c r="M59" i="43"/>
  <c r="M98" i="43"/>
  <c r="M94" i="43"/>
  <c r="M92" i="43"/>
  <c r="M83" i="43"/>
  <c r="M81" i="43"/>
  <c r="M78" i="43"/>
  <c r="M72" i="43"/>
  <c r="M68" i="43"/>
  <c r="M66" i="43"/>
  <c r="M53" i="43"/>
  <c r="M51" i="43"/>
  <c r="M49" i="43"/>
  <c r="M45" i="43"/>
  <c r="M39" i="43"/>
  <c r="M37" i="43"/>
  <c r="M35" i="43"/>
  <c r="M29" i="43"/>
  <c r="M87" i="43"/>
  <c r="M85" i="43"/>
  <c r="M69" i="43"/>
  <c r="M57" i="43"/>
  <c r="M43" i="43"/>
  <c r="M31" i="43"/>
  <c r="M27" i="43"/>
  <c r="M21" i="43"/>
  <c r="M65" i="43"/>
  <c r="M71" i="43"/>
  <c r="M64" i="43"/>
  <c r="M103" i="43"/>
  <c r="M101" i="43"/>
  <c r="M89" i="43"/>
  <c r="M95" i="43"/>
  <c r="M93" i="43"/>
  <c r="M91" i="43"/>
  <c r="M88" i="43"/>
  <c r="M86" i="43"/>
  <c r="M84" i="43"/>
  <c r="M82" i="43"/>
  <c r="M62" i="43"/>
  <c r="M80" i="43"/>
  <c r="M79" i="43"/>
  <c r="M77" i="43"/>
  <c r="M73" i="43"/>
  <c r="M70" i="43"/>
  <c r="M67" i="43"/>
  <c r="M58" i="43"/>
  <c r="M54" i="43"/>
  <c r="M52" i="43"/>
  <c r="M50" i="43"/>
  <c r="M46" i="43"/>
  <c r="M44" i="43"/>
  <c r="M42" i="43"/>
  <c r="M40" i="43"/>
  <c r="M38" i="43"/>
  <c r="M36" i="43"/>
  <c r="M34" i="43"/>
  <c r="M30" i="43"/>
  <c r="M28" i="43"/>
  <c r="M25" i="43"/>
  <c r="M23" i="43"/>
  <c r="M22" i="43"/>
  <c r="M9" i="43"/>
  <c r="M6" i="43"/>
  <c r="M14" i="43"/>
  <c r="M7" i="43"/>
  <c r="M5" i="43"/>
  <c r="M10" i="43"/>
  <c r="M8" i="43"/>
  <c r="M17" i="43"/>
  <c r="M15" i="43"/>
  <c r="B77" i="27"/>
  <c r="AQ116" i="27"/>
  <c r="AQ114" i="27"/>
  <c r="AQ112" i="27"/>
  <c r="AQ110" i="27"/>
  <c r="AQ108" i="27"/>
  <c r="AQ106" i="27"/>
  <c r="AQ104" i="27"/>
  <c r="AQ25" i="27"/>
  <c r="AQ115" i="27"/>
  <c r="AQ113" i="27"/>
  <c r="AQ111" i="27"/>
  <c r="AQ109" i="27"/>
  <c r="AQ107" i="27"/>
  <c r="AQ105" i="27"/>
  <c r="AQ93" i="27"/>
  <c r="AQ30" i="27"/>
  <c r="AQ92" i="27"/>
  <c r="M2" i="43"/>
  <c r="B5" i="27"/>
  <c r="AQ87" i="27"/>
  <c r="AQ88" i="27"/>
  <c r="AQ79" i="27"/>
  <c r="AQ89" i="27"/>
  <c r="AQ78" i="27"/>
  <c r="AQ77" i="27"/>
  <c r="AQ57" i="27"/>
  <c r="AQ31" i="27"/>
  <c r="AQ80" i="27"/>
  <c r="AQ50" i="27"/>
  <c r="AQ86" i="27"/>
  <c r="AQ43" i="27"/>
  <c r="AQ33" i="27"/>
  <c r="AQ103" i="27"/>
  <c r="AQ35" i="27"/>
  <c r="AQ45" i="27"/>
  <c r="AQ39" i="27"/>
  <c r="AQ62" i="27"/>
  <c r="AQ3" i="27"/>
  <c r="AQ41" i="27"/>
  <c r="AQ12" i="27"/>
  <c r="AQ21" i="27"/>
  <c r="AQ7" i="27"/>
  <c r="AQ5" i="27"/>
  <c r="AQ11" i="27"/>
  <c r="AQ20" i="27"/>
  <c r="AQ6" i="27"/>
  <c r="AQ123" i="27"/>
  <c r="AQ102" i="27"/>
  <c r="AQ9" i="27"/>
  <c r="AQ91" i="27"/>
  <c r="AQ85" i="27"/>
  <c r="AQ4" i="27"/>
  <c r="AQ53" i="27"/>
  <c r="AQ124" i="27"/>
  <c r="AQ58" i="27"/>
  <c r="AQ23" i="27"/>
  <c r="AQ101" i="27"/>
  <c r="AQ64" i="27"/>
  <c r="AQ2" i="27"/>
  <c r="AQ84" i="27"/>
  <c r="AQ16" i="27"/>
  <c r="AQ63" i="27"/>
  <c r="AQ73" i="27"/>
  <c r="AQ100" i="27"/>
  <c r="AQ75" i="27"/>
  <c r="AQ34" i="27"/>
  <c r="AQ44" i="27"/>
  <c r="AQ40" i="27"/>
  <c r="AQ46" i="27"/>
  <c r="AQ38" i="27"/>
  <c r="AQ56" i="27"/>
  <c r="AQ61" i="27"/>
  <c r="AQ72" i="27"/>
  <c r="AQ71" i="27"/>
  <c r="AQ94" i="27"/>
  <c r="AQ37" i="27"/>
  <c r="AQ51" i="27"/>
  <c r="AQ49" i="27"/>
  <c r="AQ66" i="27"/>
  <c r="AQ29" i="27"/>
  <c r="AQ98" i="27"/>
  <c r="AQ99" i="27"/>
  <c r="AQ22" i="27"/>
  <c r="AQ83" i="27"/>
  <c r="AQ127" i="27"/>
  <c r="AQ81" i="27"/>
  <c r="AQ95" i="27"/>
  <c r="AQ97" i="27"/>
  <c r="AQ32" i="27"/>
  <c r="AQ52" i="27"/>
  <c r="AQ54" i="27"/>
  <c r="AQ76" i="27"/>
  <c r="AQ55" i="27"/>
  <c r="AQ74" i="27"/>
  <c r="AQ96" i="27"/>
  <c r="AQ82" i="27"/>
  <c r="AQ126" i="27"/>
  <c r="AQ90" i="27"/>
  <c r="AQ48" i="27"/>
  <c r="AQ59" i="27"/>
  <c r="AQ125" i="27"/>
  <c r="AQ47" i="27"/>
  <c r="AQ67" i="27"/>
  <c r="AQ15" i="27"/>
  <c r="AQ8" i="27"/>
  <c r="AQ17" i="27"/>
  <c r="AQ10" i="27"/>
  <c r="AQ14" i="27"/>
  <c r="AQ19" i="27"/>
  <c r="AQ28" i="27"/>
  <c r="AQ65" i="27"/>
  <c r="AQ26" i="27"/>
  <c r="AQ68" i="27"/>
  <c r="AQ70" i="27"/>
  <c r="AQ36" i="27"/>
  <c r="AQ27" i="27"/>
  <c r="AQ69" i="27"/>
  <c r="AQ42" i="27"/>
  <c r="AQ18" i="27"/>
  <c r="B78" i="27" l="1"/>
  <c r="E104" i="27"/>
  <c r="D104" i="43" s="1"/>
  <c r="E105" i="27"/>
  <c r="D105" i="43" s="1"/>
  <c r="E106" i="27"/>
  <c r="D106" i="43" s="1"/>
  <c r="E107" i="27"/>
  <c r="D107" i="43" s="1"/>
  <c r="E108" i="27"/>
  <c r="D108" i="43" s="1"/>
  <c r="E109" i="27"/>
  <c r="E110" i="27"/>
  <c r="E111" i="27"/>
  <c r="E112" i="27"/>
  <c r="D112" i="43" s="1"/>
  <c r="E113" i="27"/>
  <c r="E114" i="27"/>
  <c r="E115" i="27"/>
  <c r="E116" i="27"/>
  <c r="C104" i="27"/>
  <c r="C105" i="27"/>
  <c r="B105" i="43" s="1"/>
  <c r="C106" i="27"/>
  <c r="B106" i="43" s="1"/>
  <c r="C107" i="27"/>
  <c r="B107" i="43" s="1"/>
  <c r="C108" i="27"/>
  <c r="B108" i="43" s="1"/>
  <c r="C109" i="27"/>
  <c r="C110" i="27"/>
  <c r="C111" i="27"/>
  <c r="C112" i="27"/>
  <c r="B112" i="43" s="1"/>
  <c r="C113" i="27"/>
  <c r="C114" i="27"/>
  <c r="C115" i="27"/>
  <c r="C116" i="27"/>
  <c r="B13" i="43" l="1"/>
  <c r="B115" i="43"/>
  <c r="B11" i="43"/>
  <c r="B113" i="43"/>
  <c r="D14" i="43"/>
  <c r="D116" i="43"/>
  <c r="D12" i="43"/>
  <c r="D114" i="43"/>
  <c r="B14" i="43"/>
  <c r="B116" i="43"/>
  <c r="B12" i="43"/>
  <c r="B114" i="43"/>
  <c r="B104" i="43"/>
  <c r="D14" i="3"/>
  <c r="D13" i="43"/>
  <c r="D115" i="43"/>
  <c r="D11" i="43"/>
  <c r="D113" i="43"/>
  <c r="B10" i="43"/>
  <c r="B8" i="43"/>
  <c r="B110" i="43"/>
  <c r="D9" i="43"/>
  <c r="D111" i="43"/>
  <c r="D7" i="43"/>
  <c r="D109" i="43"/>
  <c r="B9" i="43"/>
  <c r="B111" i="43"/>
  <c r="B7" i="43"/>
  <c r="B109" i="43"/>
  <c r="D10" i="43"/>
  <c r="D8" i="43"/>
  <c r="D110" i="43"/>
  <c r="B6" i="43"/>
  <c r="B4" i="43"/>
  <c r="D5" i="43"/>
  <c r="D3" i="43"/>
  <c r="B5" i="43"/>
  <c r="B3" i="43"/>
  <c r="D6" i="43"/>
  <c r="D4" i="43"/>
  <c r="D2" i="43"/>
  <c r="B2" i="43"/>
  <c r="B104" i="27"/>
  <c r="R142" i="27"/>
  <c r="R139" i="27"/>
  <c r="R140" i="27"/>
  <c r="R138" i="27"/>
  <c r="U93" i="27"/>
  <c r="W93" i="27" s="1"/>
  <c r="B2" i="39"/>
  <c r="B105" i="27" l="1"/>
  <c r="A105" i="43" s="1"/>
  <c r="A104" i="43"/>
  <c r="AR93" i="27"/>
  <c r="AS93" i="27"/>
  <c r="B112" i="6"/>
  <c r="B10" i="6" s="1"/>
  <c r="Z124" i="27" l="1"/>
  <c r="AC124" i="27"/>
  <c r="AF124" i="27"/>
  <c r="AI124" i="27"/>
  <c r="R89" i="27"/>
  <c r="Z89" i="27"/>
  <c r="AC89" i="27"/>
  <c r="AF89" i="27"/>
  <c r="AI89" i="27"/>
  <c r="R88" i="27"/>
  <c r="Z88" i="27"/>
  <c r="AC88" i="27"/>
  <c r="AF88" i="27"/>
  <c r="AI88" i="27"/>
  <c r="R87" i="27"/>
  <c r="Z87" i="27"/>
  <c r="AC87" i="27"/>
  <c r="AF87" i="27"/>
  <c r="AI87" i="27"/>
  <c r="Z102" i="27"/>
  <c r="AC102" i="27"/>
  <c r="AF102" i="27"/>
  <c r="AI102" i="27"/>
  <c r="R85" i="27"/>
  <c r="Z85" i="27"/>
  <c r="AC85" i="27"/>
  <c r="AF85" i="27"/>
  <c r="AI85" i="27"/>
  <c r="R97" i="27"/>
  <c r="Z97" i="27"/>
  <c r="AC97" i="27"/>
  <c r="AF97" i="27"/>
  <c r="AI97" i="27"/>
  <c r="R94" i="27"/>
  <c r="Z94" i="27"/>
  <c r="AC94" i="27"/>
  <c r="AF94" i="27"/>
  <c r="AI94" i="27"/>
  <c r="R95" i="27"/>
  <c r="Z95" i="27"/>
  <c r="AC95" i="27"/>
  <c r="AF95" i="27"/>
  <c r="AI95" i="27"/>
  <c r="Z91" i="27"/>
  <c r="AC91" i="27"/>
  <c r="AF91" i="27"/>
  <c r="AI91" i="27"/>
  <c r="R101" i="27"/>
  <c r="Z101" i="27"/>
  <c r="AC101" i="27"/>
  <c r="AF101" i="27"/>
  <c r="AI101" i="27"/>
  <c r="R93" i="27"/>
  <c r="Z93" i="27"/>
  <c r="AC93" i="27"/>
  <c r="AF93" i="27"/>
  <c r="AI93" i="27"/>
  <c r="AL93" i="27" l="1"/>
  <c r="W101" i="27"/>
  <c r="U91" i="27"/>
  <c r="W91" i="27" s="1"/>
  <c r="U95" i="27"/>
  <c r="W95" i="27" s="1"/>
  <c r="U94" i="27"/>
  <c r="W94" i="27" s="1"/>
  <c r="W97" i="27"/>
  <c r="U85" i="27"/>
  <c r="W85" i="27" s="1"/>
  <c r="U87" i="27"/>
  <c r="U88" i="27"/>
  <c r="W88" i="27" s="1"/>
  <c r="U89" i="27"/>
  <c r="W89" i="27" s="1"/>
  <c r="AK124" i="27"/>
  <c r="AK95" i="27" l="1"/>
  <c r="AR88" i="27"/>
  <c r="AR97" i="27"/>
  <c r="AS97" i="27"/>
  <c r="AR95" i="27"/>
  <c r="AS95" i="27"/>
  <c r="AR101" i="27"/>
  <c r="AS101" i="27"/>
  <c r="AR89" i="27"/>
  <c r="AR94" i="27"/>
  <c r="AS94" i="27"/>
  <c r="AR91" i="27"/>
  <c r="AS91" i="27"/>
  <c r="W102" i="27"/>
  <c r="W87" i="27"/>
  <c r="AL89" i="27"/>
  <c r="AL94" i="27"/>
  <c r="AL91" i="27"/>
  <c r="AL88" i="27"/>
  <c r="AL97" i="27"/>
  <c r="AL95" i="27"/>
  <c r="AL101" i="27"/>
  <c r="AM124" i="27"/>
  <c r="AK97" i="27"/>
  <c r="AK101" i="27"/>
  <c r="AK88" i="27"/>
  <c r="AK87" i="27"/>
  <c r="AK94" i="27"/>
  <c r="AK93" i="27"/>
  <c r="AM93" i="27" s="1"/>
  <c r="AK89" i="27"/>
  <c r="AK85" i="27"/>
  <c r="AK91" i="27"/>
  <c r="AM95" i="27" l="1"/>
  <c r="AR102" i="27"/>
  <c r="AL102" i="27"/>
  <c r="AM102" i="27" s="1"/>
  <c r="AM88" i="27"/>
  <c r="AR87" i="27"/>
  <c r="AS87" i="27"/>
  <c r="AR85" i="27"/>
  <c r="AS85" i="27"/>
  <c r="AS102" i="27"/>
  <c r="AL87" i="27"/>
  <c r="AM87" i="27" s="1"/>
  <c r="AL85" i="27"/>
  <c r="AM85" i="27" s="1"/>
  <c r="AM97" i="27"/>
  <c r="AM91" i="27"/>
  <c r="AM94" i="27"/>
  <c r="AM101" i="27"/>
  <c r="AM89" i="27"/>
  <c r="U77" i="27"/>
  <c r="W77" i="27" s="1"/>
  <c r="U78" i="27"/>
  <c r="W78" i="27" s="1"/>
  <c r="U79" i="27"/>
  <c r="W79" i="27" s="1"/>
  <c r="U103" i="27"/>
  <c r="W103" i="27" s="1"/>
  <c r="AR103" i="27" s="1"/>
  <c r="U86" i="27"/>
  <c r="U31" i="27"/>
  <c r="W31" i="27" s="1"/>
  <c r="AR31" i="27" s="1"/>
  <c r="U50" i="27"/>
  <c r="W50" i="27" s="1"/>
  <c r="U57" i="27"/>
  <c r="W57" i="27" s="1"/>
  <c r="AR57" i="27" s="1"/>
  <c r="U80" i="27"/>
  <c r="W80" i="27" s="1"/>
  <c r="U33" i="27"/>
  <c r="W33" i="27" s="1"/>
  <c r="AR33" i="27" s="1"/>
  <c r="U43" i="27"/>
  <c r="W43" i="27" s="1"/>
  <c r="AR43" i="27" s="1"/>
  <c r="U21" i="27"/>
  <c r="W21" i="27" s="1"/>
  <c r="AR21" i="27" s="1"/>
  <c r="U45" i="27"/>
  <c r="W45" i="27" s="1"/>
  <c r="AR45" i="27" s="1"/>
  <c r="U12" i="27"/>
  <c r="W12" i="27" s="1"/>
  <c r="AR12" i="27" s="1"/>
  <c r="U35" i="27"/>
  <c r="W35" i="27" s="1"/>
  <c r="AR35" i="27" s="1"/>
  <c r="U41" i="27"/>
  <c r="W41" i="27" s="1"/>
  <c r="U4" i="27"/>
  <c r="W4" i="27" s="1"/>
  <c r="U20" i="27"/>
  <c r="W20" i="27" s="1"/>
  <c r="U11" i="27"/>
  <c r="W11" i="27" s="1"/>
  <c r="AR11" i="27" s="1"/>
  <c r="U23" i="27"/>
  <c r="W23" i="27" s="1"/>
  <c r="U73" i="27"/>
  <c r="W73" i="27" s="1"/>
  <c r="U60" i="27"/>
  <c r="W60" i="27" s="1"/>
  <c r="U58" i="27"/>
  <c r="W58" i="27" s="1"/>
  <c r="U16" i="27"/>
  <c r="W16" i="27" s="1"/>
  <c r="U84" i="27"/>
  <c r="W84" i="27" s="1"/>
  <c r="W53" i="27"/>
  <c r="AR53" i="27" s="1"/>
  <c r="W37" i="27"/>
  <c r="U61" i="27"/>
  <c r="W61" i="27" s="1"/>
  <c r="U38" i="27"/>
  <c r="W38" i="27" s="1"/>
  <c r="U44" i="27"/>
  <c r="W44" i="27" s="1"/>
  <c r="U46" i="27"/>
  <c r="W46" i="27" s="1"/>
  <c r="U34" i="27"/>
  <c r="W34" i="27" s="1"/>
  <c r="U40" i="27"/>
  <c r="W40" i="27" s="1"/>
  <c r="W47" i="27"/>
  <c r="AR47" i="27" s="1"/>
  <c r="U59" i="27"/>
  <c r="W59" i="27" s="1"/>
  <c r="U125" i="27"/>
  <c r="W125" i="27" s="1"/>
  <c r="U126" i="27"/>
  <c r="W126" i="27" s="1"/>
  <c r="U127" i="27"/>
  <c r="W127" i="27" s="1"/>
  <c r="U82" i="27"/>
  <c r="W82" i="27" s="1"/>
  <c r="AR82" i="27" s="1"/>
  <c r="U96" i="27"/>
  <c r="W96" i="27" s="1"/>
  <c r="U22" i="27"/>
  <c r="W22" i="27" s="1"/>
  <c r="U30" i="27"/>
  <c r="W30" i="27" s="1"/>
  <c r="AR30" i="27" s="1"/>
  <c r="U99" i="27"/>
  <c r="W99" i="27" s="1"/>
  <c r="AR99" i="27" s="1"/>
  <c r="U55" i="27"/>
  <c r="W55" i="27" s="1"/>
  <c r="U29" i="27"/>
  <c r="W29" i="27" s="1"/>
  <c r="AR29" i="27" s="1"/>
  <c r="U76" i="27"/>
  <c r="W76" i="27" s="1"/>
  <c r="U66" i="27"/>
  <c r="W66" i="27" s="1"/>
  <c r="U54" i="27"/>
  <c r="W54" i="27" s="1"/>
  <c r="U49" i="27"/>
  <c r="W49" i="27" s="1"/>
  <c r="W52" i="27"/>
  <c r="AR52" i="27" s="1"/>
  <c r="U32" i="27"/>
  <c r="W32" i="27" s="1"/>
  <c r="U24" i="27"/>
  <c r="W24" i="27" s="1"/>
  <c r="U13" i="27"/>
  <c r="W13" i="27" s="1"/>
  <c r="U18" i="27"/>
  <c r="W18" i="27" s="1"/>
  <c r="U42" i="27"/>
  <c r="W42" i="27" s="1"/>
  <c r="AS42" i="27" s="1"/>
  <c r="U26" i="27"/>
  <c r="W26" i="27" s="1"/>
  <c r="U69" i="27"/>
  <c r="W69" i="27" s="1"/>
  <c r="U65" i="27"/>
  <c r="W65" i="27" s="1"/>
  <c r="U27" i="27"/>
  <c r="W27" i="27" s="1"/>
  <c r="U28" i="27"/>
  <c r="W28" i="27" s="1"/>
  <c r="U8" i="27"/>
  <c r="W8" i="27" s="1"/>
  <c r="U19" i="27"/>
  <c r="W19" i="27" s="1"/>
  <c r="U36" i="27"/>
  <c r="W36" i="27" s="1"/>
  <c r="U15" i="27"/>
  <c r="W15" i="27" s="1"/>
  <c r="AR15" i="27" s="1"/>
  <c r="U17" i="27"/>
  <c r="W17" i="27" s="1"/>
  <c r="U63" i="27"/>
  <c r="W63" i="27" s="1"/>
  <c r="AR63" i="27" s="1"/>
  <c r="U116" i="27"/>
  <c r="W116" i="27" s="1"/>
  <c r="N101" i="43" l="1"/>
  <c r="N102" i="43"/>
  <c r="AR127" i="27"/>
  <c r="AS127" i="27"/>
  <c r="AR125" i="27"/>
  <c r="AS125" i="27"/>
  <c r="AR126" i="27"/>
  <c r="AS126" i="27"/>
  <c r="AR37" i="27"/>
  <c r="W86" i="27"/>
  <c r="AR86" i="27" s="1"/>
  <c r="AS21" i="27"/>
  <c r="AR34" i="27"/>
  <c r="AR60" i="27"/>
  <c r="AS82" i="27"/>
  <c r="AS53" i="27"/>
  <c r="AS15" i="27"/>
  <c r="AR119" i="27"/>
  <c r="AS119" i="27"/>
  <c r="AR32" i="27"/>
  <c r="AS32" i="27"/>
  <c r="AR49" i="27"/>
  <c r="AS49" i="27"/>
  <c r="AR66" i="27"/>
  <c r="AS66" i="27"/>
  <c r="AS29" i="27"/>
  <c r="AR44" i="27"/>
  <c r="AS44" i="27"/>
  <c r="AR61" i="27"/>
  <c r="AS61" i="27"/>
  <c r="AR16" i="27"/>
  <c r="AS16" i="27"/>
  <c r="AR122" i="27"/>
  <c r="AR23" i="27"/>
  <c r="AS23" i="27"/>
  <c r="AR20" i="27"/>
  <c r="AS20" i="27"/>
  <c r="AR41" i="27"/>
  <c r="AS12" i="27"/>
  <c r="AR78" i="27"/>
  <c r="AR117" i="27"/>
  <c r="AS117" i="27"/>
  <c r="AR118" i="27"/>
  <c r="AS118" i="27"/>
  <c r="AR116" i="27"/>
  <c r="AS116" i="27"/>
  <c r="AS63" i="27"/>
  <c r="AS52" i="27"/>
  <c r="AR54" i="27"/>
  <c r="AS54" i="27"/>
  <c r="AR76" i="27"/>
  <c r="AS76" i="27"/>
  <c r="AR55" i="27"/>
  <c r="AS55" i="27"/>
  <c r="AR40" i="27"/>
  <c r="AR46" i="27"/>
  <c r="AS46" i="27"/>
  <c r="AR38" i="27"/>
  <c r="AS38" i="27"/>
  <c r="AS37" i="27"/>
  <c r="AR84" i="27"/>
  <c r="AS84" i="27"/>
  <c r="AR58" i="27"/>
  <c r="AS58" i="27"/>
  <c r="AR121" i="27"/>
  <c r="AR73" i="27"/>
  <c r="AS73" i="27"/>
  <c r="AS11" i="27"/>
  <c r="AR4" i="27"/>
  <c r="AS4" i="27"/>
  <c r="AS45" i="27"/>
  <c r="AR80" i="27"/>
  <c r="AR50" i="27"/>
  <c r="AR79" i="27"/>
  <c r="AS79" i="27"/>
  <c r="AR77" i="27"/>
  <c r="AR22" i="27"/>
  <c r="AS22" i="27"/>
  <c r="AR96" i="27"/>
  <c r="AS96" i="27"/>
  <c r="AR17" i="27"/>
  <c r="AS17" i="27"/>
  <c r="AR59" i="27"/>
  <c r="AS59" i="27"/>
  <c r="AS47" i="27"/>
  <c r="AR120" i="27"/>
  <c r="AR36" i="27"/>
  <c r="AS36" i="27"/>
  <c r="AR8" i="27"/>
  <c r="AS8" i="27"/>
  <c r="AR27" i="27"/>
  <c r="AS27" i="27"/>
  <c r="AR69" i="27"/>
  <c r="AS69" i="27"/>
  <c r="AR19" i="27"/>
  <c r="AS19" i="27"/>
  <c r="AR28" i="27"/>
  <c r="AS28" i="27"/>
  <c r="AR65" i="27"/>
  <c r="AS65" i="27"/>
  <c r="AR26" i="27"/>
  <c r="AS26" i="27"/>
  <c r="AR42" i="27"/>
  <c r="AR13" i="27"/>
  <c r="AS13" i="27"/>
  <c r="AR24" i="27"/>
  <c r="AS24" i="27"/>
  <c r="AR18" i="27"/>
  <c r="AK77" i="27"/>
  <c r="G116" i="27" l="1"/>
  <c r="F14" i="43" l="1"/>
  <c r="F116" i="43"/>
  <c r="L26" i="22"/>
  <c r="L24" i="22"/>
  <c r="P24" i="22"/>
  <c r="P25" i="22" s="1"/>
  <c r="O24" i="22"/>
  <c r="T24" i="22"/>
  <c r="E42" i="22"/>
  <c r="F48" i="22"/>
  <c r="F42" i="22"/>
  <c r="E40" i="22"/>
  <c r="F41" i="22"/>
  <c r="C40" i="22"/>
  <c r="L21" i="22"/>
  <c r="F17" i="22"/>
  <c r="D17" i="22"/>
  <c r="D14" i="22"/>
  <c r="I8" i="22"/>
  <c r="O8" i="22"/>
  <c r="O7" i="22"/>
  <c r="L5" i="22"/>
  <c r="L7" i="22"/>
  <c r="L6" i="22"/>
  <c r="O12" i="22"/>
  <c r="L12" i="22"/>
  <c r="M12" i="22" s="1"/>
  <c r="N12" i="22" s="1"/>
  <c r="K7" i="22"/>
  <c r="K8" i="22"/>
  <c r="K9" i="22"/>
  <c r="K10" i="22"/>
  <c r="K11" i="22"/>
  <c r="K12" i="22"/>
  <c r="K13" i="22"/>
  <c r="K6" i="22"/>
  <c r="D8" i="22"/>
  <c r="H8" i="22"/>
  <c r="G48" i="11"/>
  <c r="I48" i="11"/>
  <c r="J48" i="11"/>
  <c r="K48" i="11"/>
  <c r="L48" i="11"/>
  <c r="M48" i="11"/>
  <c r="N48" i="11"/>
  <c r="O48" i="11"/>
  <c r="P48" i="11"/>
  <c r="Q48" i="11"/>
  <c r="R48" i="11"/>
  <c r="S48" i="11"/>
  <c r="T48" i="11"/>
  <c r="U48" i="11"/>
  <c r="V48" i="11"/>
  <c r="G49" i="11"/>
  <c r="I49" i="11"/>
  <c r="J49" i="11"/>
  <c r="K49" i="11"/>
  <c r="L49" i="11"/>
  <c r="M49" i="11"/>
  <c r="N49" i="11"/>
  <c r="O49" i="11"/>
  <c r="P49" i="11"/>
  <c r="Q49" i="11"/>
  <c r="R49" i="11"/>
  <c r="S49" i="11"/>
  <c r="T49" i="11"/>
  <c r="U49" i="11"/>
  <c r="V49" i="11"/>
  <c r="E48" i="11"/>
  <c r="F48" i="11"/>
  <c r="E49" i="11"/>
  <c r="F49" i="11"/>
  <c r="D49" i="11"/>
  <c r="D48" i="11"/>
  <c r="D46" i="11"/>
  <c r="F46" i="11"/>
  <c r="AK22" i="11"/>
  <c r="AK79" i="27"/>
  <c r="AK103" i="27"/>
  <c r="AK57" i="27"/>
  <c r="AK31" i="27"/>
  <c r="AK33" i="27"/>
  <c r="AK43" i="27"/>
  <c r="AK126" i="27"/>
  <c r="AK127" i="27"/>
  <c r="AK60" i="27"/>
  <c r="AL104" i="27"/>
  <c r="AL105" i="27"/>
  <c r="AL106" i="27"/>
  <c r="AL107" i="27"/>
  <c r="AL108" i="27"/>
  <c r="AL109" i="27"/>
  <c r="AL110" i="27"/>
  <c r="AL111" i="27"/>
  <c r="AL112" i="27"/>
  <c r="AL113" i="27"/>
  <c r="AL114" i="27"/>
  <c r="AL115" i="27"/>
  <c r="AK116" i="27"/>
  <c r="AM116" i="27" s="1"/>
  <c r="N116" i="43" s="1"/>
  <c r="AL116" i="27"/>
  <c r="H116" i="27" l="1"/>
  <c r="I116" i="27"/>
  <c r="J116" i="27"/>
  <c r="K116" i="27"/>
  <c r="L116" i="27"/>
  <c r="M116" i="27"/>
  <c r="N116" i="27"/>
  <c r="O116" i="27"/>
  <c r="P116" i="27"/>
  <c r="K14" i="43" l="1"/>
  <c r="K116" i="43"/>
  <c r="I14" i="43"/>
  <c r="I116" i="43"/>
  <c r="J14" i="43"/>
  <c r="J116" i="43"/>
  <c r="H14" i="43"/>
  <c r="H116" i="43"/>
  <c r="G14" i="43"/>
  <c r="G116" i="43"/>
  <c r="U110" i="27"/>
  <c r="W110" i="27" s="1"/>
  <c r="U109" i="27"/>
  <c r="W109" i="27" s="1"/>
  <c r="U108" i="27"/>
  <c r="W108" i="27" s="1"/>
  <c r="U107" i="27"/>
  <c r="W107" i="27" s="1"/>
  <c r="U106" i="27"/>
  <c r="W106" i="27" s="1"/>
  <c r="U105" i="27"/>
  <c r="W105" i="27" s="1"/>
  <c r="U104" i="27"/>
  <c r="W104" i="27" s="1"/>
  <c r="W92" i="27"/>
  <c r="U25" i="27"/>
  <c r="W25" i="27" s="1"/>
  <c r="U90" i="27"/>
  <c r="W90" i="27" s="1"/>
  <c r="AR90" i="27" s="1"/>
  <c r="U81" i="27"/>
  <c r="W81" i="27" s="1"/>
  <c r="AR81" i="27" s="1"/>
  <c r="U14" i="27"/>
  <c r="W14" i="27" s="1"/>
  <c r="U100" i="27"/>
  <c r="W100" i="27" s="1"/>
  <c r="AS100" i="27" s="1"/>
  <c r="W98" i="27"/>
  <c r="W75" i="27"/>
  <c r="AR92" i="27" l="1"/>
  <c r="AS92" i="27"/>
  <c r="AR105" i="27"/>
  <c r="AS105" i="27"/>
  <c r="AR107" i="27"/>
  <c r="AS107" i="27"/>
  <c r="AR109" i="27"/>
  <c r="AS109" i="27"/>
  <c r="AR98" i="27"/>
  <c r="AS98" i="27"/>
  <c r="AR75" i="27"/>
  <c r="AS75" i="27"/>
  <c r="AR100" i="27"/>
  <c r="AR25" i="27"/>
  <c r="AS25" i="27"/>
  <c r="AR104" i="27"/>
  <c r="AS104" i="27"/>
  <c r="AR106" i="27"/>
  <c r="AS106" i="27"/>
  <c r="AR108" i="27"/>
  <c r="AS108" i="27"/>
  <c r="AR110" i="27"/>
  <c r="AS110" i="27"/>
  <c r="AS90" i="27"/>
  <c r="AS81" i="27"/>
  <c r="AR14" i="27"/>
  <c r="AS14" i="27"/>
  <c r="AK104" i="27"/>
  <c r="AM104" i="27" s="1"/>
  <c r="N104" i="43" s="1"/>
  <c r="AK105" i="27"/>
  <c r="AM105" i="27" s="1"/>
  <c r="N105" i="43" s="1"/>
  <c r="AK106" i="27"/>
  <c r="AM106" i="27" s="1"/>
  <c r="N106" i="43" s="1"/>
  <c r="AK107" i="27"/>
  <c r="AM107" i="27" s="1"/>
  <c r="N107" i="43" s="1"/>
  <c r="AK108" i="27"/>
  <c r="AM108" i="27" s="1"/>
  <c r="N108" i="43" s="1"/>
  <c r="AK109" i="27"/>
  <c r="AM109" i="27" s="1"/>
  <c r="N109" i="43" s="1"/>
  <c r="AK110" i="27"/>
  <c r="AM110" i="27" s="1"/>
  <c r="N110" i="43" s="1"/>
  <c r="M19" i="28"/>
  <c r="N19" i="28"/>
  <c r="O19" i="28"/>
  <c r="Q19" i="28"/>
  <c r="R19" i="28"/>
  <c r="S19" i="28"/>
  <c r="T19" i="28"/>
  <c r="U19" i="28"/>
  <c r="V19" i="28"/>
  <c r="W19" i="28"/>
  <c r="X19" i="28"/>
  <c r="G115" i="27" l="1"/>
  <c r="H115" i="27"/>
  <c r="I115" i="27"/>
  <c r="J115" i="27"/>
  <c r="K115" i="27"/>
  <c r="L115" i="27"/>
  <c r="M115" i="27"/>
  <c r="N115" i="27"/>
  <c r="O115" i="27"/>
  <c r="P115" i="27"/>
  <c r="Z115" i="27"/>
  <c r="AC115" i="27"/>
  <c r="AF115" i="27"/>
  <c r="AI115" i="27"/>
  <c r="K13" i="43" l="1"/>
  <c r="K115" i="43"/>
  <c r="I13" i="43"/>
  <c r="I115" i="43"/>
  <c r="J13" i="43"/>
  <c r="J115" i="43"/>
  <c r="H13" i="43"/>
  <c r="H115" i="43"/>
  <c r="G13" i="43"/>
  <c r="G115" i="43"/>
  <c r="F13" i="43"/>
  <c r="F115" i="43"/>
  <c r="R115" i="27"/>
  <c r="U115" i="27"/>
  <c r="W115" i="27" s="1"/>
  <c r="AK82" i="27"/>
  <c r="AK70" i="27"/>
  <c r="AR115" i="27" l="1"/>
  <c r="AS115" i="27"/>
  <c r="AK115" i="27"/>
  <c r="AM115" i="27" s="1"/>
  <c r="N115" i="43" s="1"/>
  <c r="AQ22" i="11"/>
  <c r="E23" i="22" l="1"/>
  <c r="E22" i="22"/>
  <c r="C23" i="22"/>
  <c r="C24" i="22"/>
  <c r="C25" i="22"/>
  <c r="C26" i="22"/>
  <c r="C27" i="22"/>
  <c r="C28" i="22"/>
  <c r="C29" i="22"/>
  <c r="C30" i="22"/>
  <c r="C22" i="22"/>
  <c r="J12" i="22"/>
  <c r="O5" i="22"/>
  <c r="I7" i="22"/>
  <c r="I9" i="22"/>
  <c r="I10" i="22"/>
  <c r="I11" i="22"/>
  <c r="I12" i="22"/>
  <c r="I13" i="22"/>
  <c r="H9" i="22"/>
  <c r="G11" i="22"/>
  <c r="G9" i="22"/>
  <c r="G7" i="22"/>
  <c r="G6" i="22"/>
  <c r="G5" i="22"/>
  <c r="F9" i="22"/>
  <c r="F8" i="22"/>
  <c r="F7" i="22"/>
  <c r="F6" i="22"/>
  <c r="F12" i="22"/>
  <c r="G12" i="22" s="1"/>
  <c r="H12" i="22" s="1"/>
  <c r="E24" i="22"/>
  <c r="E26" i="22"/>
  <c r="E28" i="22"/>
  <c r="E29" i="22"/>
  <c r="AD27" i="11"/>
  <c r="AS15" i="11"/>
  <c r="AR15" i="11"/>
  <c r="AQ15" i="11"/>
  <c r="AK17" i="11"/>
  <c r="AK18" i="11"/>
  <c r="AK19" i="11"/>
  <c r="AK20" i="11"/>
  <c r="AK21" i="11"/>
  <c r="AK16" i="11"/>
  <c r="AK23" i="11" s="1"/>
  <c r="AD28" i="11"/>
  <c r="AD29" i="11"/>
  <c r="AD30" i="11"/>
  <c r="AD31" i="11"/>
  <c r="AD32" i="11"/>
  <c r="AD33" i="11"/>
  <c r="AD34" i="11"/>
  <c r="AD35" i="11"/>
  <c r="AI23" i="11"/>
  <c r="AH23" i="11"/>
  <c r="B3" i="11"/>
  <c r="N25" i="28"/>
  <c r="Q25" i="28" s="1"/>
  <c r="M25" i="28"/>
  <c r="O25" i="28"/>
  <c r="T25" i="28"/>
  <c r="W25" i="28"/>
  <c r="E30" i="22" l="1"/>
  <c r="X25" i="28"/>
  <c r="V25" i="28"/>
  <c r="R25" i="28"/>
  <c r="U25" i="28"/>
  <c r="S25" i="28"/>
  <c r="G15" i="3"/>
  <c r="H15" i="3"/>
  <c r="G16" i="3"/>
  <c r="H16" i="3"/>
  <c r="G17" i="3"/>
  <c r="H17" i="3"/>
  <c r="G18" i="3"/>
  <c r="H18" i="3"/>
  <c r="G19" i="3"/>
  <c r="H19" i="3"/>
  <c r="AK3" i="27" l="1"/>
  <c r="O1" i="40" l="1"/>
  <c r="D26" i="3"/>
  <c r="D25" i="3"/>
  <c r="R143" i="27" l="1"/>
  <c r="R144" i="27"/>
  <c r="R141" i="27"/>
  <c r="R145" i="27"/>
  <c r="R146" i="27"/>
  <c r="D29" i="22"/>
  <c r="D30" i="22"/>
  <c r="U114" i="27"/>
  <c r="W114" i="27" s="1"/>
  <c r="U112" i="27"/>
  <c r="W112" i="27" s="1"/>
  <c r="U113" i="27"/>
  <c r="W113" i="27" s="1"/>
  <c r="U111" i="27"/>
  <c r="W111" i="27" s="1"/>
  <c r="D27" i="3"/>
  <c r="R112" i="27"/>
  <c r="R113" i="27"/>
  <c r="R111" i="27"/>
  <c r="W134" i="27" l="1"/>
  <c r="W133" i="27"/>
  <c r="AR113" i="27"/>
  <c r="AS113" i="27"/>
  <c r="AR114" i="27"/>
  <c r="AS114" i="27"/>
  <c r="AR111" i="27"/>
  <c r="AS111" i="27"/>
  <c r="AR112" i="27"/>
  <c r="AS112" i="27"/>
  <c r="W131" i="27"/>
  <c r="W130" i="27"/>
  <c r="W1" i="27"/>
  <c r="W129" i="27" s="1"/>
  <c r="W132" i="27" s="1"/>
  <c r="R147" i="27"/>
  <c r="AK111" i="27"/>
  <c r="AK113" i="27"/>
  <c r="AM113" i="27" s="1"/>
  <c r="N113" i="43" s="1"/>
  <c r="AK112" i="27"/>
  <c r="AM112" i="27" s="1"/>
  <c r="N112" i="43" s="1"/>
  <c r="AK114" i="27"/>
  <c r="AM114" i="27" s="1"/>
  <c r="N114" i="43" s="1"/>
  <c r="AQ16" i="11"/>
  <c r="AR16" i="11" s="1"/>
  <c r="AS16" i="11" s="1"/>
  <c r="AR22" i="11"/>
  <c r="AS22" i="11" s="1"/>
  <c r="AO24" i="11"/>
  <c r="AQ18" i="11"/>
  <c r="AR18" i="11" s="1"/>
  <c r="AS18" i="11" s="1"/>
  <c r="AQ19" i="11"/>
  <c r="AQ20" i="11"/>
  <c r="AR20" i="11" s="1"/>
  <c r="AS20" i="11" s="1"/>
  <c r="AQ21" i="11"/>
  <c r="AQ23" i="11"/>
  <c r="AR23" i="11" s="1"/>
  <c r="AS23" i="11" s="1"/>
  <c r="AQ17" i="11"/>
  <c r="AR17" i="11" s="1"/>
  <c r="AS17" i="11" s="1"/>
  <c r="F5" i="22"/>
  <c r="H5" i="22" s="1"/>
  <c r="I5" i="22" s="1"/>
  <c r="AR21" i="11"/>
  <c r="AS21" i="11" s="1"/>
  <c r="AR19" i="11"/>
  <c r="AM111" i="27" l="1"/>
  <c r="N111" i="43" s="1"/>
  <c r="AS19" i="11"/>
  <c r="AE23" i="11"/>
  <c r="Z13" i="11" l="1"/>
  <c r="Y14" i="11"/>
  <c r="AJ23" i="11" l="1"/>
  <c r="S21" i="28"/>
  <c r="U21" i="28"/>
  <c r="W21" i="28"/>
  <c r="U23" i="28"/>
  <c r="R26" i="28"/>
  <c r="T26" i="28"/>
  <c r="V26" i="28"/>
  <c r="X26" i="28"/>
  <c r="X18" i="28"/>
  <c r="V18" i="28"/>
  <c r="T18" i="28"/>
  <c r="R18" i="28"/>
  <c r="Q21" i="28"/>
  <c r="Q26" i="28"/>
  <c r="Q18" i="28"/>
  <c r="O26" i="28"/>
  <c r="N20" i="28"/>
  <c r="S20" i="28" s="1"/>
  <c r="N21" i="28"/>
  <c r="R21" i="28" s="1"/>
  <c r="N22" i="28"/>
  <c r="S22" i="28" s="1"/>
  <c r="N23" i="28"/>
  <c r="R23" i="28" s="1"/>
  <c r="N24" i="28"/>
  <c r="N26" i="28"/>
  <c r="S26" i="28" s="1"/>
  <c r="N18" i="28"/>
  <c r="W18" i="28" s="1"/>
  <c r="M20" i="28"/>
  <c r="M21" i="28"/>
  <c r="M22" i="28"/>
  <c r="M23" i="28"/>
  <c r="M24" i="28"/>
  <c r="M26" i="28"/>
  <c r="M18" i="28"/>
  <c r="E25" i="22"/>
  <c r="O13" i="22"/>
  <c r="O11" i="22"/>
  <c r="O10" i="22"/>
  <c r="O9" i="22"/>
  <c r="O6" i="22"/>
  <c r="S24" i="28" l="1"/>
  <c r="Q24" i="28"/>
  <c r="O20" i="28"/>
  <c r="O22" i="28"/>
  <c r="X22" i="28"/>
  <c r="V22" i="28"/>
  <c r="T22" i="28"/>
  <c r="R22" i="28"/>
  <c r="X20" i="28"/>
  <c r="V20" i="28"/>
  <c r="T20" i="28"/>
  <c r="R20" i="28"/>
  <c r="O18" i="28"/>
  <c r="O23" i="28"/>
  <c r="O21" i="28"/>
  <c r="Q22" i="28"/>
  <c r="Q20" i="28"/>
  <c r="S18" i="28"/>
  <c r="U18" i="28"/>
  <c r="W26" i="28"/>
  <c r="U26" i="28"/>
  <c r="W23" i="28"/>
  <c r="S23" i="28"/>
  <c r="W22" i="28"/>
  <c r="U22" i="28"/>
  <c r="X21" i="28"/>
  <c r="V21" i="28"/>
  <c r="T21" i="28"/>
  <c r="W20" i="28"/>
  <c r="U20" i="28"/>
  <c r="O24" i="28"/>
  <c r="X24" i="28"/>
  <c r="V24" i="28"/>
  <c r="T24" i="28"/>
  <c r="R24" i="28"/>
  <c r="W24" i="28"/>
  <c r="U24" i="28"/>
  <c r="Q23" i="28"/>
  <c r="X23" i="28"/>
  <c r="V23" i="28"/>
  <c r="T23" i="28"/>
  <c r="M6" i="22"/>
  <c r="N6" i="22" s="1"/>
  <c r="J6" i="22"/>
  <c r="H6" i="22"/>
  <c r="I6" i="22" s="1"/>
  <c r="B12" i="6"/>
  <c r="B13" i="6" s="1"/>
  <c r="B89" i="6"/>
  <c r="B140" i="6"/>
  <c r="B79" i="6"/>
  <c r="B145" i="6"/>
  <c r="B146" i="6"/>
  <c r="B147" i="6"/>
  <c r="B148" i="6"/>
  <c r="E27" i="22" l="1"/>
  <c r="H7" i="22"/>
  <c r="T13" i="27"/>
  <c r="M4" i="43" s="1"/>
  <c r="M11" i="43" l="1"/>
  <c r="T130" i="27"/>
  <c r="M3" i="43"/>
  <c r="M13" i="43"/>
  <c r="T134" i="27"/>
  <c r="AQ13" i="27"/>
  <c r="AQ24" i="27"/>
  <c r="T131" i="27"/>
  <c r="T1" i="27"/>
  <c r="P14" i="11"/>
  <c r="P15" i="11" s="1"/>
  <c r="P16" i="11" s="1"/>
  <c r="P17" i="11" s="1"/>
  <c r="P18" i="11" s="1"/>
  <c r="P19" i="11" s="1"/>
  <c r="P20" i="11" s="1"/>
  <c r="P21" i="11" s="1"/>
  <c r="P22" i="11" s="1"/>
  <c r="P23" i="11" s="1"/>
  <c r="P24" i="11" s="1"/>
  <c r="P25" i="11" s="1"/>
  <c r="P26" i="11" s="1"/>
  <c r="P27" i="11" s="1"/>
  <c r="P28" i="11" s="1"/>
  <c r="P29" i="11" s="1"/>
  <c r="P30" i="11" s="1"/>
  <c r="P31" i="11" s="1"/>
  <c r="P32" i="11" s="1"/>
  <c r="P33" i="11" s="1"/>
  <c r="P34" i="11" s="1"/>
  <c r="P35" i="11" s="1"/>
  <c r="P36" i="11" s="1"/>
  <c r="P37" i="11" s="1"/>
  <c r="P38" i="11" s="1"/>
  <c r="P39" i="11" s="1"/>
  <c r="P40" i="11" s="1"/>
  <c r="P41" i="11" s="1"/>
  <c r="P42" i="11" s="1"/>
  <c r="P43" i="11" s="1"/>
  <c r="N14" i="11"/>
  <c r="N15" i="11" s="1"/>
  <c r="N16" i="11" s="1"/>
  <c r="N17" i="11" s="1"/>
  <c r="N18" i="11" s="1"/>
  <c r="N19" i="11" s="1"/>
  <c r="N20" i="11" s="1"/>
  <c r="N21" i="11" s="1"/>
  <c r="N22" i="11" s="1"/>
  <c r="N23" i="11" s="1"/>
  <c r="N24" i="11" s="1"/>
  <c r="N25" i="11" s="1"/>
  <c r="N26" i="11" s="1"/>
  <c r="N27" i="11" s="1"/>
  <c r="N28" i="11" s="1"/>
  <c r="N29" i="11" s="1"/>
  <c r="N30" i="11" s="1"/>
  <c r="N31" i="11" s="1"/>
  <c r="N32" i="11" s="1"/>
  <c r="N33" i="11" s="1"/>
  <c r="N34" i="11" s="1"/>
  <c r="N35" i="11" s="1"/>
  <c r="N36" i="11" s="1"/>
  <c r="N37" i="11" s="1"/>
  <c r="N38" i="11" s="1"/>
  <c r="N39" i="11" s="1"/>
  <c r="N40" i="11" s="1"/>
  <c r="N41" i="11" s="1"/>
  <c r="T129" i="27" l="1"/>
  <c r="AA17" i="11"/>
  <c r="AA18" i="11"/>
  <c r="AA19" i="11"/>
  <c r="AA20" i="11"/>
  <c r="AA21" i="11"/>
  <c r="AA22" i="11"/>
  <c r="AA16" i="11"/>
  <c r="I6" i="28"/>
  <c r="I5" i="28"/>
  <c r="B5" i="11"/>
  <c r="B6" i="11"/>
  <c r="B7" i="11"/>
  <c r="B8" i="11"/>
  <c r="AB23" i="11"/>
  <c r="AC23" i="11"/>
  <c r="AD23" i="11"/>
  <c r="B4" i="11" l="1"/>
  <c r="O43" i="11" l="1"/>
  <c r="O16" i="11"/>
  <c r="O17" i="11"/>
  <c r="O18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13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M34" i="11"/>
  <c r="M35" i="11"/>
  <c r="M36" i="11"/>
  <c r="M37" i="11"/>
  <c r="M38" i="11"/>
  <c r="M39" i="11"/>
  <c r="M40" i="11"/>
  <c r="M13" i="11"/>
  <c r="N45" i="11" s="1"/>
  <c r="N46" i="11" s="1"/>
  <c r="M14" i="11"/>
  <c r="M15" i="11"/>
  <c r="V14" i="11"/>
  <c r="T14" i="11"/>
  <c r="T15" i="11" s="1"/>
  <c r="T16" i="11" s="1"/>
  <c r="T17" i="11" s="1"/>
  <c r="T18" i="11" s="1"/>
  <c r="T19" i="11" s="1"/>
  <c r="T20" i="11" s="1"/>
  <c r="T21" i="11" s="1"/>
  <c r="T22" i="11" s="1"/>
  <c r="T23" i="11" s="1"/>
  <c r="T24" i="11" s="1"/>
  <c r="T25" i="11" s="1"/>
  <c r="T26" i="11" s="1"/>
  <c r="T27" i="11" s="1"/>
  <c r="T28" i="11" s="1"/>
  <c r="T29" i="11" s="1"/>
  <c r="T30" i="11" s="1"/>
  <c r="T31" i="11" s="1"/>
  <c r="T32" i="11" s="1"/>
  <c r="T33" i="11" s="1"/>
  <c r="T34" i="11" s="1"/>
  <c r="T35" i="11" s="1"/>
  <c r="T36" i="11" s="1"/>
  <c r="T37" i="11" s="1"/>
  <c r="T38" i="11" s="1"/>
  <c r="T39" i="11" s="1"/>
  <c r="T40" i="11" s="1"/>
  <c r="T41" i="11" s="1"/>
  <c r="T42" i="11" s="1"/>
  <c r="T43" i="11" s="1"/>
  <c r="R14" i="11"/>
  <c r="R15" i="11" s="1"/>
  <c r="R16" i="11" s="1"/>
  <c r="R17" i="11" s="1"/>
  <c r="R18" i="11" s="1"/>
  <c r="R19" i="11" s="1"/>
  <c r="R20" i="11" s="1"/>
  <c r="R21" i="11" s="1"/>
  <c r="R22" i="11" s="1"/>
  <c r="R23" i="11" s="1"/>
  <c r="R24" i="11" s="1"/>
  <c r="R25" i="11" s="1"/>
  <c r="R26" i="11" s="1"/>
  <c r="R27" i="11" s="1"/>
  <c r="R28" i="11" s="1"/>
  <c r="O14" i="11"/>
  <c r="L14" i="11"/>
  <c r="L15" i="11" s="1"/>
  <c r="J14" i="11"/>
  <c r="J15" i="11" s="1"/>
  <c r="H14" i="11"/>
  <c r="H15" i="11" s="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F14" i="11"/>
  <c r="F15" i="11" s="1"/>
  <c r="D14" i="11"/>
  <c r="D15" i="11" s="1"/>
  <c r="D16" i="11" s="1"/>
  <c r="D17" i="11" s="1"/>
  <c r="D18" i="11" s="1"/>
  <c r="D19" i="11" l="1"/>
  <c r="D20" i="11" s="1"/>
  <c r="D21" i="11" s="1"/>
  <c r="D22" i="11" s="1"/>
  <c r="D23" i="11" s="1"/>
  <c r="D24" i="11" s="1"/>
  <c r="D25" i="11" s="1"/>
  <c r="D26" i="11" s="1"/>
  <c r="D27" i="11" s="1"/>
  <c r="D28" i="11" s="1"/>
  <c r="D29" i="11" s="1"/>
  <c r="D30" i="11" s="1"/>
  <c r="C18" i="11"/>
  <c r="H28" i="1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G42" i="11" s="1"/>
  <c r="G27" i="11"/>
  <c r="R29" i="11"/>
  <c r="V15" i="11"/>
  <c r="V16" i="11" s="1"/>
  <c r="V17" i="11" s="1"/>
  <c r="V18" i="11" s="1"/>
  <c r="V19" i="11" s="1"/>
  <c r="V20" i="11" s="1"/>
  <c r="V21" i="11" s="1"/>
  <c r="V22" i="11" s="1"/>
  <c r="V23" i="11" s="1"/>
  <c r="V24" i="11" s="1"/>
  <c r="V25" i="11" s="1"/>
  <c r="V26" i="11" s="1"/>
  <c r="V27" i="11" s="1"/>
  <c r="V28" i="11" s="1"/>
  <c r="V29" i="11" s="1"/>
  <c r="V30" i="11" s="1"/>
  <c r="V31" i="11" s="1"/>
  <c r="V32" i="11" s="1"/>
  <c r="V33" i="11" s="1"/>
  <c r="V34" i="11" s="1"/>
  <c r="V35" i="11" s="1"/>
  <c r="V36" i="11" s="1"/>
  <c r="V37" i="11" s="1"/>
  <c r="V38" i="11" s="1"/>
  <c r="V39" i="11" s="1"/>
  <c r="V40" i="11" s="1"/>
  <c r="V41" i="11" s="1"/>
  <c r="V42" i="11" s="1"/>
  <c r="U42" i="11" s="1"/>
  <c r="G14" i="11"/>
  <c r="B9" i="11"/>
  <c r="Q28" i="11"/>
  <c r="Q24" i="11"/>
  <c r="Q20" i="11"/>
  <c r="U41" i="11"/>
  <c r="U37" i="11"/>
  <c r="U33" i="11"/>
  <c r="U29" i="11"/>
  <c r="U25" i="11"/>
  <c r="U21" i="11"/>
  <c r="U17" i="11"/>
  <c r="Q26" i="11"/>
  <c r="Q22" i="11"/>
  <c r="U38" i="11"/>
  <c r="U34" i="11"/>
  <c r="U30" i="11"/>
  <c r="U26" i="11"/>
  <c r="U22" i="11"/>
  <c r="U18" i="11"/>
  <c r="D31" i="11"/>
  <c r="D32" i="11" s="1"/>
  <c r="C30" i="11"/>
  <c r="F16" i="11"/>
  <c r="E15" i="11"/>
  <c r="J16" i="11"/>
  <c r="J17" i="11" s="1"/>
  <c r="I15" i="11"/>
  <c r="Q27" i="11"/>
  <c r="Q25" i="11"/>
  <c r="Q23" i="11"/>
  <c r="Q21" i="11"/>
  <c r="Q19" i="11"/>
  <c r="S42" i="11"/>
  <c r="S41" i="11"/>
  <c r="S40" i="11"/>
  <c r="S39" i="11"/>
  <c r="S38" i="11"/>
  <c r="S37" i="11"/>
  <c r="S36" i="11"/>
  <c r="S35" i="11"/>
  <c r="S34" i="11"/>
  <c r="S33" i="11"/>
  <c r="S32" i="11"/>
  <c r="S31" i="11"/>
  <c r="S30" i="11"/>
  <c r="S29" i="11"/>
  <c r="S28" i="11"/>
  <c r="S27" i="11"/>
  <c r="S26" i="11"/>
  <c r="S25" i="11"/>
  <c r="S24" i="11"/>
  <c r="S23" i="11"/>
  <c r="S22" i="11"/>
  <c r="S21" i="11"/>
  <c r="S20" i="11"/>
  <c r="S19" i="11"/>
  <c r="S18" i="11"/>
  <c r="S17" i="11"/>
  <c r="G15" i="11"/>
  <c r="G40" i="11"/>
  <c r="G38" i="11"/>
  <c r="G36" i="11"/>
  <c r="G34" i="11"/>
  <c r="G32" i="11"/>
  <c r="G30" i="11"/>
  <c r="G28" i="11"/>
  <c r="G26" i="11"/>
  <c r="G24" i="11"/>
  <c r="G22" i="11"/>
  <c r="G20" i="11"/>
  <c r="G18" i="11"/>
  <c r="G16" i="11"/>
  <c r="G39" i="11"/>
  <c r="G37" i="11"/>
  <c r="G35" i="11"/>
  <c r="G33" i="11"/>
  <c r="G31" i="11"/>
  <c r="G29" i="11"/>
  <c r="G25" i="11"/>
  <c r="G23" i="11"/>
  <c r="G21" i="11"/>
  <c r="G19" i="11"/>
  <c r="G17" i="11"/>
  <c r="K15" i="11"/>
  <c r="L16" i="11"/>
  <c r="O1" i="6"/>
  <c r="R30" i="11" l="1"/>
  <c r="Q29" i="11"/>
  <c r="R31" i="11"/>
  <c r="R32" i="11" s="1"/>
  <c r="Q30" i="11"/>
  <c r="U20" i="11"/>
  <c r="U24" i="11"/>
  <c r="U28" i="11"/>
  <c r="U32" i="11"/>
  <c r="U36" i="11"/>
  <c r="U40" i="11"/>
  <c r="U19" i="11"/>
  <c r="U23" i="11"/>
  <c r="U27" i="11"/>
  <c r="U31" i="11"/>
  <c r="U35" i="11"/>
  <c r="U39" i="11"/>
  <c r="V45" i="11"/>
  <c r="V46" i="11" s="1"/>
  <c r="I16" i="11"/>
  <c r="F17" i="11"/>
  <c r="E16" i="11"/>
  <c r="C31" i="11"/>
  <c r="L17" i="11"/>
  <c r="K16" i="11"/>
  <c r="Q31" i="11" l="1"/>
  <c r="R33" i="11"/>
  <c r="Q32" i="11"/>
  <c r="D33" i="11"/>
  <c r="C32" i="11"/>
  <c r="F18" i="11"/>
  <c r="E17" i="11"/>
  <c r="J18" i="11"/>
  <c r="I18" i="11" s="1"/>
  <c r="I17" i="11"/>
  <c r="L18" i="11"/>
  <c r="K17" i="11"/>
  <c r="Z18" i="27"/>
  <c r="AK67" i="27"/>
  <c r="R24" i="27"/>
  <c r="AK59" i="27"/>
  <c r="R116" i="27"/>
  <c r="R61" i="27"/>
  <c r="AK86" i="27"/>
  <c r="R63" i="27"/>
  <c r="R75" i="27"/>
  <c r="R98" i="27"/>
  <c r="R100" i="27"/>
  <c r="R14" i="27"/>
  <c r="R81" i="27"/>
  <c r="R90" i="27"/>
  <c r="R25" i="27"/>
  <c r="R92" i="27"/>
  <c r="R104" i="27"/>
  <c r="R105" i="27"/>
  <c r="R106" i="27"/>
  <c r="I8" i="39"/>
  <c r="AK92" i="27" l="1"/>
  <c r="AK25" i="27"/>
  <c r="T133" i="27"/>
  <c r="AK81" i="27"/>
  <c r="AK100" i="27"/>
  <c r="AK75" i="27"/>
  <c r="AK90" i="27"/>
  <c r="AK14" i="27"/>
  <c r="AK63" i="27"/>
  <c r="AK98" i="27"/>
  <c r="D19" i="3"/>
  <c r="R13" i="27"/>
  <c r="D24" i="22"/>
  <c r="H24" i="22" s="1"/>
  <c r="D26" i="22"/>
  <c r="H26" i="22" s="1"/>
  <c r="D28" i="22"/>
  <c r="D32" i="22"/>
  <c r="H32" i="22" s="1"/>
  <c r="D25" i="22"/>
  <c r="H25" i="22" s="1"/>
  <c r="I25" i="22" s="1"/>
  <c r="D27" i="22"/>
  <c r="H27" i="22" s="1"/>
  <c r="D31" i="22"/>
  <c r="H31" i="22" s="1"/>
  <c r="D23" i="22"/>
  <c r="H23" i="22" s="1"/>
  <c r="D16" i="3"/>
  <c r="D18" i="3"/>
  <c r="D17" i="3"/>
  <c r="D15" i="3"/>
  <c r="R108" i="27"/>
  <c r="R109" i="27"/>
  <c r="R107" i="27"/>
  <c r="R114" i="27"/>
  <c r="R110" i="27"/>
  <c r="AK18" i="27"/>
  <c r="D22" i="22"/>
  <c r="R34" i="11"/>
  <c r="Q33" i="11"/>
  <c r="AK72" i="27"/>
  <c r="AK46" i="27"/>
  <c r="AK65" i="27"/>
  <c r="J19" i="11"/>
  <c r="F19" i="11"/>
  <c r="E18" i="11"/>
  <c r="D34" i="11"/>
  <c r="C33" i="11"/>
  <c r="AK76" i="27"/>
  <c r="AK56" i="27"/>
  <c r="AK36" i="27"/>
  <c r="L19" i="11"/>
  <c r="K18" i="11"/>
  <c r="Z107" i="27"/>
  <c r="G108" i="27"/>
  <c r="F108" i="43" s="1"/>
  <c r="H108" i="27"/>
  <c r="I108" i="27"/>
  <c r="J108" i="27"/>
  <c r="K108" i="27"/>
  <c r="G108" i="43" s="1"/>
  <c r="L108" i="27"/>
  <c r="M108" i="27"/>
  <c r="H108" i="43" s="1"/>
  <c r="N108" i="27"/>
  <c r="I108" i="43" s="1"/>
  <c r="O108" i="27"/>
  <c r="J108" i="43" s="1"/>
  <c r="P108" i="27"/>
  <c r="K108" i="43" s="1"/>
  <c r="Z108" i="27"/>
  <c r="AC108" i="27"/>
  <c r="AF108" i="27"/>
  <c r="AI108" i="27"/>
  <c r="G113" i="27"/>
  <c r="H113" i="27"/>
  <c r="I113" i="27"/>
  <c r="J113" i="27"/>
  <c r="K113" i="27"/>
  <c r="L113" i="27"/>
  <c r="M113" i="27"/>
  <c r="N113" i="27"/>
  <c r="O113" i="27"/>
  <c r="P113" i="27"/>
  <c r="Z113" i="27"/>
  <c r="AC113" i="27"/>
  <c r="AF113" i="27"/>
  <c r="AI113" i="27"/>
  <c r="AC18" i="27"/>
  <c r="AF18" i="27"/>
  <c r="AI18" i="27"/>
  <c r="G110" i="27"/>
  <c r="H110" i="27"/>
  <c r="I110" i="27"/>
  <c r="J110" i="27"/>
  <c r="K110" i="27"/>
  <c r="L110" i="27"/>
  <c r="M110" i="27"/>
  <c r="N110" i="27"/>
  <c r="O110" i="27"/>
  <c r="P110" i="27"/>
  <c r="Z110" i="27"/>
  <c r="AC110" i="27"/>
  <c r="AF110" i="27"/>
  <c r="AI110" i="27"/>
  <c r="G111" i="27"/>
  <c r="H111" i="27"/>
  <c r="I111" i="27"/>
  <c r="J111" i="27"/>
  <c r="K111" i="27"/>
  <c r="L111" i="27"/>
  <c r="M111" i="27"/>
  <c r="N111" i="27"/>
  <c r="O111" i="27"/>
  <c r="P111" i="27"/>
  <c r="Z111" i="27"/>
  <c r="AC111" i="27"/>
  <c r="AF111" i="27"/>
  <c r="AI111" i="27"/>
  <c r="G112" i="27"/>
  <c r="F112" i="43" s="1"/>
  <c r="H112" i="27"/>
  <c r="I112" i="27"/>
  <c r="J112" i="27"/>
  <c r="K112" i="27"/>
  <c r="G112" i="43" s="1"/>
  <c r="L112" i="27"/>
  <c r="M112" i="27"/>
  <c r="H112" i="43" s="1"/>
  <c r="N112" i="27"/>
  <c r="I112" i="43" s="1"/>
  <c r="O112" i="27"/>
  <c r="J112" i="43" s="1"/>
  <c r="P112" i="27"/>
  <c r="K112" i="43" s="1"/>
  <c r="Z112" i="27"/>
  <c r="AC112" i="27"/>
  <c r="AF112" i="27"/>
  <c r="AI112" i="27"/>
  <c r="Z27" i="27"/>
  <c r="AC27" i="27"/>
  <c r="AF27" i="27"/>
  <c r="AI27" i="27"/>
  <c r="Z42" i="27"/>
  <c r="AC42" i="27"/>
  <c r="AF42" i="27"/>
  <c r="AI42" i="27"/>
  <c r="Z26" i="27"/>
  <c r="AC26" i="27"/>
  <c r="AF26" i="27"/>
  <c r="AI26" i="27"/>
  <c r="G114" i="27"/>
  <c r="H114" i="27"/>
  <c r="I114" i="27"/>
  <c r="J114" i="27"/>
  <c r="K114" i="27"/>
  <c r="L114" i="27"/>
  <c r="M114" i="27"/>
  <c r="N114" i="27"/>
  <c r="O114" i="27"/>
  <c r="P114" i="27"/>
  <c r="Z114" i="27"/>
  <c r="AC114" i="27"/>
  <c r="AF114" i="27"/>
  <c r="AI114" i="27"/>
  <c r="G109" i="27"/>
  <c r="H109" i="27"/>
  <c r="I109" i="27"/>
  <c r="J109" i="27"/>
  <c r="K109" i="27"/>
  <c r="L109" i="27"/>
  <c r="M109" i="27"/>
  <c r="N109" i="27"/>
  <c r="O109" i="27"/>
  <c r="P109" i="27"/>
  <c r="Z109" i="27"/>
  <c r="AC109" i="27"/>
  <c r="AF109" i="27"/>
  <c r="AI109" i="27"/>
  <c r="Z65" i="27"/>
  <c r="AC65" i="27"/>
  <c r="AF65" i="27"/>
  <c r="AI65" i="27"/>
  <c r="Z28" i="27"/>
  <c r="AC28" i="27"/>
  <c r="AF28" i="27"/>
  <c r="AI28" i="27"/>
  <c r="Z8" i="27"/>
  <c r="AC8" i="27"/>
  <c r="AF8" i="27"/>
  <c r="AI8" i="27"/>
  <c r="Z44" i="27"/>
  <c r="AC44" i="27"/>
  <c r="AF44" i="27"/>
  <c r="AI44" i="27"/>
  <c r="Z36" i="27"/>
  <c r="AC36" i="27"/>
  <c r="AF36" i="27"/>
  <c r="AI36" i="27"/>
  <c r="Z15" i="27"/>
  <c r="AC15" i="27"/>
  <c r="AF15" i="27"/>
  <c r="AI15" i="27"/>
  <c r="Z2" i="27"/>
  <c r="AC2" i="27"/>
  <c r="AF2" i="27"/>
  <c r="AI2" i="27"/>
  <c r="AK2" i="27"/>
  <c r="Z17" i="27"/>
  <c r="AC17" i="27"/>
  <c r="AF17" i="27"/>
  <c r="AI17" i="27"/>
  <c r="Z10" i="27"/>
  <c r="AC10" i="27"/>
  <c r="AF10" i="27"/>
  <c r="AI10" i="27"/>
  <c r="AK10" i="27"/>
  <c r="Z4" i="27"/>
  <c r="AC4" i="27"/>
  <c r="AF4" i="27"/>
  <c r="AI4" i="27"/>
  <c r="Z11" i="27"/>
  <c r="AC11" i="27"/>
  <c r="AF11" i="27"/>
  <c r="AI11" i="27"/>
  <c r="Z20" i="27"/>
  <c r="AC20" i="27"/>
  <c r="AF20" i="27"/>
  <c r="AI20" i="27"/>
  <c r="Z56" i="27"/>
  <c r="AC56" i="27"/>
  <c r="AF56" i="27"/>
  <c r="AI56" i="27"/>
  <c r="Z6" i="27"/>
  <c r="AC6" i="27"/>
  <c r="AF6" i="27"/>
  <c r="AI6" i="27"/>
  <c r="AK6" i="27"/>
  <c r="Z9" i="27"/>
  <c r="AC9" i="27"/>
  <c r="AF9" i="27"/>
  <c r="AI9" i="27"/>
  <c r="AK9" i="27"/>
  <c r="Z49" i="27"/>
  <c r="AC49" i="27"/>
  <c r="AF49" i="27"/>
  <c r="AI49" i="27"/>
  <c r="AK49" i="27"/>
  <c r="Z50" i="27"/>
  <c r="AC50" i="27"/>
  <c r="AF50" i="27"/>
  <c r="AI50" i="27"/>
  <c r="AK50" i="27"/>
  <c r="Z38" i="27"/>
  <c r="AC38" i="27"/>
  <c r="AF38" i="27"/>
  <c r="AI38" i="27"/>
  <c r="AK38" i="27"/>
  <c r="Z3" i="27"/>
  <c r="AC3" i="27"/>
  <c r="AF3" i="27"/>
  <c r="AI3" i="27"/>
  <c r="Z29" i="27"/>
  <c r="AC29" i="27"/>
  <c r="AF29" i="27"/>
  <c r="AI29" i="27"/>
  <c r="AK29" i="27"/>
  <c r="Z46" i="27"/>
  <c r="AC46" i="27"/>
  <c r="AF46" i="27"/>
  <c r="AI46" i="27"/>
  <c r="Z68" i="27"/>
  <c r="AC68" i="27"/>
  <c r="AF68" i="27"/>
  <c r="AI68" i="27"/>
  <c r="AK68" i="27"/>
  <c r="Z70" i="27"/>
  <c r="AC70" i="27"/>
  <c r="AF70" i="27"/>
  <c r="AI70" i="27"/>
  <c r="Z69" i="27"/>
  <c r="AC69" i="27"/>
  <c r="AF69" i="27"/>
  <c r="AI69" i="27"/>
  <c r="AK69" i="27"/>
  <c r="Z37" i="27"/>
  <c r="AC37" i="27"/>
  <c r="AF37" i="27"/>
  <c r="AI37" i="27"/>
  <c r="Z40" i="27"/>
  <c r="AC40" i="27"/>
  <c r="AF40" i="27"/>
  <c r="AI40" i="27"/>
  <c r="Z66" i="27"/>
  <c r="AC66" i="27"/>
  <c r="AF66" i="27"/>
  <c r="AI66" i="27"/>
  <c r="AK66" i="27"/>
  <c r="Z76" i="27"/>
  <c r="AC76" i="27"/>
  <c r="AF76" i="27"/>
  <c r="AI76" i="27"/>
  <c r="Z83" i="27"/>
  <c r="AC83" i="27"/>
  <c r="AF83" i="27"/>
  <c r="AI83" i="27"/>
  <c r="Z47" i="27"/>
  <c r="AC47" i="27"/>
  <c r="AF47" i="27"/>
  <c r="AI47" i="27"/>
  <c r="Z99" i="27"/>
  <c r="AC99" i="27"/>
  <c r="AF99" i="27"/>
  <c r="AI99" i="27"/>
  <c r="Z125" i="27"/>
  <c r="AC125" i="27"/>
  <c r="AF125" i="27"/>
  <c r="AI125" i="27"/>
  <c r="AK125" i="27"/>
  <c r="Z82" i="27"/>
  <c r="AC82" i="27"/>
  <c r="AF82" i="27"/>
  <c r="AI82" i="27"/>
  <c r="Z71" i="27"/>
  <c r="AC71" i="27"/>
  <c r="AF71" i="27"/>
  <c r="AI71" i="27"/>
  <c r="AK71" i="27"/>
  <c r="Z72" i="27"/>
  <c r="AC72" i="27"/>
  <c r="AF72" i="27"/>
  <c r="AI72" i="27"/>
  <c r="Z34" i="27"/>
  <c r="AC34" i="27"/>
  <c r="AF34" i="27"/>
  <c r="AI34" i="27"/>
  <c r="AK34" i="27"/>
  <c r="Z58" i="27"/>
  <c r="AC58" i="27"/>
  <c r="AF58" i="27"/>
  <c r="AI58" i="27"/>
  <c r="Z23" i="27"/>
  <c r="AC23" i="27"/>
  <c r="AF23" i="27"/>
  <c r="AI23" i="27"/>
  <c r="AK23" i="27"/>
  <c r="Z73" i="27"/>
  <c r="AC73" i="27"/>
  <c r="AF73" i="27"/>
  <c r="AI73" i="27"/>
  <c r="AK73" i="27"/>
  <c r="Z16" i="27"/>
  <c r="AC16" i="27"/>
  <c r="AF16" i="27"/>
  <c r="AI16" i="27"/>
  <c r="AK16" i="27"/>
  <c r="Z32" i="27"/>
  <c r="AC32" i="27"/>
  <c r="AF32" i="27"/>
  <c r="AI32" i="27"/>
  <c r="AK32" i="27"/>
  <c r="Z48" i="27"/>
  <c r="AC48" i="27"/>
  <c r="AF48" i="27"/>
  <c r="AI48" i="27"/>
  <c r="AK48" i="27"/>
  <c r="Z30" i="27"/>
  <c r="AC30" i="27"/>
  <c r="AF30" i="27"/>
  <c r="AI30" i="27"/>
  <c r="AK30" i="27"/>
  <c r="Z55" i="27"/>
  <c r="AC55" i="27"/>
  <c r="AF55" i="27"/>
  <c r="AI55" i="27"/>
  <c r="AK55" i="27"/>
  <c r="Z54" i="27"/>
  <c r="AC54" i="27"/>
  <c r="AF54" i="27"/>
  <c r="AI54" i="27"/>
  <c r="AK54" i="27"/>
  <c r="Z51" i="27"/>
  <c r="AC51" i="27"/>
  <c r="AF51" i="27"/>
  <c r="AI51" i="27"/>
  <c r="AK51" i="27"/>
  <c r="Z64" i="27"/>
  <c r="AC64" i="27"/>
  <c r="AF64" i="27"/>
  <c r="AI64" i="27"/>
  <c r="AK64" i="27"/>
  <c r="AC5" i="27"/>
  <c r="AF5" i="27"/>
  <c r="AI5" i="27"/>
  <c r="AK5" i="27"/>
  <c r="Z7" i="27"/>
  <c r="AC7" i="27"/>
  <c r="AF7" i="27"/>
  <c r="AI7" i="27"/>
  <c r="AK7" i="27"/>
  <c r="Z67" i="27"/>
  <c r="AC67" i="27"/>
  <c r="AF67" i="27"/>
  <c r="AI67" i="27"/>
  <c r="Z74" i="27"/>
  <c r="AC74" i="27"/>
  <c r="AF74" i="27"/>
  <c r="AI74" i="27"/>
  <c r="AK74" i="27"/>
  <c r="Z13" i="27"/>
  <c r="AC13" i="27"/>
  <c r="AF13" i="27"/>
  <c r="AI13" i="27"/>
  <c r="Z96" i="27"/>
  <c r="AC96" i="27"/>
  <c r="AF96" i="27"/>
  <c r="AI96" i="27"/>
  <c r="AK96" i="27"/>
  <c r="Z52" i="27"/>
  <c r="AC52" i="27"/>
  <c r="AF52" i="27"/>
  <c r="AI52" i="27"/>
  <c r="AK52" i="27"/>
  <c r="Z53" i="27"/>
  <c r="AC53" i="27"/>
  <c r="AF53" i="27"/>
  <c r="AI53" i="27"/>
  <c r="AK53" i="27"/>
  <c r="AC24" i="27"/>
  <c r="AF24" i="27"/>
  <c r="AI24" i="27"/>
  <c r="AK24" i="27"/>
  <c r="Z19" i="27"/>
  <c r="AC19" i="27"/>
  <c r="AF19" i="27"/>
  <c r="AI19" i="27"/>
  <c r="AK19" i="27"/>
  <c r="Z84" i="27"/>
  <c r="AC84" i="27"/>
  <c r="AF84" i="27"/>
  <c r="AI84" i="27"/>
  <c r="AK84" i="27"/>
  <c r="Z80" i="27"/>
  <c r="AC80" i="27"/>
  <c r="AF80" i="27"/>
  <c r="AI80" i="27"/>
  <c r="AK80" i="27"/>
  <c r="Z77" i="27"/>
  <c r="AC77" i="27"/>
  <c r="AF77" i="27"/>
  <c r="AI77" i="27"/>
  <c r="Z78" i="27"/>
  <c r="AC78" i="27"/>
  <c r="AF78" i="27"/>
  <c r="AI78" i="27"/>
  <c r="AK78" i="27"/>
  <c r="Z59" i="27"/>
  <c r="AC59" i="27"/>
  <c r="AF59" i="27"/>
  <c r="AI59" i="27"/>
  <c r="Z116" i="27"/>
  <c r="AC116" i="27"/>
  <c r="AF116" i="27"/>
  <c r="AI116" i="27"/>
  <c r="Z61" i="27"/>
  <c r="AC61" i="27"/>
  <c r="AF61" i="27"/>
  <c r="AI61" i="27"/>
  <c r="AK61" i="27"/>
  <c r="Z123" i="27"/>
  <c r="AC123" i="27"/>
  <c r="AF123" i="27"/>
  <c r="AI123" i="27"/>
  <c r="AK123" i="27"/>
  <c r="Z62" i="27"/>
  <c r="AC62" i="27"/>
  <c r="AF62" i="27"/>
  <c r="AI62" i="27"/>
  <c r="AK62" i="27"/>
  <c r="Z39" i="27"/>
  <c r="AC39" i="27"/>
  <c r="AF39" i="27"/>
  <c r="AI39" i="27"/>
  <c r="AK39" i="27"/>
  <c r="Z21" i="27"/>
  <c r="AC21" i="27"/>
  <c r="AF21" i="27"/>
  <c r="AI21" i="27"/>
  <c r="AK21" i="27"/>
  <c r="Z45" i="27"/>
  <c r="AC45" i="27"/>
  <c r="AF45" i="27"/>
  <c r="AI45" i="27"/>
  <c r="AK45" i="27"/>
  <c r="Z12" i="27"/>
  <c r="AC12" i="27"/>
  <c r="AF12" i="27"/>
  <c r="AI12" i="27"/>
  <c r="AK12" i="27"/>
  <c r="Z35" i="27"/>
  <c r="AC35" i="27"/>
  <c r="AF35" i="27"/>
  <c r="AI35" i="27"/>
  <c r="AK35" i="27"/>
  <c r="Z41" i="27"/>
  <c r="AC41" i="27"/>
  <c r="AF41" i="27"/>
  <c r="AI41" i="27"/>
  <c r="AK41" i="27"/>
  <c r="Z22" i="27"/>
  <c r="AC22" i="27"/>
  <c r="AF22" i="27"/>
  <c r="AI22" i="27"/>
  <c r="AK22" i="27"/>
  <c r="Z79" i="27"/>
  <c r="AC79" i="27"/>
  <c r="AF79" i="27"/>
  <c r="AI79" i="27"/>
  <c r="Z103" i="27"/>
  <c r="AC103" i="27"/>
  <c r="AF103" i="27"/>
  <c r="AI103" i="27"/>
  <c r="Z57" i="27"/>
  <c r="AC57" i="27"/>
  <c r="AF57" i="27"/>
  <c r="AI57" i="27"/>
  <c r="Z31" i="27"/>
  <c r="AC31" i="27"/>
  <c r="AF31" i="27"/>
  <c r="AI31" i="27"/>
  <c r="Z86" i="27"/>
  <c r="AC86" i="27"/>
  <c r="AF86" i="27"/>
  <c r="AI86" i="27"/>
  <c r="Z33" i="27"/>
  <c r="AC33" i="27"/>
  <c r="AF33" i="27"/>
  <c r="AI33" i="27"/>
  <c r="Z43" i="27"/>
  <c r="AC43" i="27"/>
  <c r="AF43" i="27"/>
  <c r="AI43" i="27"/>
  <c r="Z126" i="27"/>
  <c r="AC126" i="27"/>
  <c r="AF126" i="27"/>
  <c r="AI126" i="27"/>
  <c r="Z127" i="27"/>
  <c r="AC127" i="27"/>
  <c r="AF127" i="27"/>
  <c r="AI127" i="27"/>
  <c r="Z60" i="27"/>
  <c r="AC60" i="27"/>
  <c r="AF60" i="27"/>
  <c r="AI60" i="27"/>
  <c r="Z63" i="27"/>
  <c r="AC63" i="27"/>
  <c r="AF63" i="27"/>
  <c r="AI63" i="27"/>
  <c r="Z75" i="27"/>
  <c r="AC75" i="27"/>
  <c r="AF75" i="27"/>
  <c r="AI75" i="27"/>
  <c r="AC98" i="27"/>
  <c r="AF98" i="27"/>
  <c r="AI98" i="27"/>
  <c r="Z100" i="27"/>
  <c r="AC100" i="27"/>
  <c r="AF100" i="27"/>
  <c r="AI100" i="27"/>
  <c r="Z14" i="27"/>
  <c r="AC14" i="27"/>
  <c r="AF14" i="27"/>
  <c r="AI14" i="27"/>
  <c r="Z81" i="27"/>
  <c r="AC81" i="27"/>
  <c r="AF81" i="27"/>
  <c r="AI81" i="27"/>
  <c r="Z90" i="27"/>
  <c r="AC90" i="27"/>
  <c r="AF90" i="27"/>
  <c r="AI90" i="27"/>
  <c r="Z25" i="27"/>
  <c r="AC25" i="27"/>
  <c r="AF25" i="27"/>
  <c r="AI25" i="27"/>
  <c r="Z92" i="27"/>
  <c r="AC92" i="27"/>
  <c r="AF92" i="27"/>
  <c r="AI92" i="27"/>
  <c r="G104" i="27"/>
  <c r="F104" i="43" s="1"/>
  <c r="H104" i="27"/>
  <c r="I104" i="27"/>
  <c r="J104" i="27"/>
  <c r="K104" i="27"/>
  <c r="G104" i="43" s="1"/>
  <c r="L104" i="27"/>
  <c r="M104" i="27"/>
  <c r="H104" i="43" s="1"/>
  <c r="N104" i="27"/>
  <c r="I104" i="43" s="1"/>
  <c r="O104" i="27"/>
  <c r="J104" i="43" s="1"/>
  <c r="P104" i="27"/>
  <c r="K104" i="43" s="1"/>
  <c r="Z104" i="27"/>
  <c r="AC104" i="27"/>
  <c r="AF104" i="27"/>
  <c r="AI104" i="27"/>
  <c r="G107" i="27"/>
  <c r="F107" i="43" s="1"/>
  <c r="H107" i="27"/>
  <c r="I107" i="27"/>
  <c r="J107" i="27"/>
  <c r="K107" i="27"/>
  <c r="G107" i="43" s="1"/>
  <c r="L107" i="27"/>
  <c r="M107" i="27"/>
  <c r="H107" i="43" s="1"/>
  <c r="N107" i="27"/>
  <c r="I107" i="43" s="1"/>
  <c r="O107" i="27"/>
  <c r="J107" i="43" s="1"/>
  <c r="P107" i="27"/>
  <c r="K107" i="43" s="1"/>
  <c r="E7" i="28"/>
  <c r="E8" i="28"/>
  <c r="E6" i="28"/>
  <c r="E5" i="28"/>
  <c r="J12" i="43" l="1"/>
  <c r="J114" i="43"/>
  <c r="H12" i="43"/>
  <c r="H114" i="43"/>
  <c r="G12" i="43"/>
  <c r="G114" i="43"/>
  <c r="F12" i="43"/>
  <c r="F114" i="43"/>
  <c r="K11" i="43"/>
  <c r="K113" i="43"/>
  <c r="I11" i="43"/>
  <c r="I113" i="43"/>
  <c r="K12" i="43"/>
  <c r="K114" i="43"/>
  <c r="I12" i="43"/>
  <c r="I114" i="43"/>
  <c r="J11" i="43"/>
  <c r="J113" i="43"/>
  <c r="H11" i="43"/>
  <c r="H113" i="43"/>
  <c r="G11" i="43"/>
  <c r="G113" i="43"/>
  <c r="F11" i="43"/>
  <c r="F113" i="43"/>
  <c r="K7" i="43"/>
  <c r="K109" i="43"/>
  <c r="I7" i="43"/>
  <c r="I109" i="43"/>
  <c r="K10" i="43"/>
  <c r="I10" i="43"/>
  <c r="K9" i="43"/>
  <c r="K111" i="43"/>
  <c r="I9" i="43"/>
  <c r="I111" i="43"/>
  <c r="K8" i="43"/>
  <c r="K110" i="43"/>
  <c r="I8" i="43"/>
  <c r="I110" i="43"/>
  <c r="J7" i="43"/>
  <c r="J109" i="43"/>
  <c r="H7" i="43"/>
  <c r="H109" i="43"/>
  <c r="G7" i="43"/>
  <c r="G109" i="43"/>
  <c r="F7" i="43"/>
  <c r="F109" i="43"/>
  <c r="J10" i="43"/>
  <c r="H10" i="43"/>
  <c r="G10" i="43"/>
  <c r="F10" i="43"/>
  <c r="J9" i="43"/>
  <c r="J111" i="43"/>
  <c r="H9" i="43"/>
  <c r="H111" i="43"/>
  <c r="G9" i="43"/>
  <c r="G111" i="43"/>
  <c r="F9" i="43"/>
  <c r="F111" i="43"/>
  <c r="J8" i="43"/>
  <c r="J110" i="43"/>
  <c r="H8" i="43"/>
  <c r="H110" i="43"/>
  <c r="G8" i="43"/>
  <c r="G110" i="43"/>
  <c r="F8" i="43"/>
  <c r="F110" i="43"/>
  <c r="J5" i="43"/>
  <c r="G5" i="43"/>
  <c r="F5" i="43"/>
  <c r="J2" i="43"/>
  <c r="H2" i="43"/>
  <c r="G2" i="43"/>
  <c r="F2" i="43"/>
  <c r="K6" i="43"/>
  <c r="I6" i="43"/>
  <c r="H5" i="43"/>
  <c r="K5" i="43"/>
  <c r="I5" i="43"/>
  <c r="K2" i="43"/>
  <c r="I2" i="43"/>
  <c r="J6" i="43"/>
  <c r="H6" i="43"/>
  <c r="G6" i="43"/>
  <c r="F6" i="43"/>
  <c r="AL92" i="27"/>
  <c r="AM92" i="27" s="1"/>
  <c r="AL25" i="27"/>
  <c r="AM25" i="27" s="1"/>
  <c r="R128" i="27"/>
  <c r="T132" i="27"/>
  <c r="AL48" i="27"/>
  <c r="AM48" i="27" s="1"/>
  <c r="AL2" i="27"/>
  <c r="AM2" i="27" s="1"/>
  <c r="AL90" i="27"/>
  <c r="AM90" i="27" s="1"/>
  <c r="AL81" i="27"/>
  <c r="AM81" i="27" s="1"/>
  <c r="N25" i="43" s="1"/>
  <c r="AL14" i="27"/>
  <c r="AM14" i="27" s="1"/>
  <c r="AL98" i="27"/>
  <c r="AM98" i="27" s="1"/>
  <c r="AL100" i="27"/>
  <c r="AM100" i="27" s="1"/>
  <c r="AL75" i="27"/>
  <c r="AM75" i="27" s="1"/>
  <c r="AL63" i="27"/>
  <c r="AM63" i="27" s="1"/>
  <c r="AL60" i="27"/>
  <c r="AM60" i="27" s="1"/>
  <c r="AL86" i="27"/>
  <c r="AL77" i="27"/>
  <c r="AM77" i="27" s="1"/>
  <c r="N98" i="43" s="1"/>
  <c r="AM127" i="27"/>
  <c r="AM126" i="27"/>
  <c r="AL43" i="27"/>
  <c r="AM43" i="27" s="1"/>
  <c r="N92" i="43" s="1"/>
  <c r="AL33" i="27"/>
  <c r="AM33" i="27" s="1"/>
  <c r="AL31" i="27"/>
  <c r="AM31" i="27" s="1"/>
  <c r="N94" i="43" s="1"/>
  <c r="AL57" i="27"/>
  <c r="AM57" i="27" s="1"/>
  <c r="AL103" i="27"/>
  <c r="AM103" i="27" s="1"/>
  <c r="N90" i="43" s="1"/>
  <c r="AL79" i="27"/>
  <c r="AM79" i="27" s="1"/>
  <c r="N103" i="43" s="1"/>
  <c r="AL22" i="27"/>
  <c r="AM22" i="27" s="1"/>
  <c r="H29" i="22"/>
  <c r="F29" i="22"/>
  <c r="H30" i="22"/>
  <c r="F30" i="22"/>
  <c r="H22" i="22"/>
  <c r="I22" i="22" s="1"/>
  <c r="F22" i="22"/>
  <c r="H28" i="22"/>
  <c r="I28" i="22" s="1"/>
  <c r="F28" i="22"/>
  <c r="AL67" i="27"/>
  <c r="AM67" i="27" s="1"/>
  <c r="AL17" i="27"/>
  <c r="AL40" i="27"/>
  <c r="AL46" i="27"/>
  <c r="AM46" i="27" s="1"/>
  <c r="AL41" i="27"/>
  <c r="AM41" i="27" s="1"/>
  <c r="N89" i="43" s="1"/>
  <c r="AL12" i="27"/>
  <c r="AM12" i="27" s="1"/>
  <c r="N87" i="43" s="1"/>
  <c r="AL21" i="27"/>
  <c r="AM21" i="27" s="1"/>
  <c r="N85" i="43" s="1"/>
  <c r="AL84" i="27"/>
  <c r="AM84" i="27" s="1"/>
  <c r="AL52" i="27"/>
  <c r="AM52" i="27" s="1"/>
  <c r="N43" i="43" s="1"/>
  <c r="AL74" i="27"/>
  <c r="AM74" i="27" s="1"/>
  <c r="AL51" i="27"/>
  <c r="AM51" i="27" s="1"/>
  <c r="AL30" i="27"/>
  <c r="AM30" i="27" s="1"/>
  <c r="N31" i="43" s="1"/>
  <c r="AL32" i="27"/>
  <c r="AM32" i="27" s="1"/>
  <c r="AL73" i="27"/>
  <c r="AM73" i="27" s="1"/>
  <c r="AL76" i="27"/>
  <c r="AM76" i="27" s="1"/>
  <c r="AL38" i="27"/>
  <c r="AM38" i="27" s="1"/>
  <c r="AL49" i="27"/>
  <c r="AM49" i="27" s="1"/>
  <c r="AL6" i="27"/>
  <c r="AM6" i="27" s="1"/>
  <c r="AL56" i="27"/>
  <c r="AM56" i="27" s="1"/>
  <c r="N50" i="43" s="1"/>
  <c r="AL18" i="27"/>
  <c r="AM18" i="27" s="1"/>
  <c r="AL20" i="27"/>
  <c r="AL26" i="27"/>
  <c r="AL15" i="27"/>
  <c r="AL83" i="27"/>
  <c r="AL58" i="27"/>
  <c r="AL36" i="27"/>
  <c r="AM36" i="27" s="1"/>
  <c r="N14" i="43" s="1"/>
  <c r="AL35" i="27"/>
  <c r="AM35" i="27" s="1"/>
  <c r="N88" i="43" s="1"/>
  <c r="AL45" i="27"/>
  <c r="AM45" i="27" s="1"/>
  <c r="AL39" i="27"/>
  <c r="AM39" i="27" s="1"/>
  <c r="AL80" i="27"/>
  <c r="AM80" i="27" s="1"/>
  <c r="N97" i="43" s="1"/>
  <c r="AL19" i="27"/>
  <c r="AM19" i="27" s="1"/>
  <c r="AL53" i="27"/>
  <c r="AM53" i="27" s="1"/>
  <c r="AL96" i="27"/>
  <c r="AM96" i="27" s="1"/>
  <c r="AL7" i="27"/>
  <c r="AM7" i="27" s="1"/>
  <c r="AL64" i="27"/>
  <c r="AM64" i="27" s="1"/>
  <c r="AL54" i="27"/>
  <c r="AM54" i="27" s="1"/>
  <c r="AL55" i="27"/>
  <c r="AM55" i="27" s="1"/>
  <c r="AL16" i="27"/>
  <c r="AM16" i="27" s="1"/>
  <c r="AL34" i="27"/>
  <c r="AM34" i="27" s="1"/>
  <c r="AL66" i="27"/>
  <c r="AM66" i="27" s="1"/>
  <c r="AL69" i="27"/>
  <c r="AM69" i="27" s="1"/>
  <c r="AL70" i="27"/>
  <c r="AM70" i="27" s="1"/>
  <c r="N18" i="43" s="1"/>
  <c r="AL29" i="27"/>
  <c r="AM29" i="27" s="1"/>
  <c r="AL50" i="27"/>
  <c r="AM50" i="27" s="1"/>
  <c r="N95" i="43" s="1"/>
  <c r="AL9" i="27"/>
  <c r="AM9" i="27" s="1"/>
  <c r="N76" i="43" s="1"/>
  <c r="AL10" i="27"/>
  <c r="AM10" i="27" s="1"/>
  <c r="AL8" i="27"/>
  <c r="AL44" i="27"/>
  <c r="AL11" i="27"/>
  <c r="AL99" i="27"/>
  <c r="AL65" i="27"/>
  <c r="AM65" i="27" s="1"/>
  <c r="N9" i="43" s="1"/>
  <c r="AL62" i="27"/>
  <c r="AM62" i="27" s="1"/>
  <c r="AL5" i="27"/>
  <c r="AM5" i="27" s="1"/>
  <c r="N81" i="43" s="1"/>
  <c r="AL71" i="27"/>
  <c r="AM71" i="27" s="1"/>
  <c r="AM125" i="27"/>
  <c r="AL68" i="27"/>
  <c r="AM68" i="27" s="1"/>
  <c r="AL61" i="27"/>
  <c r="AM61" i="27" s="1"/>
  <c r="AL72" i="27"/>
  <c r="AM72" i="27" s="1"/>
  <c r="N48" i="43" s="1"/>
  <c r="AL82" i="27"/>
  <c r="AM82" i="27" s="1"/>
  <c r="AL42" i="27"/>
  <c r="AL4" i="27"/>
  <c r="AL78" i="27"/>
  <c r="AM78" i="27" s="1"/>
  <c r="AL13" i="27"/>
  <c r="AL23" i="27"/>
  <c r="AM23" i="27" s="1"/>
  <c r="AL3" i="27"/>
  <c r="AM3" i="27" s="1"/>
  <c r="N80" i="43" s="1"/>
  <c r="AL47" i="27"/>
  <c r="AM123" i="27"/>
  <c r="AL59" i="27"/>
  <c r="AM59" i="27" s="1"/>
  <c r="AL24" i="27"/>
  <c r="E18" i="3"/>
  <c r="AK37" i="27"/>
  <c r="AK13" i="27"/>
  <c r="AL27" i="27"/>
  <c r="AK27" i="27"/>
  <c r="AK58" i="27"/>
  <c r="AK99" i="27"/>
  <c r="AK40" i="27"/>
  <c r="AK47" i="27"/>
  <c r="AK83" i="27"/>
  <c r="F23" i="22"/>
  <c r="I23" i="22"/>
  <c r="F25" i="22"/>
  <c r="I26" i="22"/>
  <c r="F26" i="22"/>
  <c r="D33" i="22"/>
  <c r="F27" i="22"/>
  <c r="I27" i="22"/>
  <c r="I24" i="22"/>
  <c r="F24" i="22"/>
  <c r="AK26" i="27"/>
  <c r="AK42" i="27"/>
  <c r="AK20" i="27"/>
  <c r="AK11" i="27"/>
  <c r="AK4" i="27"/>
  <c r="AK17" i="27"/>
  <c r="AK15" i="27"/>
  <c r="AK44" i="27"/>
  <c r="AK8" i="27"/>
  <c r="AL28" i="27"/>
  <c r="AK28" i="27"/>
  <c r="R35" i="11"/>
  <c r="Q34" i="11"/>
  <c r="D35" i="11"/>
  <c r="C34" i="11"/>
  <c r="F20" i="11"/>
  <c r="E19" i="11"/>
  <c r="J20" i="11"/>
  <c r="I19" i="11"/>
  <c r="L20" i="11"/>
  <c r="K19" i="11"/>
  <c r="G106" i="27"/>
  <c r="F106" i="43" s="1"/>
  <c r="H106" i="27"/>
  <c r="I106" i="27"/>
  <c r="J106" i="27"/>
  <c r="K106" i="27"/>
  <c r="G106" i="43" s="1"/>
  <c r="L106" i="27"/>
  <c r="M106" i="27"/>
  <c r="H106" i="43" s="1"/>
  <c r="N106" i="27"/>
  <c r="I106" i="43" s="1"/>
  <c r="O106" i="27"/>
  <c r="J106" i="43" s="1"/>
  <c r="P106" i="27"/>
  <c r="K106" i="43" s="1"/>
  <c r="Z106" i="27"/>
  <c r="AC106" i="27"/>
  <c r="AF106" i="27"/>
  <c r="AI106" i="27"/>
  <c r="N38" i="43" l="1"/>
  <c r="N54" i="43"/>
  <c r="N84" i="43"/>
  <c r="N62" i="43"/>
  <c r="N36" i="43"/>
  <c r="N72" i="43"/>
  <c r="N63" i="43"/>
  <c r="N49" i="43"/>
  <c r="N61" i="43"/>
  <c r="N74" i="43"/>
  <c r="N64" i="43"/>
  <c r="N29" i="43"/>
  <c r="N39" i="43"/>
  <c r="N45" i="43"/>
  <c r="N32" i="43"/>
  <c r="N96" i="43"/>
  <c r="N91" i="43"/>
  <c r="N33" i="43"/>
  <c r="N56" i="43"/>
  <c r="N22" i="43"/>
  <c r="N59" i="43"/>
  <c r="N78" i="43"/>
  <c r="N5" i="43"/>
  <c r="N71" i="43"/>
  <c r="N82" i="43"/>
  <c r="N68" i="43"/>
  <c r="N41" i="43"/>
  <c r="N70" i="43"/>
  <c r="N75" i="43"/>
  <c r="N51" i="43"/>
  <c r="N60" i="43"/>
  <c r="N35" i="43"/>
  <c r="N69" i="43"/>
  <c r="N53" i="43"/>
  <c r="N30" i="43"/>
  <c r="N66" i="43"/>
  <c r="N57" i="43"/>
  <c r="N100" i="43"/>
  <c r="N23" i="43"/>
  <c r="N65" i="43"/>
  <c r="J4" i="43"/>
  <c r="G4" i="43"/>
  <c r="F4" i="43"/>
  <c r="H4" i="43"/>
  <c r="K4" i="43"/>
  <c r="I4" i="43"/>
  <c r="F7" i="3"/>
  <c r="AK128" i="27"/>
  <c r="AM24" i="27"/>
  <c r="N2" i="43" s="1"/>
  <c r="AM28" i="27"/>
  <c r="AM27" i="27"/>
  <c r="N10" i="43" s="1"/>
  <c r="AM13" i="27"/>
  <c r="N3" i="43" s="1"/>
  <c r="AM4" i="27"/>
  <c r="N73" i="43" s="1"/>
  <c r="AM11" i="27"/>
  <c r="N79" i="43" s="1"/>
  <c r="AM8" i="27"/>
  <c r="N12" i="43" s="1"/>
  <c r="AM83" i="27"/>
  <c r="N28" i="43" s="1"/>
  <c r="AM26" i="27"/>
  <c r="AM40" i="27"/>
  <c r="N55" i="43" s="1"/>
  <c r="AM47" i="27"/>
  <c r="N21" i="43" s="1"/>
  <c r="AM42" i="27"/>
  <c r="N6" i="43" s="1"/>
  <c r="AM99" i="27"/>
  <c r="N34" i="43" s="1"/>
  <c r="AM44" i="27"/>
  <c r="N52" i="43" s="1"/>
  <c r="AM58" i="27"/>
  <c r="N67" i="43" s="1"/>
  <c r="AM15" i="27"/>
  <c r="N16" i="43" s="1"/>
  <c r="AM20" i="27"/>
  <c r="N77" i="43" s="1"/>
  <c r="AM17" i="27"/>
  <c r="N19" i="43" s="1"/>
  <c r="AM86" i="27"/>
  <c r="N93" i="43" s="1"/>
  <c r="AL37" i="27"/>
  <c r="AM37" i="27" s="1"/>
  <c r="N46" i="43" s="1"/>
  <c r="R36" i="11"/>
  <c r="Q35" i="11"/>
  <c r="J21" i="11"/>
  <c r="I20" i="11"/>
  <c r="F21" i="11"/>
  <c r="E20" i="11"/>
  <c r="D36" i="11"/>
  <c r="C35" i="11"/>
  <c r="L21" i="11"/>
  <c r="K20" i="11"/>
  <c r="I9" i="39"/>
  <c r="E19" i="39"/>
  <c r="G5" i="39"/>
  <c r="F5" i="39"/>
  <c r="I6" i="39"/>
  <c r="C2" i="39"/>
  <c r="E5" i="39"/>
  <c r="N24" i="43" l="1"/>
  <c r="N58" i="43"/>
  <c r="N4" i="43"/>
  <c r="N47" i="43"/>
  <c r="N8" i="43"/>
  <c r="N11" i="43"/>
  <c r="N40" i="43"/>
  <c r="N44" i="43"/>
  <c r="N42" i="43"/>
  <c r="N7" i="43"/>
  <c r="N26" i="43"/>
  <c r="N15" i="43"/>
  <c r="N86" i="43"/>
  <c r="N83" i="43"/>
  <c r="N17" i="43"/>
  <c r="N99" i="43"/>
  <c r="N20" i="43"/>
  <c r="N13" i="43"/>
  <c r="N37" i="43"/>
  <c r="N27" i="43"/>
  <c r="AM128" i="27"/>
  <c r="AL128" i="27"/>
  <c r="R37" i="11"/>
  <c r="Q36" i="11"/>
  <c r="D37" i="11"/>
  <c r="D38" i="11" s="1"/>
  <c r="D39" i="11" s="1"/>
  <c r="D40" i="11" s="1"/>
  <c r="D41" i="11" s="1"/>
  <c r="D42" i="11" s="1"/>
  <c r="C36" i="11"/>
  <c r="F22" i="11"/>
  <c r="E21" i="11"/>
  <c r="J22" i="11"/>
  <c r="I21" i="11"/>
  <c r="L22" i="11"/>
  <c r="K21" i="11"/>
  <c r="G17" i="39"/>
  <c r="I17" i="39" s="1"/>
  <c r="G15" i="39"/>
  <c r="G8" i="39"/>
  <c r="G9" i="39"/>
  <c r="G10" i="39"/>
  <c r="I10" i="39" s="1"/>
  <c r="G11" i="39"/>
  <c r="I11" i="39" s="1"/>
  <c r="G12" i="39"/>
  <c r="I12" i="39" s="1"/>
  <c r="G13" i="39"/>
  <c r="I13" i="39" s="1"/>
  <c r="G14" i="39"/>
  <c r="I14" i="39" s="1"/>
  <c r="G16" i="39"/>
  <c r="I16" i="39" s="1"/>
  <c r="G7" i="39"/>
  <c r="I7" i="39" s="1"/>
  <c r="D15" i="39"/>
  <c r="D5" i="39" s="1"/>
  <c r="E20" i="39" s="1"/>
  <c r="P21" i="43" l="1"/>
  <c r="P80" i="43"/>
  <c r="P90" i="43"/>
  <c r="P56" i="43"/>
  <c r="P98" i="43"/>
  <c r="P46" i="43"/>
  <c r="P72" i="43"/>
  <c r="P2" i="43"/>
  <c r="R38" i="11"/>
  <c r="Q37" i="11"/>
  <c r="J23" i="11"/>
  <c r="I22" i="11"/>
  <c r="F23" i="11"/>
  <c r="E22" i="11"/>
  <c r="L23" i="11"/>
  <c r="K22" i="11"/>
  <c r="I15" i="39"/>
  <c r="G20" i="39"/>
  <c r="S19" i="39"/>
  <c r="R39" i="11" l="1"/>
  <c r="Q38" i="11"/>
  <c r="F24" i="11"/>
  <c r="E23" i="11"/>
  <c r="J24" i="11"/>
  <c r="I23" i="11"/>
  <c r="L24" i="11"/>
  <c r="K23" i="11"/>
  <c r="S20" i="39"/>
  <c r="R20" i="39"/>
  <c r="T20" i="39"/>
  <c r="U14" i="39"/>
  <c r="S14" i="39"/>
  <c r="S9" i="39"/>
  <c r="U9" i="39"/>
  <c r="R40" i="11" l="1"/>
  <c r="Q39" i="11"/>
  <c r="J25" i="11"/>
  <c r="I25" i="11" s="1"/>
  <c r="I24" i="11"/>
  <c r="F25" i="11"/>
  <c r="E24" i="11"/>
  <c r="L25" i="11"/>
  <c r="K24" i="11"/>
  <c r="S21" i="39"/>
  <c r="U19" i="39"/>
  <c r="U20" i="39" s="1"/>
  <c r="U21" i="39" s="1"/>
  <c r="R41" i="11" l="1"/>
  <c r="Q40" i="11"/>
  <c r="F26" i="11"/>
  <c r="E25" i="11"/>
  <c r="J26" i="11"/>
  <c r="L26" i="11"/>
  <c r="K25" i="11"/>
  <c r="R42" i="11" l="1"/>
  <c r="Q42" i="11" s="1"/>
  <c r="Q41" i="11"/>
  <c r="J27" i="11"/>
  <c r="I26" i="11"/>
  <c r="F27" i="11"/>
  <c r="E26" i="11"/>
  <c r="L27" i="11"/>
  <c r="K26" i="11"/>
  <c r="P105" i="27"/>
  <c r="K105" i="43" s="1"/>
  <c r="K3" i="43" l="1"/>
  <c r="F28" i="11"/>
  <c r="E27" i="11"/>
  <c r="J28" i="11"/>
  <c r="I27" i="11"/>
  <c r="L28" i="11"/>
  <c r="K27" i="11"/>
  <c r="J29" i="11" l="1"/>
  <c r="I28" i="11"/>
  <c r="F29" i="11"/>
  <c r="F30" i="11" s="1"/>
  <c r="E28" i="11"/>
  <c r="L29" i="11"/>
  <c r="K28" i="11"/>
  <c r="Z105" i="27"/>
  <c r="Z129" i="27" s="1"/>
  <c r="AC105" i="27"/>
  <c r="AC107" i="27"/>
  <c r="AF105" i="27"/>
  <c r="AF107" i="27"/>
  <c r="AI105" i="27"/>
  <c r="AI107" i="27"/>
  <c r="AF23" i="11"/>
  <c r="AG23" i="11"/>
  <c r="T10" i="11"/>
  <c r="I13" i="11"/>
  <c r="I29" i="22"/>
  <c r="I30" i="22"/>
  <c r="L10" i="11"/>
  <c r="G105" i="27"/>
  <c r="F105" i="43" s="1"/>
  <c r="H105" i="27"/>
  <c r="I105" i="27"/>
  <c r="J105" i="27"/>
  <c r="K105" i="27"/>
  <c r="G105" i="43" s="1"/>
  <c r="L105" i="27"/>
  <c r="M105" i="27"/>
  <c r="H105" i="43" s="1"/>
  <c r="N105" i="27"/>
  <c r="I105" i="43" s="1"/>
  <c r="O105" i="27"/>
  <c r="J105" i="43" s="1"/>
  <c r="S43" i="11"/>
  <c r="C42" i="11"/>
  <c r="C41" i="11"/>
  <c r="C40" i="11"/>
  <c r="C39" i="11"/>
  <c r="C38" i="11"/>
  <c r="C37" i="11"/>
  <c r="C29" i="11"/>
  <c r="C28" i="11"/>
  <c r="C27" i="11"/>
  <c r="C26" i="11"/>
  <c r="C25" i="11"/>
  <c r="C24" i="11"/>
  <c r="C23" i="11"/>
  <c r="C22" i="11"/>
  <c r="C21" i="11"/>
  <c r="C20" i="11"/>
  <c r="C19" i="11"/>
  <c r="Q18" i="11"/>
  <c r="Q17" i="11"/>
  <c r="C17" i="11"/>
  <c r="U16" i="11"/>
  <c r="S16" i="11"/>
  <c r="Q16" i="11"/>
  <c r="C16" i="11"/>
  <c r="U15" i="11"/>
  <c r="S15" i="11"/>
  <c r="Q15" i="11"/>
  <c r="O15" i="11"/>
  <c r="P45" i="11" s="1"/>
  <c r="P46" i="11" s="1"/>
  <c r="C15" i="11"/>
  <c r="U14" i="11"/>
  <c r="S14" i="11"/>
  <c r="Q14" i="11"/>
  <c r="M8" i="11"/>
  <c r="K14" i="11"/>
  <c r="I14" i="11"/>
  <c r="E14" i="11"/>
  <c r="C14" i="11"/>
  <c r="U13" i="11"/>
  <c r="S13" i="11"/>
  <c r="T45" i="11" s="1"/>
  <c r="T46" i="11" s="1"/>
  <c r="Q13" i="11"/>
  <c r="R45" i="11" s="1"/>
  <c r="R46" i="11" s="1"/>
  <c r="K13" i="11"/>
  <c r="G13" i="11"/>
  <c r="H45" i="11" s="1"/>
  <c r="E13" i="11"/>
  <c r="C13" i="11"/>
  <c r="D45" i="11" s="1"/>
  <c r="U12" i="11"/>
  <c r="S12" i="11"/>
  <c r="Q12" i="11"/>
  <c r="O12" i="11"/>
  <c r="M12" i="11"/>
  <c r="K12" i="11"/>
  <c r="I12" i="11"/>
  <c r="G12" i="11"/>
  <c r="E12" i="11"/>
  <c r="C12" i="11"/>
  <c r="D20" i="3"/>
  <c r="D21" i="3"/>
  <c r="M22" i="22"/>
  <c r="L22" i="22"/>
  <c r="F43" i="22"/>
  <c r="F44" i="22"/>
  <c r="F45" i="22"/>
  <c r="F46" i="22"/>
  <c r="F47" i="22"/>
  <c r="F49" i="22"/>
  <c r="F50" i="22"/>
  <c r="F51" i="22"/>
  <c r="F52" i="22"/>
  <c r="F53" i="22"/>
  <c r="F54" i="22"/>
  <c r="F55" i="22"/>
  <c r="F56" i="22"/>
  <c r="F57" i="22"/>
  <c r="F58" i="22"/>
  <c r="F59" i="22"/>
  <c r="F60" i="22"/>
  <c r="F61" i="22"/>
  <c r="F62" i="22"/>
  <c r="F63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56" i="22"/>
  <c r="E57" i="22"/>
  <c r="E58" i="22"/>
  <c r="E59" i="22"/>
  <c r="E60" i="22"/>
  <c r="E61" i="22"/>
  <c r="E62" i="22"/>
  <c r="E63" i="22"/>
  <c r="P26" i="22"/>
  <c r="P27" i="22" s="1"/>
  <c r="P28" i="22" s="1"/>
  <c r="P29" i="22" s="1"/>
  <c r="P30" i="22" s="1"/>
  <c r="P31" i="22" s="1"/>
  <c r="P32" i="22" s="1"/>
  <c r="V10" i="11"/>
  <c r="R10" i="11"/>
  <c r="P10" i="11"/>
  <c r="N10" i="11"/>
  <c r="J10" i="11"/>
  <c r="H10" i="11"/>
  <c r="F10" i="11"/>
  <c r="D10" i="11"/>
  <c r="M26" i="22"/>
  <c r="L9" i="22"/>
  <c r="M9" i="22" s="1"/>
  <c r="N9" i="22" s="1"/>
  <c r="M5" i="22"/>
  <c r="N5" i="22" s="1"/>
  <c r="I7" i="28"/>
  <c r="I8" i="28"/>
  <c r="I9" i="28"/>
  <c r="I10" i="28"/>
  <c r="I11" i="28"/>
  <c r="L11" i="22"/>
  <c r="M11" i="22" s="1"/>
  <c r="N11" i="22" s="1"/>
  <c r="L10" i="22"/>
  <c r="M10" i="22" s="1"/>
  <c r="N10" i="22" s="1"/>
  <c r="M30" i="22"/>
  <c r="L30" i="22" s="1"/>
  <c r="M31" i="22"/>
  <c r="L31" i="22" s="1"/>
  <c r="M32" i="22"/>
  <c r="L32" i="22" s="1"/>
  <c r="M33" i="22"/>
  <c r="L33" i="22" s="1"/>
  <c r="M34" i="22"/>
  <c r="L34" i="22" s="1"/>
  <c r="M27" i="22"/>
  <c r="L27" i="22" s="1"/>
  <c r="M28" i="22"/>
  <c r="L28" i="22" s="1"/>
  <c r="M29" i="22"/>
  <c r="L29" i="22" s="1"/>
  <c r="M24" i="22"/>
  <c r="M25" i="22"/>
  <c r="L25" i="22" s="1"/>
  <c r="F10" i="22"/>
  <c r="G10" i="22" s="1"/>
  <c r="H10" i="22" s="1"/>
  <c r="J7" i="22"/>
  <c r="J8" i="22"/>
  <c r="J9" i="22"/>
  <c r="J10" i="22"/>
  <c r="J11" i="22"/>
  <c r="J13" i="22"/>
  <c r="J5" i="22"/>
  <c r="L8" i="22"/>
  <c r="M8" i="22" s="1"/>
  <c r="N8" i="22" s="1"/>
  <c r="L13" i="22"/>
  <c r="M13" i="22" s="1"/>
  <c r="N13" i="22" s="1"/>
  <c r="F11" i="22"/>
  <c r="H11" i="22" s="1"/>
  <c r="F13" i="22"/>
  <c r="G13" i="22" s="1"/>
  <c r="H13" i="22" s="1"/>
  <c r="G4" i="3"/>
  <c r="G8" i="22"/>
  <c r="B11" i="11"/>
  <c r="M3" i="11"/>
  <c r="N3" i="11" s="1"/>
  <c r="M4" i="11"/>
  <c r="N4" i="11" s="1"/>
  <c r="M6" i="11"/>
  <c r="N6" i="11" s="1"/>
  <c r="M9" i="11"/>
  <c r="N9" i="11" s="1"/>
  <c r="O4" i="11"/>
  <c r="P4" i="11" s="1"/>
  <c r="O5" i="11"/>
  <c r="P5" i="11" s="1"/>
  <c r="S6" i="11"/>
  <c r="T6" i="11" s="1"/>
  <c r="G6" i="11"/>
  <c r="H6" i="11" s="1"/>
  <c r="Q7" i="11"/>
  <c r="R7" i="11" s="1"/>
  <c r="U8" i="11"/>
  <c r="V8" i="11" s="1"/>
  <c r="O6" i="11"/>
  <c r="P6" i="11" s="1"/>
  <c r="Q3" i="11"/>
  <c r="R3" i="11" s="1"/>
  <c r="O8" i="11"/>
  <c r="U9" i="11"/>
  <c r="V9" i="11" s="1"/>
  <c r="I3" i="43" l="1"/>
  <c r="J3" i="43"/>
  <c r="H3" i="43"/>
  <c r="G3" i="43"/>
  <c r="F3" i="43"/>
  <c r="Z134" i="27"/>
  <c r="Z133" i="27"/>
  <c r="AF134" i="27"/>
  <c r="AF133" i="27"/>
  <c r="AC134" i="27"/>
  <c r="AC133" i="27"/>
  <c r="Z132" i="27"/>
  <c r="Z130" i="27"/>
  <c r="AI134" i="27"/>
  <c r="AI133" i="27"/>
  <c r="AI131" i="27"/>
  <c r="AI130" i="27"/>
  <c r="AI129" i="27"/>
  <c r="AI132" i="27" s="1"/>
  <c r="AF131" i="27"/>
  <c r="AF130" i="27"/>
  <c r="AF129" i="27"/>
  <c r="AF132" i="27" s="1"/>
  <c r="AC131" i="27"/>
  <c r="AC130" i="27"/>
  <c r="AC129" i="27"/>
  <c r="AC132" i="27" s="1"/>
  <c r="Z131" i="27"/>
  <c r="O1" i="27"/>
  <c r="C11" i="3" s="1"/>
  <c r="D7" i="3"/>
  <c r="P33" i="22"/>
  <c r="P34" i="22" s="1"/>
  <c r="H46" i="11"/>
  <c r="H48" i="11"/>
  <c r="H49" i="11" s="1"/>
  <c r="W49" i="11" s="1"/>
  <c r="Q5" i="11"/>
  <c r="R5" i="11" s="1"/>
  <c r="S9" i="11"/>
  <c r="T9" i="11" s="1"/>
  <c r="U4" i="11"/>
  <c r="V4" i="11" s="1"/>
  <c r="G3" i="11"/>
  <c r="H3" i="11" s="1"/>
  <c r="O7" i="11"/>
  <c r="P7" i="11" s="1"/>
  <c r="Q6" i="11"/>
  <c r="R6" i="11" s="1"/>
  <c r="I32" i="22"/>
  <c r="M7" i="22"/>
  <c r="N7" i="22" s="1"/>
  <c r="O25" i="22"/>
  <c r="T25" i="22" s="1"/>
  <c r="S8" i="11"/>
  <c r="T8" i="11" s="1"/>
  <c r="Q4" i="11"/>
  <c r="R4" i="11" s="1"/>
  <c r="S4" i="11"/>
  <c r="T4" i="11" s="1"/>
  <c r="S5" i="11"/>
  <c r="T5" i="11" s="1"/>
  <c r="U7" i="11"/>
  <c r="V7" i="11" s="1"/>
  <c r="Q9" i="11"/>
  <c r="R9" i="11" s="1"/>
  <c r="Q8" i="11"/>
  <c r="R8" i="11" s="1"/>
  <c r="S7" i="11"/>
  <c r="T7" i="11" s="1"/>
  <c r="O9" i="11"/>
  <c r="P9" i="11" s="1"/>
  <c r="O3" i="11"/>
  <c r="P3" i="11" s="1"/>
  <c r="S3" i="11"/>
  <c r="S10" i="11" s="1"/>
  <c r="C3" i="11"/>
  <c r="D3" i="11" s="1"/>
  <c r="E29" i="11"/>
  <c r="J30" i="11"/>
  <c r="I29" i="11"/>
  <c r="P8" i="11"/>
  <c r="N8" i="11"/>
  <c r="U6" i="11"/>
  <c r="V6" i="11" s="1"/>
  <c r="U3" i="11"/>
  <c r="V3" i="11" s="1"/>
  <c r="V11" i="11" s="1"/>
  <c r="L30" i="11"/>
  <c r="K29" i="11"/>
  <c r="G4" i="11"/>
  <c r="H4" i="11" s="1"/>
  <c r="G7" i="11"/>
  <c r="H7" i="11" s="1"/>
  <c r="G5" i="11"/>
  <c r="H5" i="11" s="1"/>
  <c r="G8" i="11"/>
  <c r="H8" i="11" s="1"/>
  <c r="G9" i="11"/>
  <c r="H9" i="11" s="1"/>
  <c r="C7" i="11"/>
  <c r="C8" i="11"/>
  <c r="C6" i="11"/>
  <c r="C4" i="11"/>
  <c r="D4" i="11" s="1"/>
  <c r="C9" i="11"/>
  <c r="D9" i="11" s="1"/>
  <c r="C5" i="11"/>
  <c r="D5" i="11" s="1"/>
  <c r="D23" i="3"/>
  <c r="E30" i="3"/>
  <c r="H14" i="22"/>
  <c r="T3" i="11"/>
  <c r="O10" i="11"/>
  <c r="M7" i="11"/>
  <c r="N7" i="11" s="1"/>
  <c r="M5" i="11"/>
  <c r="N5" i="11" s="1"/>
  <c r="N11" i="11" s="1"/>
  <c r="U5" i="11"/>
  <c r="V5" i="11" s="1"/>
  <c r="Q133" i="27" l="1"/>
  <c r="AM130" i="27"/>
  <c r="AM1" i="27" s="1"/>
  <c r="G7" i="3" s="1"/>
  <c r="H11" i="11"/>
  <c r="R11" i="11"/>
  <c r="P11" i="11"/>
  <c r="T11" i="11"/>
  <c r="I31" i="22"/>
  <c r="I34" i="22" s="1"/>
  <c r="D6" i="11"/>
  <c r="D11" i="11" s="1"/>
  <c r="D7" i="11"/>
  <c r="D8" i="11"/>
  <c r="Q10" i="11"/>
  <c r="O26" i="22"/>
  <c r="T26" i="22" s="1"/>
  <c r="J31" i="11"/>
  <c r="I30" i="11"/>
  <c r="F31" i="11"/>
  <c r="E30" i="11"/>
  <c r="C10" i="11"/>
  <c r="L31" i="11"/>
  <c r="K30" i="11"/>
  <c r="G10" i="11"/>
  <c r="F33" i="22"/>
  <c r="F34" i="22" s="1"/>
  <c r="M10" i="11"/>
  <c r="U10" i="11"/>
  <c r="G8" i="3" l="1"/>
  <c r="V2" i="11"/>
  <c r="O27" i="22"/>
  <c r="T27" i="22" s="1"/>
  <c r="F32" i="11"/>
  <c r="E31" i="11"/>
  <c r="J32" i="11"/>
  <c r="I32" i="11" s="1"/>
  <c r="I31" i="11"/>
  <c r="L32" i="11"/>
  <c r="K31" i="11"/>
  <c r="P2" i="11"/>
  <c r="R2" i="11"/>
  <c r="T2" i="11"/>
  <c r="N2" i="11"/>
  <c r="O28" i="22" l="1"/>
  <c r="T28" i="22" s="1"/>
  <c r="J33" i="11"/>
  <c r="F33" i="11"/>
  <c r="E32" i="11"/>
  <c r="L33" i="11"/>
  <c r="K32" i="11"/>
  <c r="O29" i="22" l="1"/>
  <c r="T29" i="22" s="1"/>
  <c r="F34" i="11"/>
  <c r="E33" i="11"/>
  <c r="J34" i="11"/>
  <c r="I33" i="11"/>
  <c r="L34" i="11"/>
  <c r="K33" i="11"/>
  <c r="O30" i="22" l="1"/>
  <c r="T30" i="22"/>
  <c r="J35" i="11"/>
  <c r="I34" i="11"/>
  <c r="F35" i="11"/>
  <c r="E34" i="11"/>
  <c r="L35" i="11"/>
  <c r="K34" i="11"/>
  <c r="O31" i="22" l="1"/>
  <c r="O32" i="22" s="1"/>
  <c r="T31" i="22"/>
  <c r="F36" i="11"/>
  <c r="E35" i="11"/>
  <c r="J36" i="11"/>
  <c r="I35" i="11"/>
  <c r="L36" i="11"/>
  <c r="K35" i="11"/>
  <c r="T32" i="22" l="1"/>
  <c r="J37" i="11"/>
  <c r="I36" i="11"/>
  <c r="F37" i="11"/>
  <c r="E36" i="11"/>
  <c r="L37" i="11"/>
  <c r="K36" i="11"/>
  <c r="O33" i="22" l="1"/>
  <c r="T33" i="22" s="1"/>
  <c r="F38" i="11"/>
  <c r="E37" i="11"/>
  <c r="J38" i="11"/>
  <c r="I37" i="11"/>
  <c r="L38" i="11"/>
  <c r="K37" i="11"/>
  <c r="O34" i="22" l="1"/>
  <c r="T34" i="22" s="1"/>
  <c r="J39" i="11"/>
  <c r="I38" i="11"/>
  <c r="F39" i="11"/>
  <c r="E38" i="11"/>
  <c r="L39" i="11"/>
  <c r="K38" i="11"/>
  <c r="F40" i="11" l="1"/>
  <c r="E39" i="11"/>
  <c r="J40" i="11"/>
  <c r="I39" i="11"/>
  <c r="L40" i="11"/>
  <c r="K39" i="11"/>
  <c r="J41" i="11" l="1"/>
  <c r="I40" i="11"/>
  <c r="F41" i="11"/>
  <c r="E40" i="11"/>
  <c r="L41" i="11"/>
  <c r="K40" i="11"/>
  <c r="F42" i="11" l="1"/>
  <c r="E41" i="11"/>
  <c r="J42" i="11"/>
  <c r="I41" i="11"/>
  <c r="L42" i="11"/>
  <c r="K41" i="11"/>
  <c r="J43" i="11" l="1"/>
  <c r="I43" i="11" s="1"/>
  <c r="J45" i="11" s="1"/>
  <c r="J46" i="11" s="1"/>
  <c r="I42" i="11"/>
  <c r="F43" i="11"/>
  <c r="E43" i="11" s="1"/>
  <c r="F45" i="11" s="1"/>
  <c r="E42" i="11"/>
  <c r="L43" i="11"/>
  <c r="K43" i="11" s="1"/>
  <c r="L45" i="11" s="1"/>
  <c r="L46" i="11" s="1"/>
  <c r="K42" i="11"/>
  <c r="W45" i="11" l="1"/>
  <c r="W44" i="11" s="1"/>
  <c r="I9" i="11"/>
  <c r="I6" i="11"/>
  <c r="J6" i="11" s="1"/>
  <c r="E9" i="11"/>
  <c r="F9" i="11" s="1"/>
  <c r="E7" i="11"/>
  <c r="E4" i="11"/>
  <c r="E5" i="11"/>
  <c r="F5" i="11" s="1"/>
  <c r="E3" i="11"/>
  <c r="E6" i="11"/>
  <c r="E8" i="11"/>
  <c r="I7" i="11"/>
  <c r="J7" i="11" s="1"/>
  <c r="I3" i="11"/>
  <c r="I4" i="11"/>
  <c r="J4" i="11" s="1"/>
  <c r="I8" i="11"/>
  <c r="J8" i="11" s="1"/>
  <c r="I5" i="11"/>
  <c r="J5" i="11" s="1"/>
  <c r="K5" i="11"/>
  <c r="K8" i="11"/>
  <c r="K9" i="11"/>
  <c r="L9" i="11" s="1"/>
  <c r="K4" i="11"/>
  <c r="K6" i="11"/>
  <c r="K7" i="11"/>
  <c r="K3" i="11"/>
  <c r="J9" i="11" l="1"/>
  <c r="F8" i="11"/>
  <c r="W8" i="11"/>
  <c r="Z21" i="11" s="1"/>
  <c r="AL21" i="11" s="1"/>
  <c r="F4" i="11"/>
  <c r="W4" i="11"/>
  <c r="F6" i="11"/>
  <c r="W6" i="11"/>
  <c r="F7" i="11"/>
  <c r="W7" i="11"/>
  <c r="Z20" i="11" s="1"/>
  <c r="AL20" i="11" s="1"/>
  <c r="W9" i="11"/>
  <c r="J3" i="11"/>
  <c r="I10" i="11"/>
  <c r="F3" i="11"/>
  <c r="F11" i="11" s="1"/>
  <c r="E10" i="11"/>
  <c r="L7" i="11"/>
  <c r="L4" i="11"/>
  <c r="L8" i="11"/>
  <c r="L3" i="11"/>
  <c r="L11" i="11" s="1"/>
  <c r="K10" i="11"/>
  <c r="W3" i="11"/>
  <c r="L6" i="11"/>
  <c r="L5" i="11"/>
  <c r="W5" i="11"/>
  <c r="Z17" i="11" s="1"/>
  <c r="AL17" i="11" s="1"/>
  <c r="J11" i="11" l="1"/>
  <c r="W11" i="11" s="1"/>
  <c r="D2" i="11"/>
  <c r="W10" i="11"/>
  <c r="Z16" i="11"/>
  <c r="AL16" i="11" s="1"/>
  <c r="Z19" i="11"/>
  <c r="AL19" i="11" s="1"/>
  <c r="Z18" i="11"/>
  <c r="AL18" i="11" s="1"/>
  <c r="Z22" i="11"/>
  <c r="AL22" i="11" s="1"/>
  <c r="AL24" i="11" l="1"/>
  <c r="R1" i="11"/>
  <c r="AB34" i="11"/>
  <c r="AF34" i="11" s="1"/>
  <c r="AB27" i="11"/>
  <c r="AB35" i="11"/>
  <c r="AF35" i="11" s="1"/>
  <c r="AB32" i="11"/>
  <c r="AF32" i="11" s="1"/>
  <c r="AB28" i="11"/>
  <c r="AF28" i="11" s="1"/>
  <c r="AB29" i="11"/>
  <c r="AF29" i="11" s="1"/>
  <c r="AB33" i="11"/>
  <c r="AF33" i="11" s="1"/>
  <c r="AB31" i="11"/>
  <c r="AF31" i="11" s="1"/>
  <c r="F1" i="22"/>
  <c r="G1" i="22" s="1"/>
  <c r="AB30" i="11"/>
  <c r="AF30" i="11" s="1"/>
  <c r="F2" i="11"/>
  <c r="H2" i="11"/>
  <c r="J2" i="11"/>
  <c r="L2" i="11"/>
  <c r="AE9" i="11" l="1"/>
  <c r="AF27" i="11"/>
  <c r="AB37" i="11"/>
  <c r="B58" i="6" l="1"/>
  <c r="B126" i="6"/>
  <c r="B3" i="6" s="1"/>
  <c r="B91" i="6" s="1"/>
  <c r="B53" i="6" s="1"/>
  <c r="B128" i="6"/>
  <c r="B129" i="6" s="1"/>
  <c r="B35" i="6" s="1"/>
  <c r="B57" i="6" s="1"/>
  <c r="B25" i="6"/>
  <c r="B24" i="6"/>
  <c r="B74" i="6"/>
  <c r="B19" i="6" s="1"/>
  <c r="B97" i="6" s="1"/>
  <c r="B75" i="6"/>
  <c r="B88" i="6" s="1"/>
  <c r="B45" i="6" s="1"/>
  <c r="B122" i="6" s="1"/>
  <c r="B85" i="6" s="1"/>
  <c r="B4" i="6" s="1"/>
  <c r="B34" i="6"/>
  <c r="B64" i="6" s="1"/>
  <c r="B116" i="6" l="1"/>
  <c r="B5" i="6" l="1"/>
  <c r="B9" i="6" s="1"/>
  <c r="B37" i="6" s="1"/>
  <c r="B117" i="6"/>
  <c r="B48" i="6" s="1"/>
  <c r="B43" i="6" s="1"/>
  <c r="B94" i="6" s="1"/>
  <c r="B95" i="6" s="1"/>
  <c r="B50" i="6" s="1"/>
  <c r="B65" i="6" s="1"/>
  <c r="B2" i="6"/>
  <c r="B49" i="6" s="1"/>
  <c r="B54" i="6" s="1"/>
  <c r="B124" i="6" l="1"/>
  <c r="B115" i="6" s="1"/>
  <c r="B90" i="6" s="1"/>
  <c r="B138" i="6" s="1"/>
  <c r="B132" i="6" s="1"/>
  <c r="B76" i="6"/>
  <c r="B26" i="6"/>
  <c r="B46" i="6" s="1"/>
  <c r="B38" i="6"/>
  <c r="B98" i="6"/>
  <c r="B113" i="6" s="1"/>
  <c r="B114" i="6" s="1"/>
  <c r="B51" i="6"/>
  <c r="B52" i="6" s="1"/>
  <c r="B15" i="6"/>
  <c r="B103" i="6" s="1"/>
  <c r="B136" i="6" s="1"/>
  <c r="B29" i="6" s="1"/>
  <c r="B92" i="6" s="1"/>
  <c r="B93" i="6" s="1"/>
  <c r="B105" i="6" s="1"/>
  <c r="B130" i="6"/>
  <c r="B11" i="6"/>
  <c r="B36" i="6" s="1"/>
  <c r="B47" i="6" s="1"/>
  <c r="B31" i="6"/>
  <c r="B16" i="6"/>
  <c r="B21" i="6" s="1"/>
  <c r="B40" i="6"/>
  <c r="B41" i="6" s="1"/>
  <c r="B42" i="6" s="1"/>
  <c r="B119" i="6"/>
  <c r="B120" i="6" s="1"/>
  <c r="B69" i="6" s="1"/>
  <c r="B20" i="6"/>
  <c r="B109" i="6" s="1"/>
  <c r="B123" i="6"/>
  <c r="B96" i="6"/>
  <c r="B83" i="6"/>
  <c r="B28" i="6"/>
  <c r="B32" i="6" s="1"/>
  <c r="B44" i="6" s="1"/>
  <c r="B67" i="6" s="1"/>
  <c r="B104" i="6" s="1"/>
  <c r="B66" i="6"/>
  <c r="B139" i="6" s="1"/>
  <c r="B17" i="6"/>
  <c r="B61" i="6"/>
  <c r="B62" i="6" s="1"/>
  <c r="B6" i="6"/>
  <c r="B7" i="6" s="1"/>
  <c r="B8" i="6" s="1"/>
  <c r="B39" i="6" s="1"/>
  <c r="B131" i="6"/>
  <c r="B22" i="6"/>
  <c r="B33" i="6" l="1"/>
  <c r="B137" i="6"/>
  <c r="B70" i="6"/>
  <c r="B71" i="6" s="1"/>
  <c r="B72" i="6" s="1"/>
  <c r="B86" i="6" s="1"/>
  <c r="B59" i="6"/>
  <c r="B100" i="6" s="1"/>
  <c r="B101" i="6" s="1"/>
  <c r="B133" i="6"/>
  <c r="B84" i="6"/>
  <c r="F8" i="3"/>
  <c r="B127" i="6" l="1"/>
  <c r="B87" i="6"/>
  <c r="B121" i="6" s="1"/>
  <c r="B27" i="6"/>
  <c r="B63" i="6" s="1"/>
  <c r="B102" i="6"/>
  <c r="B118" i="6" s="1"/>
  <c r="B134" i="6" s="1"/>
  <c r="B14" i="6" s="1"/>
  <c r="Q134" i="27"/>
  <c r="Q132" i="27" l="1"/>
  <c r="Q135" i="27" l="1"/>
  <c r="Q136" i="27" l="1"/>
  <c r="B106" i="27" l="1"/>
  <c r="A106" i="43" s="1"/>
  <c r="B107" i="27" l="1"/>
  <c r="A107" i="43" s="1"/>
  <c r="B108" i="27" l="1"/>
  <c r="A108" i="43" s="1"/>
  <c r="B109" i="27" l="1"/>
  <c r="A109" i="43" s="1"/>
  <c r="B110" i="27" l="1"/>
  <c r="A110" i="43" s="1"/>
  <c r="B75" i="27" l="1"/>
  <c r="B111" i="27"/>
  <c r="A111" i="43" s="1"/>
  <c r="B112" i="27" l="1"/>
  <c r="A112" i="43" s="1"/>
  <c r="B113" i="27" l="1"/>
  <c r="A113" i="43" s="1"/>
  <c r="B114" i="27" l="1"/>
  <c r="A114" i="43" s="1"/>
  <c r="B115" i="27" l="1"/>
  <c r="A115" i="43" s="1"/>
  <c r="B116" i="27" l="1"/>
  <c r="A116" i="43" s="1"/>
  <c r="B100" i="27" l="1"/>
  <c r="B117" i="27"/>
  <c r="B23" i="27" l="1"/>
  <c r="B118" i="27"/>
  <c r="B119" i="27" l="1"/>
  <c r="B73" i="27" l="1"/>
  <c r="B120" i="27"/>
  <c r="A73" i="43" l="1"/>
  <c r="B101" i="27"/>
  <c r="B121" i="27"/>
  <c r="B60" i="27" l="1"/>
  <c r="B122" i="27"/>
  <c r="A60" i="43" l="1"/>
  <c r="B25" i="27"/>
  <c r="B123" i="27"/>
  <c r="B91" i="27" l="1"/>
  <c r="B124" i="27"/>
  <c r="B125" i="27" s="1"/>
  <c r="B126" i="27" s="1"/>
  <c r="B127" i="27" s="1"/>
  <c r="B106" i="6"/>
  <c r="B107" i="6" s="1"/>
  <c r="B108" i="6" s="1"/>
  <c r="B60" i="6"/>
  <c r="B68" i="6"/>
  <c r="B77" i="6"/>
  <c r="B78" i="6" s="1"/>
  <c r="B30" i="6"/>
  <c r="B18" i="6"/>
  <c r="B23" i="6"/>
  <c r="B80" i="6"/>
  <c r="B81" i="6" s="1"/>
  <c r="B125" i="6"/>
  <c r="B55" i="6"/>
  <c r="B56" i="6" s="1"/>
  <c r="B110" i="6"/>
  <c r="B111" i="6" s="1"/>
  <c r="B73" i="6"/>
  <c r="B82" i="6"/>
  <c r="B99" i="6"/>
  <c r="B135" i="6"/>
  <c r="B24" i="27"/>
  <c r="B13" i="27" s="1"/>
  <c r="B92" i="27" l="1"/>
  <c r="A2" i="43"/>
  <c r="A3" i="43"/>
  <c r="B63" i="27"/>
  <c r="A63" i="43" l="1"/>
  <c r="B58" i="27"/>
  <c r="A4" i="43"/>
  <c r="A58" i="43" l="1"/>
  <c r="B16" i="27"/>
  <c r="A5" i="43"/>
  <c r="B42" i="27"/>
  <c r="B84" i="27" l="1"/>
  <c r="B26" i="27"/>
  <c r="B85" i="27" l="1"/>
  <c r="B53" i="27"/>
  <c r="B93" i="27" l="1"/>
  <c r="B65" i="27"/>
  <c r="A65" i="43" s="1"/>
  <c r="B27" i="27" l="1"/>
  <c r="B28" i="27" l="1"/>
  <c r="B8" i="27" l="1"/>
  <c r="A8" i="43" s="1"/>
  <c r="A13" i="43" l="1"/>
  <c r="B36" i="27"/>
  <c r="B14" i="27" l="1"/>
  <c r="A14" i="43" s="1"/>
  <c r="B15" i="27" l="1"/>
  <c r="A15" i="43" s="1"/>
  <c r="A16" i="43" l="1"/>
  <c r="B10" i="27"/>
  <c r="A10" i="43" s="1"/>
  <c r="B17" i="27" l="1"/>
  <c r="B18" i="27" l="1"/>
  <c r="A17" i="43"/>
  <c r="B67" i="27"/>
  <c r="B68" i="27" l="1"/>
  <c r="A67" i="43"/>
  <c r="B19" i="27"/>
  <c r="A19" i="43" s="1"/>
  <c r="A18" i="43"/>
  <c r="A68" i="43" l="1"/>
  <c r="B69" i="27"/>
  <c r="B64" i="27"/>
  <c r="B37" i="27"/>
  <c r="B47" i="27"/>
  <c r="B103" i="27"/>
  <c r="B62" i="27"/>
  <c r="A62" i="43" s="1"/>
  <c r="A64" i="43" l="1"/>
  <c r="A69" i="43"/>
  <c r="B70" i="27"/>
  <c r="A70" i="43" s="1"/>
  <c r="B7" i="27"/>
  <c r="B59" i="27"/>
  <c r="B33" i="27"/>
  <c r="A91" i="43" s="1"/>
  <c r="B71" i="27"/>
  <c r="A100" i="43"/>
  <c r="B6" i="27"/>
  <c r="A75" i="43" l="1"/>
  <c r="A6" i="43"/>
  <c r="A47" i="43"/>
  <c r="A71" i="43"/>
  <c r="A59" i="43"/>
  <c r="A7" i="43"/>
  <c r="B48" i="27"/>
  <c r="A23" i="43" s="1"/>
  <c r="B39" i="27"/>
  <c r="A84" i="43" s="1"/>
  <c r="B87" i="27"/>
  <c r="B72" i="27"/>
  <c r="B43" i="27"/>
  <c r="B9" i="27"/>
  <c r="B20" i="27"/>
  <c r="B61" i="27"/>
  <c r="A61" i="43" l="1"/>
  <c r="A9" i="43"/>
  <c r="A48" i="43"/>
  <c r="A72" i="43"/>
  <c r="A77" i="43"/>
  <c r="A20" i="43"/>
  <c r="B88" i="27"/>
  <c r="B89" i="27" s="1"/>
  <c r="A101" i="43" s="1"/>
  <c r="B90" i="27"/>
  <c r="A92" i="43"/>
  <c r="B86" i="27"/>
  <c r="B21" i="27"/>
  <c r="B79" i="27"/>
  <c r="A103" i="43" s="1"/>
  <c r="B102" i="27"/>
  <c r="A78" i="43" s="1"/>
  <c r="B56" i="27"/>
  <c r="A85" i="43" l="1"/>
  <c r="A21" i="43"/>
  <c r="A56" i="43"/>
  <c r="A24" i="43"/>
  <c r="A90" i="43"/>
  <c r="A102" i="43"/>
  <c r="B81" i="27"/>
  <c r="B45" i="27"/>
  <c r="A86" i="43" s="1"/>
  <c r="A93" i="43"/>
  <c r="B31" i="27"/>
  <c r="B38" i="27"/>
  <c r="B11" i="27"/>
  <c r="A25" i="43" l="1"/>
  <c r="A81" i="43"/>
  <c r="A79" i="43"/>
  <c r="A11" i="43"/>
  <c r="B50" i="27"/>
  <c r="A50" i="43" s="1"/>
  <c r="B12" i="27"/>
  <c r="B44" i="27"/>
  <c r="B35" i="27"/>
  <c r="A88" i="43" s="1"/>
  <c r="A87" i="43" l="1"/>
  <c r="A12" i="43"/>
  <c r="B57" i="27"/>
  <c r="A57" i="43" s="1"/>
  <c r="B46" i="27"/>
  <c r="B41" i="27"/>
  <c r="A89" i="43" s="1"/>
  <c r="A53" i="43" l="1"/>
  <c r="A46" i="43"/>
  <c r="B80" i="27"/>
  <c r="B34" i="27"/>
  <c r="B82" i="27"/>
  <c r="A27" i="43" l="1"/>
  <c r="A82" i="43"/>
  <c r="A80" i="43"/>
  <c r="B83" i="27"/>
  <c r="B40" i="27"/>
  <c r="A28" i="43" l="1"/>
  <c r="A83" i="43"/>
  <c r="B22" i="27" l="1"/>
  <c r="A22" i="43" l="1"/>
  <c r="B94" i="27" l="1"/>
  <c r="A33" i="43" l="1"/>
  <c r="A94" i="43"/>
  <c r="B95" i="27"/>
  <c r="A95" i="43" l="1"/>
  <c r="B96" i="27"/>
  <c r="B74" i="27"/>
  <c r="A35" i="43" l="1"/>
  <c r="A74" i="43"/>
  <c r="B97" i="27"/>
  <c r="A96" i="43"/>
  <c r="B98" i="27"/>
  <c r="A36" i="43" l="1"/>
  <c r="A98" i="43"/>
  <c r="B99" i="27"/>
  <c r="A26" i="43"/>
  <c r="A97" i="43"/>
  <c r="A34" i="43" l="1"/>
  <c r="A99" i="43"/>
  <c r="B29" i="27"/>
  <c r="A38" i="43" l="1"/>
  <c r="B30" i="27"/>
  <c r="A29" i="43"/>
  <c r="B76" i="27"/>
  <c r="A31" i="43" l="1"/>
  <c r="A30" i="43"/>
  <c r="A39" i="43"/>
  <c r="A76" i="43"/>
  <c r="B66" i="27"/>
  <c r="A40" i="43" l="1"/>
  <c r="A66" i="43"/>
  <c r="B54" i="27"/>
  <c r="A41" i="43" l="1"/>
  <c r="A54" i="43"/>
  <c r="B55" i="27"/>
  <c r="B49" i="27"/>
  <c r="A42" i="43" l="1"/>
  <c r="A49" i="43"/>
  <c r="A37" i="43"/>
  <c r="A55" i="43"/>
  <c r="B51" i="27" l="1"/>
  <c r="A44" i="43" l="1"/>
  <c r="A51" i="43"/>
  <c r="B52" i="27"/>
  <c r="B32" i="27"/>
  <c r="A45" i="43" l="1"/>
  <c r="A32" i="43"/>
  <c r="A43" i="43"/>
  <c r="A52" i="43"/>
</calcChain>
</file>

<file path=xl/comments1.xml><?xml version="1.0" encoding="utf-8"?>
<comments xmlns="http://schemas.openxmlformats.org/spreadsheetml/2006/main">
  <authors>
    <author>bortoletto</author>
  </authors>
  <commentList>
    <comment ref="A1" authorId="0">
      <text>
        <r>
          <rPr>
            <sz val="8"/>
            <color indexed="81"/>
            <rFont val="Tahoma"/>
            <family val="2"/>
          </rPr>
          <t>code bleu transmis a VL
code jaune retour de Vincent si inscription FFG</t>
        </r>
      </text>
    </comment>
  </commentList>
</comments>
</file>

<file path=xl/comments2.xml><?xml version="1.0" encoding="utf-8"?>
<comments xmlns="http://schemas.openxmlformats.org/spreadsheetml/2006/main">
  <authors>
    <author>bortoletto</author>
  </authors>
  <commentList>
    <comment ref="AR15" authorId="0">
      <text>
        <r>
          <rPr>
            <b/>
            <sz val="8"/>
            <color indexed="81"/>
            <rFont val="Tahoma"/>
            <family val="2"/>
          </rPr>
          <t>Jcb;
cotisation mensuelle / 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5" authorId="0">
      <text>
        <r>
          <rPr>
            <b/>
            <sz val="8"/>
            <color indexed="81"/>
            <rFont val="Tahoma"/>
            <family val="2"/>
          </rPr>
          <t>jcb:
cot semaine/Nbre Hrs sem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bortoletto</author>
    <author>Admin</author>
  </authors>
  <commentList>
    <comment ref="G5" authorId="0">
      <text>
        <r>
          <rPr>
            <b/>
            <sz val="8"/>
            <color indexed="81"/>
            <rFont val="Tahoma"/>
            <family val="2"/>
          </rPr>
          <t>Jcb;
cotisation mensuelle / 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" authorId="0">
      <text>
        <r>
          <rPr>
            <b/>
            <sz val="8"/>
            <color indexed="81"/>
            <rFont val="Tahoma"/>
            <family val="2"/>
          </rPr>
          <t>jcb:
cot semaine/Nbre Hrs sem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0">
      <text>
        <r>
          <rPr>
            <b/>
            <sz val="8"/>
            <color indexed="81"/>
            <rFont val="Tahoma"/>
            <family val="2"/>
          </rPr>
          <t>Valeur heure d'entraînement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0">
      <text>
        <r>
          <rPr>
            <b/>
            <sz val="8"/>
            <color indexed="81"/>
            <rFont val="Tahoma"/>
            <family val="2"/>
          </rPr>
          <t>rapport par semaine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attention t/h ayshé +trajet
</t>
        </r>
      </text>
    </comment>
  </commentList>
</comments>
</file>

<file path=xl/comments4.xml><?xml version="1.0" encoding="utf-8"?>
<comments xmlns="http://schemas.openxmlformats.org/spreadsheetml/2006/main">
  <authors>
    <author>bortoletto</author>
  </authors>
  <commentList>
    <comment ref="C1" authorId="0">
      <text>
        <r>
          <rPr>
            <sz val="8"/>
            <color indexed="81"/>
            <rFont val="Tahoma"/>
            <family val="2"/>
          </rPr>
          <t>code bleu transmis a VL
code jaune retour de Vincent si inscription FFG</t>
        </r>
      </text>
    </comment>
  </commentList>
</comments>
</file>

<file path=xl/comments5.xml><?xml version="1.0" encoding="utf-8"?>
<comments xmlns="http://schemas.openxmlformats.org/spreadsheetml/2006/main">
  <authors>
    <author>bortoletto</author>
  </authors>
  <commentList>
    <comment ref="C1" authorId="0">
      <text>
        <r>
          <rPr>
            <sz val="8"/>
            <color indexed="81"/>
            <rFont val="Tahoma"/>
            <family val="2"/>
          </rPr>
          <t>code bleu transmis a VL
code jaune retour de Vincent si inscription FFG</t>
        </r>
      </text>
    </comment>
  </commentList>
</comments>
</file>

<file path=xl/sharedStrings.xml><?xml version="1.0" encoding="utf-8"?>
<sst xmlns="http://schemas.openxmlformats.org/spreadsheetml/2006/main" count="3391" uniqueCount="1288">
  <si>
    <t>jc.bortoletto@gmail.com</t>
  </si>
  <si>
    <t>Liège</t>
  </si>
  <si>
    <t>Nom</t>
  </si>
  <si>
    <t>date Nai</t>
  </si>
  <si>
    <t>tél</t>
  </si>
  <si>
    <t>Gsm</t>
  </si>
  <si>
    <t>CP</t>
  </si>
  <si>
    <t>Localité</t>
  </si>
  <si>
    <t>Hognoul</t>
  </si>
  <si>
    <t>fat_osmani@hotmail.com</t>
  </si>
  <si>
    <t>St Nicolas</t>
  </si>
  <si>
    <t>licence</t>
  </si>
  <si>
    <t>Comité</t>
  </si>
  <si>
    <t>GR Brevet</t>
  </si>
  <si>
    <t>Total</t>
  </si>
  <si>
    <t>rizzo.lesage@gmail.com</t>
  </si>
  <si>
    <t>EdP</t>
  </si>
  <si>
    <t>Psychomotricité</t>
  </si>
  <si>
    <t>Adresse</t>
  </si>
  <si>
    <t>maudesouricette0608@gmail.com</t>
  </si>
  <si>
    <t>Com</t>
  </si>
  <si>
    <t>Psyc</t>
  </si>
  <si>
    <t>S</t>
  </si>
  <si>
    <t>Natio</t>
  </si>
  <si>
    <t>Belg</t>
  </si>
  <si>
    <t>S GD</t>
  </si>
  <si>
    <t>M</t>
  </si>
  <si>
    <t>Marie-Rose</t>
  </si>
  <si>
    <t>marie.l-legrand@hotmail.fr</t>
  </si>
  <si>
    <t>odette.marion@base.be</t>
  </si>
  <si>
    <t>Mariedisalvo@hotmail.com</t>
  </si>
  <si>
    <t>non</t>
  </si>
  <si>
    <t>Rue De La Vaux 9/7</t>
  </si>
  <si>
    <t>0497/67 27 16</t>
  </si>
  <si>
    <t>0497/40 25 41</t>
  </si>
  <si>
    <t>0486/85 07 92</t>
  </si>
  <si>
    <t>0486/27 74 55</t>
  </si>
  <si>
    <t>0499/19 29 99</t>
  </si>
  <si>
    <t>0497/13 09 43</t>
  </si>
  <si>
    <t>GR Equipe</t>
  </si>
  <si>
    <t>GR Compétition</t>
  </si>
  <si>
    <t>semaine</t>
  </si>
  <si>
    <t>Code</t>
  </si>
  <si>
    <t>GR Comp Equipe</t>
  </si>
  <si>
    <t>com</t>
  </si>
  <si>
    <t>Entraîneur</t>
  </si>
  <si>
    <t>04/257 78 88</t>
  </si>
  <si>
    <t>04/226 90 00</t>
  </si>
  <si>
    <t>FfG</t>
  </si>
  <si>
    <t>Lun</t>
  </si>
  <si>
    <t>Mar</t>
  </si>
  <si>
    <t>Mer</t>
  </si>
  <si>
    <t>Jeu</t>
  </si>
  <si>
    <t>Ven</t>
  </si>
  <si>
    <t>Sam</t>
  </si>
  <si>
    <t>Dim</t>
  </si>
  <si>
    <t>Taux Horaire</t>
  </si>
  <si>
    <t>section</t>
  </si>
  <si>
    <t>entraineur</t>
  </si>
  <si>
    <t>04/234 23 05</t>
  </si>
  <si>
    <t>0487/74 95 50</t>
  </si>
  <si>
    <t>Com T</t>
  </si>
  <si>
    <t>total</t>
  </si>
  <si>
    <t>sem</t>
  </si>
  <si>
    <t>Hrs par
Sec/ sem</t>
  </si>
  <si>
    <t>Mois</t>
  </si>
  <si>
    <t>hrs</t>
  </si>
  <si>
    <t>Par</t>
  </si>
  <si>
    <t>Taux horaire</t>
  </si>
  <si>
    <t>Resultat</t>
  </si>
  <si>
    <t>Inscription</t>
  </si>
  <si>
    <t>Rue Fond Pirette 87</t>
  </si>
  <si>
    <t>Cotisation
mois</t>
  </si>
  <si>
    <t>Rentré des cotisations</t>
  </si>
  <si>
    <t>Hrs/sem</t>
  </si>
  <si>
    <t>Coût semaine</t>
  </si>
  <si>
    <t>SI</t>
  </si>
  <si>
    <t>cotisation
an actuelle</t>
  </si>
  <si>
    <t>automatique</t>
  </si>
  <si>
    <t>Rentree par</t>
  </si>
  <si>
    <t>Cotisation
 actuelle
Unité/an</t>
  </si>
  <si>
    <t xml:space="preserve">saison </t>
  </si>
  <si>
    <t>Nombres 
d'inscrit 
aujourd'hui</t>
  </si>
  <si>
    <t>cotisation
 an</t>
  </si>
  <si>
    <t>coût par an</t>
  </si>
  <si>
    <t>Rue Tout-Va-Bien 67</t>
  </si>
  <si>
    <t>Rue Louis Germeaux 30</t>
  </si>
  <si>
    <t>Rue Bordelais 200/102</t>
  </si>
  <si>
    <t>Assurance</t>
  </si>
  <si>
    <t>Ok</t>
  </si>
  <si>
    <t>Section inscription</t>
  </si>
  <si>
    <t>Nre Gymn
minimum</t>
  </si>
  <si>
    <t>Rentré
Cotisation
actuelle/An</t>
  </si>
  <si>
    <t>en date du :</t>
  </si>
  <si>
    <t>Entretien dame</t>
  </si>
  <si>
    <t>Juprelle</t>
  </si>
  <si>
    <t>Juge</t>
  </si>
  <si>
    <t>Membre inscrit</t>
  </si>
  <si>
    <t>NON</t>
  </si>
  <si>
    <t>Situation actuelle</t>
  </si>
  <si>
    <t>T:T</t>
  </si>
  <si>
    <t>situation section
inscrit       €</t>
  </si>
  <si>
    <t>DANSE modern Jazz</t>
  </si>
  <si>
    <t>Section</t>
  </si>
  <si>
    <t>n/dispo</t>
  </si>
  <si>
    <t>zzzzz</t>
  </si>
  <si>
    <t>Stage</t>
  </si>
  <si>
    <t>Heures
sem</t>
  </si>
  <si>
    <t>Cot an</t>
  </si>
  <si>
    <t>Euros</t>
  </si>
  <si>
    <t>Valeur</t>
  </si>
  <si>
    <t>horaire</t>
  </si>
  <si>
    <t>h sem</t>
  </si>
  <si>
    <t>Nbre sem</t>
  </si>
  <si>
    <t>date
Paie
assur</t>
  </si>
  <si>
    <t>Cotisation</t>
  </si>
  <si>
    <t>assurance</t>
  </si>
  <si>
    <t>participation
annuelle</t>
  </si>
  <si>
    <t>/ an</t>
  </si>
  <si>
    <t>GR brevet</t>
  </si>
  <si>
    <t>Saison 2013-2014</t>
  </si>
  <si>
    <t>participation
mensuel
actuelle</t>
  </si>
  <si>
    <t>augmentation
mensuelle</t>
  </si>
  <si>
    <t>Cotisation
mensuelle</t>
  </si>
  <si>
    <t>ENTRETIEN</t>
  </si>
  <si>
    <t>Entretien Dame</t>
  </si>
  <si>
    <r>
      <t>2</t>
    </r>
    <r>
      <rPr>
        <vertAlign val="superscript"/>
        <sz val="10"/>
        <rFont val="Arial"/>
        <family val="2"/>
      </rPr>
      <t>me
trimestre</t>
    </r>
  </si>
  <si>
    <r>
      <t>3</t>
    </r>
    <r>
      <rPr>
        <vertAlign val="superscript"/>
        <sz val="10"/>
        <rFont val="Arial"/>
        <family val="2"/>
      </rPr>
      <t>me
trimestre</t>
    </r>
  </si>
  <si>
    <t xml:space="preserve">
coût
Heure</t>
  </si>
  <si>
    <t>stage</t>
  </si>
  <si>
    <t>Psy</t>
  </si>
  <si>
    <t>A Dam</t>
  </si>
  <si>
    <t xml:space="preserve">Si nécessaire la cotisation annuelle peut être acquittée en maximum deux versements  </t>
  </si>
  <si>
    <t>GRB</t>
  </si>
  <si>
    <t>GRE</t>
  </si>
  <si>
    <t>EDam</t>
  </si>
  <si>
    <t>Mjazz</t>
  </si>
  <si>
    <t>Edam</t>
  </si>
  <si>
    <t>assur</t>
  </si>
  <si>
    <t>Av Francois Van Belle 37</t>
  </si>
  <si>
    <t>cotisation</t>
  </si>
  <si>
    <t>N°</t>
  </si>
  <si>
    <t>Rappel</t>
  </si>
  <si>
    <t>encour</t>
  </si>
  <si>
    <t>ComT</t>
  </si>
  <si>
    <t>MJazz</t>
  </si>
  <si>
    <t>valeur heures</t>
  </si>
  <si>
    <t>Nb</t>
  </si>
  <si>
    <t>droit 
image
N° doc</t>
  </si>
  <si>
    <t>En ordre de paiement</t>
  </si>
  <si>
    <t>1er contact</t>
  </si>
  <si>
    <t>oui</t>
  </si>
  <si>
    <t>resultat</t>
  </si>
  <si>
    <t>remarques</t>
  </si>
  <si>
    <t>tiffany.lesage1997@gmail.com</t>
  </si>
  <si>
    <t>Ayshé</t>
  </si>
  <si>
    <t>Verviers</t>
  </si>
  <si>
    <t>087/78 66 04</t>
  </si>
  <si>
    <t>date</t>
  </si>
  <si>
    <t>ACom</t>
  </si>
  <si>
    <t>ACom T</t>
  </si>
  <si>
    <t>ayshe.1@mail.ru</t>
  </si>
  <si>
    <t>edam</t>
  </si>
  <si>
    <t>comT</t>
  </si>
  <si>
    <t>grb</t>
  </si>
  <si>
    <t>Acom</t>
  </si>
  <si>
    <t>ACom j</t>
  </si>
  <si>
    <t>Percu</t>
  </si>
  <si>
    <t>date impossible (évènement incontournable)</t>
  </si>
  <si>
    <t>0496/82 49 80</t>
  </si>
  <si>
    <t>?</t>
  </si>
  <si>
    <t>GRI</t>
  </si>
  <si>
    <t>Date Payé
ou Arrangement</t>
  </si>
  <si>
    <t>rappel</t>
  </si>
  <si>
    <t>sept</t>
  </si>
  <si>
    <t>oct</t>
  </si>
  <si>
    <t>Nov</t>
  </si>
  <si>
    <t>déc</t>
  </si>
  <si>
    <t>Jan</t>
  </si>
  <si>
    <t>fev</t>
  </si>
  <si>
    <t>mars</t>
  </si>
  <si>
    <t>Majoration annuelle proportionnelle</t>
  </si>
  <si>
    <t>Saison</t>
  </si>
  <si>
    <t>GR Indiv</t>
  </si>
  <si>
    <t>licence unique</t>
  </si>
  <si>
    <t>Hrs/jr</t>
  </si>
  <si>
    <t>vente</t>
  </si>
  <si>
    <t>entraînement GR Individuelle</t>
  </si>
  <si>
    <t>euros</t>
  </si>
  <si>
    <t>Coût des sections</t>
  </si>
  <si>
    <t>XXXL</t>
  </si>
  <si>
    <t>XL</t>
  </si>
  <si>
    <t>L</t>
  </si>
  <si>
    <t>AM:AM</t>
  </si>
  <si>
    <t>Taille</t>
  </si>
  <si>
    <t>XXL</t>
  </si>
  <si>
    <t>avril</t>
  </si>
  <si>
    <t>mai</t>
  </si>
  <si>
    <t>juin</t>
  </si>
  <si>
    <t>T-S</t>
  </si>
  <si>
    <t>T-M</t>
  </si>
  <si>
    <t>T-XXL</t>
  </si>
  <si>
    <t>T-L</t>
  </si>
  <si>
    <t>T-XL</t>
  </si>
  <si>
    <t>T-XXXL</t>
  </si>
  <si>
    <t>T-12_14</t>
  </si>
  <si>
    <t>5_6</t>
  </si>
  <si>
    <t>7_8</t>
  </si>
  <si>
    <t>T-7_8</t>
  </si>
  <si>
    <t>T-9_11</t>
  </si>
  <si>
    <t>T-5_6</t>
  </si>
  <si>
    <t>12_14</t>
  </si>
  <si>
    <t>4_5</t>
  </si>
  <si>
    <t>9_11</t>
  </si>
  <si>
    <t>3_4</t>
  </si>
  <si>
    <t>T-3_4</t>
  </si>
  <si>
    <t>T-4_5</t>
  </si>
  <si>
    <t>total gymnaste</t>
  </si>
  <si>
    <t>Coût TOTAL</t>
  </si>
  <si>
    <t>P/unité</t>
  </si>
  <si>
    <t>sérégraphie</t>
  </si>
  <si>
    <t>87/o</t>
  </si>
  <si>
    <t>commande</t>
  </si>
  <si>
    <t>Reste
en
stock</t>
  </si>
  <si>
    <t>Sorti
du
stock</t>
  </si>
  <si>
    <t>STOCK</t>
  </si>
  <si>
    <t>diff</t>
  </si>
  <si>
    <t>JC 2</t>
  </si>
  <si>
    <t>VL 2</t>
  </si>
  <si>
    <t>Achat</t>
  </si>
  <si>
    <t>CONSOMATION
par
taille</t>
  </si>
  <si>
    <t>plus foncé</t>
  </si>
  <si>
    <t>Qté par commande</t>
  </si>
  <si>
    <t>taille</t>
  </si>
  <si>
    <t>2013-14</t>
  </si>
  <si>
    <t>2014-15</t>
  </si>
  <si>
    <t>Date
d'envoie
 Vincent</t>
  </si>
  <si>
    <t>2015-2016</t>
  </si>
  <si>
    <t>Saison15_16</t>
  </si>
  <si>
    <t>ComJ</t>
  </si>
  <si>
    <t>Comj</t>
  </si>
  <si>
    <t>droit 
a l'image
N° doc</t>
  </si>
  <si>
    <t>F</t>
  </si>
  <si>
    <t>0497/38 42 26
0499/19 29 99 M</t>
  </si>
  <si>
    <t>33/o</t>
  </si>
  <si>
    <t>34/o</t>
  </si>
  <si>
    <t>Rue Fond-Pirette 87</t>
  </si>
  <si>
    <t>0483/36 10 47
0486/27 74 55 M</t>
  </si>
  <si>
    <t>2/o</t>
  </si>
  <si>
    <t>Rue Naniot 151</t>
  </si>
  <si>
    <t>04/226 15 12</t>
  </si>
  <si>
    <t>0491/04 71 40
0493/52 67 68 M</t>
  </si>
  <si>
    <t>feirataina@hotmail.com</t>
  </si>
  <si>
    <t>Rue de Joie 157</t>
  </si>
  <si>
    <t>04/229 59 54</t>
  </si>
  <si>
    <t>pirlotcoletta@gmail.com</t>
  </si>
  <si>
    <t>8/o</t>
  </si>
  <si>
    <t>Rue des Noyers 49</t>
  </si>
  <si>
    <t>04/226 97 46</t>
  </si>
  <si>
    <t>0473/46 27 57</t>
  </si>
  <si>
    <t>10/o</t>
  </si>
  <si>
    <t>0498/78 32 68
0496/11 12 13 M</t>
  </si>
  <si>
    <t>39/o</t>
  </si>
  <si>
    <t>Ital</t>
  </si>
  <si>
    <t>0499/176643</t>
  </si>
  <si>
    <t>67/o</t>
  </si>
  <si>
    <t>6/o</t>
  </si>
  <si>
    <t>Rue Des Prés 15</t>
  </si>
  <si>
    <t>04/252 51 03</t>
  </si>
  <si>
    <t>0475/930 959</t>
  </si>
  <si>
    <t>myriammercier1957@hotmail.com</t>
  </si>
  <si>
    <t>Av Fr. Van Belle 41</t>
  </si>
  <si>
    <t>Tilleur (lg)</t>
  </si>
  <si>
    <t>04/234 05 51</t>
  </si>
  <si>
    <t>0491/08 92 93</t>
  </si>
  <si>
    <t>Sciasciaanna@gmail.com</t>
  </si>
  <si>
    <t>9/o</t>
  </si>
  <si>
    <t>Rue Davio 17</t>
  </si>
  <si>
    <t>Ougrée</t>
  </si>
  <si>
    <t>04/384 78 00</t>
  </si>
  <si>
    <t>0471/71 35 31
0493/58 36 16 M</t>
  </si>
  <si>
    <t>lucie.nieduziak@hotmail.be</t>
  </si>
  <si>
    <t>36/o</t>
  </si>
  <si>
    <t>Rue du Carrefour 165</t>
  </si>
  <si>
    <t>Jemeppe</t>
  </si>
  <si>
    <t>04/265 63 31</t>
  </si>
  <si>
    <t>0485/56 99 79</t>
  </si>
  <si>
    <t>vincentarrisico@gmail.com</t>
  </si>
  <si>
    <t>65/o</t>
  </si>
  <si>
    <t>Rue des Noyers 53</t>
  </si>
  <si>
    <t>04/226 41 71</t>
  </si>
  <si>
    <t>0485/37 22 41</t>
  </si>
  <si>
    <t>dominique-picone@live.fr</t>
  </si>
  <si>
    <t>12/o</t>
  </si>
  <si>
    <t>Av des Maronniers 162</t>
  </si>
  <si>
    <t>04/233 51 72</t>
  </si>
  <si>
    <t>0477/79 09 23</t>
  </si>
  <si>
    <t>14/o</t>
  </si>
  <si>
    <t>Rue du Mayeur 27</t>
  </si>
  <si>
    <t>0494/08 92 67</t>
  </si>
  <si>
    <t>13/o</t>
  </si>
  <si>
    <t>Chemin des Puisatiers 10</t>
  </si>
  <si>
    <t>Loncin</t>
  </si>
  <si>
    <t>0496/08 07 02</t>
  </si>
  <si>
    <t>Rue de Boncelles 81</t>
  </si>
  <si>
    <t>04/337 17 32</t>
  </si>
  <si>
    <t>0495/50 50 13 Mr</t>
  </si>
  <si>
    <t>hansoul96@hotmail.com</t>
  </si>
  <si>
    <t>43/o</t>
  </si>
  <si>
    <t>rue des Noyers 27</t>
  </si>
  <si>
    <t>04/229 32 04</t>
  </si>
  <si>
    <t>0493/62 02 80</t>
  </si>
  <si>
    <t>ben-nyns@hotmail.com</t>
  </si>
  <si>
    <t>89/o</t>
  </si>
  <si>
    <t>Rue De Borsu 28</t>
  </si>
  <si>
    <t>Verlaine</t>
  </si>
  <si>
    <t>04/286 26 72</t>
  </si>
  <si>
    <t>0498/47 24 62</t>
  </si>
  <si>
    <t>franca081255@hotmail.fr</t>
  </si>
  <si>
    <t>30/o</t>
  </si>
  <si>
    <t>Rue de L'Industrie 37/3</t>
  </si>
  <si>
    <t>Seraing</t>
  </si>
  <si>
    <t>0497/77 55 87 GM</t>
  </si>
  <si>
    <t>francine10@live.be</t>
  </si>
  <si>
    <t>42/o</t>
  </si>
  <si>
    <t>Allée des Fauvettes 63</t>
  </si>
  <si>
    <t>Alleur</t>
  </si>
  <si>
    <t>04/372 06 69</t>
  </si>
  <si>
    <t>0498/37 49 24 M
0476/44 39 18 P</t>
  </si>
  <si>
    <t>veronique_doutrewe@hotmail.com</t>
  </si>
  <si>
    <t>124/N</t>
  </si>
  <si>
    <t>Rue Bois-Gotha 93</t>
  </si>
  <si>
    <t>04/2242728</t>
  </si>
  <si>
    <t>0485/74 97 35 P
0486/40 87 10 M</t>
  </si>
  <si>
    <t>ermarechal@gmail.com</t>
  </si>
  <si>
    <t>7/o</t>
  </si>
  <si>
    <t xml:space="preserve">rue Joseph Dejardin 160 </t>
  </si>
  <si>
    <t>Montegnée</t>
  </si>
  <si>
    <t>0494/34 00 86 M
0495/42 74 44 P</t>
  </si>
  <si>
    <t>francottedaniel@hotmail.com</t>
  </si>
  <si>
    <t>58/o</t>
  </si>
  <si>
    <t>21/o</t>
  </si>
  <si>
    <t>Rue Paul Janson 30</t>
  </si>
  <si>
    <t>54/o</t>
  </si>
  <si>
    <t>19/o</t>
  </si>
  <si>
    <t>Rue Thierbise 81</t>
  </si>
  <si>
    <t>0497/18 45 07</t>
  </si>
  <si>
    <t>/o</t>
  </si>
  <si>
    <t>rue de la Coopération 117</t>
  </si>
  <si>
    <t>04/226 20 15</t>
  </si>
  <si>
    <t>0498/62 65 82</t>
  </si>
  <si>
    <t>11/o</t>
  </si>
  <si>
    <t>rue des Chalets 132</t>
  </si>
  <si>
    <t>Jemeppe S/M</t>
  </si>
  <si>
    <t>04/231 09 57</t>
  </si>
  <si>
    <t>0496/67 07 80 P 0494/84 03 28 M</t>
  </si>
  <si>
    <t>girardibrun@hotmail.com</t>
  </si>
  <si>
    <t>73/o</t>
  </si>
  <si>
    <t>Rue des Wallons 223</t>
  </si>
  <si>
    <t>04/252 58 28</t>
  </si>
  <si>
    <t>0495/43 36 51 M</t>
  </si>
  <si>
    <t>genevieve.lizin@skynet.be</t>
  </si>
  <si>
    <t>45/o</t>
  </si>
  <si>
    <t xml:space="preserve">Rue du Carrefour 165 </t>
  </si>
  <si>
    <t>0485/56 99 79 M
0493/60 09 11 P</t>
  </si>
  <si>
    <t>64/o</t>
  </si>
  <si>
    <t>Rue Sous les Vignes 63</t>
  </si>
  <si>
    <t>04/266 21 09</t>
  </si>
  <si>
    <t>0494/36 82 71 M</t>
  </si>
  <si>
    <t>am.binnici@live.be</t>
  </si>
  <si>
    <t>57/o</t>
  </si>
  <si>
    <t>55/o</t>
  </si>
  <si>
    <t>16/o</t>
  </si>
  <si>
    <t> Rue Cherave 25</t>
  </si>
  <si>
    <t>Huy</t>
  </si>
  <si>
    <t>085/30 12 88</t>
  </si>
  <si>
    <t>0497/76 56 00</t>
  </si>
  <si>
    <t>sferrazza.vittoria@hotmail.com</t>
  </si>
  <si>
    <t>4/o</t>
  </si>
  <si>
    <t>1/o</t>
  </si>
  <si>
    <t>32/o</t>
  </si>
  <si>
    <t>Rue St Laurent 319</t>
  </si>
  <si>
    <t>0497/70 48 99</t>
  </si>
  <si>
    <t>53/o</t>
  </si>
  <si>
    <t>Rue du Carrefour 163</t>
  </si>
  <si>
    <t>04/233 15 50</t>
  </si>
  <si>
    <t xml:space="preserve">0497/16 90 90 </t>
  </si>
  <si>
    <t>pinapolo@hotmail.com</t>
  </si>
  <si>
    <t>41/o</t>
  </si>
  <si>
    <t>Chaussée J.J. Knaepen 241</t>
  </si>
  <si>
    <t>04/246 10 87</t>
  </si>
  <si>
    <t>0476/62 70 68 M</t>
  </si>
  <si>
    <t>miprilou@hotmail.com</t>
  </si>
  <si>
    <t>46/o</t>
  </si>
  <si>
    <t>Rue Sous les Vignes 70</t>
  </si>
  <si>
    <t>Sclessin</t>
  </si>
  <si>
    <t>04/252 37 73</t>
  </si>
  <si>
    <t>0488/41 37 22</t>
  </si>
  <si>
    <t>40/o</t>
  </si>
  <si>
    <t>Rue du Jardin Botanique 20</t>
  </si>
  <si>
    <t>0477/18 91 22 M</t>
  </si>
  <si>
    <t>flocomblin@gmail.com</t>
  </si>
  <si>
    <t>44/o</t>
  </si>
  <si>
    <t>Rue des Genêts 43</t>
  </si>
  <si>
    <t>0496/30 61 30 M
0496/30 61 33 P</t>
  </si>
  <si>
    <t>christine-pirouette@hotmail.com</t>
  </si>
  <si>
    <t>49/o</t>
  </si>
  <si>
    <t>Rue Henri Maus 181</t>
  </si>
  <si>
    <t xml:space="preserve">04/253 43 71 </t>
  </si>
  <si>
    <t>0494/64 35 22 M
0497/30 65 93 P</t>
  </si>
  <si>
    <t>quittreanne@hotmail.com</t>
  </si>
  <si>
    <t>47/o</t>
  </si>
  <si>
    <t>Rue des Sorbiers 12</t>
  </si>
  <si>
    <t>0497/ 42 32 21 M</t>
  </si>
  <si>
    <t>marie_durieux@hotmail.com</t>
  </si>
  <si>
    <t>37/o</t>
  </si>
  <si>
    <t>Rue St Nicolas 47</t>
  </si>
  <si>
    <t>04/375 31 02</t>
  </si>
  <si>
    <t>0476/28 13 47 P</t>
  </si>
  <si>
    <t>benoit.marchal4000@gmail.com</t>
  </si>
  <si>
    <t>48/o</t>
  </si>
  <si>
    <t>Rue F. Nicolay 566</t>
  </si>
  <si>
    <t>04/225 06 18</t>
  </si>
  <si>
    <t>0498/37 38 06 M</t>
  </si>
  <si>
    <t>melinda.sferrazza@gmail.com</t>
  </si>
  <si>
    <t>35/o</t>
  </si>
  <si>
    <t>Rue des Genêts 48</t>
  </si>
  <si>
    <t>04/254 22 64</t>
  </si>
  <si>
    <t>0495/20 70 71 M</t>
  </si>
  <si>
    <t>patrumfels@hotmail.com</t>
  </si>
  <si>
    <t>28/o</t>
  </si>
  <si>
    <t>Rue de la Justice 35</t>
  </si>
  <si>
    <t>04/252 82 73</t>
  </si>
  <si>
    <t>0473/31 44 20 M
0472/61 51 11 P</t>
  </si>
  <si>
    <t>gordon.chrystinne56@skynet.be</t>
  </si>
  <si>
    <t>22/o</t>
  </si>
  <si>
    <t>Allée des Abbesses 6</t>
  </si>
  <si>
    <t>Rocourt</t>
  </si>
  <si>
    <t>0475/83 88 35</t>
  </si>
  <si>
    <t>18/o</t>
  </si>
  <si>
    <t>Rue Cour Robert 51</t>
  </si>
  <si>
    <t>04/233 15 24</t>
  </si>
  <si>
    <t>0479/74 22 10</t>
  </si>
  <si>
    <t>pasquale.reale@hotmail.com</t>
  </si>
  <si>
    <t>20/o</t>
  </si>
  <si>
    <t>Rue de la Cité 8</t>
  </si>
  <si>
    <t>Vottem</t>
  </si>
  <si>
    <t>04/227 61 08</t>
  </si>
  <si>
    <t>0494/63 13 48</t>
  </si>
  <si>
    <t>17/o</t>
  </si>
  <si>
    <t>Rue Malaise 65</t>
  </si>
  <si>
    <t>04/254 22 15</t>
  </si>
  <si>
    <t>0497/23 37 08 M</t>
  </si>
  <si>
    <t>lorenamazzocco@outlook.com</t>
  </si>
  <si>
    <t>5/o</t>
  </si>
  <si>
    <t>Rue F. Nicolay 525</t>
  </si>
  <si>
    <t>04/233 52 25</t>
  </si>
  <si>
    <t>0493/53 15 53 M
0493/53 15 39 P</t>
  </si>
  <si>
    <t>pinocirino@hotmail.fr</t>
  </si>
  <si>
    <t>3/o</t>
  </si>
  <si>
    <t>Rue de l'Aqueduc 20</t>
  </si>
  <si>
    <t>Grâce-Hollogne</t>
  </si>
  <si>
    <t>0498/65 12 31
0491/03 20 35 M</t>
  </si>
  <si>
    <t>eve-dethier@hotmail.com</t>
  </si>
  <si>
    <t>56/o</t>
  </si>
  <si>
    <t>Rue F. Nicolay 632</t>
  </si>
  <si>
    <t>Tilleur</t>
  </si>
  <si>
    <t>0496/86 62 75
0496/86 64 54 M</t>
  </si>
  <si>
    <t>carmy43_3@hotmail.com</t>
  </si>
  <si>
    <t>52/o</t>
  </si>
  <si>
    <t>Rue Malaise 63</t>
  </si>
  <si>
    <t>0483/51 94 95 M</t>
  </si>
  <si>
    <t>tonypillitteri@hotmail.com</t>
  </si>
  <si>
    <t>29/o</t>
  </si>
  <si>
    <t>rue de la Station 39/1</t>
  </si>
  <si>
    <t>0497/32 64 63 M</t>
  </si>
  <si>
    <t>angy.randa@hotmail.com</t>
  </si>
  <si>
    <t>60/o</t>
  </si>
  <si>
    <t>rue de l'Hippodrome 10/11</t>
  </si>
  <si>
    <t>0495/19 68 29 M
0485/59 67 90 P</t>
  </si>
  <si>
    <t>candy32290@msn.com</t>
  </si>
  <si>
    <t>59/o</t>
  </si>
  <si>
    <t>rue des Pampres 44</t>
  </si>
  <si>
    <t>04/233 86 27</t>
  </si>
  <si>
    <t>0496/30 43 89 M</t>
  </si>
  <si>
    <t>cindygiulianil@live.be</t>
  </si>
  <si>
    <t>24/o</t>
  </si>
  <si>
    <t>25/o</t>
  </si>
  <si>
    <t>Esplanade Lairesse 11</t>
  </si>
  <si>
    <t>04/252 67 37</t>
  </si>
  <si>
    <t>0493/77 56 77 M
0496/28 69 27 P</t>
  </si>
  <si>
    <t>23/o</t>
  </si>
  <si>
    <t>Rue du Mayeur 44</t>
  </si>
  <si>
    <t>0477/82 27 43 M</t>
  </si>
  <si>
    <t>ginalucania@hotmail.com</t>
  </si>
  <si>
    <t>26/o</t>
  </si>
  <si>
    <t>Rue du petit Chêne 73</t>
  </si>
  <si>
    <t>0495/30 69 64 M
0475/61 97 99 GP</t>
  </si>
  <si>
    <t>isabellevirzi@yahoo.fr</t>
  </si>
  <si>
    <t>31/o</t>
  </si>
  <si>
    <t xml:space="preserve">Rue Aulichamps 6 </t>
  </si>
  <si>
    <t>0492/31 10 22 M
0492/31 10 26 P</t>
  </si>
  <si>
    <t>magange@live.be</t>
  </si>
  <si>
    <t>38/o</t>
  </si>
  <si>
    <t>Rue Cour Robert 49</t>
  </si>
  <si>
    <t>04/233 33 20</t>
  </si>
  <si>
    <t>0496/04 21 59</t>
  </si>
  <si>
    <t>50/o</t>
  </si>
  <si>
    <t>rue Buraufosse 68</t>
  </si>
  <si>
    <t>0486/70 72 93 M</t>
  </si>
  <si>
    <t>boobaa1978@hotmail.com</t>
  </si>
  <si>
    <t>27/o</t>
  </si>
  <si>
    <t>rue A. Delville 65</t>
  </si>
  <si>
    <t>Jemeppe/M</t>
  </si>
  <si>
    <t>04 247 41 45</t>
  </si>
  <si>
    <t>0497/06 71 26</t>
  </si>
  <si>
    <t>carineschrooten@hotmail.com</t>
  </si>
  <si>
    <t>51/o</t>
  </si>
  <si>
    <t>rue aux Ruelles 75 R</t>
  </si>
  <si>
    <t>0495/429016</t>
  </si>
  <si>
    <t>63/o</t>
  </si>
  <si>
    <t>rue des Grand Champs 107</t>
  </si>
  <si>
    <t>0488/324384 M</t>
  </si>
  <si>
    <t>120/o</t>
  </si>
  <si>
    <t>Rue de la Paix 66</t>
  </si>
  <si>
    <t>04/224 49 84</t>
  </si>
  <si>
    <t>0491/36 00 47 M</t>
  </si>
  <si>
    <t>petitcoeur456@hotmail.com</t>
  </si>
  <si>
    <t>68/o</t>
  </si>
  <si>
    <t>rue de l'Industrie 39</t>
  </si>
  <si>
    <t>Flémalle</t>
  </si>
  <si>
    <t>Av Joseph Wuidar 76/13</t>
  </si>
  <si>
    <t>0494/184586 M</t>
  </si>
  <si>
    <t>aurelie228_5@hotmail.com</t>
  </si>
  <si>
    <t>rue de Tilleur 56</t>
  </si>
  <si>
    <t>st Nicolas</t>
  </si>
  <si>
    <t>0495/32 94 03
0494/10 08 05</t>
  </si>
  <si>
    <t>cochi_20@hotmail.com</t>
  </si>
  <si>
    <t>71/o</t>
  </si>
  <si>
    <t>70/o</t>
  </si>
  <si>
    <t>rue Général de Gaulle 150</t>
  </si>
  <si>
    <t>0489/720415 M</t>
  </si>
  <si>
    <t>beneclerdent@hotmail.com</t>
  </si>
  <si>
    <t>72/o</t>
  </si>
  <si>
    <t>rue Fond-Pirette 170</t>
  </si>
  <si>
    <t>04/253 09 52</t>
  </si>
  <si>
    <t>0497/41 90 07
0477/13 69 96</t>
  </si>
  <si>
    <t>sandrinecoomans@hotmail.com</t>
  </si>
  <si>
    <t>74/o</t>
  </si>
  <si>
    <t>rue Bidaut 55</t>
  </si>
  <si>
    <t>liège</t>
  </si>
  <si>
    <t>0494/67 75 72 M</t>
  </si>
  <si>
    <t>77/o</t>
  </si>
  <si>
    <t>rue Florent Joannes 43</t>
  </si>
  <si>
    <t>04/233 53 76</t>
  </si>
  <si>
    <t>0491/59 26 45 P</t>
  </si>
  <si>
    <t>vwilkin@voo.be</t>
  </si>
  <si>
    <t>76/o</t>
  </si>
  <si>
    <t>Av des Marronniers 156</t>
  </si>
  <si>
    <t>04/233 82 52</t>
  </si>
  <si>
    <t>0476/75 30 11</t>
  </si>
  <si>
    <t>vos.danielle@hotmail.com</t>
  </si>
  <si>
    <t>99/o</t>
  </si>
  <si>
    <t>court Robert 53</t>
  </si>
  <si>
    <t>0495/26 77 09</t>
  </si>
  <si>
    <t>lardinois.roxane@gmail.com</t>
  </si>
  <si>
    <t>90/o</t>
  </si>
  <si>
    <t>rue du Pommier 42</t>
  </si>
  <si>
    <t>Liege</t>
  </si>
  <si>
    <t>0474/62 15 28 P</t>
  </si>
  <si>
    <t>rudyvanstraelen@yahoo.fr</t>
  </si>
  <si>
    <t>rue Chèvrement 46</t>
  </si>
  <si>
    <t>vaux s/chèvremont</t>
  </si>
  <si>
    <t>0491/51 49 97 P</t>
  </si>
  <si>
    <t>82/o</t>
  </si>
  <si>
    <t>rue Aulichamps 7</t>
  </si>
  <si>
    <t>0497/65 54 31 M</t>
  </si>
  <si>
    <t>sabrina0508@hotmail.fr</t>
  </si>
  <si>
    <t>80/o</t>
  </si>
  <si>
    <t>81/o</t>
  </si>
  <si>
    <t>rue des genet 11</t>
  </si>
  <si>
    <t>04/253 15 54</t>
  </si>
  <si>
    <t>0495/68 25 59</t>
  </si>
  <si>
    <t>125/N</t>
  </si>
  <si>
    <t>rue de la collectivité 14</t>
  </si>
  <si>
    <t>472/65 24 99</t>
  </si>
  <si>
    <t>carmelina_05@yahoo.fr</t>
  </si>
  <si>
    <t>84/o</t>
  </si>
  <si>
    <t>rue Morchamps 188</t>
  </si>
  <si>
    <t>04/269 55 78</t>
  </si>
  <si>
    <t>0497/86 62 28 M
0496/84 51 81  P</t>
  </si>
  <si>
    <t>brayeurisabelle@gmail.com</t>
  </si>
  <si>
    <t>88/o</t>
  </si>
  <si>
    <t>rue de la Tulipe18</t>
  </si>
  <si>
    <t>lefebvrec1976@gmail.com</t>
  </si>
  <si>
    <t>78/o</t>
  </si>
  <si>
    <t>rue Malaise 5/15</t>
  </si>
  <si>
    <t>042 33 67 00</t>
  </si>
  <si>
    <t>0495/33 52 67 M</t>
  </si>
  <si>
    <t>cricri57@live.be</t>
  </si>
  <si>
    <t>86/o</t>
  </si>
  <si>
    <t>rue Baltus 40 b</t>
  </si>
  <si>
    <t>0497/42 04 86 M</t>
  </si>
  <si>
    <t>collard_68@hotmail.com</t>
  </si>
  <si>
    <t>85/o</t>
  </si>
  <si>
    <t>rue des Genets 11</t>
  </si>
  <si>
    <t>0495/28 36 84 M</t>
  </si>
  <si>
    <t>83/o</t>
  </si>
  <si>
    <t>98/o</t>
  </si>
  <si>
    <t>rue malaise 87</t>
  </si>
  <si>
    <t>0477/66 17 94</t>
  </si>
  <si>
    <t>100/o</t>
  </si>
  <si>
    <t>rue Schmerling 38</t>
  </si>
  <si>
    <t>0493/60 04 55 M</t>
  </si>
  <si>
    <t>102/o</t>
  </si>
  <si>
    <t>rue cheveaufosse 70</t>
  </si>
  <si>
    <t xml:space="preserve">04/223 00 58 </t>
  </si>
  <si>
    <t>Bastin Bernard R</t>
  </si>
  <si>
    <t>asbllamaison@skynet.be</t>
  </si>
  <si>
    <t>106/N</t>
  </si>
  <si>
    <t>107/N</t>
  </si>
  <si>
    <t>rue Louis Barmol 66</t>
  </si>
  <si>
    <t>0495/79 51 86  P
0479/45 67 43 M</t>
  </si>
  <si>
    <t>macgil2405@gmail.com</t>
  </si>
  <si>
    <t>108/o</t>
  </si>
  <si>
    <t>quai du condroz 4</t>
  </si>
  <si>
    <t>FR</t>
  </si>
  <si>
    <t>04/2656579</t>
  </si>
  <si>
    <t>0486/08 74 74</t>
  </si>
  <si>
    <t>megane.jennysauvebois@gmail.com</t>
  </si>
  <si>
    <t>105/o</t>
  </si>
  <si>
    <t>Bureaufosse 120</t>
  </si>
  <si>
    <t>04/233 71 65</t>
  </si>
  <si>
    <t>0475/ 37 28 68 M</t>
  </si>
  <si>
    <t>giordanopane@outlook.be</t>
  </si>
  <si>
    <t>103/o</t>
  </si>
  <si>
    <t>rue du Bonnet 159</t>
  </si>
  <si>
    <t>04/226 23 05</t>
  </si>
  <si>
    <t>0495/21 06 39</t>
  </si>
  <si>
    <t>fc211151@skynet.be</t>
  </si>
  <si>
    <t>97/o</t>
  </si>
  <si>
    <t>rue d'angleur 38</t>
  </si>
  <si>
    <t xml:space="preserve">04/265 75 44 </t>
  </si>
  <si>
    <t>0496/35 99 69 M
0494/75 75 15 P</t>
  </si>
  <si>
    <t>adriano-romeo@live.be</t>
  </si>
  <si>
    <t>95/o</t>
  </si>
  <si>
    <t>101/o</t>
  </si>
  <si>
    <t>94/o</t>
  </si>
  <si>
    <t>126/N</t>
  </si>
  <si>
    <t>Chaussée de Tongre 187</t>
  </si>
  <si>
    <t>0475/81 44 77 M</t>
  </si>
  <si>
    <t>109/o</t>
  </si>
  <si>
    <t>rue du Rond Point 7</t>
  </si>
  <si>
    <t>0476/46 43 31 M</t>
  </si>
  <si>
    <t>pippo.lombardo@hotmail.com</t>
  </si>
  <si>
    <t>79/o</t>
  </si>
  <si>
    <t>rue Ferdinant Nicolay 52/B</t>
  </si>
  <si>
    <t>0487/72 16 08 M</t>
  </si>
  <si>
    <t>nayass_anas@hotmail.com</t>
  </si>
  <si>
    <t>110/o</t>
  </si>
  <si>
    <t>Valles 64</t>
  </si>
  <si>
    <t>04/254 31 72</t>
  </si>
  <si>
    <t>0495/51 86 07 M</t>
  </si>
  <si>
    <t>91/o</t>
  </si>
  <si>
    <t>93/o</t>
  </si>
  <si>
    <t>rue Du Fort  120</t>
  </si>
  <si>
    <t>04/265 33 05</t>
  </si>
  <si>
    <t>0499/19 75 09 M
0495/11 24 32 P</t>
  </si>
  <si>
    <t>rojessica@voo.be</t>
  </si>
  <si>
    <t>111/o</t>
  </si>
  <si>
    <t>0476/62 70 68</t>
  </si>
  <si>
    <t>113/o</t>
  </si>
  <si>
    <t>rue Neuve 12</t>
  </si>
  <si>
    <t>042/34 64 88</t>
  </si>
  <si>
    <t>0493/55 13 22</t>
  </si>
  <si>
    <t>114/o</t>
  </si>
  <si>
    <t>rue du centre 100</t>
  </si>
  <si>
    <t>042/66 82 95</t>
  </si>
  <si>
    <t>0491/29 87 66</t>
  </si>
  <si>
    <t>avolacateno@gmail.com</t>
  </si>
  <si>
    <t>115/o</t>
  </si>
  <si>
    <t>Rue Frédéric Braconier 37</t>
  </si>
  <si>
    <t>0474/32 25 65 M
0496/20 41 53</t>
  </si>
  <si>
    <t>corinnejoslet@hotmail.com</t>
  </si>
  <si>
    <t>112/o</t>
  </si>
  <si>
    <t>0471/71 51 02</t>
  </si>
  <si>
    <t>0474/32 25 65 M</t>
  </si>
  <si>
    <t>116/o</t>
  </si>
  <si>
    <t>rue Tout Va Bien 38</t>
  </si>
  <si>
    <t>0498/59 84 28 M</t>
  </si>
  <si>
    <t>donromina@hotmail.com</t>
  </si>
  <si>
    <t>117/o</t>
  </si>
  <si>
    <t>rue Tout Va Bien 27</t>
  </si>
  <si>
    <t>0497/68 82 14  M</t>
  </si>
  <si>
    <t>laeti2102@hotmail.com</t>
  </si>
  <si>
    <t>104/o</t>
  </si>
  <si>
    <t>rue Baltus 47</t>
  </si>
  <si>
    <t>042/52 25 46</t>
  </si>
  <si>
    <t>0497/24 06 76
0495/94 56 10 M
0495/65 68 92 P</t>
  </si>
  <si>
    <t>mfallea@skynet.be</t>
  </si>
  <si>
    <t>118/o</t>
  </si>
  <si>
    <t>rue basse Henne 57</t>
  </si>
  <si>
    <t>043/676848</t>
  </si>
  <si>
    <t>0499/742834</t>
  </si>
  <si>
    <t>dubleg9@hotmail.com</t>
  </si>
  <si>
    <t>119/o</t>
  </si>
  <si>
    <t>rue du Perron 170</t>
  </si>
  <si>
    <t>0499/127007</t>
  </si>
  <si>
    <t>skasyl@hotmail.com</t>
  </si>
  <si>
    <t>69/o</t>
  </si>
  <si>
    <t>rue Fr Roosevelt 64</t>
  </si>
  <si>
    <t>0497/10 44 77</t>
  </si>
  <si>
    <t>122/o</t>
  </si>
  <si>
    <t>rue Gilles Galler 79</t>
  </si>
  <si>
    <t>0498/19 44 16</t>
  </si>
  <si>
    <t>moa_c_moa33@hotmail.com</t>
  </si>
  <si>
    <t>121/o</t>
  </si>
  <si>
    <t>rue de la Justice 128</t>
  </si>
  <si>
    <t>75/o</t>
  </si>
  <si>
    <t>Coût saison</t>
  </si>
  <si>
    <t>rue des Paturages 31</t>
  </si>
  <si>
    <t>Wanze</t>
  </si>
  <si>
    <t>0492/31 40 11</t>
  </si>
  <si>
    <t>rosecastro13@hotmail.com</t>
  </si>
  <si>
    <t>123/o</t>
  </si>
  <si>
    <t>0494/84 03 28</t>
  </si>
  <si>
    <t>sabrinarauw@hotmail.com</t>
  </si>
  <si>
    <t>128/o</t>
  </si>
  <si>
    <t>rue Jef Ulburghs 30</t>
  </si>
  <si>
    <t/>
  </si>
  <si>
    <t>0491/52 80 40 M</t>
  </si>
  <si>
    <t>willemetflorence@live.be</t>
  </si>
  <si>
    <t>129/o</t>
  </si>
  <si>
    <t>rue sous les Roches 82</t>
  </si>
  <si>
    <t>Flemalle</t>
  </si>
  <si>
    <t>0491/42 21 16 M
0496/44 16 19 P</t>
  </si>
  <si>
    <t>silvana.dicrescenzo@live.be</t>
  </si>
  <si>
    <t>130/o</t>
  </si>
  <si>
    <t>rue ferdinant Nicolay 492</t>
  </si>
  <si>
    <t>131/o</t>
  </si>
  <si>
    <t>rue de Noville 27</t>
  </si>
  <si>
    <t>Fexhe le Haut Clocher</t>
  </si>
  <si>
    <t>0475/30 53 30</t>
  </si>
  <si>
    <t>sandrine.bxl@gmail.com</t>
  </si>
  <si>
    <t>126/o</t>
  </si>
  <si>
    <t>+ 35 assurance</t>
  </si>
  <si>
    <t>20 Réunion préparatoire</t>
  </si>
  <si>
    <t>28 Réunion prép. (19h30) Reportée si manque d’info</t>
  </si>
  <si>
    <t>31 Réunion prép. (18h) (28/31) Reprise des cours GR Eq. (10-13h)</t>
  </si>
  <si>
    <t>Reprise des cours Entretien dames (20-21h30)</t>
  </si>
  <si>
    <t>2 Reprise des cours GR Brevet (16-18h)</t>
  </si>
  <si>
    <t>5 Retrouvailles (Parc d’Avroy à Liège)</t>
  </si>
  <si>
    <t>6 Retrouvailles (Parc d’Avroy à Liège)</t>
  </si>
  <si>
    <t>7 Reprise Psycho. (17h30-18h30) Modern Jazz (18h30-20h30)</t>
  </si>
  <si>
    <t>11 Porte ouverte (17-21h)</t>
  </si>
  <si>
    <t>13 Reprise des cours GR indiv. (10-13h)</t>
  </si>
  <si>
    <t>14 Gym pour Tous (Hall omnisports d’Herstal)</t>
  </si>
  <si>
    <t>15 Gymnium (Centres sportifs du Sart-Tilman à Liège)</t>
  </si>
  <si>
    <t>5 Saint-Nicolas 6</t>
  </si>
  <si>
    <t>21 Stage GR Brevet</t>
  </si>
  <si>
    <t>22 Stage GR Brevet</t>
  </si>
  <si>
    <t>23 Stage GR Brevet</t>
  </si>
  <si>
    <t>12 Championnat provincial Liège Div. 3 à 5</t>
  </si>
  <si>
    <t>17 Championnat FfG Div. 1 à 3</t>
  </si>
  <si>
    <t>14 Fête du club EDP (Hall omnisports Renaissance) 15</t>
  </si>
  <si>
    <t>25 Stage d’été</t>
  </si>
  <si>
    <t>26 Stage d’été</t>
  </si>
  <si>
    <t>27 Stage d’été</t>
  </si>
  <si>
    <t>28 Stage d’été</t>
  </si>
  <si>
    <t>29 Stage d’été</t>
  </si>
  <si>
    <t>22 Stage d’été</t>
  </si>
  <si>
    <t>23 Stage d’été</t>
  </si>
  <si>
    <t>24 Stage d’été</t>
  </si>
  <si>
    <t>04/337 49 69
04/253 03 41 Gp</t>
  </si>
  <si>
    <t>0494/14 22 86 M
0470/87 16 27 P
0494/ 47 13 99 GM
0497/ 64 81 52 GP</t>
  </si>
  <si>
    <t>rue Vivegnis 206</t>
  </si>
  <si>
    <t>0497/54 96 39 M</t>
  </si>
  <si>
    <t>khalilnaissa@hotmail.com</t>
  </si>
  <si>
    <t>132/o</t>
  </si>
  <si>
    <t>rue Mavis 17</t>
  </si>
  <si>
    <t>0494/23 58 29 P
0498/56 98 39 M</t>
  </si>
  <si>
    <t>133/o</t>
  </si>
  <si>
    <t>r des Volontaires de guerre 120</t>
  </si>
  <si>
    <t>Remarques</t>
  </si>
  <si>
    <t>n/dis</t>
  </si>
  <si>
    <t>GR brevet initiation</t>
  </si>
  <si>
    <t>GR brevet Compét</t>
  </si>
  <si>
    <t>Hrs/Sem</t>
  </si>
  <si>
    <t>14_15</t>
  </si>
  <si>
    <t>4/0</t>
  </si>
  <si>
    <t>saison 2015-2016</t>
  </si>
  <si>
    <t>semaines</t>
  </si>
  <si>
    <t>Nbre</t>
  </si>
  <si>
    <t>odette</t>
  </si>
  <si>
    <t>Maude/Tiffany</t>
  </si>
  <si>
    <t>GR C</t>
  </si>
  <si>
    <t>GRA</t>
  </si>
  <si>
    <t>GRC</t>
  </si>
  <si>
    <t>assunta.bode@htmail.com</t>
  </si>
  <si>
    <t>0471/88 51 89</t>
  </si>
  <si>
    <t>rue des Muguets 34</t>
  </si>
  <si>
    <t>GR</t>
  </si>
  <si>
    <t>fauvillerachel@gmail.com</t>
  </si>
  <si>
    <t>GR Mjazz 6/9</t>
  </si>
  <si>
    <t>S.T.P. retour Nº licence pour que mes infos soit complète. Quand c'est fait</t>
  </si>
  <si>
    <t>EN ORDRE D' ASSURANCE</t>
  </si>
  <si>
    <t>Mjazz6</t>
  </si>
  <si>
    <t>Mjazz10</t>
  </si>
  <si>
    <t>Modern Jazz 6-9</t>
  </si>
  <si>
    <t>Modern Jazz 10-14</t>
  </si>
  <si>
    <t>MJazz10</t>
  </si>
  <si>
    <t>Mjazz6+</t>
  </si>
  <si>
    <t>MJazz6</t>
  </si>
  <si>
    <t>gymnaste minimum</t>
  </si>
  <si>
    <t>Heure</t>
  </si>
  <si>
    <t>Hrs sem</t>
  </si>
  <si>
    <t>Défraiement</t>
  </si>
  <si>
    <r>
      <t>N</t>
    </r>
    <r>
      <rPr>
        <vertAlign val="superscript"/>
        <sz val="9"/>
        <rFont val="Arial"/>
        <family val="2"/>
      </rPr>
      <t>bre</t>
    </r>
    <r>
      <rPr>
        <sz val="9"/>
        <rFont val="Arial"/>
        <family val="2"/>
      </rPr>
      <t xml:space="preserve"> Jrs</t>
    </r>
  </si>
  <si>
    <t>année</t>
  </si>
  <si>
    <t>Nbre Jrs</t>
  </si>
  <si>
    <t>Hrs Sem</t>
  </si>
  <si>
    <t>An</t>
  </si>
  <si>
    <t>rue Grimberieux 6</t>
  </si>
  <si>
    <t>04/269 43 83</t>
  </si>
  <si>
    <t>0499/08 77 02</t>
  </si>
  <si>
    <t>136/o</t>
  </si>
  <si>
    <t>rue Horloz 97</t>
  </si>
  <si>
    <t>0491/50 28 09</t>
  </si>
  <si>
    <t>137/o</t>
  </si>
  <si>
    <t>Non</t>
  </si>
  <si>
    <t>Av Francois Van Belle 103</t>
  </si>
  <si>
    <t>04/235 64 77</t>
  </si>
  <si>
    <t>0495/15 60 60</t>
  </si>
  <si>
    <t>139/o</t>
  </si>
  <si>
    <t>rue En Bois 42</t>
  </si>
  <si>
    <t>0477/90 53 16 M</t>
  </si>
  <si>
    <t>francoisehansoul@gmail.com</t>
  </si>
  <si>
    <t>140/o</t>
  </si>
  <si>
    <t>rue de la Chaîne 41</t>
  </si>
  <si>
    <t>0479/64 96 02 M
0476/59 28 47 P</t>
  </si>
  <si>
    <t>rue Jonckeu 31</t>
  </si>
  <si>
    <t>0489/42 61 70 M
0486/03 05 15 P</t>
  </si>
  <si>
    <t>134/o</t>
  </si>
  <si>
    <t>rue Des Tamaris 4</t>
  </si>
  <si>
    <t>0484/96 22 11</t>
  </si>
  <si>
    <t>sulbout.v@gmail.com</t>
  </si>
  <si>
    <t>141/o</t>
  </si>
  <si>
    <t>rue En Bois 127</t>
  </si>
  <si>
    <t>0498/38 92 7? M</t>
  </si>
  <si>
    <t>lasa.luna@live.be</t>
  </si>
  <si>
    <t>rue Jean Haust 90</t>
  </si>
  <si>
    <t>04/365 14 44</t>
  </si>
  <si>
    <t>143/o</t>
  </si>
  <si>
    <t>Mons lez Liège</t>
  </si>
  <si>
    <t>04/265 58 27</t>
  </si>
  <si>
    <t>0485/ 89 33 52</t>
  </si>
  <si>
    <t>144/o</t>
  </si>
  <si>
    <t>Les Frondaisons 1</t>
  </si>
  <si>
    <t>145/o</t>
  </si>
  <si>
    <t>giabitelli@hotmail.com</t>
  </si>
  <si>
    <t>rue Bordelais 144</t>
  </si>
  <si>
    <t>0489/57 05 21 M</t>
  </si>
  <si>
    <t>coskun_yet@hotmail.com</t>
  </si>
  <si>
    <t>sandu-semi@hotmail.com</t>
  </si>
  <si>
    <t>rue du Travail 32/A</t>
  </si>
  <si>
    <t>0475/29 63 71</t>
  </si>
  <si>
    <t>146/o</t>
  </si>
  <si>
    <t>Clos des Cotiresses 22</t>
  </si>
  <si>
    <t>04/358 78 89</t>
  </si>
  <si>
    <t>0497/39 54 64 P</t>
  </si>
  <si>
    <t>geoffroydonato@gmail.com</t>
  </si>
  <si>
    <t>147/o</t>
  </si>
  <si>
    <t>rue du Mayeur 66</t>
  </si>
  <si>
    <t>04/342 90 61</t>
  </si>
  <si>
    <t>0497/93 87 51 M</t>
  </si>
  <si>
    <t>ac.fraikin@gmail.com</t>
  </si>
  <si>
    <t>148/o</t>
  </si>
  <si>
    <t>genevieve.lizin@gmail.com</t>
  </si>
  <si>
    <t>0497/86 62 28 M
0496/84 51 81 P</t>
  </si>
  <si>
    <t>XX,1 = NON</t>
  </si>
  <si>
    <t>2015-16</t>
  </si>
  <si>
    <t>Abbate-Louise</t>
  </si>
  <si>
    <t>Abbate-Lucie</t>
  </si>
  <si>
    <t>Ayhan-Ceylan</t>
  </si>
  <si>
    <t>Benhida-Yasmine</t>
  </si>
  <si>
    <t>Benvegna-Lilou</t>
  </si>
  <si>
    <t>Binnici-Vincianne</t>
  </si>
  <si>
    <t>Bortoletto-Laura</t>
  </si>
  <si>
    <t>Caltabellotta-Eva</t>
  </si>
  <si>
    <t>Caltabellotta-Lola</t>
  </si>
  <si>
    <t>Capitano-Luna</t>
  </si>
  <si>
    <t>Castiglione-Assunta</t>
  </si>
  <si>
    <t>Coppola-Melina</t>
  </si>
  <si>
    <t>Costanzo-Giusseppa</t>
  </si>
  <si>
    <t>De Saint Georges-Iseut</t>
  </si>
  <si>
    <t>Defresne-Anne Marie</t>
  </si>
  <si>
    <t>Di Martile-Vanda</t>
  </si>
  <si>
    <t>Donato-lily</t>
  </si>
  <si>
    <t>Essaidi-Ines</t>
  </si>
  <si>
    <t>Girardi-Charline</t>
  </si>
  <si>
    <t>Herman-Léa</t>
  </si>
  <si>
    <t>Kassessa Kayembe-Lisa-Grâce</t>
  </si>
  <si>
    <t>Katambowe-Ruth-Claude</t>
  </si>
  <si>
    <t>Lahaye-Priscilla</t>
  </si>
  <si>
    <t>Legrand-Marie-Louise</t>
  </si>
  <si>
    <t>Legrand-Antoinette</t>
  </si>
  <si>
    <t>Lesage-Tiffany</t>
  </si>
  <si>
    <t>Lognoul-Luna</t>
  </si>
  <si>
    <t>Maes-Erin</t>
  </si>
  <si>
    <t>Marchal-Lise</t>
  </si>
  <si>
    <t>Maréchal-Maria</t>
  </si>
  <si>
    <t>Mathy-Joelle</t>
  </si>
  <si>
    <t>Mattina-Nuzia</t>
  </si>
  <si>
    <t>Mazziotta-Maude</t>
  </si>
  <si>
    <t>Moriello-Olivia</t>
  </si>
  <si>
    <t>Moszkowicz-Viviane</t>
  </si>
  <si>
    <t>Nyns-Nora</t>
  </si>
  <si>
    <t>Papeliers-Clémence</t>
  </si>
  <si>
    <t>Picone-Dominique</t>
  </si>
  <si>
    <t>Preud'homme-Noémie</t>
  </si>
  <si>
    <t>Quaranta-Issia</t>
  </si>
  <si>
    <t>Ramakers-Laly</t>
  </si>
  <si>
    <t>Rhimi-Maîssa</t>
  </si>
  <si>
    <t>Riga-Camille</t>
  </si>
  <si>
    <t>Rogge-Ambre</t>
  </si>
  <si>
    <t>Roung-Eva</t>
  </si>
  <si>
    <t>Sciascia-Anna</t>
  </si>
  <si>
    <t>Smets-Guénaëlle</t>
  </si>
  <si>
    <t>Sperandeo-Giuseppina</t>
  </si>
  <si>
    <t>Tergui-Naïssa</t>
  </si>
  <si>
    <t>Vanstraelen-Clémentine</t>
  </si>
  <si>
    <t>Vanturenhout-Mathilde</t>
  </si>
  <si>
    <t>Vincke-Lola</t>
  </si>
  <si>
    <t>Viola-Marie-Therèse</t>
  </si>
  <si>
    <t>Zattolo-Giovanna</t>
  </si>
  <si>
    <t>Benhida-Anissa</t>
  </si>
  <si>
    <t>Reis-Taina</t>
  </si>
  <si>
    <t>Coletta-Betty</t>
  </si>
  <si>
    <t>Jonet-Eliane</t>
  </si>
  <si>
    <t>Mercier-Myriam</t>
  </si>
  <si>
    <t>Montagnino-Antonia</t>
  </si>
  <si>
    <t>Tollet-Maëlyse</t>
  </si>
  <si>
    <t>Caiola-Franca</t>
  </si>
  <si>
    <t>Tollet-Morgane</t>
  </si>
  <si>
    <t>Collignon-Pauline</t>
  </si>
  <si>
    <t>Francotte-Pauline</t>
  </si>
  <si>
    <t>Tinnirello-Francesca</t>
  </si>
  <si>
    <t>Girardi-Louane</t>
  </si>
  <si>
    <t xml:space="preserve">Arrisico - Emanuel </t>
  </si>
  <si>
    <t>Arrisico-Sofia</t>
  </si>
  <si>
    <t>Dagnely-Noella</t>
  </si>
  <si>
    <t>Lesage -Vincent</t>
  </si>
  <si>
    <t>Bortoletto-Jean-Charles</t>
  </si>
  <si>
    <t>Sferrazza-Vittoria</t>
  </si>
  <si>
    <t>Osmani-Fatima</t>
  </si>
  <si>
    <t>Moszkowicz- Viviane</t>
  </si>
  <si>
    <t>Evrard- Estelle</t>
  </si>
  <si>
    <t>Ghelfi- Léa</t>
  </si>
  <si>
    <t>Climente- Ornella</t>
  </si>
  <si>
    <t>Loffet- Chantal</t>
  </si>
  <si>
    <t>Beaufort- Jacqueline</t>
  </si>
  <si>
    <t>Costanzo- Giusseppa</t>
  </si>
  <si>
    <t>Carta- Morena</t>
  </si>
  <si>
    <t>Cirino- Chiara</t>
  </si>
  <si>
    <t>La Rosa- Valeria</t>
  </si>
  <si>
    <t>Cani- Mara</t>
  </si>
  <si>
    <t>Difresco- Ileana</t>
  </si>
  <si>
    <t>Lopez- Célia</t>
  </si>
  <si>
    <t>Lopez- Alicia</t>
  </si>
  <si>
    <t>Cani- Giulia</t>
  </si>
  <si>
    <t>Bertrand- Elisa</t>
  </si>
  <si>
    <t>Cimino- Aurore</t>
  </si>
  <si>
    <t>Lamérand- Chantal</t>
  </si>
  <si>
    <t>Dessart- Randy</t>
  </si>
  <si>
    <t>Gambino- Line</t>
  </si>
  <si>
    <t>Mercuri-Marika</t>
  </si>
  <si>
    <t>Wilkin-Julia</t>
  </si>
  <si>
    <t>Vos-Danielle</t>
  </si>
  <si>
    <t>Lardinois-Roxane</t>
  </si>
  <si>
    <t>Greco-Maeva</t>
  </si>
  <si>
    <t>Paulit-Lauryne</t>
  </si>
  <si>
    <t>Paulit-Marine</t>
  </si>
  <si>
    <t>Blanchard-Raymonde</t>
  </si>
  <si>
    <t>Boscarino-Carmélina</t>
  </si>
  <si>
    <t>Caputi-Alicia</t>
  </si>
  <si>
    <t>Joiris-Lydia</t>
  </si>
  <si>
    <t>Custine-Zoé</t>
  </si>
  <si>
    <t>Farruggia-Giulian</t>
  </si>
  <si>
    <t>Abduraskitova-Ayshé</t>
  </si>
  <si>
    <t>Dans-Dominique</t>
  </si>
  <si>
    <t>Haddaji-Sofia</t>
  </si>
  <si>
    <t>jenny-Sauvebois-Mégane</t>
  </si>
  <si>
    <t>Pane-Alissia</t>
  </si>
  <si>
    <t>Rizzo-Alissa</t>
  </si>
  <si>
    <t>Romeo-Chiara</t>
  </si>
  <si>
    <t xml:space="preserve">kacem-Jamel Anas </t>
  </si>
  <si>
    <t>Said Garrouj-Anissa</t>
  </si>
  <si>
    <t>Dans-Anne-Marie</t>
  </si>
  <si>
    <t>Ferrier-Laly</t>
  </si>
  <si>
    <t>Lombardo-Célia</t>
  </si>
  <si>
    <t>Chammache-Yassmine</t>
  </si>
  <si>
    <t>Giordano-Sara</t>
  </si>
  <si>
    <t>Giordano-Clara</t>
  </si>
  <si>
    <t>Agro-Diego</t>
  </si>
  <si>
    <t>Schneider-Mireille</t>
  </si>
  <si>
    <t>Alario-Maria</t>
  </si>
  <si>
    <t>Avola-Natasha</t>
  </si>
  <si>
    <t>Blistain-Rose</t>
  </si>
  <si>
    <t>Blistain-Neïma</t>
  </si>
  <si>
    <t>Cruits-Maurizio</t>
  </si>
  <si>
    <t>Valjaerts-Adrien</t>
  </si>
  <si>
    <t>Rensonnet-Laly</t>
  </si>
  <si>
    <t xml:space="preserve">Leponse- Léa </t>
  </si>
  <si>
    <t>Lucchese-Cecilia</t>
  </si>
  <si>
    <t>zzn/dispo-n/dispo</t>
  </si>
  <si>
    <t>Bundovic-Laura</t>
  </si>
  <si>
    <t>Burgio- Zoé</t>
  </si>
  <si>
    <t>Koos-Christine</t>
  </si>
  <si>
    <t>Vincke-Lyzea</t>
  </si>
  <si>
    <t>San Lorenzo-Mila</t>
  </si>
  <si>
    <t>Gazibaric-Alena</t>
  </si>
  <si>
    <t>Santangelo-Eva</t>
  </si>
  <si>
    <t>rue Ferdinand Nicolay 517</t>
  </si>
  <si>
    <t>0493/20 54 04
0494/51 53 52 M</t>
  </si>
  <si>
    <t>Banken-Josiane</t>
  </si>
  <si>
    <t>rue du Mayeur 14</t>
  </si>
  <si>
    <t>0495/77 23 69</t>
  </si>
  <si>
    <t>Lesage-Vincent</t>
  </si>
  <si>
    <t xml:space="preserve">Di Salvo-Marie-Rose </t>
  </si>
  <si>
    <t>Marion-Odette</t>
  </si>
  <si>
    <t>96/o</t>
  </si>
  <si>
    <t>Van Raemdonck-Célia</t>
  </si>
  <si>
    <t>Inconnu</t>
  </si>
  <si>
    <t>GR Brevet perfectionnement</t>
  </si>
  <si>
    <t>Rhimi-Maissa</t>
  </si>
  <si>
    <t>Psych</t>
  </si>
  <si>
    <t>gabriel.moriello@gmail</t>
  </si>
  <si>
    <t>assunta.bode@hotmail.com</t>
  </si>
  <si>
    <t>Versé</t>
  </si>
  <si>
    <t xml:space="preserve">INSCRIPTION en  </t>
  </si>
  <si>
    <t>hrs/sem</t>
  </si>
  <si>
    <t>Nbre présence</t>
  </si>
  <si>
    <t>Gilles-Emma</t>
  </si>
  <si>
    <t>rue du Bonnet 23</t>
  </si>
  <si>
    <t>0497/99 49 54 M
0495/87 07 14 GM</t>
  </si>
  <si>
    <t>Lo Presti-Ilario</t>
  </si>
  <si>
    <t>rue du Centre 31</t>
  </si>
  <si>
    <t>gramme.gaelle@hotmail.com</t>
  </si>
  <si>
    <t>0495/65 47 87 M
0497/23 45 68 P</t>
  </si>
  <si>
    <t>rue de Wallon 149</t>
  </si>
  <si>
    <t>chagosse@hotmail.com</t>
  </si>
  <si>
    <t>151/o</t>
  </si>
  <si>
    <t>0476/96 49 09 M</t>
  </si>
  <si>
    <t>150/o</t>
  </si>
  <si>
    <t>rue de Horloz 97</t>
  </si>
  <si>
    <t>0491/50 28 09 M</t>
  </si>
  <si>
    <t>135/o</t>
  </si>
  <si>
    <t>bd De La Sauvenière 138/62</t>
  </si>
  <si>
    <t>Belge</t>
  </si>
  <si>
    <t>gilles.louis@hotmail.com</t>
  </si>
  <si>
    <t>0497/21 87 62 M</t>
  </si>
  <si>
    <t>Carabin-Elena</t>
  </si>
  <si>
    <t>rue Bordelais 158</t>
  </si>
  <si>
    <t>0492/80 80 79 M</t>
  </si>
  <si>
    <t>Carabin-Elsa</t>
  </si>
  <si>
    <t>152/o</t>
  </si>
  <si>
    <t>153/o</t>
  </si>
  <si>
    <t>Bergmans-Romane</t>
  </si>
  <si>
    <t>rue Blanche Planchard 88</t>
  </si>
  <si>
    <t>Ans</t>
  </si>
  <si>
    <t>04/371 97 68</t>
  </si>
  <si>
    <t>0476/41 40 51 M</t>
  </si>
  <si>
    <t>154/o</t>
  </si>
  <si>
    <t>rue Frédéric Braconier 74/011</t>
  </si>
  <si>
    <t>aud-portaro@hotmail.com</t>
  </si>
  <si>
    <t>043/33 33 93</t>
  </si>
  <si>
    <t>0486/26 20 55
0475/65 87 27</t>
  </si>
  <si>
    <t>Date
VL</t>
  </si>
  <si>
    <t>Bodson-Elise</t>
  </si>
  <si>
    <t>Bodson-Martin</t>
  </si>
  <si>
    <t>149/o</t>
  </si>
  <si>
    <t>Lombardo-Yanina</t>
  </si>
  <si>
    <t>rue Frédéric Braconier 31</t>
  </si>
  <si>
    <t>laurencemaquet@hotmail.com</t>
  </si>
  <si>
    <t>156/o</t>
  </si>
  <si>
    <t>Addouche-Sophia</t>
  </si>
  <si>
    <t>rue Piron 37</t>
  </si>
  <si>
    <t>krause_angelique@hotmail.com</t>
  </si>
  <si>
    <t>157/o</t>
  </si>
  <si>
    <t>0465/63 19 32 M</t>
  </si>
  <si>
    <t>Paulus-Elana</t>
  </si>
  <si>
    <t>Av Henri Lonay 179/3</t>
  </si>
  <si>
    <t>0476/63 54 10
0498/21 27 58 M</t>
  </si>
  <si>
    <t>catherinemaes12@hotmail.com</t>
  </si>
  <si>
    <t>rue Malaise 5/12</t>
  </si>
  <si>
    <t>04/233 98 19</t>
  </si>
  <si>
    <t>0492/49 34 27
0498/ 88 82 39 M</t>
  </si>
  <si>
    <t>yollandemayamba@gmail.com</t>
  </si>
  <si>
    <t>159/o</t>
  </si>
  <si>
    <t>Koudja-Jade</t>
  </si>
  <si>
    <t>Av de la Grande Rotisse 30</t>
  </si>
  <si>
    <t>Grivegnee</t>
  </si>
  <si>
    <t>nathaliesk@live.be</t>
  </si>
  <si>
    <t>160/o</t>
  </si>
  <si>
    <t>161/o</t>
  </si>
  <si>
    <t>162/o</t>
  </si>
  <si>
    <t>rue du Centre 100</t>
  </si>
  <si>
    <t>163/o</t>
  </si>
  <si>
    <t>essais</t>
  </si>
  <si>
    <t>0497/07 50 34 M</t>
  </si>
  <si>
    <t>0494/21 42 56 M</t>
  </si>
  <si>
    <t>Coppola-Chiara</t>
  </si>
  <si>
    <t>essais 3</t>
  </si>
  <si>
    <t>essais*</t>
  </si>
  <si>
    <t>Natola-Maria</t>
  </si>
  <si>
    <t>Jean-Paul Sartre 15</t>
  </si>
  <si>
    <t>04/246 34 00</t>
  </si>
  <si>
    <t>0495/92 69 10</t>
  </si>
  <si>
    <t>164/o</t>
  </si>
  <si>
    <t>essais 3+3</t>
  </si>
  <si>
    <t>Caputi-Romane</t>
  </si>
  <si>
    <t>Caputi-Maelle</t>
  </si>
  <si>
    <t>Sahraoui-Anissa</t>
  </si>
  <si>
    <t>mary.licata@hotmail.com</t>
  </si>
  <si>
    <t>0496/67 07 80 P
0494/84 03 28 M</t>
  </si>
  <si>
    <t>Moës-Zoé</t>
  </si>
  <si>
    <t>Nizet-Célia</t>
  </si>
  <si>
    <t>Nizet-Lucas</t>
  </si>
  <si>
    <t>Pesser-Juliette</t>
  </si>
  <si>
    <t>Pillitteri-Maëva</t>
  </si>
  <si>
    <t>Pirrone-Pina</t>
  </si>
  <si>
    <t>Said Garrouj-Wissem</t>
  </si>
  <si>
    <t>Savini-Babette</t>
  </si>
  <si>
    <t>Schrooten-Carine</t>
  </si>
  <si>
    <t>Sonta-Amandine</t>
  </si>
  <si>
    <t>Strauven-Lara</t>
  </si>
  <si>
    <t>Traina-Josée-Christine</t>
  </si>
  <si>
    <r>
      <rPr>
        <u/>
        <sz val="9"/>
        <color rgb="FFFF0000"/>
        <rFont val="Arial"/>
        <family val="2"/>
      </rPr>
      <t>oli.d56@gmail.com</t>
    </r>
    <r>
      <rPr>
        <u/>
        <sz val="9"/>
        <color indexed="12"/>
        <rFont val="Arial"/>
        <family val="2"/>
      </rPr>
      <t xml:space="preserve">
marie.chantry@gmail.com</t>
    </r>
  </si>
  <si>
    <t>tot cotisation</t>
  </si>
  <si>
    <t>165/?</t>
  </si>
  <si>
    <t>142/?</t>
  </si>
  <si>
    <t>158/?</t>
  </si>
  <si>
    <t>Capitano-Carmelo</t>
  </si>
  <si>
    <t>rue Tout Va Bien 182</t>
  </si>
  <si>
    <t>Belgee</t>
  </si>
  <si>
    <t>0496/99 38 71</t>
  </si>
  <si>
    <t>166/?</t>
  </si>
  <si>
    <t>Capitano-Calogero</t>
  </si>
  <si>
    <t>167/?</t>
  </si>
  <si>
    <t>Delvaux-Juliette</t>
  </si>
  <si>
    <t>rue Pavé du Gosson 496/31</t>
  </si>
  <si>
    <t>0494/100596</t>
  </si>
  <si>
    <t>jennifertromme@gmail.com</t>
  </si>
  <si>
    <t>168/o</t>
  </si>
  <si>
    <t>essais 4</t>
  </si>
  <si>
    <t>Dossin-Josiane</t>
  </si>
  <si>
    <t>Dethier-Eve</t>
  </si>
  <si>
    <t>Difresco-Ileana</t>
  </si>
  <si>
    <t>El Hajui-Tahar</t>
  </si>
  <si>
    <t>essais 4+3</t>
  </si>
  <si>
    <r>
      <rPr>
        <sz val="6"/>
        <rFont val="Arial"/>
        <family val="2"/>
      </rPr>
      <t>liste</t>
    </r>
    <r>
      <rPr>
        <sz val="9"/>
        <rFont val="Arial"/>
        <family val="2"/>
      </rPr>
      <t xml:space="preserve">
date Nai</t>
    </r>
  </si>
  <si>
    <r>
      <rPr>
        <sz val="6"/>
        <rFont val="Arial"/>
        <family val="2"/>
      </rPr>
      <t>liste</t>
    </r>
    <r>
      <rPr>
        <sz val="9"/>
        <rFont val="Arial"/>
        <family val="2"/>
      </rPr>
      <t xml:space="preserve">
GSM</t>
    </r>
  </si>
  <si>
    <r>
      <rPr>
        <sz val="6"/>
        <rFont val="Arial"/>
        <family val="2"/>
      </rPr>
      <t>Liste</t>
    </r>
    <r>
      <rPr>
        <sz val="9"/>
        <rFont val="Arial"/>
        <family val="2"/>
      </rPr>
      <t xml:space="preserve">
droit 
image
N° doc</t>
    </r>
  </si>
  <si>
    <r>
      <rPr>
        <sz val="6"/>
        <rFont val="Arial"/>
        <family val="2"/>
      </rPr>
      <t>Liste</t>
    </r>
    <r>
      <rPr>
        <sz val="7"/>
        <rFont val="Arial"/>
        <family val="2"/>
      </rPr>
      <t xml:space="preserve">
Inscription</t>
    </r>
  </si>
  <si>
    <t>Desmicht-Orlane</t>
  </si>
  <si>
    <t>rue des Grands Champs 39</t>
  </si>
  <si>
    <t>0494/07 64 25 M</t>
  </si>
  <si>
    <t>169/o</t>
  </si>
  <si>
    <t>rue ferdinand Nicolay 576</t>
  </si>
  <si>
    <t>0497/27 28 78 
0497/25 94 63 M</t>
  </si>
  <si>
    <t>171/o</t>
  </si>
  <si>
    <t>172/o</t>
  </si>
  <si>
    <t>Cennetoglu-Aksel</t>
  </si>
  <si>
    <t>Karatzas-Angélique</t>
  </si>
  <si>
    <t>Karatzas-Anastasia</t>
  </si>
  <si>
    <t>170/o</t>
  </si>
  <si>
    <t>Meys-Jeanne</t>
  </si>
  <si>
    <t>El kadri-Ines</t>
  </si>
  <si>
    <t>essais2</t>
  </si>
  <si>
    <t>rue du fourneau 10</t>
  </si>
  <si>
    <t>0495/16 95 59 M</t>
  </si>
  <si>
    <t>lila.aaboud@hotmail.be</t>
  </si>
  <si>
    <t>174/o</t>
  </si>
  <si>
    <t>rue des Wallons 168</t>
  </si>
  <si>
    <t>04/226 70 57</t>
  </si>
  <si>
    <t>0470/84 63 00</t>
  </si>
  <si>
    <t>rue Emile Vandervelde 326</t>
  </si>
  <si>
    <t>0498/23 05 14 M</t>
  </si>
  <si>
    <t>rue des Tamaris 6</t>
  </si>
  <si>
    <t>blom.isabelle@gmail.com</t>
  </si>
  <si>
    <t>0485/52 57 91 M</t>
  </si>
  <si>
    <t>email disponible</t>
  </si>
  <si>
    <t>versé</t>
  </si>
  <si>
    <t>A perc</t>
  </si>
  <si>
    <t>retard
assur</t>
  </si>
  <si>
    <t>diff
paie
ass</t>
  </si>
  <si>
    <t>nancy-longree@hotmail.com</t>
  </si>
  <si>
    <t>Essais 2</t>
  </si>
  <si>
    <t>Essais</t>
  </si>
  <si>
    <t>Rappel 29/9 3/10</t>
  </si>
  <si>
    <t>0486/27 56 32 P
0485/52 34 64 M</t>
  </si>
  <si>
    <t>forza_laura_pausini@hotmail.com</t>
  </si>
  <si>
    <t>reponse oui</t>
  </si>
  <si>
    <t>retard
cotis
-15 jr</t>
  </si>
  <si>
    <t>Tahri-Sirine</t>
  </si>
  <si>
    <t>rue du Calvaire 139/31</t>
  </si>
  <si>
    <t>belge</t>
  </si>
  <si>
    <t>0484/83 71 91 M</t>
  </si>
  <si>
    <t>elkhajouti_hassana@hotmail.fr</t>
  </si>
  <si>
    <t>175/o</t>
  </si>
  <si>
    <t>155/o</t>
  </si>
  <si>
    <t>176/o</t>
  </si>
  <si>
    <t>rue Entre deux Thiers 55</t>
  </si>
  <si>
    <t>Huccorgne</t>
  </si>
  <si>
    <t>0498/40 58 12 M
0494/76 83 98 GM</t>
  </si>
  <si>
    <t>tekatliraziye@live.be</t>
  </si>
  <si>
    <t>Mouloudi-Aya</t>
  </si>
  <si>
    <t>rue Tout Va Bien 135</t>
  </si>
  <si>
    <t>0498/28 21 03 M</t>
  </si>
  <si>
    <t>177/N</t>
  </si>
  <si>
    <t>rue des Martyrs 91</t>
  </si>
  <si>
    <t>0499/17 91 76
0495/92 27 96 M</t>
  </si>
  <si>
    <t>ameri22_2@hotmail.com</t>
  </si>
  <si>
    <t>178/o</t>
  </si>
  <si>
    <t>liste
date Nai</t>
  </si>
  <si>
    <t>Banken-josiane</t>
  </si>
  <si>
    <t>Cirino-Chiara</t>
  </si>
  <si>
    <t>Carta-Morena</t>
  </si>
  <si>
    <t>Beaufort-Jacqueline</t>
  </si>
  <si>
    <t>Loffet-Chantal</t>
  </si>
  <si>
    <t>Lopez-Célia</t>
  </si>
  <si>
    <t>Lopez-Alicia</t>
  </si>
  <si>
    <t>Cani-Giulia</t>
  </si>
  <si>
    <t>Caiola-ranca</t>
  </si>
  <si>
    <t>Bertrand-Elisa</t>
  </si>
  <si>
    <t>Climente-Ornella</t>
  </si>
  <si>
    <t>Evrard-Estelle</t>
  </si>
  <si>
    <t>Ghelfi-Léa</t>
  </si>
  <si>
    <t>Cimino-Aurore</t>
  </si>
  <si>
    <t>La Rosa-Valeria</t>
  </si>
  <si>
    <t>Cani-Mara</t>
  </si>
  <si>
    <t>Jamar-Monique</t>
  </si>
  <si>
    <t>Tona-Salvina</t>
  </si>
  <si>
    <t>Lamérand-Chantal</t>
  </si>
  <si>
    <t>Delcommune-Jenny</t>
  </si>
  <si>
    <t>burgio-zoé</t>
  </si>
  <si>
    <t>Gambino-Line</t>
  </si>
  <si>
    <t>Koos-christine</t>
  </si>
  <si>
    <t>Collignon- Pauline</t>
  </si>
  <si>
    <t>Papelier-Clémence</t>
  </si>
  <si>
    <t>Leponse-Léa</t>
  </si>
  <si>
    <t>TERGUI-Naîssa</t>
  </si>
  <si>
    <t>MAISSA-Rhimi</t>
  </si>
  <si>
    <t>ESSAIDI-Ines</t>
  </si>
  <si>
    <t>Di Martice-Vanda</t>
  </si>
  <si>
    <t>Bergman-Romane</t>
  </si>
  <si>
    <t>Paulus-Elena</t>
  </si>
  <si>
    <t>Katambwe-Ruth-Claude</t>
  </si>
  <si>
    <t>Khoudja-Jade</t>
  </si>
  <si>
    <t>El Kadri-Ines</t>
  </si>
  <si>
    <t>TOTAUX</t>
  </si>
  <si>
    <t>bilan</t>
  </si>
  <si>
    <t>138/N</t>
  </si>
  <si>
    <t>173/o</t>
  </si>
  <si>
    <t>essais3</t>
  </si>
  <si>
    <t>code2</t>
  </si>
  <si>
    <t>GSM</t>
  </si>
  <si>
    <t>D/I</t>
  </si>
  <si>
    <t>As</t>
  </si>
  <si>
    <t>Cot</t>
  </si>
  <si>
    <t>Retard cot</t>
  </si>
  <si>
    <t>MJ</t>
  </si>
  <si>
    <t>Danse Moderne Jazz</t>
  </si>
  <si>
    <t>réponse le 12/10 échéancier</t>
  </si>
  <si>
    <t>15/11</t>
  </si>
  <si>
    <t>23/10</t>
  </si>
  <si>
    <t>Date 
Payé
Cot 2
promesse</t>
  </si>
  <si>
    <t>Date 
Payé
Cot 3
promesse</t>
  </si>
  <si>
    <t>Date
V.L.</t>
  </si>
  <si>
    <t>Nb
liste</t>
  </si>
  <si>
    <t>Code
liste</t>
  </si>
  <si>
    <t>licence
liste</t>
  </si>
  <si>
    <t>Nom
liste</t>
  </si>
  <si>
    <t>Étiquettes de lignes</t>
  </si>
  <si>
    <t>Total général</t>
  </si>
  <si>
    <t>Nombre de licence</t>
  </si>
  <si>
    <t>Nombre de liste
GSM</t>
  </si>
  <si>
    <t>Nombre de Liste
droit 
image
N° doc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</si>
</sst>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d/m/yy;@"/>
    <numFmt numFmtId="165" formatCode="General\ &quot;sem&quot;"/>
    <numFmt numFmtId="166" formatCode="General\ &quot;mois&quot;"/>
    <numFmt numFmtId="167" formatCode="General\ &quot;euros&quot;"/>
    <numFmt numFmtId="168" formatCode="General\ &quot;jrs&quot;"/>
    <numFmt numFmtId="169" formatCode="General\ &quot;Ok&quot;"/>
    <numFmt numFmtId="170" formatCode="General\ &quot;Jrs&quot;"/>
    <numFmt numFmtId="171" formatCode="General\ &quot;Sem&quot;"/>
    <numFmt numFmtId="172" formatCode="General\ &quot;€&quot;"/>
    <numFmt numFmtId="173" formatCode="\+\ #,##0;[Red]\-#,##0"/>
    <numFmt numFmtId="174" formatCode="General\ &quot;ad mails&quot;"/>
    <numFmt numFmtId="175" formatCode="d/mm/yy;@"/>
    <numFmt numFmtId="176" formatCode="mmm"/>
    <numFmt numFmtId="177" formatCode="[$-40C]mmm\-yy;@"/>
    <numFmt numFmtId="178" formatCode="#,##0\ &quot;taille des membres&quot;"/>
    <numFmt numFmtId="179" formatCode="\+#,##0.00;\-#,##0.00"/>
    <numFmt numFmtId="180" formatCode="\+#,##0.00;[Red]\-#,##0.00"/>
    <numFmt numFmtId="181" formatCode="mm\-yy"/>
    <numFmt numFmtId="182" formatCode="\+#,##0.0;\-#,##0.0"/>
    <numFmt numFmtId="183" formatCode="[Color10]#,##0;[Red]\-#,##0"/>
    <numFmt numFmtId="184" formatCode="mmm\.yy"/>
    <numFmt numFmtId="185" formatCode="\+#,##0;\-#,##0"/>
    <numFmt numFmtId="186" formatCode="0.0"/>
    <numFmt numFmtId="187" formatCode="dd/mm/yy;@"/>
  </numFmts>
  <fonts count="56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name val="Arial"/>
      <family val="2"/>
    </font>
    <font>
      <sz val="10"/>
      <color indexed="23"/>
      <name val="Arial"/>
      <family val="2"/>
    </font>
    <font>
      <vertAlign val="superscript"/>
      <sz val="9"/>
      <name val="Arial"/>
      <family val="2"/>
    </font>
    <font>
      <b/>
      <sz val="9"/>
      <name val="Arial"/>
      <family val="2"/>
    </font>
    <font>
      <b/>
      <sz val="9"/>
      <name val="Arial"/>
      <family val="2"/>
    </font>
    <font>
      <u/>
      <sz val="8"/>
      <color indexed="12"/>
      <name val="Arial"/>
      <family val="2"/>
    </font>
    <font>
      <i/>
      <sz val="9"/>
      <color indexed="48"/>
      <name val="Arial"/>
      <family val="2"/>
    </font>
    <font>
      <b/>
      <sz val="10"/>
      <color indexed="10"/>
      <name val="Arial"/>
      <family val="2"/>
    </font>
    <font>
      <sz val="5"/>
      <name val="Arial"/>
      <family val="2"/>
    </font>
    <font>
      <b/>
      <sz val="9"/>
      <color indexed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Arial"/>
      <family val="2"/>
    </font>
    <font>
      <sz val="10"/>
      <color indexed="55"/>
      <name val="Arial"/>
      <family val="2"/>
    </font>
    <font>
      <sz val="8"/>
      <name val="Arial"/>
      <family val="2"/>
    </font>
    <font>
      <vertAlign val="superscript"/>
      <sz val="10"/>
      <name val="Arial"/>
      <family val="2"/>
    </font>
    <font>
      <u/>
      <sz val="9"/>
      <color indexed="12"/>
      <name val="Arial"/>
      <family val="2"/>
    </font>
    <font>
      <sz val="9"/>
      <color indexed="10"/>
      <name val="Arial"/>
      <family val="2"/>
    </font>
    <font>
      <sz val="10"/>
      <color indexed="23"/>
      <name val="Arial"/>
      <family val="2"/>
    </font>
    <font>
      <sz val="10"/>
      <color indexed="55"/>
      <name val="Arial"/>
      <family val="2"/>
    </font>
    <font>
      <sz val="9"/>
      <color indexed="10"/>
      <name val="Arial"/>
      <family val="2"/>
    </font>
    <font>
      <b/>
      <sz val="10"/>
      <color indexed="23"/>
      <name val="Arial"/>
      <family val="2"/>
    </font>
    <font>
      <sz val="10"/>
      <color indexed="23"/>
      <name val="Arial"/>
      <family val="2"/>
    </font>
    <font>
      <u/>
      <sz val="8"/>
      <name val="Arial"/>
      <family val="2"/>
    </font>
    <font>
      <u/>
      <sz val="10"/>
      <color theme="10"/>
      <name val="Arial"/>
      <family val="2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8"/>
      <color indexed="8"/>
      <name val="Arial"/>
      <family val="2"/>
    </font>
    <font>
      <u/>
      <sz val="8"/>
      <color indexed="12"/>
      <name val="Calibri"/>
      <family val="2"/>
    </font>
    <font>
      <u/>
      <sz val="8"/>
      <name val="Calibri"/>
      <family val="2"/>
      <scheme val="minor"/>
    </font>
    <font>
      <sz val="8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Helv"/>
    </font>
    <font>
      <sz val="14"/>
      <name val="Arial"/>
      <family val="2"/>
    </font>
    <font>
      <strike/>
      <sz val="9"/>
      <name val="Arial"/>
      <family val="2"/>
    </font>
    <font>
      <strike/>
      <sz val="8"/>
      <name val="Arial"/>
      <family val="2"/>
    </font>
    <font>
      <sz val="7"/>
      <name val="Arial"/>
      <family val="2"/>
    </font>
    <font>
      <sz val="10"/>
      <color rgb="FF363636"/>
      <name val="Arial"/>
      <family val="2"/>
    </font>
    <font>
      <u/>
      <sz val="9"/>
      <color rgb="FFFF0000"/>
      <name val="Arial"/>
      <family val="2"/>
    </font>
    <font>
      <sz val="7"/>
      <color rgb="FFFF0000"/>
      <name val="Arial"/>
      <family val="2"/>
    </font>
    <font>
      <sz val="7"/>
      <color indexed="8"/>
      <name val="Calibri"/>
      <family val="2"/>
    </font>
    <font>
      <u/>
      <sz val="10"/>
      <color rgb="FFFF0000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u/>
      <sz val="7"/>
      <color indexed="1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183" fontId="43" fillId="0" borderId="100" applyNumberFormat="0"/>
  </cellStyleXfs>
  <cellXfs count="982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0" borderId="1" xfId="0" applyFont="1" applyFill="1" applyBorder="1"/>
    <xf numFmtId="0" fontId="4" fillId="0" borderId="0" xfId="0" applyFont="1" applyFill="1" applyBorder="1"/>
    <xf numFmtId="0" fontId="4" fillId="0" borderId="0" xfId="0" applyFont="1" applyBorder="1" applyAlignment="1">
      <alignment horizontal="right"/>
    </xf>
    <xf numFmtId="0" fontId="1" fillId="0" borderId="0" xfId="0" applyFont="1" applyBorder="1"/>
    <xf numFmtId="0" fontId="6" fillId="0" borderId="0" xfId="0" applyFont="1" applyBorder="1" applyAlignment="1" applyProtection="1">
      <protection locked="0"/>
    </xf>
    <xf numFmtId="0" fontId="0" fillId="0" borderId="0" xfId="0" applyBorder="1"/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4" fillId="0" borderId="0" xfId="0" applyFont="1" applyBorder="1"/>
    <xf numFmtId="0" fontId="5" fillId="0" borderId="0" xfId="0" applyFont="1" applyBorder="1"/>
    <xf numFmtId="0" fontId="0" fillId="0" borderId="0" xfId="0" applyBorder="1" applyAlignment="1">
      <alignment horizontal="center"/>
    </xf>
    <xf numFmtId="17" fontId="4" fillId="0" borderId="0" xfId="0" applyNumberFormat="1" applyFont="1" applyBorder="1"/>
    <xf numFmtId="0" fontId="9" fillId="0" borderId="0" xfId="0" applyFont="1" applyBorder="1"/>
    <xf numFmtId="0" fontId="4" fillId="0" borderId="0" xfId="0" applyFont="1" applyBorder="1" applyAlignment="1">
      <alignment horizontal="center"/>
    </xf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8" fillId="2" borderId="0" xfId="0" applyFont="1" applyFill="1"/>
    <xf numFmtId="0" fontId="8" fillId="0" borderId="0" xfId="0" applyFont="1" applyBorder="1"/>
    <xf numFmtId="0" fontId="8" fillId="0" borderId="2" xfId="0" applyFont="1" applyBorder="1"/>
    <xf numFmtId="0" fontId="8" fillId="2" borderId="0" xfId="0" applyFont="1" applyFill="1" applyAlignment="1">
      <alignment horizontal="center"/>
    </xf>
    <xf numFmtId="164" fontId="8" fillId="0" borderId="0" xfId="0" applyNumberFormat="1" applyFont="1"/>
    <xf numFmtId="0" fontId="8" fillId="0" borderId="7" xfId="0" applyFont="1" applyBorder="1"/>
    <xf numFmtId="0" fontId="8" fillId="0" borderId="8" xfId="0" applyFont="1" applyBorder="1"/>
    <xf numFmtId="0" fontId="8" fillId="2" borderId="9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0" fillId="0" borderId="1" xfId="0" applyBorder="1" applyAlignment="1">
      <alignment horizontal="center"/>
    </xf>
    <xf numFmtId="0" fontId="8" fillId="0" borderId="14" xfId="0" applyFont="1" applyBorder="1"/>
    <xf numFmtId="2" fontId="0" fillId="0" borderId="8" xfId="0" applyNumberFormat="1" applyBorder="1" applyAlignment="1">
      <alignment horizontal="center"/>
    </xf>
    <xf numFmtId="0" fontId="8" fillId="0" borderId="15" xfId="0" applyFont="1" applyBorder="1"/>
    <xf numFmtId="0" fontId="8" fillId="0" borderId="16" xfId="0" applyFont="1" applyBorder="1"/>
    <xf numFmtId="0" fontId="8" fillId="0" borderId="17" xfId="0" applyFont="1" applyBorder="1"/>
    <xf numFmtId="0" fontId="4" fillId="0" borderId="2" xfId="0" applyFont="1" applyBorder="1"/>
    <xf numFmtId="0" fontId="11" fillId="0" borderId="17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4" borderId="7" xfId="0" applyFont="1" applyFill="1" applyBorder="1"/>
    <xf numFmtId="0" fontId="3" fillId="4" borderId="18" xfId="0" applyFont="1" applyFill="1" applyBorder="1" applyAlignment="1">
      <alignment horizontal="right"/>
    </xf>
    <xf numFmtId="0" fontId="8" fillId="4" borderId="19" xfId="0" applyFont="1" applyFill="1" applyBorder="1" applyAlignment="1">
      <alignment horizontal="center"/>
    </xf>
    <xf numFmtId="0" fontId="8" fillId="0" borderId="4" xfId="0" applyFont="1" applyBorder="1"/>
    <xf numFmtId="0" fontId="8" fillId="0" borderId="2" xfId="0" applyFont="1" applyBorder="1" applyAlignment="1">
      <alignment horizontal="center"/>
    </xf>
    <xf numFmtId="0" fontId="13" fillId="0" borderId="10" xfId="1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>
      <alignment horizontal="center"/>
    </xf>
    <xf numFmtId="0" fontId="8" fillId="4" borderId="20" xfId="0" applyFont="1" applyFill="1" applyBorder="1" applyAlignment="1">
      <alignment horizontal="center"/>
    </xf>
    <xf numFmtId="0" fontId="8" fillId="0" borderId="5" xfId="0" applyFont="1" applyBorder="1"/>
    <xf numFmtId="0" fontId="8" fillId="4" borderId="15" xfId="0" applyFont="1" applyFill="1" applyBorder="1"/>
    <xf numFmtId="0" fontId="8" fillId="4" borderId="18" xfId="0" applyFont="1" applyFill="1" applyBorder="1" applyAlignment="1">
      <alignment horizontal="center"/>
    </xf>
    <xf numFmtId="0" fontId="8" fillId="4" borderId="16" xfId="0" applyFont="1" applyFill="1" applyBorder="1"/>
    <xf numFmtId="0" fontId="8" fillId="0" borderId="21" xfId="0" applyFont="1" applyBorder="1" applyAlignment="1">
      <alignment horizontal="center"/>
    </xf>
    <xf numFmtId="0" fontId="12" fillId="0" borderId="0" xfId="0" applyFont="1" applyFill="1" applyBorder="1"/>
    <xf numFmtId="0" fontId="8" fillId="0" borderId="14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4" fillId="0" borderId="0" xfId="0" applyFont="1"/>
    <xf numFmtId="0" fontId="8" fillId="0" borderId="23" xfId="0" applyFont="1" applyBorder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166" fontId="8" fillId="0" borderId="21" xfId="0" applyNumberFormat="1" applyFont="1" applyBorder="1" applyAlignment="1">
      <alignment horizontal="center"/>
    </xf>
    <xf numFmtId="0" fontId="8" fillId="0" borderId="16" xfId="0" applyFont="1" applyBorder="1" applyAlignment="1">
      <alignment wrapText="1"/>
    </xf>
    <xf numFmtId="167" fontId="8" fillId="0" borderId="6" xfId="0" applyNumberFormat="1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8" fillId="0" borderId="17" xfId="0" applyFont="1" applyBorder="1" applyAlignment="1">
      <alignment horizontal="center"/>
    </xf>
    <xf numFmtId="1" fontId="8" fillId="0" borderId="4" xfId="0" applyNumberFormat="1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168" fontId="8" fillId="0" borderId="0" xfId="0" applyNumberFormat="1" applyFont="1" applyAlignment="1">
      <alignment horizontal="center"/>
    </xf>
    <xf numFmtId="0" fontId="0" fillId="0" borderId="22" xfId="0" applyBorder="1" applyAlignment="1">
      <alignment horizontal="center" wrapText="1"/>
    </xf>
    <xf numFmtId="0" fontId="14" fillId="0" borderId="6" xfId="0" applyFont="1" applyBorder="1"/>
    <xf numFmtId="0" fontId="0" fillId="0" borderId="25" xfId="0" applyBorder="1" applyAlignment="1">
      <alignment horizontal="right"/>
    </xf>
    <xf numFmtId="0" fontId="0" fillId="0" borderId="17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8" fillId="0" borderId="0" xfId="0" applyFont="1" applyFill="1"/>
    <xf numFmtId="0" fontId="8" fillId="0" borderId="26" xfId="0" applyFont="1" applyFill="1" applyBorder="1"/>
    <xf numFmtId="0" fontId="8" fillId="0" borderId="26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27" xfId="0" applyFont="1" applyFill="1" applyBorder="1" applyAlignment="1">
      <alignment horizontal="center"/>
    </xf>
    <xf numFmtId="0" fontId="8" fillId="0" borderId="0" xfId="0" applyFont="1" applyFill="1" applyBorder="1" applyAlignment="1">
      <alignment wrapText="1"/>
    </xf>
    <xf numFmtId="0" fontId="12" fillId="0" borderId="28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12" fillId="0" borderId="29" xfId="0" applyFont="1" applyFill="1" applyBorder="1" applyAlignment="1">
      <alignment horizontal="center"/>
    </xf>
    <xf numFmtId="0" fontId="8" fillId="0" borderId="22" xfId="0" applyFont="1" applyFill="1" applyBorder="1"/>
    <xf numFmtId="0" fontId="8" fillId="0" borderId="22" xfId="0" applyFont="1" applyFill="1" applyBorder="1" applyAlignment="1">
      <alignment horizontal="center" wrapText="1"/>
    </xf>
    <xf numFmtId="2" fontId="8" fillId="0" borderId="0" xfId="0" applyNumberFormat="1" applyFont="1" applyFill="1" applyBorder="1"/>
    <xf numFmtId="0" fontId="8" fillId="0" borderId="0" xfId="0" applyFont="1" applyFill="1" applyBorder="1"/>
    <xf numFmtId="1" fontId="7" fillId="0" borderId="0" xfId="0" applyNumberFormat="1" applyFont="1" applyFill="1" applyBorder="1" applyAlignment="1">
      <alignment horizontal="center"/>
    </xf>
    <xf numFmtId="0" fontId="14" fillId="0" borderId="0" xfId="0" applyFont="1" applyFill="1"/>
    <xf numFmtId="0" fontId="8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/>
    </xf>
    <xf numFmtId="0" fontId="8" fillId="0" borderId="30" xfId="0" applyFont="1" applyFill="1" applyBorder="1" applyAlignment="1">
      <alignment horizontal="center"/>
    </xf>
    <xf numFmtId="1" fontId="8" fillId="0" borderId="31" xfId="0" applyNumberFormat="1" applyFont="1" applyFill="1" applyBorder="1" applyAlignment="1">
      <alignment horizontal="center"/>
    </xf>
    <xf numFmtId="0" fontId="8" fillId="0" borderId="32" xfId="0" applyFont="1" applyFill="1" applyBorder="1"/>
    <xf numFmtId="1" fontId="8" fillId="0" borderId="33" xfId="0" applyNumberFormat="1" applyFont="1" applyFill="1" applyBorder="1" applyAlignment="1">
      <alignment horizontal="center"/>
    </xf>
    <xf numFmtId="0" fontId="8" fillId="0" borderId="34" xfId="0" applyFont="1" applyBorder="1" applyAlignment="1">
      <alignment horizontal="center" wrapText="1"/>
    </xf>
    <xf numFmtId="0" fontId="8" fillId="0" borderId="35" xfId="0" applyFont="1" applyBorder="1" applyAlignment="1">
      <alignment horizontal="center" wrapText="1"/>
    </xf>
    <xf numFmtId="0" fontId="8" fillId="0" borderId="36" xfId="0" applyFont="1" applyFill="1" applyBorder="1" applyAlignment="1" applyProtection="1">
      <alignment horizontal="center"/>
      <protection locked="0"/>
    </xf>
    <xf numFmtId="0" fontId="8" fillId="0" borderId="38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5" fillId="0" borderId="2" xfId="0" applyFont="1" applyBorder="1"/>
    <xf numFmtId="0" fontId="0" fillId="0" borderId="17" xfId="0" applyBorder="1"/>
    <xf numFmtId="0" fontId="16" fillId="0" borderId="6" xfId="0" applyFont="1" applyFill="1" applyBorder="1" applyAlignment="1">
      <alignment horizontal="center"/>
    </xf>
    <xf numFmtId="0" fontId="4" fillId="0" borderId="2" xfId="0" applyFont="1" applyBorder="1" applyAlignment="1">
      <alignment horizontal="right"/>
    </xf>
    <xf numFmtId="0" fontId="0" fillId="0" borderId="26" xfId="0" applyBorder="1"/>
    <xf numFmtId="0" fontId="0" fillId="0" borderId="27" xfId="0" applyBorder="1"/>
    <xf numFmtId="0" fontId="0" fillId="0" borderId="31" xfId="0" applyBorder="1"/>
    <xf numFmtId="9" fontId="15" fillId="0" borderId="0" xfId="4" applyFont="1" applyBorder="1" applyAlignment="1">
      <alignment horizontal="center"/>
    </xf>
    <xf numFmtId="0" fontId="4" fillId="0" borderId="32" xfId="0" applyFont="1" applyBorder="1"/>
    <xf numFmtId="0" fontId="0" fillId="0" borderId="32" xfId="0" applyBorder="1"/>
    <xf numFmtId="9" fontId="15" fillId="0" borderId="32" xfId="4" applyFont="1" applyBorder="1" applyAlignment="1">
      <alignment horizontal="center"/>
    </xf>
    <xf numFmtId="0" fontId="0" fillId="0" borderId="33" xfId="0" applyBorder="1"/>
    <xf numFmtId="14" fontId="0" fillId="0" borderId="26" xfId="0" applyNumberFormat="1" applyBorder="1"/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0" xfId="0" applyBorder="1" applyAlignment="1">
      <alignment horizontal="center"/>
    </xf>
    <xf numFmtId="0" fontId="0" fillId="0" borderId="28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2" fontId="12" fillId="0" borderId="0" xfId="0" applyNumberFormat="1" applyFont="1" applyFill="1" applyBorder="1" applyAlignment="1">
      <alignment horizontal="center"/>
    </xf>
    <xf numFmtId="2" fontId="12" fillId="0" borderId="32" xfId="0" applyNumberFormat="1" applyFont="1" applyFill="1" applyBorder="1" applyAlignment="1">
      <alignment horizontal="center"/>
    </xf>
    <xf numFmtId="0" fontId="17" fillId="0" borderId="16" xfId="0" applyFont="1" applyFill="1" applyBorder="1" applyAlignment="1">
      <alignment horizontal="center" wrapText="1"/>
    </xf>
    <xf numFmtId="2" fontId="8" fillId="0" borderId="36" xfId="0" applyNumberFormat="1" applyFont="1" applyFill="1" applyBorder="1" applyAlignment="1" applyProtection="1">
      <alignment horizontal="center"/>
      <protection locked="0"/>
    </xf>
    <xf numFmtId="0" fontId="0" fillId="0" borderId="22" xfId="0" applyBorder="1" applyAlignment="1">
      <alignment horizontal="center"/>
    </xf>
    <xf numFmtId="0" fontId="0" fillId="0" borderId="8" xfId="0" applyBorder="1"/>
    <xf numFmtId="0" fontId="0" fillId="0" borderId="19" xfId="0" applyBorder="1"/>
    <xf numFmtId="172" fontId="5" fillId="0" borderId="43" xfId="0" applyNumberFormat="1" applyFont="1" applyBorder="1" applyAlignment="1">
      <alignment horizontal="center"/>
    </xf>
    <xf numFmtId="172" fontId="5" fillId="5" borderId="43" xfId="0" applyNumberFormat="1" applyFont="1" applyFill="1" applyBorder="1" applyAlignment="1">
      <alignment horizontal="center"/>
    </xf>
    <xf numFmtId="1" fontId="17" fillId="0" borderId="19" xfId="0" quotePrefix="1" applyNumberFormat="1" applyFont="1" applyBorder="1" applyAlignment="1" applyProtection="1">
      <alignment horizontal="center"/>
      <protection locked="0"/>
    </xf>
    <xf numFmtId="172" fontId="5" fillId="0" borderId="8" xfId="0" applyNumberFormat="1" applyFont="1" applyBorder="1" applyAlignment="1">
      <alignment horizontal="center"/>
    </xf>
    <xf numFmtId="172" fontId="5" fillId="0" borderId="1" xfId="0" applyNumberFormat="1" applyFont="1" applyBorder="1" applyAlignment="1">
      <alignment horizontal="center"/>
    </xf>
    <xf numFmtId="170" fontId="8" fillId="0" borderId="1" xfId="0" applyNumberFormat="1" applyFont="1" applyBorder="1" applyAlignment="1">
      <alignment horizontal="center"/>
    </xf>
    <xf numFmtId="171" fontId="8" fillId="0" borderId="1" xfId="0" applyNumberFormat="1" applyFont="1" applyBorder="1" applyAlignment="1">
      <alignment horizontal="center"/>
    </xf>
    <xf numFmtId="172" fontId="0" fillId="0" borderId="0" xfId="0" applyNumberFormat="1"/>
    <xf numFmtId="172" fontId="8" fillId="0" borderId="0" xfId="0" applyNumberFormat="1" applyFont="1"/>
    <xf numFmtId="0" fontId="8" fillId="0" borderId="25" xfId="0" applyFont="1" applyBorder="1"/>
    <xf numFmtId="0" fontId="8" fillId="0" borderId="44" xfId="0" applyFont="1" applyBorder="1"/>
    <xf numFmtId="0" fontId="8" fillId="0" borderId="45" xfId="0" applyFont="1" applyBorder="1"/>
    <xf numFmtId="0" fontId="0" fillId="0" borderId="7" xfId="0" applyBorder="1" applyAlignment="1">
      <alignment horizontal="center" wrapText="1"/>
    </xf>
    <xf numFmtId="173" fontId="0" fillId="0" borderId="21" xfId="0" applyNumberFormat="1" applyBorder="1"/>
    <xf numFmtId="173" fontId="8" fillId="0" borderId="15" xfId="0" applyNumberFormat="1" applyFont="1" applyBorder="1"/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3" fillId="0" borderId="42" xfId="0" applyFont="1" applyFill="1" applyBorder="1" applyAlignment="1" applyProtection="1">
      <alignment horizontal="left" vertical="center"/>
      <protection locked="0"/>
    </xf>
    <xf numFmtId="0" fontId="3" fillId="0" borderId="10" xfId="0" applyFont="1" applyBorder="1" applyAlignment="1">
      <alignment horizontal="left" vertical="center"/>
    </xf>
    <xf numFmtId="0" fontId="3" fillId="0" borderId="10" xfId="0" applyFont="1" applyBorder="1" applyAlignment="1" applyProtection="1">
      <alignment horizontal="left" vertical="center"/>
      <protection locked="0"/>
    </xf>
    <xf numFmtId="0" fontId="0" fillId="0" borderId="22" xfId="0" applyBorder="1"/>
    <xf numFmtId="0" fontId="0" fillId="0" borderId="3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8" fillId="0" borderId="15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2" fontId="8" fillId="0" borderId="16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1" fontId="5" fillId="0" borderId="42" xfId="0" applyNumberFormat="1" applyFont="1" applyBorder="1" applyAlignment="1">
      <alignment horizontal="center" vertical="center"/>
    </xf>
    <xf numFmtId="1" fontId="15" fillId="0" borderId="42" xfId="0" applyNumberFormat="1" applyFont="1" applyBorder="1" applyAlignment="1">
      <alignment horizontal="center" vertical="center"/>
    </xf>
    <xf numFmtId="1" fontId="15" fillId="0" borderId="4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7" fillId="0" borderId="0" xfId="0" applyFont="1"/>
    <xf numFmtId="0" fontId="1" fillId="0" borderId="6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17" fontId="1" fillId="0" borderId="14" xfId="0" applyNumberFormat="1" applyFont="1" applyBorder="1" applyAlignment="1">
      <alignment horizontal="center"/>
    </xf>
    <xf numFmtId="0" fontId="0" fillId="0" borderId="52" xfId="0" applyBorder="1"/>
    <xf numFmtId="0" fontId="9" fillId="0" borderId="53" xfId="0" applyFont="1" applyBorder="1" applyAlignment="1">
      <alignment horizontal="center"/>
    </xf>
    <xf numFmtId="0" fontId="9" fillId="0" borderId="54" xfId="0" applyFont="1" applyBorder="1" applyAlignment="1">
      <alignment horizontal="center"/>
    </xf>
    <xf numFmtId="0" fontId="0" fillId="0" borderId="57" xfId="0" applyBorder="1"/>
    <xf numFmtId="0" fontId="9" fillId="0" borderId="46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0" fillId="0" borderId="59" xfId="0" applyBorder="1"/>
    <xf numFmtId="0" fontId="9" fillId="0" borderId="48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0" fillId="0" borderId="61" xfId="0" applyBorder="1"/>
    <xf numFmtId="0" fontId="0" fillId="0" borderId="38" xfId="0" applyBorder="1"/>
    <xf numFmtId="0" fontId="0" fillId="0" borderId="16" xfId="0" applyBorder="1"/>
    <xf numFmtId="0" fontId="1" fillId="0" borderId="2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15" fontId="1" fillId="0" borderId="24" xfId="0" applyNumberFormat="1" applyFont="1" applyBorder="1" applyAlignment="1">
      <alignment horizontal="center"/>
    </xf>
    <xf numFmtId="0" fontId="0" fillId="0" borderId="61" xfId="0" applyBorder="1" applyAlignment="1">
      <alignment horizontal="center"/>
    </xf>
    <xf numFmtId="0" fontId="5" fillId="0" borderId="61" xfId="0" applyFont="1" applyBorder="1" applyAlignment="1">
      <alignment horizontal="center"/>
    </xf>
    <xf numFmtId="0" fontId="0" fillId="0" borderId="57" xfId="0" applyBorder="1" applyAlignment="1">
      <alignment horizontal="center"/>
    </xf>
    <xf numFmtId="0" fontId="5" fillId="0" borderId="57" xfId="0" applyFont="1" applyBorder="1" applyAlignment="1">
      <alignment horizontal="center"/>
    </xf>
    <xf numFmtId="0" fontId="21" fillId="0" borderId="0" xfId="0" applyFont="1"/>
    <xf numFmtId="0" fontId="0" fillId="0" borderId="59" xfId="0" applyBorder="1" applyAlignment="1">
      <alignment horizontal="center"/>
    </xf>
    <xf numFmtId="0" fontId="0" fillId="0" borderId="67" xfId="0" applyBorder="1"/>
    <xf numFmtId="0" fontId="0" fillId="0" borderId="67" xfId="0" applyBorder="1" applyAlignment="1">
      <alignment horizontal="center"/>
    </xf>
    <xf numFmtId="0" fontId="5" fillId="0" borderId="67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0" fillId="0" borderId="0" xfId="0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vertical="center"/>
      <protection locked="0"/>
    </xf>
    <xf numFmtId="0" fontId="4" fillId="0" borderId="69" xfId="0" applyFont="1" applyBorder="1"/>
    <xf numFmtId="0" fontId="4" fillId="0" borderId="22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164" fontId="3" fillId="0" borderId="0" xfId="0" applyNumberFormat="1" applyFont="1" applyBorder="1" applyAlignment="1" applyProtection="1">
      <alignment horizontal="center" vertical="center"/>
      <protection locked="0"/>
    </xf>
    <xf numFmtId="0" fontId="7" fillId="0" borderId="38" xfId="0" applyFont="1" applyBorder="1"/>
    <xf numFmtId="0" fontId="7" fillId="0" borderId="0" xfId="0" applyFont="1" applyBorder="1"/>
    <xf numFmtId="0" fontId="7" fillId="0" borderId="7" xfId="0" applyFont="1" applyBorder="1"/>
    <xf numFmtId="0" fontId="5" fillId="0" borderId="8" xfId="0" applyFont="1" applyBorder="1"/>
    <xf numFmtId="0" fontId="5" fillId="0" borderId="17" xfId="0" applyFont="1" applyBorder="1"/>
    <xf numFmtId="0" fontId="5" fillId="0" borderId="6" xfId="0" applyFont="1" applyBorder="1"/>
    <xf numFmtId="0" fontId="7" fillId="0" borderId="10" xfId="0" applyFont="1" applyBorder="1" applyAlignment="1">
      <alignment horizontal="left" vertical="center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42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left" vertical="center"/>
    </xf>
    <xf numFmtId="0" fontId="3" fillId="0" borderId="42" xfId="0" applyFont="1" applyFill="1" applyBorder="1"/>
    <xf numFmtId="0" fontId="3" fillId="0" borderId="4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71" fontId="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1" fontId="15" fillId="0" borderId="0" xfId="0" applyNumberFormat="1" applyFont="1" applyBorder="1" applyAlignment="1">
      <alignment horizontal="center" vertical="center"/>
    </xf>
    <xf numFmtId="0" fontId="5" fillId="0" borderId="14" xfId="0" applyFont="1" applyBorder="1"/>
    <xf numFmtId="0" fontId="5" fillId="0" borderId="38" xfId="0" applyFont="1" applyBorder="1"/>
    <xf numFmtId="0" fontId="5" fillId="0" borderId="21" xfId="0" applyFont="1" applyBorder="1"/>
    <xf numFmtId="0" fontId="5" fillId="0" borderId="15" xfId="0" applyFont="1" applyBorder="1"/>
    <xf numFmtId="9" fontId="5" fillId="0" borderId="0" xfId="0" applyNumberFormat="1" applyFont="1" applyBorder="1"/>
    <xf numFmtId="0" fontId="5" fillId="0" borderId="18" xfId="0" applyFont="1" applyBorder="1"/>
    <xf numFmtId="0" fontId="5" fillId="0" borderId="16" xfId="0" applyFont="1" applyBorder="1"/>
    <xf numFmtId="0" fontId="5" fillId="0" borderId="7" xfId="0" applyFont="1" applyBorder="1"/>
    <xf numFmtId="0" fontId="5" fillId="0" borderId="34" xfId="0" applyFont="1" applyBorder="1"/>
    <xf numFmtId="0" fontId="4" fillId="0" borderId="6" xfId="0" applyFont="1" applyBorder="1" applyAlignment="1">
      <alignment horizontal="center"/>
    </xf>
    <xf numFmtId="0" fontId="4" fillId="0" borderId="70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8" fillId="0" borderId="1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174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/>
    </xf>
    <xf numFmtId="0" fontId="3" fillId="0" borderId="42" xfId="0" applyFont="1" applyFill="1" applyBorder="1" applyAlignment="1">
      <alignment horizontal="left" vertical="center"/>
    </xf>
    <xf numFmtId="49" fontId="3" fillId="0" borderId="10" xfId="0" applyNumberFormat="1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horizontal="center" wrapText="1"/>
    </xf>
    <xf numFmtId="164" fontId="8" fillId="0" borderId="21" xfId="0" applyNumberFormat="1" applyFont="1" applyBorder="1"/>
    <xf numFmtId="164" fontId="8" fillId="0" borderId="18" xfId="0" applyNumberFormat="1" applyFont="1" applyBorder="1"/>
    <xf numFmtId="0" fontId="11" fillId="0" borderId="14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71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72" xfId="0" applyFont="1" applyBorder="1" applyAlignment="1">
      <alignment horizontal="center"/>
    </xf>
    <xf numFmtId="0" fontId="11" fillId="0" borderId="37" xfId="0" applyFont="1" applyBorder="1"/>
    <xf numFmtId="0" fontId="3" fillId="0" borderId="0" xfId="0" quotePrefix="1" applyFont="1" applyBorder="1" applyAlignment="1" applyProtection="1">
      <alignment horizontal="center" vertical="center"/>
      <protection locked="0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24" fillId="0" borderId="46" xfId="1" applyFont="1" applyFill="1" applyBorder="1" applyAlignment="1" applyProtection="1">
      <alignment horizontal="left" vertical="center"/>
    </xf>
    <xf numFmtId="0" fontId="7" fillId="0" borderId="1" xfId="0" applyFont="1" applyBorder="1" applyProtection="1">
      <protection locked="0"/>
    </xf>
    <xf numFmtId="164" fontId="3" fillId="0" borderId="1" xfId="0" applyNumberFormat="1" applyFont="1" applyBorder="1" applyAlignment="1">
      <alignment horizontal="center" vertical="center"/>
    </xf>
    <xf numFmtId="0" fontId="13" fillId="0" borderId="0" xfId="1" applyFont="1" applyBorder="1" applyAlignment="1" applyProtection="1">
      <alignment horizontal="center" vertical="center"/>
      <protection locked="0"/>
    </xf>
    <xf numFmtId="0" fontId="25" fillId="0" borderId="10" xfId="0" applyFont="1" applyBorder="1" applyAlignment="1">
      <alignment horizontal="left" vertical="center"/>
    </xf>
    <xf numFmtId="17" fontId="7" fillId="0" borderId="78" xfId="0" applyNumberFormat="1" applyFont="1" applyBorder="1" applyAlignment="1">
      <alignment horizontal="center" vertical="center" wrapText="1"/>
    </xf>
    <xf numFmtId="164" fontId="3" fillId="0" borderId="68" xfId="1" applyNumberFormat="1" applyFont="1" applyBorder="1" applyAlignment="1" applyProtection="1">
      <alignment horizontal="left" vertical="center"/>
      <protection locked="0"/>
    </xf>
    <xf numFmtId="0" fontId="7" fillId="0" borderId="15" xfId="0" applyFont="1" applyBorder="1"/>
    <xf numFmtId="0" fontId="17" fillId="0" borderId="24" xfId="0" applyNumberFormat="1" applyFont="1" applyBorder="1"/>
    <xf numFmtId="164" fontId="7" fillId="4" borderId="1" xfId="0" applyNumberFormat="1" applyFont="1" applyFill="1" applyBorder="1"/>
    <xf numFmtId="0" fontId="8" fillId="0" borderId="0" xfId="0" applyNumberFormat="1" applyFont="1" applyAlignment="1">
      <alignment horizontal="center"/>
    </xf>
    <xf numFmtId="0" fontId="0" fillId="0" borderId="15" xfId="0" applyBorder="1"/>
    <xf numFmtId="0" fontId="4" fillId="0" borderId="38" xfId="0" applyFont="1" applyBorder="1" applyAlignment="1">
      <alignment horizontal="right"/>
    </xf>
    <xf numFmtId="0" fontId="0" fillId="0" borderId="22" xfId="0" applyBorder="1" applyAlignment="1">
      <alignment horizontal="right"/>
    </xf>
    <xf numFmtId="0" fontId="4" fillId="0" borderId="14" xfId="0" applyFont="1" applyBorder="1"/>
    <xf numFmtId="0" fontId="4" fillId="0" borderId="17" xfId="0" applyFont="1" applyBorder="1"/>
    <xf numFmtId="0" fontId="27" fillId="6" borderId="2" xfId="0" applyFont="1" applyFill="1" applyBorder="1"/>
    <xf numFmtId="0" fontId="27" fillId="6" borderId="17" xfId="0" applyFont="1" applyFill="1" applyBorder="1"/>
    <xf numFmtId="0" fontId="27" fillId="6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5" fillId="0" borderId="6" xfId="0" applyFont="1" applyFill="1" applyBorder="1"/>
    <xf numFmtId="0" fontId="5" fillId="0" borderId="1" xfId="0" applyFont="1" applyFill="1" applyBorder="1"/>
    <xf numFmtId="0" fontId="5" fillId="0" borderId="1" xfId="0" applyFont="1" applyBorder="1"/>
    <xf numFmtId="0" fontId="7" fillId="0" borderId="0" xfId="0" applyFont="1" applyAlignment="1">
      <alignment horizontal="right"/>
    </xf>
    <xf numFmtId="0" fontId="3" fillId="0" borderId="10" xfId="0" quotePrefix="1" applyFont="1" applyBorder="1" applyAlignment="1">
      <alignment horizontal="left" vertical="center"/>
    </xf>
    <xf numFmtId="0" fontId="1" fillId="0" borderId="0" xfId="0" applyFont="1"/>
    <xf numFmtId="0" fontId="3" fillId="0" borderId="0" xfId="0" applyFont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11" fillId="0" borderId="0" xfId="0" applyFont="1" applyBorder="1"/>
    <xf numFmtId="0" fontId="1" fillId="0" borderId="0" xfId="0" applyFont="1" applyFill="1" applyBorder="1"/>
    <xf numFmtId="0" fontId="8" fillId="0" borderId="0" xfId="0" applyFont="1" applyAlignment="1">
      <alignment horizontal="left"/>
    </xf>
    <xf numFmtId="0" fontId="28" fillId="0" borderId="9" xfId="0" quotePrefix="1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8" fillId="2" borderId="23" xfId="0" applyFont="1" applyFill="1" applyBorder="1" applyAlignment="1">
      <alignment horizontal="center"/>
    </xf>
    <xf numFmtId="0" fontId="8" fillId="3" borderId="74" xfId="0" applyFont="1" applyFill="1" applyBorder="1" applyAlignment="1">
      <alignment horizontal="center"/>
    </xf>
    <xf numFmtId="0" fontId="8" fillId="3" borderId="78" xfId="0" applyFont="1" applyFill="1" applyBorder="1" applyAlignment="1">
      <alignment horizontal="center"/>
    </xf>
    <xf numFmtId="0" fontId="8" fillId="2" borderId="75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176" fontId="11" fillId="0" borderId="21" xfId="0" applyNumberFormat="1" applyFont="1" applyBorder="1" applyAlignment="1">
      <alignment horizontal="center"/>
    </xf>
    <xf numFmtId="0" fontId="11" fillId="0" borderId="0" xfId="0" applyFont="1"/>
    <xf numFmtId="0" fontId="11" fillId="0" borderId="0" xfId="0" applyNumberFormat="1" applyFont="1"/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11" fillId="0" borderId="6" xfId="0" applyFont="1" applyBorder="1"/>
    <xf numFmtId="0" fontId="8" fillId="0" borderId="18" xfId="0" applyFont="1" applyBorder="1"/>
    <xf numFmtId="0" fontId="8" fillId="0" borderId="38" xfId="0" applyFont="1" applyBorder="1"/>
    <xf numFmtId="164" fontId="8" fillId="0" borderId="0" xfId="0" applyNumberFormat="1" applyFont="1" applyBorder="1"/>
    <xf numFmtId="165" fontId="8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10" xfId="0" applyFont="1" applyFill="1" applyBorder="1" applyAlignment="1" applyProtection="1">
      <alignment horizontal="left" vertical="center"/>
      <protection locked="0"/>
    </xf>
    <xf numFmtId="0" fontId="3" fillId="0" borderId="10" xfId="0" applyFont="1" applyFill="1" applyBorder="1" applyAlignment="1">
      <alignment horizontal="left" vertical="center"/>
    </xf>
    <xf numFmtId="0" fontId="1" fillId="0" borderId="2" xfId="0" applyFont="1" applyBorder="1"/>
    <xf numFmtId="0" fontId="1" fillId="0" borderId="17" xfId="0" quotePrefix="1" applyFont="1" applyBorder="1"/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30" fillId="0" borderId="74" xfId="0" applyFont="1" applyBorder="1" applyAlignment="1">
      <alignment horizontal="center" vertical="center"/>
    </xf>
    <xf numFmtId="0" fontId="30" fillId="0" borderId="17" xfId="0" applyFont="1" applyBorder="1"/>
    <xf numFmtId="0" fontId="30" fillId="0" borderId="6" xfId="0" applyFont="1" applyBorder="1"/>
    <xf numFmtId="0" fontId="7" fillId="0" borderId="8" xfId="0" applyFont="1" applyBorder="1" applyAlignment="1">
      <alignment horizontal="center"/>
    </xf>
    <xf numFmtId="17" fontId="7" fillId="0" borderId="81" xfId="0" applyNumberFormat="1" applyFont="1" applyBorder="1" applyAlignment="1">
      <alignment horizontal="center" vertical="center" wrapText="1"/>
    </xf>
    <xf numFmtId="0" fontId="31" fillId="0" borderId="0" xfId="1" applyFont="1" applyBorder="1" applyAlignment="1" applyProtection="1">
      <alignment horizontal="center" vertical="center"/>
      <protection locked="0"/>
    </xf>
    <xf numFmtId="0" fontId="3" fillId="0" borderId="10" xfId="0" quotePrefix="1" applyFont="1" applyBorder="1" applyAlignment="1" applyProtection="1">
      <alignment horizontal="left" vertical="center"/>
      <protection locked="0"/>
    </xf>
    <xf numFmtId="49" fontId="15" fillId="0" borderId="68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/>
    <xf numFmtId="49" fontId="1" fillId="0" borderId="2" xfId="0" applyNumberFormat="1" applyFont="1" applyBorder="1" applyAlignment="1" applyProtection="1">
      <alignment horizontal="center" vertical="center"/>
      <protection locked="0"/>
    </xf>
    <xf numFmtId="49" fontId="1" fillId="0" borderId="17" xfId="0" applyNumberFormat="1" applyFont="1" applyBorder="1" applyAlignment="1" applyProtection="1">
      <alignment horizontal="center" vertical="center"/>
      <protection locked="0"/>
    </xf>
    <xf numFmtId="0" fontId="1" fillId="0" borderId="82" xfId="0" applyFont="1" applyFill="1" applyBorder="1" applyAlignment="1" applyProtection="1">
      <alignment horizontal="center" vertical="center"/>
      <protection locked="0"/>
    </xf>
    <xf numFmtId="174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/>
    </xf>
    <xf numFmtId="2" fontId="0" fillId="0" borderId="0" xfId="0" applyNumberFormat="1"/>
    <xf numFmtId="1" fontId="0" fillId="0" borderId="0" xfId="0" applyNumberFormat="1"/>
    <xf numFmtId="1" fontId="0" fillId="0" borderId="0" xfId="0" applyNumberFormat="1" applyFont="1"/>
    <xf numFmtId="2" fontId="0" fillId="0" borderId="8" xfId="0" applyNumberFormat="1" applyBorder="1"/>
    <xf numFmtId="2" fontId="0" fillId="0" borderId="19" xfId="0" applyNumberFormat="1" applyBorder="1"/>
    <xf numFmtId="2" fontId="0" fillId="0" borderId="22" xfId="0" applyNumberFormat="1" applyBorder="1"/>
    <xf numFmtId="2" fontId="1" fillId="0" borderId="0" xfId="0" applyNumberFormat="1" applyFont="1"/>
    <xf numFmtId="0" fontId="1" fillId="0" borderId="0" xfId="0" applyFont="1" applyAlignment="1">
      <alignment horizontal="right"/>
    </xf>
    <xf numFmtId="0" fontId="35" fillId="0" borderId="22" xfId="0" applyFont="1" applyBorder="1"/>
    <xf numFmtId="0" fontId="1" fillId="0" borderId="42" xfId="0" applyFont="1" applyBorder="1" applyAlignment="1">
      <alignment horizontal="center" vertical="center"/>
    </xf>
    <xf numFmtId="0" fontId="1" fillId="0" borderId="65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36" fillId="0" borderId="19" xfId="0" applyFont="1" applyBorder="1"/>
    <xf numFmtId="2" fontId="36" fillId="0" borderId="0" xfId="0" applyNumberFormat="1" applyFont="1"/>
    <xf numFmtId="2" fontId="0" fillId="0" borderId="2" xfId="0" applyNumberFormat="1" applyBorder="1"/>
    <xf numFmtId="2" fontId="0" fillId="0" borderId="14" xfId="0" applyNumberFormat="1" applyBorder="1"/>
    <xf numFmtId="0" fontId="5" fillId="0" borderId="19" xfId="0" applyFont="1" applyBorder="1"/>
    <xf numFmtId="0" fontId="1" fillId="0" borderId="19" xfId="0" applyFont="1" applyBorder="1"/>
    <xf numFmtId="0" fontId="5" fillId="0" borderId="0" xfId="0" applyFont="1"/>
    <xf numFmtId="2" fontId="5" fillId="0" borderId="21" xfId="0" applyNumberFormat="1" applyFont="1" applyBorder="1"/>
    <xf numFmtId="2" fontId="5" fillId="0" borderId="8" xfId="0" applyNumberFormat="1" applyFont="1" applyBorder="1"/>
    <xf numFmtId="2" fontId="36" fillId="0" borderId="19" xfId="0" applyNumberFormat="1" applyFont="1" applyBorder="1"/>
    <xf numFmtId="180" fontId="5" fillId="0" borderId="19" xfId="0" applyNumberFormat="1" applyFont="1" applyBorder="1"/>
    <xf numFmtId="2" fontId="5" fillId="0" borderId="22" xfId="0" applyNumberFormat="1" applyFont="1" applyBorder="1"/>
    <xf numFmtId="2" fontId="5" fillId="0" borderId="19" xfId="0" applyNumberFormat="1" applyFont="1" applyBorder="1"/>
    <xf numFmtId="2" fontId="5" fillId="0" borderId="0" xfId="0" applyNumberFormat="1" applyFont="1"/>
    <xf numFmtId="179" fontId="36" fillId="0" borderId="19" xfId="0" applyNumberFormat="1" applyFont="1" applyBorder="1"/>
    <xf numFmtId="0" fontId="5" fillId="0" borderId="22" xfId="0" applyFont="1" applyBorder="1"/>
    <xf numFmtId="0" fontId="36" fillId="0" borderId="22" xfId="0" applyFont="1" applyBorder="1"/>
    <xf numFmtId="2" fontId="5" fillId="0" borderId="6" xfId="0" applyNumberFormat="1" applyFont="1" applyBorder="1"/>
    <xf numFmtId="0" fontId="0" fillId="0" borderId="0" xfId="0" applyAlignment="1">
      <alignment horizontal="right"/>
    </xf>
    <xf numFmtId="1" fontId="1" fillId="0" borderId="0" xfId="0" applyNumberFormat="1" applyFont="1" applyAlignment="1">
      <alignment horizontal="right"/>
    </xf>
    <xf numFmtId="0" fontId="0" fillId="0" borderId="14" xfId="0" applyBorder="1"/>
    <xf numFmtId="181" fontId="1" fillId="0" borderId="15" xfId="0" applyNumberFormat="1" applyFont="1" applyBorder="1"/>
    <xf numFmtId="181" fontId="5" fillId="0" borderId="18" xfId="0" applyNumberFormat="1" applyFont="1" applyBorder="1"/>
    <xf numFmtId="2" fontId="0" fillId="0" borderId="15" xfId="0" applyNumberFormat="1" applyFont="1" applyBorder="1"/>
    <xf numFmtId="2" fontId="5" fillId="0" borderId="18" xfId="0" applyNumberFormat="1" applyFont="1" applyBorder="1"/>
    <xf numFmtId="2" fontId="1" fillId="0" borderId="15" xfId="0" applyNumberFormat="1" applyFont="1" applyBorder="1"/>
    <xf numFmtId="0" fontId="1" fillId="0" borderId="15" xfId="0" applyFont="1" applyBorder="1"/>
    <xf numFmtId="180" fontId="5" fillId="0" borderId="18" xfId="0" applyNumberFormat="1" applyFont="1" applyBorder="1"/>
    <xf numFmtId="2" fontId="0" fillId="0" borderId="1" xfId="0" applyNumberFormat="1" applyBorder="1"/>
    <xf numFmtId="49" fontId="15" fillId="0" borderId="83" xfId="0" applyNumberFormat="1" applyFont="1" applyBorder="1" applyAlignment="1" applyProtection="1">
      <alignment horizontal="center" vertical="center"/>
      <protection locked="0"/>
    </xf>
    <xf numFmtId="49" fontId="1" fillId="0" borderId="40" xfId="0" applyNumberFormat="1" applyFont="1" applyBorder="1" applyAlignment="1" applyProtection="1">
      <alignment horizontal="center" vertical="center"/>
      <protection locked="0"/>
    </xf>
    <xf numFmtId="0" fontId="1" fillId="0" borderId="85" xfId="0" applyFont="1" applyBorder="1" applyAlignment="1">
      <alignment horizontal="center" vertical="center"/>
    </xf>
    <xf numFmtId="49" fontId="1" fillId="0" borderId="86" xfId="0" applyNumberFormat="1" applyFont="1" applyBorder="1" applyAlignment="1" applyProtection="1">
      <alignment horizontal="center" vertical="center"/>
      <protection locked="0"/>
    </xf>
    <xf numFmtId="49" fontId="1" fillId="0" borderId="87" xfId="0" applyNumberFormat="1" applyFont="1" applyBorder="1" applyAlignment="1" applyProtection="1">
      <alignment horizontal="center" vertical="center"/>
      <protection locked="0"/>
    </xf>
    <xf numFmtId="49" fontId="1" fillId="0" borderId="88" xfId="0" applyNumberFormat="1" applyFont="1" applyBorder="1" applyAlignment="1" applyProtection="1">
      <alignment horizontal="center" vertical="center"/>
      <protection locked="0"/>
    </xf>
    <xf numFmtId="0" fontId="1" fillId="0" borderId="90" xfId="0" applyFont="1" applyBorder="1" applyAlignment="1">
      <alignment horizontal="center" vertical="center"/>
    </xf>
    <xf numFmtId="0" fontId="35" fillId="0" borderId="0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49" fontId="1" fillId="0" borderId="91" xfId="0" applyNumberFormat="1" applyFont="1" applyBorder="1" applyAlignment="1" applyProtection="1">
      <alignment horizontal="center" vertical="center"/>
      <protection locked="0"/>
    </xf>
    <xf numFmtId="0" fontId="1" fillId="0" borderId="93" xfId="0" applyFont="1" applyBorder="1" applyAlignment="1">
      <alignment horizontal="center" vertical="center"/>
    </xf>
    <xf numFmtId="49" fontId="1" fillId="0" borderId="94" xfId="0" applyNumberFormat="1" applyFont="1" applyBorder="1" applyAlignment="1" applyProtection="1">
      <alignment horizontal="center" vertical="center"/>
      <protection locked="0"/>
    </xf>
    <xf numFmtId="49" fontId="1" fillId="0" borderId="95" xfId="0" applyNumberFormat="1" applyFont="1" applyBorder="1" applyAlignment="1" applyProtection="1">
      <alignment horizontal="center" vertical="center"/>
      <protection locked="0"/>
    </xf>
    <xf numFmtId="0" fontId="1" fillId="0" borderId="87" xfId="0" applyFont="1" applyFill="1" applyBorder="1" applyAlignment="1" applyProtection="1">
      <alignment horizontal="center" vertical="center"/>
      <protection locked="0"/>
    </xf>
    <xf numFmtId="0" fontId="1" fillId="0" borderId="88" xfId="0" applyFont="1" applyFill="1" applyBorder="1" applyAlignment="1" applyProtection="1">
      <alignment horizontal="center" vertical="center"/>
      <protection locked="0"/>
    </xf>
    <xf numFmtId="1" fontId="0" fillId="0" borderId="0" xfId="0" applyNumberFormat="1" applyBorder="1"/>
    <xf numFmtId="49" fontId="1" fillId="11" borderId="26" xfId="0" applyNumberFormat="1" applyFont="1" applyFill="1" applyBorder="1" applyAlignment="1" applyProtection="1">
      <alignment horizontal="center" vertical="center"/>
      <protection locked="0"/>
    </xf>
    <xf numFmtId="49" fontId="1" fillId="11" borderId="76" xfId="0" applyNumberFormat="1" applyFont="1" applyFill="1" applyBorder="1" applyAlignment="1" applyProtection="1">
      <alignment horizontal="center" vertical="center"/>
      <protection locked="0"/>
    </xf>
    <xf numFmtId="49" fontId="1" fillId="11" borderId="68" xfId="0" applyNumberFormat="1" applyFont="1" applyFill="1" applyBorder="1" applyAlignment="1" applyProtection="1">
      <alignment horizontal="center" vertical="center"/>
      <protection locked="0"/>
    </xf>
    <xf numFmtId="49" fontId="1" fillId="11" borderId="89" xfId="0" applyNumberFormat="1" applyFont="1" applyFill="1" applyBorder="1" applyAlignment="1" applyProtection="1">
      <alignment horizontal="center" vertical="center"/>
      <protection locked="0"/>
    </xf>
    <xf numFmtId="49" fontId="1" fillId="12" borderId="92" xfId="0" applyNumberFormat="1" applyFont="1" applyFill="1" applyBorder="1" applyAlignment="1" applyProtection="1">
      <alignment horizontal="center" vertical="center"/>
      <protection locked="0"/>
    </xf>
    <xf numFmtId="49" fontId="1" fillId="12" borderId="77" xfId="0" applyNumberFormat="1" applyFont="1" applyFill="1" applyBorder="1" applyAlignment="1" applyProtection="1">
      <alignment horizontal="center" vertical="center"/>
      <protection locked="0"/>
    </xf>
    <xf numFmtId="49" fontId="1" fillId="12" borderId="79" xfId="0" applyNumberFormat="1" applyFont="1" applyFill="1" applyBorder="1" applyAlignment="1" applyProtection="1">
      <alignment horizontal="center" vertical="center"/>
      <protection locked="0"/>
    </xf>
    <xf numFmtId="0" fontId="1" fillId="12" borderId="68" xfId="0" applyFont="1" applyFill="1" applyBorder="1" applyAlignment="1" applyProtection="1">
      <alignment horizontal="center" vertical="center"/>
      <protection locked="0"/>
    </xf>
    <xf numFmtId="0" fontId="1" fillId="12" borderId="89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vertical="center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3" fillId="0" borderId="10" xfId="0" applyNumberFormat="1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 applyBorder="1"/>
    <xf numFmtId="2" fontId="5" fillId="0" borderId="34" xfId="0" applyNumberFormat="1" applyFont="1" applyBorder="1"/>
    <xf numFmtId="0" fontId="1" fillId="0" borderId="0" xfId="0" applyFont="1" applyAlignment="1">
      <alignment horizontal="center" wrapText="1"/>
    </xf>
    <xf numFmtId="0" fontId="1" fillId="0" borderId="0" xfId="0" quotePrefix="1" applyFont="1"/>
    <xf numFmtId="0" fontId="1" fillId="0" borderId="41" xfId="0" quotePrefix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vertical="center"/>
    </xf>
    <xf numFmtId="175" fontId="0" fillId="0" borderId="1" xfId="0" applyNumberFormat="1" applyBorder="1"/>
    <xf numFmtId="175" fontId="1" fillId="0" borderId="1" xfId="0" applyNumberFormat="1" applyFont="1" applyBorder="1"/>
    <xf numFmtId="0" fontId="1" fillId="0" borderId="0" xfId="0" applyFont="1" applyFill="1" applyBorder="1" applyAlignment="1">
      <alignment horizontal="center"/>
    </xf>
    <xf numFmtId="2" fontId="3" fillId="0" borderId="1" xfId="0" applyNumberFormat="1" applyFont="1" applyFill="1" applyBorder="1" applyAlignment="1" applyProtection="1">
      <alignment horizontal="left" vertical="center"/>
      <protection locked="0"/>
    </xf>
    <xf numFmtId="2" fontId="7" fillId="0" borderId="10" xfId="0" applyNumberFormat="1" applyFont="1" applyBorder="1" applyAlignment="1">
      <alignment horizontal="left" vertical="center"/>
    </xf>
    <xf numFmtId="0" fontId="1" fillId="0" borderId="1" xfId="0" applyFont="1" applyFill="1" applyBorder="1"/>
    <xf numFmtId="0" fontId="3" fillId="6" borderId="1" xfId="0" quotePrefix="1" applyFont="1" applyFill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164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vertical="center"/>
      <protection locked="0"/>
    </xf>
    <xf numFmtId="164" fontId="3" fillId="0" borderId="6" xfId="0" applyNumberFormat="1" applyFont="1" applyBorder="1" applyAlignment="1" applyProtection="1">
      <alignment horizontal="left" vertical="center"/>
      <protection locked="0"/>
    </xf>
    <xf numFmtId="0" fontId="3" fillId="0" borderId="0" xfId="0" applyFont="1" applyAlignment="1">
      <alignment vertical="center"/>
    </xf>
    <xf numFmtId="164" fontId="3" fillId="0" borderId="10" xfId="0" applyNumberFormat="1" applyFont="1" applyBorder="1" applyAlignment="1" applyProtection="1">
      <alignment vertical="center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49" fontId="3" fillId="0" borderId="10" xfId="0" applyNumberFormat="1" applyFont="1" applyBorder="1" applyAlignment="1" applyProtection="1">
      <alignment horizontal="center" vertical="center"/>
      <protection locked="0"/>
    </xf>
    <xf numFmtId="14" fontId="3" fillId="0" borderId="10" xfId="0" applyNumberFormat="1" applyFont="1" applyBorder="1" applyAlignment="1">
      <alignment vertical="center"/>
    </xf>
    <xf numFmtId="0" fontId="3" fillId="0" borderId="10" xfId="0" applyFont="1" applyFill="1" applyBorder="1" applyAlignment="1" applyProtection="1">
      <alignment horizontal="left" vertical="center" wrapText="1"/>
      <protection locked="0"/>
    </xf>
    <xf numFmtId="164" fontId="3" fillId="0" borderId="10" xfId="1" applyNumberFormat="1" applyFont="1" applyBorder="1" applyAlignment="1" applyProtection="1">
      <alignment horizontal="left" vertical="center"/>
      <protection locked="0"/>
    </xf>
    <xf numFmtId="0" fontId="3" fillId="0" borderId="42" xfId="0" applyFont="1" applyBorder="1" applyAlignment="1" applyProtection="1">
      <alignment horizontal="left" vertical="center"/>
      <protection locked="0"/>
    </xf>
    <xf numFmtId="0" fontId="3" fillId="0" borderId="42" xfId="0" applyFont="1" applyBorder="1" applyAlignment="1">
      <alignment horizontal="left" vertical="center"/>
    </xf>
    <xf numFmtId="0" fontId="3" fillId="0" borderId="42" xfId="0" applyFont="1" applyBorder="1" applyAlignment="1" applyProtection="1">
      <alignment horizontal="left" vertical="center" wrapText="1"/>
      <protection locked="0"/>
    </xf>
    <xf numFmtId="0" fontId="13" fillId="0" borderId="10" xfId="1" applyFont="1" applyFill="1" applyBorder="1" applyAlignment="1" applyProtection="1">
      <alignment horizontal="left" vertical="center"/>
      <protection locked="0"/>
    </xf>
    <xf numFmtId="0" fontId="3" fillId="0" borderId="68" xfId="0" applyFont="1" applyBorder="1" applyAlignment="1" applyProtection="1">
      <alignment horizontal="left" vertical="center"/>
      <protection locked="0"/>
    </xf>
    <xf numFmtId="0" fontId="3" fillId="0" borderId="42" xfId="0" applyFont="1" applyBorder="1" applyAlignment="1">
      <alignment horizontal="center" vertical="center"/>
    </xf>
    <xf numFmtId="0" fontId="34" fillId="0" borderId="7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9" xfId="0" quotePrefix="1" applyFont="1" applyBorder="1" applyAlignment="1">
      <alignment horizontal="center"/>
    </xf>
    <xf numFmtId="0" fontId="7" fillId="0" borderId="72" xfId="0" applyFont="1" applyBorder="1" applyAlignment="1">
      <alignment horizontal="center"/>
    </xf>
    <xf numFmtId="0" fontId="3" fillId="0" borderId="41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8" fillId="0" borderId="17" xfId="0" applyFont="1" applyBorder="1" applyAlignment="1">
      <alignment horizontal="center"/>
    </xf>
    <xf numFmtId="164" fontId="8" fillId="12" borderId="18" xfId="0" applyNumberFormat="1" applyFont="1" applyFill="1" applyBorder="1"/>
    <xf numFmtId="14" fontId="8" fillId="0" borderId="0" xfId="0" applyNumberFormat="1" applyFont="1" applyAlignment="1">
      <alignment horizontal="center"/>
    </xf>
    <xf numFmtId="14" fontId="0" fillId="0" borderId="0" xfId="0" applyNumberFormat="1"/>
    <xf numFmtId="14" fontId="0" fillId="11" borderId="0" xfId="0" applyNumberFormat="1" applyFill="1"/>
    <xf numFmtId="164" fontId="8" fillId="11" borderId="18" xfId="0" applyNumberFormat="1" applyFont="1" applyFill="1" applyBorder="1"/>
    <xf numFmtId="14" fontId="8" fillId="11" borderId="0" xfId="0" applyNumberFormat="1" applyFont="1" applyFill="1" applyAlignment="1">
      <alignment horizontal="center"/>
    </xf>
    <xf numFmtId="164" fontId="8" fillId="12" borderId="1" xfId="0" applyNumberFormat="1" applyFont="1" applyFill="1" applyBorder="1"/>
    <xf numFmtId="164" fontId="8" fillId="0" borderId="17" xfId="0" applyNumberFormat="1" applyFont="1" applyBorder="1"/>
    <xf numFmtId="0" fontId="1" fillId="0" borderId="17" xfId="0" applyFont="1" applyBorder="1"/>
    <xf numFmtId="0" fontId="7" fillId="0" borderId="17" xfId="0" applyFont="1" applyBorder="1"/>
    <xf numFmtId="164" fontId="8" fillId="0" borderId="6" xfId="0" applyNumberFormat="1" applyFont="1" applyBorder="1"/>
    <xf numFmtId="0" fontId="3" fillId="0" borderId="46" xfId="0" applyFont="1" applyBorder="1" applyAlignment="1">
      <alignment horizontal="left" vertical="center"/>
    </xf>
    <xf numFmtId="0" fontId="13" fillId="0" borderId="10" xfId="1" applyFont="1" applyBorder="1" applyAlignment="1" applyProtection="1">
      <alignment vertical="center" wrapText="1"/>
      <protection locked="0"/>
    </xf>
    <xf numFmtId="0" fontId="3" fillId="0" borderId="42" xfId="0" applyFont="1" applyBorder="1" applyAlignment="1">
      <alignment vertical="center"/>
    </xf>
    <xf numFmtId="17" fontId="3" fillId="0" borderId="42" xfId="0" applyNumberFormat="1" applyFont="1" applyBorder="1" applyAlignment="1">
      <alignment horizontal="left" vertical="center"/>
    </xf>
    <xf numFmtId="0" fontId="13" fillId="0" borderId="10" xfId="1" applyFont="1" applyFill="1" applyBorder="1" applyAlignment="1" applyProtection="1">
      <alignment horizontal="left" vertical="center"/>
    </xf>
    <xf numFmtId="164" fontId="3" fillId="0" borderId="10" xfId="0" applyNumberFormat="1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49" fontId="3" fillId="0" borderId="10" xfId="0" applyNumberFormat="1" applyFont="1" applyBorder="1" applyAlignment="1" applyProtection="1">
      <alignment horizontal="left" vertical="center"/>
      <protection locked="0"/>
    </xf>
    <xf numFmtId="164" fontId="3" fillId="0" borderId="10" xfId="0" applyNumberFormat="1" applyFont="1" applyBorder="1" applyAlignment="1">
      <alignment vertical="center"/>
    </xf>
    <xf numFmtId="174" fontId="3" fillId="0" borderId="1" xfId="0" applyNumberFormat="1" applyFont="1" applyBorder="1" applyAlignment="1" applyProtection="1">
      <alignment horizontal="left" vertical="center"/>
      <protection locked="0"/>
    </xf>
    <xf numFmtId="0" fontId="13" fillId="0" borderId="46" xfId="1" applyFont="1" applyFill="1" applyBorder="1" applyAlignment="1" applyProtection="1">
      <alignment horizontal="left" vertical="center"/>
    </xf>
    <xf numFmtId="164" fontId="13" fillId="0" borderId="46" xfId="1" applyNumberFormat="1" applyFont="1" applyBorder="1" applyAlignment="1" applyProtection="1">
      <alignment horizontal="left" vertical="center"/>
    </xf>
    <xf numFmtId="164" fontId="13" fillId="0" borderId="10" xfId="1" applyNumberFormat="1" applyFont="1" applyBorder="1" applyAlignment="1" applyProtection="1">
      <alignment horizontal="left" vertical="center"/>
    </xf>
    <xf numFmtId="175" fontId="37" fillId="0" borderId="10" xfId="0" applyNumberFormat="1" applyFont="1" applyBorder="1" applyAlignment="1">
      <alignment horizontal="left" vertical="center"/>
    </xf>
    <xf numFmtId="0" fontId="3" fillId="0" borderId="10" xfId="0" quotePrefix="1" applyFont="1" applyBorder="1" applyAlignment="1">
      <alignment vertical="center"/>
    </xf>
    <xf numFmtId="0" fontId="3" fillId="0" borderId="42" xfId="0" quotePrefix="1" applyFont="1" applyBorder="1" applyAlignment="1">
      <alignment horizontal="left" vertical="center"/>
    </xf>
    <xf numFmtId="17" fontId="3" fillId="0" borderId="42" xfId="0" applyNumberFormat="1" applyFont="1" applyBorder="1" applyAlignment="1">
      <alignment horizontal="center" vertical="center" wrapText="1"/>
    </xf>
    <xf numFmtId="0" fontId="40" fillId="0" borderId="10" xfId="0" applyFont="1" applyBorder="1" applyAlignment="1">
      <alignment horizontal="left" vertical="center"/>
    </xf>
    <xf numFmtId="0" fontId="40" fillId="0" borderId="10" xfId="0" applyFont="1" applyBorder="1" applyAlignment="1">
      <alignment horizontal="center" vertical="center"/>
    </xf>
    <xf numFmtId="164" fontId="3" fillId="0" borderId="46" xfId="0" applyNumberFormat="1" applyFont="1" applyBorder="1" applyAlignment="1">
      <alignment horizontal="left" vertical="center"/>
    </xf>
    <xf numFmtId="164" fontId="3" fillId="0" borderId="42" xfId="0" applyNumberFormat="1" applyFont="1" applyBorder="1" applyAlignment="1">
      <alignment horizontal="left" vertical="center"/>
    </xf>
    <xf numFmtId="0" fontId="38" fillId="0" borderId="10" xfId="1" applyFont="1" applyBorder="1" applyAlignment="1" applyProtection="1">
      <alignment vertical="center"/>
    </xf>
    <xf numFmtId="0" fontId="3" fillId="0" borderId="46" xfId="0" quotePrefix="1" applyFont="1" applyBorder="1" applyAlignment="1">
      <alignment horizontal="left" vertical="center"/>
    </xf>
    <xf numFmtId="164" fontId="3" fillId="6" borderId="10" xfId="0" applyNumberFormat="1" applyFont="1" applyFill="1" applyBorder="1" applyAlignment="1">
      <alignment vertical="center"/>
    </xf>
    <xf numFmtId="0" fontId="37" fillId="0" borderId="10" xfId="0" applyFont="1" applyBorder="1" applyAlignment="1">
      <alignment horizontal="left" vertical="center"/>
    </xf>
    <xf numFmtId="175" fontId="37" fillId="0" borderId="10" xfId="0" applyNumberFormat="1" applyFont="1" applyBorder="1" applyAlignment="1">
      <alignment vertical="center"/>
    </xf>
    <xf numFmtId="0" fontId="37" fillId="0" borderId="10" xfId="0" applyFont="1" applyBorder="1" applyAlignment="1">
      <alignment horizontal="left" vertical="center" wrapText="1"/>
    </xf>
    <xf numFmtId="0" fontId="3" fillId="0" borderId="42" xfId="0" quotePrefix="1" applyFont="1" applyBorder="1" applyAlignment="1">
      <alignment vertical="center"/>
    </xf>
    <xf numFmtId="175" fontId="3" fillId="0" borderId="10" xfId="0" quotePrefix="1" applyNumberFormat="1" applyFont="1" applyBorder="1" applyAlignment="1">
      <alignment vertical="center"/>
    </xf>
    <xf numFmtId="175" fontId="37" fillId="0" borderId="10" xfId="0" applyNumberFormat="1" applyFont="1" applyBorder="1" applyAlignment="1">
      <alignment horizontal="center" vertical="center"/>
    </xf>
    <xf numFmtId="0" fontId="37" fillId="0" borderId="4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41" xfId="0" applyFont="1" applyBorder="1" applyAlignment="1" applyProtection="1">
      <alignment horizontal="left" vertical="center"/>
      <protection locked="0"/>
    </xf>
    <xf numFmtId="0" fontId="3" fillId="0" borderId="41" xfId="0" applyFont="1" applyBorder="1" applyAlignment="1" applyProtection="1">
      <alignment vertical="center"/>
      <protection locked="0"/>
    </xf>
    <xf numFmtId="0" fontId="37" fillId="0" borderId="10" xfId="0" applyFont="1" applyBorder="1" applyAlignment="1">
      <alignment vertical="center"/>
    </xf>
    <xf numFmtId="164" fontId="3" fillId="0" borderId="41" xfId="0" applyNumberFormat="1" applyFont="1" applyBorder="1" applyAlignment="1" applyProtection="1">
      <alignment vertical="center"/>
      <protection locked="0"/>
    </xf>
    <xf numFmtId="0" fontId="13" fillId="0" borderId="10" xfId="1" applyFont="1" applyBorder="1" applyAlignment="1" applyProtection="1">
      <alignment vertical="center"/>
    </xf>
    <xf numFmtId="0" fontId="13" fillId="0" borderId="10" xfId="1" applyFont="1" applyBorder="1" applyAlignment="1" applyProtection="1">
      <alignment horizontal="left" vertical="center"/>
    </xf>
    <xf numFmtId="0" fontId="8" fillId="0" borderId="17" xfId="0" applyFont="1" applyBorder="1" applyAlignment="1">
      <alignment horizontal="center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0" fontId="1" fillId="13" borderId="2" xfId="0" applyFont="1" applyFill="1" applyBorder="1"/>
    <xf numFmtId="0" fontId="0" fillId="13" borderId="17" xfId="0" applyFill="1" applyBorder="1"/>
    <xf numFmtId="0" fontId="0" fillId="13" borderId="38" xfId="0" applyFill="1" applyBorder="1"/>
    <xf numFmtId="0" fontId="0" fillId="13" borderId="21" xfId="0" applyFill="1" applyBorder="1"/>
    <xf numFmtId="0" fontId="4" fillId="13" borderId="16" xfId="0" applyFont="1" applyFill="1" applyBorder="1"/>
    <xf numFmtId="0" fontId="0" fillId="13" borderId="7" xfId="0" applyFill="1" applyBorder="1"/>
    <xf numFmtId="0" fontId="0" fillId="13" borderId="0" xfId="0" applyFill="1" applyBorder="1"/>
    <xf numFmtId="0" fontId="0" fillId="13" borderId="18" xfId="0" applyFill="1" applyBorder="1"/>
    <xf numFmtId="0" fontId="0" fillId="13" borderId="16" xfId="0" applyFill="1" applyBorder="1" applyAlignment="1">
      <alignment vertical="center"/>
    </xf>
    <xf numFmtId="0" fontId="1" fillId="13" borderId="34" xfId="0" applyFont="1" applyFill="1" applyBorder="1" applyAlignment="1">
      <alignment horizontal="center" vertical="center"/>
    </xf>
    <xf numFmtId="0" fontId="1" fillId="13" borderId="22" xfId="0" applyFont="1" applyFill="1" applyBorder="1" applyAlignment="1">
      <alignment horizontal="center" vertical="center"/>
    </xf>
    <xf numFmtId="0" fontId="4" fillId="13" borderId="16" xfId="0" applyFont="1" applyFill="1" applyBorder="1" applyAlignment="1">
      <alignment horizontal="center" vertical="center"/>
    </xf>
    <xf numFmtId="0" fontId="1" fillId="13" borderId="22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/>
    </xf>
    <xf numFmtId="0" fontId="0" fillId="13" borderId="2" xfId="0" applyFill="1" applyBorder="1"/>
    <xf numFmtId="0" fontId="4" fillId="13" borderId="21" xfId="0" applyFont="1" applyFill="1" applyBorder="1" applyAlignment="1">
      <alignment horizontal="center"/>
    </xf>
    <xf numFmtId="0" fontId="0" fillId="13" borderId="21" xfId="0" applyFill="1" applyBorder="1" applyAlignment="1">
      <alignment horizontal="center"/>
    </xf>
    <xf numFmtId="17" fontId="1" fillId="13" borderId="14" xfId="0" applyNumberFormat="1" applyFont="1" applyFill="1" applyBorder="1" applyAlignment="1">
      <alignment horizontal="center"/>
    </xf>
    <xf numFmtId="15" fontId="1" fillId="13" borderId="1" xfId="0" applyNumberFormat="1" applyFont="1" applyFill="1" applyBorder="1" applyAlignment="1">
      <alignment horizontal="center"/>
    </xf>
    <xf numFmtId="0" fontId="0" fillId="13" borderId="51" xfId="0" applyFill="1" applyBorder="1"/>
    <xf numFmtId="0" fontId="4" fillId="13" borderId="52" xfId="0" applyFont="1" applyFill="1" applyBorder="1"/>
    <xf numFmtId="0" fontId="9" fillId="13" borderId="53" xfId="0" applyFont="1" applyFill="1" applyBorder="1" applyAlignment="1">
      <alignment horizontal="center"/>
    </xf>
    <xf numFmtId="0" fontId="4" fillId="13" borderId="54" xfId="0" applyFont="1" applyFill="1" applyBorder="1" applyAlignment="1">
      <alignment horizontal="center"/>
    </xf>
    <xf numFmtId="0" fontId="26" fillId="13" borderId="55" xfId="0" applyFont="1" applyFill="1" applyBorder="1" applyAlignment="1">
      <alignment horizontal="center"/>
    </xf>
    <xf numFmtId="0" fontId="27" fillId="13" borderId="3" xfId="0" applyFont="1" applyFill="1" applyBorder="1" applyAlignment="1">
      <alignment horizontal="center"/>
    </xf>
    <xf numFmtId="0" fontId="0" fillId="13" borderId="56" xfId="0" applyFill="1" applyBorder="1"/>
    <xf numFmtId="0" fontId="9" fillId="13" borderId="46" xfId="0" applyFont="1" applyFill="1" applyBorder="1" applyAlignment="1">
      <alignment horizontal="center"/>
    </xf>
    <xf numFmtId="0" fontId="4" fillId="13" borderId="42" xfId="0" applyFont="1" applyFill="1" applyBorder="1" applyAlignment="1">
      <alignment horizontal="center"/>
    </xf>
    <xf numFmtId="0" fontId="26" fillId="13" borderId="58" xfId="0" applyFont="1" applyFill="1" applyBorder="1" applyAlignment="1">
      <alignment horizontal="center"/>
    </xf>
    <xf numFmtId="0" fontId="27" fillId="13" borderId="4" xfId="0" applyFont="1" applyFill="1" applyBorder="1" applyAlignment="1">
      <alignment horizontal="center"/>
    </xf>
    <xf numFmtId="0" fontId="0" fillId="13" borderId="57" xfId="0" applyFill="1" applyBorder="1"/>
    <xf numFmtId="0" fontId="1" fillId="13" borderId="56" xfId="0" applyFont="1" applyFill="1" applyBorder="1"/>
    <xf numFmtId="0" fontId="9" fillId="13" borderId="64" xfId="0" applyFont="1" applyFill="1" applyBorder="1" applyAlignment="1">
      <alignment horizontal="center"/>
    </xf>
    <xf numFmtId="0" fontId="4" fillId="13" borderId="65" xfId="0" applyFont="1" applyFill="1" applyBorder="1" applyAlignment="1">
      <alignment horizontal="center"/>
    </xf>
    <xf numFmtId="0" fontId="26" fillId="13" borderId="66" xfId="0" applyFont="1" applyFill="1" applyBorder="1" applyAlignment="1">
      <alignment horizontal="center"/>
    </xf>
    <xf numFmtId="0" fontId="27" fillId="13" borderId="20" xfId="0" applyFont="1" applyFill="1" applyBorder="1" applyAlignment="1">
      <alignment horizontal="center"/>
    </xf>
    <xf numFmtId="0" fontId="27" fillId="13" borderId="5" xfId="0" applyFont="1" applyFill="1" applyBorder="1" applyAlignment="1">
      <alignment horizontal="center"/>
    </xf>
    <xf numFmtId="0" fontId="4" fillId="13" borderId="62" xfId="0" applyFont="1" applyFill="1" applyBorder="1"/>
    <xf numFmtId="0" fontId="0" fillId="13" borderId="14" xfId="0" applyFill="1" applyBorder="1"/>
    <xf numFmtId="0" fontId="1" fillId="13" borderId="15" xfId="0" applyFont="1" applyFill="1" applyBorder="1"/>
    <xf numFmtId="0" fontId="1" fillId="13" borderId="0" xfId="0" applyFont="1" applyFill="1" applyBorder="1"/>
    <xf numFmtId="0" fontId="1" fillId="13" borderId="16" xfId="0" applyFont="1" applyFill="1" applyBorder="1"/>
    <xf numFmtId="0" fontId="0" fillId="13" borderId="34" xfId="0" applyFill="1" applyBorder="1"/>
    <xf numFmtId="0" fontId="1" fillId="0" borderId="7" xfId="0" applyFont="1" applyBorder="1"/>
    <xf numFmtId="0" fontId="1" fillId="13" borderId="57" xfId="0" applyFont="1" applyFill="1" applyBorder="1"/>
    <xf numFmtId="0" fontId="0" fillId="0" borderId="19" xfId="0" applyFont="1" applyFill="1" applyBorder="1" applyAlignment="1">
      <alignment horizontal="center" vertical="center" wrapText="1"/>
    </xf>
    <xf numFmtId="0" fontId="11" fillId="0" borderId="8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44" xfId="0" applyFont="1" applyBorder="1"/>
    <xf numFmtId="0" fontId="8" fillId="0" borderId="98" xfId="0" applyFont="1" applyBorder="1"/>
    <xf numFmtId="0" fontId="8" fillId="0" borderId="99" xfId="0" applyFont="1" applyBorder="1"/>
    <xf numFmtId="0" fontId="8" fillId="0" borderId="36" xfId="0" applyFont="1" applyBorder="1"/>
    <xf numFmtId="0" fontId="8" fillId="0" borderId="37" xfId="0" applyFont="1" applyBorder="1"/>
    <xf numFmtId="1" fontId="8" fillId="0" borderId="0" xfId="0" applyNumberFormat="1" applyFont="1" applyBorder="1"/>
    <xf numFmtId="0" fontId="7" fillId="0" borderId="14" xfId="0" applyFont="1" applyBorder="1"/>
    <xf numFmtId="0" fontId="7" fillId="0" borderId="16" xfId="0" applyFont="1" applyBorder="1"/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182" fontId="8" fillId="0" borderId="0" xfId="0" applyNumberFormat="1" applyFont="1" applyBorder="1"/>
    <xf numFmtId="0" fontId="8" fillId="0" borderId="0" xfId="0" applyFont="1" applyBorder="1" applyAlignment="1">
      <alignment horizontal="left"/>
    </xf>
    <xf numFmtId="0" fontId="7" fillId="0" borderId="0" xfId="0" applyFont="1" applyBorder="1" applyAlignment="1" applyProtection="1">
      <alignment horizontal="center"/>
      <protection locked="0"/>
    </xf>
    <xf numFmtId="0" fontId="11" fillId="0" borderId="22" xfId="0" applyFont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7" fillId="0" borderId="14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2" fontId="0" fillId="0" borderId="1" xfId="0" applyNumberFormat="1" applyBorder="1" applyAlignment="1">
      <alignment horizontal="center"/>
    </xf>
    <xf numFmtId="0" fontId="2" fillId="0" borderId="10" xfId="1" applyBorder="1" applyAlignment="1" applyProtection="1">
      <alignment horizontal="left" vertical="center"/>
      <protection locked="0"/>
    </xf>
    <xf numFmtId="0" fontId="4" fillId="13" borderId="50" xfId="0" applyFont="1" applyFill="1" applyBorder="1" applyAlignment="1">
      <alignment horizontal="center"/>
    </xf>
    <xf numFmtId="0" fontId="26" fillId="13" borderId="101" xfId="0" applyFont="1" applyFill="1" applyBorder="1" applyAlignment="1">
      <alignment horizontal="center"/>
    </xf>
    <xf numFmtId="0" fontId="27" fillId="13" borderId="97" xfId="0" applyFont="1" applyFill="1" applyBorder="1" applyAlignment="1">
      <alignment horizontal="center"/>
    </xf>
    <xf numFmtId="0" fontId="7" fillId="0" borderId="42" xfId="0" applyFont="1" applyBorder="1" applyAlignment="1">
      <alignment horizontal="left" vertical="center" wrapText="1"/>
    </xf>
    <xf numFmtId="14" fontId="3" fillId="0" borderId="42" xfId="0" applyNumberFormat="1" applyFont="1" applyFill="1" applyBorder="1"/>
    <xf numFmtId="0" fontId="3" fillId="0" borderId="1" xfId="0" quotePrefix="1" applyFont="1" applyBorder="1" applyAlignment="1" applyProtection="1">
      <alignment horizontal="left" vertical="center"/>
      <protection locked="0"/>
    </xf>
    <xf numFmtId="0" fontId="3" fillId="0" borderId="46" xfId="0" applyFont="1" applyBorder="1" applyAlignment="1">
      <alignment horizontal="left" vertical="center" wrapText="1"/>
    </xf>
    <xf numFmtId="0" fontId="13" fillId="0" borderId="0" xfId="1" applyFont="1" applyBorder="1" applyAlignment="1" applyProtection="1">
      <alignment horizontal="left" vertical="center"/>
      <protection locked="0"/>
    </xf>
    <xf numFmtId="0" fontId="7" fillId="0" borderId="10" xfId="0" applyFont="1" applyBorder="1" applyAlignment="1">
      <alignment horizontal="left" vertical="center" wrapText="1"/>
    </xf>
    <xf numFmtId="0" fontId="1" fillId="0" borderId="11" xfId="0" applyFont="1" applyBorder="1"/>
    <xf numFmtId="0" fontId="1" fillId="0" borderId="1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8" fillId="0" borderId="102" xfId="0" applyFont="1" applyBorder="1" applyAlignment="1">
      <alignment horizontal="center"/>
    </xf>
    <xf numFmtId="164" fontId="8" fillId="12" borderId="21" xfId="0" applyNumberFormat="1" applyFont="1" applyFill="1" applyBorder="1"/>
    <xf numFmtId="0" fontId="7" fillId="0" borderId="22" xfId="0" applyFont="1" applyBorder="1" applyAlignment="1">
      <alignment horizontal="center" wrapText="1"/>
    </xf>
    <xf numFmtId="0" fontId="8" fillId="0" borderId="6" xfId="0" applyFont="1" applyBorder="1"/>
    <xf numFmtId="0" fontId="8" fillId="0" borderId="60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62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11" fillId="0" borderId="80" xfId="0" applyFont="1" applyBorder="1" applyAlignment="1">
      <alignment horizontal="center"/>
    </xf>
    <xf numFmtId="0" fontId="7" fillId="0" borderId="37" xfId="0" applyFont="1" applyBorder="1" applyAlignment="1">
      <alignment horizontal="right"/>
    </xf>
    <xf numFmtId="0" fontId="11" fillId="0" borderId="14" xfId="0" applyFont="1" applyBorder="1"/>
    <xf numFmtId="0" fontId="8" fillId="0" borderId="42" xfId="0" applyFont="1" applyBorder="1"/>
    <xf numFmtId="0" fontId="8" fillId="0" borderId="46" xfId="0" applyFont="1" applyBorder="1"/>
    <xf numFmtId="0" fontId="7" fillId="3" borderId="0" xfId="0" applyFont="1" applyFill="1" applyBorder="1" applyAlignment="1">
      <alignment wrapText="1"/>
    </xf>
    <xf numFmtId="0" fontId="7" fillId="2" borderId="0" xfId="0" applyFont="1" applyFill="1" applyAlignment="1">
      <alignment wrapText="1"/>
    </xf>
    <xf numFmtId="0" fontId="8" fillId="14" borderId="0" xfId="0" applyFont="1" applyFill="1" applyAlignment="1">
      <alignment horizontal="right"/>
    </xf>
    <xf numFmtId="0" fontId="8" fillId="0" borderId="60" xfId="0" applyFont="1" applyBorder="1"/>
    <xf numFmtId="0" fontId="8" fillId="0" borderId="53" xfId="0" applyFont="1" applyBorder="1"/>
    <xf numFmtId="0" fontId="8" fillId="0" borderId="54" xfId="0" applyFont="1" applyBorder="1"/>
    <xf numFmtId="0" fontId="8" fillId="0" borderId="81" xfId="0" applyFont="1" applyBorder="1"/>
    <xf numFmtId="0" fontId="8" fillId="0" borderId="56" xfId="0" applyFont="1" applyBorder="1"/>
    <xf numFmtId="0" fontId="8" fillId="0" borderId="104" xfId="0" applyFont="1" applyBorder="1"/>
    <xf numFmtId="0" fontId="8" fillId="0" borderId="105" xfId="0" applyFont="1" applyBorder="1"/>
    <xf numFmtId="0" fontId="8" fillId="0" borderId="48" xfId="0" applyFont="1" applyBorder="1"/>
    <xf numFmtId="0" fontId="8" fillId="0" borderId="49" xfId="0" applyFont="1" applyBorder="1"/>
    <xf numFmtId="0" fontId="8" fillId="0" borderId="106" xfId="0" applyFont="1" applyBorder="1"/>
    <xf numFmtId="0" fontId="7" fillId="0" borderId="19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1" fontId="7" fillId="0" borderId="19" xfId="0" quotePrefix="1" applyNumberFormat="1" applyFont="1" applyBorder="1" applyAlignment="1" applyProtection="1">
      <alignment horizontal="center"/>
      <protection locked="0"/>
    </xf>
    <xf numFmtId="0" fontId="7" fillId="0" borderId="21" xfId="0" applyFont="1" applyBorder="1" applyAlignment="1">
      <alignment horizontal="right"/>
    </xf>
    <xf numFmtId="0" fontId="7" fillId="0" borderId="69" xfId="0" applyFont="1" applyBorder="1"/>
    <xf numFmtId="0" fontId="1" fillId="13" borderId="51" xfId="0" applyFont="1" applyFill="1" applyBorder="1"/>
    <xf numFmtId="164" fontId="7" fillId="0" borderId="10" xfId="0" applyNumberFormat="1" applyFont="1" applyBorder="1" applyAlignment="1">
      <alignment horizontal="left" vertical="center" wrapText="1"/>
    </xf>
    <xf numFmtId="0" fontId="7" fillId="0" borderId="46" xfId="0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164" fontId="3" fillId="0" borderId="68" xfId="1" applyNumberFormat="1" applyFont="1" applyBorder="1" applyAlignment="1" applyProtection="1">
      <alignment horizontal="left" vertical="center" wrapText="1"/>
      <protection locked="0"/>
    </xf>
    <xf numFmtId="0" fontId="7" fillId="0" borderId="9" xfId="0" quotePrefix="1" applyFont="1" applyFill="1" applyBorder="1" applyAlignment="1">
      <alignment horizontal="center" vertical="center" wrapText="1"/>
    </xf>
    <xf numFmtId="0" fontId="7" fillId="0" borderId="23" xfId="0" quotePrefix="1" applyFont="1" applyFill="1" applyBorder="1" applyAlignment="1">
      <alignment horizontal="center" vertical="center" wrapText="1"/>
    </xf>
    <xf numFmtId="0" fontId="7" fillId="0" borderId="73" xfId="0" applyFont="1" applyFill="1" applyBorder="1" applyAlignment="1">
      <alignment wrapText="1"/>
    </xf>
    <xf numFmtId="0" fontId="7" fillId="0" borderId="73" xfId="0" quotePrefix="1" applyNumberFormat="1" applyFont="1" applyFill="1" applyBorder="1" applyAlignment="1">
      <alignment horizontal="center" vertical="center" wrapText="1"/>
    </xf>
    <xf numFmtId="175" fontId="7" fillId="0" borderId="10" xfId="0" applyNumberFormat="1" applyFont="1" applyFill="1" applyBorder="1" applyAlignment="1">
      <alignment wrapText="1"/>
    </xf>
    <xf numFmtId="175" fontId="7" fillId="0" borderId="73" xfId="0" applyNumberFormat="1" applyFont="1" applyFill="1" applyBorder="1" applyAlignment="1">
      <alignment wrapText="1"/>
    </xf>
    <xf numFmtId="0" fontId="7" fillId="0" borderId="0" xfId="0" applyFont="1" applyAlignment="1">
      <alignment wrapText="1"/>
    </xf>
    <xf numFmtId="0" fontId="7" fillId="0" borderId="10" xfId="0" applyFont="1" applyFill="1" applyBorder="1" applyAlignment="1">
      <alignment wrapText="1"/>
    </xf>
    <xf numFmtId="0" fontId="7" fillId="0" borderId="10" xfId="0" quotePrefix="1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wrapText="1"/>
    </xf>
    <xf numFmtId="175" fontId="7" fillId="0" borderId="10" xfId="0" quotePrefix="1" applyNumberFormat="1" applyFont="1" applyFill="1" applyBorder="1" applyAlignment="1">
      <alignment horizontal="center" vertical="center" wrapText="1"/>
    </xf>
    <xf numFmtId="0" fontId="7" fillId="11" borderId="10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vertical="center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46" xfId="0" applyFont="1" applyBorder="1" applyAlignment="1">
      <alignment horizontal="center" vertical="center"/>
    </xf>
    <xf numFmtId="0" fontId="7" fillId="0" borderId="0" xfId="0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1" xfId="0" quotePrefix="1" applyFont="1" applyBorder="1" applyAlignment="1" applyProtection="1">
      <alignment horizontal="left" vertical="center"/>
      <protection locked="0"/>
    </xf>
    <xf numFmtId="0" fontId="7" fillId="0" borderId="0" xfId="0" quotePrefix="1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>
      <alignment horizontal="right" vertical="center" wrapText="1"/>
    </xf>
    <xf numFmtId="0" fontId="7" fillId="0" borderId="10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44" fillId="0" borderId="0" xfId="0" applyFont="1" applyBorder="1" applyAlignment="1">
      <alignment horizontal="left" vertical="center"/>
    </xf>
    <xf numFmtId="0" fontId="3" fillId="0" borderId="47" xfId="0" applyFont="1" applyBorder="1" applyAlignment="1">
      <alignment horizontal="left" vertical="center"/>
    </xf>
    <xf numFmtId="0" fontId="20" fillId="0" borderId="46" xfId="0" applyFont="1" applyBorder="1" applyAlignment="1">
      <alignment horizontal="left" vertical="center"/>
    </xf>
    <xf numFmtId="0" fontId="3" fillId="0" borderId="46" xfId="0" applyNumberFormat="1" applyFont="1" applyBorder="1" applyAlignment="1" applyProtection="1">
      <alignment horizontal="left" vertical="center"/>
      <protection locked="0"/>
    </xf>
    <xf numFmtId="0" fontId="3" fillId="0" borderId="46" xfId="0" applyNumberFormat="1" applyFont="1" applyBorder="1" applyAlignment="1">
      <alignment horizontal="left" vertical="center"/>
    </xf>
    <xf numFmtId="0" fontId="3" fillId="0" borderId="10" xfId="0" applyNumberFormat="1" applyFont="1" applyBorder="1" applyAlignment="1">
      <alignment horizontal="left" vertical="center"/>
    </xf>
    <xf numFmtId="0" fontId="1" fillId="13" borderId="60" xfId="0" applyFont="1" applyFill="1" applyBorder="1"/>
    <xf numFmtId="0" fontId="1" fillId="13" borderId="61" xfId="0" applyFont="1" applyFill="1" applyBorder="1"/>
    <xf numFmtId="0" fontId="4" fillId="13" borderId="57" xfId="0" applyFont="1" applyFill="1" applyBorder="1"/>
    <xf numFmtId="0" fontId="0" fillId="13" borderId="63" xfId="0" applyFill="1" applyBorder="1"/>
    <xf numFmtId="0" fontId="7" fillId="0" borderId="0" xfId="0" applyFont="1" applyBorder="1" applyAlignment="1">
      <alignment horizontal="left" vertical="center" wrapText="1"/>
    </xf>
    <xf numFmtId="0" fontId="44" fillId="0" borderId="0" xfId="0" quotePrefix="1" applyFont="1" applyBorder="1" applyAlignment="1">
      <alignment horizontal="left" vertical="center"/>
    </xf>
    <xf numFmtId="0" fontId="7" fillId="11" borderId="10" xfId="0" applyFont="1" applyFill="1" applyBorder="1" applyAlignment="1">
      <alignment horizontal="right" vertical="center"/>
    </xf>
    <xf numFmtId="0" fontId="24" fillId="0" borderId="10" xfId="1" applyFont="1" applyFill="1" applyBorder="1" applyAlignment="1" applyProtection="1">
      <alignment horizontal="left" vertical="center" wrapText="1"/>
    </xf>
    <xf numFmtId="0" fontId="7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41" xfId="0" applyNumberFormat="1" applyFont="1" applyFill="1" applyBorder="1" applyAlignment="1" applyProtection="1">
      <alignment horizontal="center" vertical="center" wrapText="1"/>
      <protection locked="0"/>
    </xf>
    <xf numFmtId="2" fontId="7" fillId="15" borderId="10" xfId="0" applyNumberFormat="1" applyFont="1" applyFill="1" applyBorder="1" applyAlignment="1">
      <alignment horizontal="left" vertical="center" wrapText="1"/>
    </xf>
    <xf numFmtId="0" fontId="7" fillId="0" borderId="10" xfId="0" applyFont="1" applyBorder="1" applyAlignment="1">
      <alignment wrapText="1"/>
    </xf>
    <xf numFmtId="0" fontId="7" fillId="0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quotePrefix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right"/>
    </xf>
    <xf numFmtId="0" fontId="1" fillId="0" borderId="16" xfId="0" applyFont="1" applyBorder="1"/>
    <xf numFmtId="15" fontId="1" fillId="13" borderId="19" xfId="0" applyNumberFormat="1" applyFont="1" applyFill="1" applyBorder="1" applyAlignment="1">
      <alignment horizontal="center"/>
    </xf>
    <xf numFmtId="0" fontId="7" fillId="11" borderId="10" xfId="0" applyFont="1" applyFill="1" applyBorder="1" applyAlignment="1">
      <alignment horizontal="center" vertical="center"/>
    </xf>
    <xf numFmtId="164" fontId="45" fillId="12" borderId="18" xfId="0" applyNumberFormat="1" applyFont="1" applyFill="1" applyBorder="1"/>
    <xf numFmtId="164" fontId="7" fillId="0" borderId="0" xfId="0" applyNumberFormat="1" applyFont="1" applyBorder="1" applyAlignment="1">
      <alignment horizontal="right"/>
    </xf>
    <xf numFmtId="0" fontId="8" fillId="0" borderId="21" xfId="0" applyFont="1" applyBorder="1"/>
    <xf numFmtId="0" fontId="7" fillId="0" borderId="16" xfId="0" applyFont="1" applyBorder="1" applyAlignment="1">
      <alignment horizontal="right"/>
    </xf>
    <xf numFmtId="185" fontId="8" fillId="0" borderId="0" xfId="0" applyNumberFormat="1" applyFont="1"/>
    <xf numFmtId="171" fontId="8" fillId="0" borderId="1" xfId="0" applyNumberFormat="1" applyFont="1" applyBorder="1" applyAlignment="1">
      <alignment horizontal="center" vertical="center"/>
    </xf>
    <xf numFmtId="173" fontId="8" fillId="0" borderId="14" xfId="0" applyNumberFormat="1" applyFont="1" applyBorder="1"/>
    <xf numFmtId="173" fontId="8" fillId="0" borderId="16" xfId="0" applyNumberFormat="1" applyFont="1" applyBorder="1"/>
    <xf numFmtId="173" fontId="0" fillId="0" borderId="6" xfId="0" applyNumberFormat="1" applyBorder="1"/>
    <xf numFmtId="173" fontId="0" fillId="0" borderId="1" xfId="0" applyNumberFormat="1" applyBorder="1"/>
    <xf numFmtId="171" fontId="5" fillId="0" borderId="8" xfId="0" applyNumberFormat="1" applyFont="1" applyBorder="1"/>
    <xf numFmtId="171" fontId="5" fillId="0" borderId="17" xfId="0" applyNumberFormat="1" applyFont="1" applyBorder="1"/>
    <xf numFmtId="0" fontId="7" fillId="0" borderId="1" xfId="0" applyFont="1" applyBorder="1" applyAlignment="1" applyProtection="1">
      <alignment horizontal="center" vertical="center" wrapText="1"/>
      <protection locked="0"/>
    </xf>
    <xf numFmtId="0" fontId="4" fillId="0" borderId="27" xfId="0" applyFont="1" applyBorder="1"/>
    <xf numFmtId="0" fontId="4" fillId="0" borderId="31" xfId="0" applyFont="1" applyBorder="1"/>
    <xf numFmtId="0" fontId="4" fillId="0" borderId="10" xfId="0" applyFont="1" applyBorder="1"/>
    <xf numFmtId="0" fontId="4" fillId="0" borderId="78" xfId="0" applyFont="1" applyBorder="1" applyAlignment="1">
      <alignment horizontal="center"/>
    </xf>
    <xf numFmtId="0" fontId="1" fillId="0" borderId="10" xfId="0" applyFont="1" applyBorder="1"/>
    <xf numFmtId="0" fontId="4" fillId="0" borderId="107" xfId="0" applyFont="1" applyBorder="1"/>
    <xf numFmtId="0" fontId="4" fillId="0" borderId="108" xfId="0" applyFont="1" applyBorder="1" applyAlignment="1">
      <alignment horizontal="center"/>
    </xf>
    <xf numFmtId="0" fontId="4" fillId="0" borderId="109" xfId="0" applyFont="1" applyBorder="1"/>
    <xf numFmtId="0" fontId="4" fillId="0" borderId="110" xfId="0" applyFont="1" applyBorder="1"/>
    <xf numFmtId="0" fontId="4" fillId="0" borderId="111" xfId="0" applyFont="1" applyBorder="1" applyAlignment="1">
      <alignment horizontal="center"/>
    </xf>
    <xf numFmtId="0" fontId="4" fillId="0" borderId="112" xfId="0" applyFont="1" applyBorder="1"/>
    <xf numFmtId="0" fontId="1" fillId="0" borderId="112" xfId="0" applyFont="1" applyBorder="1"/>
    <xf numFmtId="0" fontId="1" fillId="0" borderId="113" xfId="0" applyFont="1" applyBorder="1"/>
    <xf numFmtId="0" fontId="1" fillId="0" borderId="114" xfId="0" applyFont="1" applyBorder="1"/>
    <xf numFmtId="0" fontId="46" fillId="0" borderId="10" xfId="0" applyFont="1" applyBorder="1" applyAlignment="1" applyProtection="1">
      <alignment horizontal="left" vertical="center"/>
      <protection locked="0"/>
    </xf>
    <xf numFmtId="16" fontId="47" fillId="0" borderId="42" xfId="0" applyNumberFormat="1" applyFont="1" applyFill="1" applyBorder="1" applyAlignment="1">
      <alignment horizontal="center" vertical="center" wrapText="1"/>
    </xf>
    <xf numFmtId="175" fontId="47" fillId="0" borderId="42" xfId="0" applyNumberFormat="1" applyFont="1" applyBorder="1" applyAlignment="1">
      <alignment horizontal="left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8" fillId="0" borderId="0" xfId="0" applyFont="1"/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174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14" fontId="7" fillId="14" borderId="1" xfId="0" quotePrefix="1" applyNumberFormat="1" applyFont="1" applyFill="1" applyBorder="1" applyAlignment="1">
      <alignment horizontal="center" textRotation="255" wrapText="1"/>
    </xf>
    <xf numFmtId="14" fontId="7" fillId="7" borderId="1" xfId="0" quotePrefix="1" applyNumberFormat="1" applyFont="1" applyFill="1" applyBorder="1" applyAlignment="1">
      <alignment horizontal="center" vertical="center" wrapText="1"/>
    </xf>
    <xf numFmtId="184" fontId="7" fillId="14" borderId="1" xfId="0" quotePrefix="1" applyNumberFormat="1" applyFont="1" applyFill="1" applyBorder="1" applyAlignment="1">
      <alignment horizontal="center" textRotation="255" wrapText="1"/>
    </xf>
    <xf numFmtId="0" fontId="7" fillId="1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left" vertical="center" wrapText="1"/>
    </xf>
    <xf numFmtId="0" fontId="24" fillId="0" borderId="10" xfId="1" applyFont="1" applyFill="1" applyBorder="1" applyAlignment="1" applyProtection="1">
      <alignment horizontal="left" vertical="center"/>
    </xf>
    <xf numFmtId="164" fontId="7" fillId="0" borderId="68" xfId="1" applyNumberFormat="1" applyFont="1" applyBorder="1" applyAlignment="1" applyProtection="1">
      <alignment horizontal="left" vertical="center" wrapText="1"/>
      <protection locked="0"/>
    </xf>
    <xf numFmtId="175" fontId="7" fillId="0" borderId="9" xfId="0" quotePrefix="1" applyNumberFormat="1" applyFont="1" applyFill="1" applyBorder="1" applyAlignment="1">
      <alignment horizontal="center" vertical="center" wrapText="1"/>
    </xf>
    <xf numFmtId="164" fontId="7" fillId="0" borderId="73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42" xfId="0" applyFont="1" applyBorder="1" applyAlignment="1">
      <alignment vertical="center"/>
    </xf>
    <xf numFmtId="164" fontId="7" fillId="0" borderId="46" xfId="0" applyNumberFormat="1" applyFont="1" applyBorder="1" applyAlignment="1">
      <alignment horizontal="left" vertical="center" wrapText="1"/>
    </xf>
    <xf numFmtId="0" fontId="49" fillId="0" borderId="10" xfId="1" applyFont="1" applyFill="1" applyBorder="1" applyAlignment="1" applyProtection="1">
      <alignment horizontal="lef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NumberFormat="1" applyFont="1" applyFill="1" applyAlignment="1">
      <alignment wrapText="1"/>
    </xf>
    <xf numFmtId="0" fontId="7" fillId="0" borderId="0" xfId="0" applyFont="1" applyAlignment="1">
      <alignment horizontal="left" vertical="center" wrapText="1"/>
    </xf>
    <xf numFmtId="0" fontId="7" fillId="0" borderId="0" xfId="0" applyNumberFormat="1" applyFont="1" applyAlignment="1">
      <alignment wrapText="1"/>
    </xf>
    <xf numFmtId="0" fontId="7" fillId="0" borderId="0" xfId="0" applyFont="1" applyFill="1" applyAlignment="1">
      <alignment horizontal="left" vertical="center" wrapText="1"/>
    </xf>
    <xf numFmtId="164" fontId="7" fillId="0" borderId="0" xfId="0" applyNumberFormat="1" applyFont="1" applyBorder="1" applyAlignment="1">
      <alignment horizontal="left" vertical="center" wrapText="1"/>
    </xf>
    <xf numFmtId="0" fontId="7" fillId="0" borderId="0" xfId="0" applyFont="1" applyFill="1" applyAlignment="1">
      <alignment wrapText="1"/>
    </xf>
    <xf numFmtId="0" fontId="7" fillId="0" borderId="0" xfId="0" applyNumberFormat="1" applyFont="1" applyAlignment="1">
      <alignment horizontal="center" wrapText="1"/>
    </xf>
    <xf numFmtId="0" fontId="11" fillId="0" borderId="0" xfId="0" applyFont="1" applyAlignment="1">
      <alignment horizontal="left" wrapText="1"/>
    </xf>
    <xf numFmtId="0" fontId="7" fillId="0" borderId="0" xfId="0" quotePrefix="1" applyFont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2" fontId="7" fillId="15" borderId="0" xfId="0" applyNumberFormat="1" applyFont="1" applyFill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7" fillId="6" borderId="0" xfId="0" applyFont="1" applyFill="1" applyAlignment="1">
      <alignment horizontal="left" vertical="center" wrapText="1"/>
    </xf>
    <xf numFmtId="16" fontId="3" fillId="0" borderId="10" xfId="0" applyNumberFormat="1" applyFont="1" applyFill="1" applyBorder="1" applyAlignment="1">
      <alignment horizontal="center" vertical="center" wrapText="1"/>
    </xf>
    <xf numFmtId="0" fontId="3" fillId="0" borderId="41" xfId="0" applyFont="1" applyFill="1" applyBorder="1" applyAlignment="1" applyProtection="1">
      <alignment horizontal="center" vertical="center"/>
      <protection locked="0"/>
    </xf>
    <xf numFmtId="2" fontId="7" fillId="15" borderId="42" xfId="0" applyNumberFormat="1" applyFont="1" applyFill="1" applyBorder="1" applyAlignment="1">
      <alignment horizontal="left" vertical="center" wrapText="1"/>
    </xf>
    <xf numFmtId="0" fontId="2" fillId="0" borderId="10" xfId="1" applyFill="1" applyBorder="1" applyAlignment="1" applyProtection="1">
      <alignment horizontal="left" vertical="center"/>
    </xf>
    <xf numFmtId="0" fontId="47" fillId="0" borderId="0" xfId="0" applyFont="1" applyBorder="1" applyAlignment="1">
      <alignment horizontal="center" vertical="center" wrapText="1"/>
    </xf>
    <xf numFmtId="0" fontId="47" fillId="0" borderId="0" xfId="0" applyFont="1" applyAlignment="1">
      <alignment wrapText="1"/>
    </xf>
    <xf numFmtId="0" fontId="47" fillId="0" borderId="0" xfId="0" applyFont="1" applyBorder="1" applyAlignment="1">
      <alignment horizontal="left" vertical="center" wrapText="1"/>
    </xf>
    <xf numFmtId="16" fontId="47" fillId="0" borderId="0" xfId="0" applyNumberFormat="1" applyFont="1" applyBorder="1" applyAlignment="1">
      <alignment horizontal="center" vertical="center" wrapText="1"/>
    </xf>
    <xf numFmtId="175" fontId="47" fillId="0" borderId="0" xfId="0" applyNumberFormat="1" applyFont="1" applyAlignment="1">
      <alignment vertical="center" wrapText="1"/>
    </xf>
    <xf numFmtId="0" fontId="47" fillId="0" borderId="0" xfId="0" applyFont="1" applyBorder="1" applyAlignment="1">
      <alignment wrapText="1"/>
    </xf>
    <xf numFmtId="0" fontId="50" fillId="0" borderId="0" xfId="0" applyFont="1" applyAlignment="1">
      <alignment wrapText="1"/>
    </xf>
    <xf numFmtId="0" fontId="51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47" fillId="0" borderId="0" xfId="0" applyFont="1" applyAlignment="1">
      <alignment vertical="center" wrapText="1"/>
    </xf>
    <xf numFmtId="164" fontId="47" fillId="0" borderId="1" xfId="0" applyNumberFormat="1" applyFont="1" applyBorder="1" applyAlignment="1" applyProtection="1">
      <alignment horizontal="center" vertical="center" wrapText="1"/>
      <protection locked="0"/>
    </xf>
    <xf numFmtId="0" fontId="47" fillId="0" borderId="0" xfId="0" applyFont="1" applyAlignment="1">
      <alignment horizontal="center" vertical="center" wrapText="1"/>
    </xf>
    <xf numFmtId="0" fontId="47" fillId="0" borderId="0" xfId="0" quotePrefix="1" applyFont="1" applyAlignment="1">
      <alignment horizontal="center" vertical="center" wrapText="1"/>
    </xf>
    <xf numFmtId="0" fontId="47" fillId="10" borderId="1" xfId="0" applyFont="1" applyFill="1" applyBorder="1" applyAlignment="1" applyProtection="1">
      <alignment horizontal="center" vertical="center" wrapText="1"/>
      <protection locked="0"/>
    </xf>
    <xf numFmtId="175" fontId="47" fillId="0" borderId="76" xfId="0" quotePrefix="1" applyNumberFormat="1" applyFont="1" applyFill="1" applyBorder="1" applyAlignment="1">
      <alignment horizontal="center" vertical="center" wrapText="1"/>
    </xf>
    <xf numFmtId="175" fontId="47" fillId="0" borderId="68" xfId="0" quotePrefix="1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wrapText="1"/>
    </xf>
    <xf numFmtId="0" fontId="11" fillId="0" borderId="6" xfId="0" applyFont="1" applyBorder="1" applyAlignment="1">
      <alignment wrapText="1"/>
    </xf>
    <xf numFmtId="0" fontId="3" fillId="0" borderId="10" xfId="0" quotePrefix="1" applyFont="1" applyBorder="1" applyAlignment="1">
      <alignment horizontal="left" vertical="center" wrapText="1"/>
    </xf>
    <xf numFmtId="164" fontId="3" fillId="0" borderId="10" xfId="0" applyNumberFormat="1" applyFont="1" applyBorder="1" applyAlignment="1">
      <alignment horizontal="left" vertical="center" wrapText="1"/>
    </xf>
    <xf numFmtId="0" fontId="52" fillId="0" borderId="10" xfId="1" applyFont="1" applyFill="1" applyBorder="1" applyAlignment="1" applyProtection="1">
      <alignment horizontal="left" vertical="center"/>
    </xf>
    <xf numFmtId="0" fontId="2" fillId="0" borderId="10" xfId="1" applyFill="1" applyBorder="1" applyAlignment="1" applyProtection="1">
      <alignment horizontal="left" vertical="center" wrapText="1"/>
    </xf>
    <xf numFmtId="0" fontId="7" fillId="15" borderId="10" xfId="0" applyNumberFormat="1" applyFont="1" applyFill="1" applyBorder="1" applyAlignment="1">
      <alignment horizontal="center" vertical="center" wrapText="1"/>
    </xf>
    <xf numFmtId="164" fontId="47" fillId="10" borderId="1" xfId="0" quotePrefix="1" applyNumberFormat="1" applyFont="1" applyFill="1" applyBorder="1" applyAlignment="1">
      <alignment horizontal="center" vertical="center" wrapText="1"/>
    </xf>
    <xf numFmtId="0" fontId="47" fillId="0" borderId="78" xfId="0" quotePrefix="1" applyNumberFormat="1" applyFont="1" applyFill="1" applyBorder="1" applyAlignment="1">
      <alignment horizontal="center" vertical="center" wrapText="1"/>
    </xf>
    <xf numFmtId="169" fontId="47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47" fillId="0" borderId="73" xfId="0" quotePrefix="1" applyNumberFormat="1" applyFont="1" applyFill="1" applyBorder="1" applyAlignment="1">
      <alignment horizontal="center" vertical="center" wrapText="1"/>
    </xf>
    <xf numFmtId="0" fontId="47" fillId="0" borderId="10" xfId="0" quotePrefix="1" applyNumberFormat="1" applyFont="1" applyFill="1" applyBorder="1" applyAlignment="1">
      <alignment horizontal="center" vertical="center" wrapText="1"/>
    </xf>
    <xf numFmtId="169" fontId="47" fillId="14" borderId="1" xfId="0" applyNumberFormat="1" applyFont="1" applyFill="1" applyBorder="1" applyAlignment="1" applyProtection="1">
      <alignment horizontal="center" vertical="center" wrapText="1"/>
    </xf>
    <xf numFmtId="0" fontId="47" fillId="0" borderId="1" xfId="0" applyFont="1" applyBorder="1" applyAlignment="1">
      <alignment wrapText="1"/>
    </xf>
    <xf numFmtId="0" fontId="47" fillId="0" borderId="6" xfId="0" applyFont="1" applyBorder="1" applyAlignment="1" applyProtection="1">
      <alignment horizontal="left" vertical="center"/>
      <protection locked="0"/>
    </xf>
    <xf numFmtId="0" fontId="47" fillId="0" borderId="46" xfId="0" applyFont="1" applyBorder="1" applyAlignment="1">
      <alignment horizontal="left" vertical="center"/>
    </xf>
    <xf numFmtId="0" fontId="54" fillId="0" borderId="0" xfId="0" applyFont="1" applyBorder="1" applyAlignment="1">
      <alignment horizontal="left" vertical="center"/>
    </xf>
    <xf numFmtId="174" fontId="47" fillId="0" borderId="1" xfId="0" applyNumberFormat="1" applyFont="1" applyFill="1" applyBorder="1" applyAlignment="1" applyProtection="1">
      <alignment horizontal="center" vertical="center" wrapText="1"/>
    </xf>
    <xf numFmtId="0" fontId="47" fillId="0" borderId="0" xfId="0" applyFont="1" applyFill="1" applyBorder="1" applyAlignment="1">
      <alignment wrapText="1"/>
    </xf>
    <xf numFmtId="0" fontId="47" fillId="0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left" vertical="center" wrapText="1"/>
    </xf>
    <xf numFmtId="16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NumberFormat="1" applyFont="1" applyBorder="1" applyAlignment="1">
      <alignment horizontal="center" wrapText="1"/>
    </xf>
    <xf numFmtId="0" fontId="3" fillId="0" borderId="0" xfId="0" applyNumberFormat="1" applyFont="1" applyAlignment="1">
      <alignment horizontal="center" wrapText="1"/>
    </xf>
    <xf numFmtId="0" fontId="1" fillId="0" borderId="0" xfId="0" applyFont="1" applyBorder="1" applyAlignment="1">
      <alignment horizontal="left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right"/>
    </xf>
    <xf numFmtId="0" fontId="1" fillId="0" borderId="2" xfId="0" applyFont="1" applyFill="1" applyBorder="1"/>
    <xf numFmtId="0" fontId="47" fillId="0" borderId="2" xfId="0" applyFont="1" applyBorder="1" applyAlignment="1">
      <alignment wrapText="1"/>
    </xf>
    <xf numFmtId="0" fontId="47" fillId="0" borderId="6" xfId="0" applyFont="1" applyBorder="1" applyAlignment="1">
      <alignment wrapText="1"/>
    </xf>
    <xf numFmtId="0" fontId="47" fillId="0" borderId="16" xfId="0" applyFont="1" applyBorder="1" applyAlignment="1">
      <alignment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wrapText="1"/>
    </xf>
    <xf numFmtId="0" fontId="7" fillId="0" borderId="1" xfId="0" applyFont="1" applyFill="1" applyBorder="1" applyAlignment="1">
      <alignment horizontal="center" vertical="center" wrapText="1"/>
    </xf>
    <xf numFmtId="16" fontId="47" fillId="0" borderId="0" xfId="0" applyNumberFormat="1" applyFont="1" applyAlignment="1">
      <alignment wrapText="1"/>
    </xf>
    <xf numFmtId="16" fontId="47" fillId="0" borderId="0" xfId="0" applyNumberFormat="1" applyFont="1" applyBorder="1" applyAlignment="1">
      <alignment horizontal="right" vertical="center" wrapText="1"/>
    </xf>
    <xf numFmtId="2" fontId="11" fillId="15" borderId="10" xfId="0" applyNumberFormat="1" applyFont="1" applyFill="1" applyBorder="1" applyAlignment="1">
      <alignment horizontal="left" vertical="center" wrapText="1"/>
    </xf>
    <xf numFmtId="16" fontId="47" fillId="0" borderId="0" xfId="0" applyNumberFormat="1" applyFont="1" applyAlignment="1">
      <alignment horizontal="center" vertical="center" wrapText="1"/>
    </xf>
    <xf numFmtId="16" fontId="47" fillId="0" borderId="0" xfId="0" applyNumberFormat="1" applyFont="1" applyBorder="1" applyAlignment="1">
      <alignment wrapText="1"/>
    </xf>
    <xf numFmtId="2" fontId="3" fillId="0" borderId="10" xfId="0" applyNumberFormat="1" applyFont="1" applyFill="1" applyBorder="1" applyAlignment="1" applyProtection="1">
      <alignment horizontal="left" vertical="center"/>
      <protection locked="0"/>
    </xf>
    <xf numFmtId="16" fontId="47" fillId="15" borderId="42" xfId="0" applyNumberFormat="1" applyFont="1" applyFill="1" applyBorder="1" applyAlignment="1">
      <alignment horizontal="center" vertical="center" wrapText="1"/>
    </xf>
    <xf numFmtId="0" fontId="3" fillId="15" borderId="41" xfId="0" applyFont="1" applyFill="1" applyBorder="1" applyAlignment="1">
      <alignment horizontal="left" vertical="center" wrapText="1"/>
    </xf>
    <xf numFmtId="0" fontId="7" fillId="15" borderId="10" xfId="0" applyFont="1" applyFill="1" applyBorder="1" applyAlignment="1">
      <alignment horizontal="left" vertical="center" wrapText="1"/>
    </xf>
    <xf numFmtId="0" fontId="7" fillId="15" borderId="10" xfId="0" applyNumberFormat="1" applyFont="1" applyFill="1" applyBorder="1" applyAlignment="1" applyProtection="1">
      <alignment horizontal="center" vertical="center" wrapText="1"/>
      <protection locked="0"/>
    </xf>
    <xf numFmtId="0" fontId="7" fillId="15" borderId="42" xfId="0" applyFont="1" applyFill="1" applyBorder="1" applyAlignment="1">
      <alignment horizontal="left" vertical="center" wrapText="1"/>
    </xf>
    <xf numFmtId="164" fontId="7" fillId="15" borderId="10" xfId="0" applyNumberFormat="1" applyFont="1" applyFill="1" applyBorder="1" applyAlignment="1">
      <alignment horizontal="left" vertical="center" wrapText="1"/>
    </xf>
    <xf numFmtId="0" fontId="47" fillId="15" borderId="46" xfId="0" applyFont="1" applyFill="1" applyBorder="1" applyAlignment="1">
      <alignment horizontal="left" vertical="center" wrapText="1"/>
    </xf>
    <xf numFmtId="0" fontId="13" fillId="15" borderId="10" xfId="1" applyFont="1" applyFill="1" applyBorder="1" applyAlignment="1" applyProtection="1">
      <alignment horizontal="left" vertical="center" wrapText="1"/>
    </xf>
    <xf numFmtId="0" fontId="3" fillId="15" borderId="41" xfId="0" applyFont="1" applyFill="1" applyBorder="1" applyAlignment="1">
      <alignment horizontal="center" vertical="center" wrapText="1"/>
    </xf>
    <xf numFmtId="0" fontId="7" fillId="15" borderId="10" xfId="0" applyFont="1" applyFill="1" applyBorder="1" applyAlignment="1">
      <alignment horizontal="left" vertical="center"/>
    </xf>
    <xf numFmtId="0" fontId="13" fillId="15" borderId="46" xfId="1" applyFont="1" applyFill="1" applyBorder="1" applyAlignment="1" applyProtection="1">
      <alignment horizontal="left" vertical="center" wrapText="1"/>
    </xf>
    <xf numFmtId="0" fontId="13" fillId="15" borderId="46" xfId="1" applyFont="1" applyFill="1" applyBorder="1" applyAlignment="1" applyProtection="1">
      <alignment horizontal="left" vertical="center"/>
    </xf>
    <xf numFmtId="0" fontId="20" fillId="15" borderId="10" xfId="0" quotePrefix="1" applyFont="1" applyFill="1" applyBorder="1" applyAlignment="1" applyProtection="1">
      <alignment horizontal="left" vertical="center"/>
      <protection locked="0"/>
    </xf>
    <xf numFmtId="0" fontId="3" fillId="15" borderId="10" xfId="0" quotePrefix="1" applyFont="1" applyFill="1" applyBorder="1" applyAlignment="1" applyProtection="1">
      <alignment horizontal="left" vertical="center"/>
      <protection locked="0"/>
    </xf>
    <xf numFmtId="0" fontId="7" fillId="15" borderId="10" xfId="0" applyFont="1" applyFill="1" applyBorder="1" applyAlignment="1" applyProtection="1">
      <alignment horizontal="center" vertical="center"/>
      <protection locked="0"/>
    </xf>
    <xf numFmtId="0" fontId="7" fillId="15" borderId="42" xfId="0" applyFont="1" applyFill="1" applyBorder="1" applyAlignment="1">
      <alignment horizontal="left" vertical="center"/>
    </xf>
    <xf numFmtId="164" fontId="7" fillId="15" borderId="10" xfId="0" applyNumberFormat="1" applyFont="1" applyFill="1" applyBorder="1" applyAlignment="1">
      <alignment horizontal="left" vertical="center"/>
    </xf>
    <xf numFmtId="0" fontId="47" fillId="15" borderId="46" xfId="0" applyFont="1" applyFill="1" applyBorder="1" applyAlignment="1">
      <alignment horizontal="left" vertical="center"/>
    </xf>
    <xf numFmtId="1" fontId="3" fillId="15" borderId="10" xfId="0" applyNumberFormat="1" applyFont="1" applyFill="1" applyBorder="1" applyAlignment="1">
      <alignment horizontal="left" vertical="center" wrapText="1"/>
    </xf>
    <xf numFmtId="2" fontId="3" fillId="15" borderId="10" xfId="0" applyNumberFormat="1" applyFont="1" applyFill="1" applyBorder="1" applyAlignment="1">
      <alignment horizontal="left" vertical="center" wrapText="1"/>
    </xf>
    <xf numFmtId="186" fontId="3" fillId="15" borderId="10" xfId="0" applyNumberFormat="1" applyFont="1" applyFill="1" applyBorder="1" applyAlignment="1">
      <alignment horizontal="left" vertical="center" wrapText="1"/>
    </xf>
    <xf numFmtId="187" fontId="3" fillId="15" borderId="10" xfId="0" applyNumberFormat="1" applyFont="1" applyFill="1" applyBorder="1" applyAlignment="1">
      <alignment horizontal="left" vertical="center" wrapText="1"/>
    </xf>
    <xf numFmtId="186" fontId="3" fillId="15" borderId="104" xfId="0" applyNumberFormat="1" applyFont="1" applyFill="1" applyBorder="1" applyAlignment="1">
      <alignment horizontal="center" vertical="center" wrapText="1"/>
    </xf>
    <xf numFmtId="164" fontId="7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0" xfId="1" applyFont="1" applyFill="1" applyBorder="1" applyAlignment="1" applyProtection="1">
      <alignment horizontal="left" vertical="center" wrapText="1"/>
    </xf>
    <xf numFmtId="0" fontId="7" fillId="0" borderId="56" xfId="0" quotePrefix="1" applyFont="1" applyFill="1" applyBorder="1" applyAlignment="1">
      <alignment horizontal="center" vertical="center" wrapText="1"/>
    </xf>
    <xf numFmtId="2" fontId="3" fillId="0" borderId="42" xfId="0" applyNumberFormat="1" applyFont="1" applyFill="1" applyBorder="1" applyAlignment="1" applyProtection="1">
      <alignment horizontal="left" vertical="center"/>
      <protection locked="0"/>
    </xf>
    <xf numFmtId="2" fontId="3" fillId="0" borderId="46" xfId="0" applyNumberFormat="1" applyFont="1" applyFill="1" applyBorder="1" applyAlignment="1" applyProtection="1">
      <alignment horizontal="left" vertical="center"/>
      <protection locked="0"/>
    </xf>
    <xf numFmtId="0" fontId="11" fillId="0" borderId="1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164" fontId="3" fillId="0" borderId="0" xfId="1" applyNumberFormat="1" applyFont="1" applyBorder="1" applyAlignment="1" applyProtection="1">
      <alignment horizontal="left" vertical="center" wrapText="1"/>
      <protection locked="0"/>
    </xf>
    <xf numFmtId="175" fontId="47" fillId="0" borderId="0" xfId="0" quotePrefix="1" applyNumberFormat="1" applyFont="1" applyFill="1" applyBorder="1" applyAlignment="1">
      <alignment horizontal="center" vertical="center" wrapText="1"/>
    </xf>
    <xf numFmtId="2" fontId="3" fillId="15" borderId="0" xfId="0" applyNumberFormat="1" applyFont="1" applyFill="1" applyBorder="1" applyAlignment="1">
      <alignment horizontal="left" vertical="center" wrapText="1"/>
    </xf>
    <xf numFmtId="186" fontId="3" fillId="15" borderId="0" xfId="0" applyNumberFormat="1" applyFont="1" applyFill="1" applyBorder="1" applyAlignment="1">
      <alignment horizontal="left" vertical="center" wrapText="1"/>
    </xf>
    <xf numFmtId="187" fontId="3" fillId="15" borderId="0" xfId="0" applyNumberFormat="1" applyFont="1" applyFill="1" applyBorder="1" applyAlignment="1">
      <alignment horizontal="left" vertical="center" wrapText="1"/>
    </xf>
    <xf numFmtId="1" fontId="3" fillId="15" borderId="0" xfId="0" applyNumberFormat="1" applyFont="1" applyFill="1" applyBorder="1" applyAlignment="1">
      <alignment horizontal="left" vertical="center" wrapText="1"/>
    </xf>
    <xf numFmtId="186" fontId="3" fillId="15" borderId="0" xfId="0" applyNumberFormat="1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  <xf numFmtId="0" fontId="7" fillId="0" borderId="0" xfId="0" quotePrefix="1" applyFont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186" fontId="7" fillId="15" borderId="10" xfId="0" applyNumberFormat="1" applyFont="1" applyFill="1" applyBorder="1" applyAlignment="1">
      <alignment horizontal="left" vertical="center" wrapText="1"/>
    </xf>
    <xf numFmtId="186" fontId="7" fillId="15" borderId="0" xfId="0" applyNumberFormat="1" applyFont="1" applyFill="1" applyBorder="1" applyAlignment="1">
      <alignment horizontal="left" vertical="center" wrapText="1"/>
    </xf>
    <xf numFmtId="175" fontId="7" fillId="0" borderId="0" xfId="0" quotePrefix="1" applyNumberFormat="1" applyFont="1" applyFill="1" applyBorder="1" applyAlignment="1">
      <alignment horizontal="center" vertical="center" wrapText="1"/>
    </xf>
    <xf numFmtId="0" fontId="13" fillId="0" borderId="0" xfId="1" applyFont="1" applyFill="1" applyBorder="1" applyAlignment="1" applyProtection="1">
      <alignment horizontal="left" vertical="center" wrapText="1"/>
    </xf>
    <xf numFmtId="0" fontId="55" fillId="0" borderId="10" xfId="1" applyFont="1" applyFill="1" applyBorder="1" applyAlignment="1" applyProtection="1">
      <alignment horizontal="left" vertical="center" wrapText="1"/>
    </xf>
    <xf numFmtId="0" fontId="55" fillId="0" borderId="0" xfId="1" applyFont="1" applyFill="1" applyBorder="1" applyAlignment="1" applyProtection="1">
      <alignment horizontal="left" vertical="center" wrapText="1"/>
    </xf>
    <xf numFmtId="2" fontId="3" fillId="15" borderId="1" xfId="0" applyNumberFormat="1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quotePrefix="1" applyFont="1" applyBorder="1" applyAlignment="1">
      <alignment horizontal="left" vertical="center" wrapText="1"/>
    </xf>
    <xf numFmtId="164" fontId="3" fillId="0" borderId="0" xfId="0" applyNumberFormat="1" applyFont="1" applyBorder="1" applyAlignment="1">
      <alignment horizontal="left" vertical="center" wrapText="1"/>
    </xf>
    <xf numFmtId="0" fontId="3" fillId="6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Fill="1" applyBorder="1" applyAlignment="1">
      <alignment horizontal="left" vertical="center" wrapText="1"/>
    </xf>
    <xf numFmtId="2" fontId="3" fillId="15" borderId="0" xfId="0" applyNumberFormat="1" applyFont="1" applyFill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169" fontId="3" fillId="7" borderId="1" xfId="0" applyNumberFormat="1" applyFont="1" applyFill="1" applyBorder="1" applyAlignment="1" applyProtection="1">
      <alignment horizontal="center" vertical="center" wrapText="1"/>
    </xf>
    <xf numFmtId="0" fontId="3" fillId="0" borderId="0" xfId="0" quotePrefix="1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15" borderId="10" xfId="0" applyFont="1" applyFill="1" applyBorder="1" applyAlignment="1">
      <alignment horizontal="right" vertical="center"/>
    </xf>
    <xf numFmtId="0" fontId="7" fillId="0" borderId="2" xfId="0" applyFont="1" applyBorder="1"/>
    <xf numFmtId="0" fontId="0" fillId="0" borderId="0" xfId="0" quotePrefix="1" applyBorder="1"/>
    <xf numFmtId="0" fontId="7" fillId="11" borderId="46" xfId="0" applyFont="1" applyFill="1" applyBorder="1" applyAlignment="1">
      <alignment horizontal="center" vertical="center"/>
    </xf>
    <xf numFmtId="0" fontId="7" fillId="0" borderId="10" xfId="0" applyFont="1" applyFill="1" applyBorder="1" applyAlignment="1" applyProtection="1">
      <alignment vertical="center"/>
      <protection locked="0"/>
    </xf>
    <xf numFmtId="0" fontId="7" fillId="0" borderId="0" xfId="0" applyFont="1" applyBorder="1" applyAlignment="1">
      <alignment vertical="center"/>
    </xf>
    <xf numFmtId="0" fontId="3" fillId="0" borderId="96" xfId="0" applyFont="1" applyBorder="1" applyAlignment="1" applyProtection="1">
      <alignment horizontal="left" vertical="center"/>
      <protection locked="0"/>
    </xf>
    <xf numFmtId="0" fontId="3" fillId="0" borderId="68" xfId="0" applyFont="1" applyBorder="1" applyAlignment="1">
      <alignment horizontal="left" vertical="center"/>
    </xf>
    <xf numFmtId="175" fontId="37" fillId="0" borderId="42" xfId="0" applyNumberFormat="1" applyFont="1" applyBorder="1" applyAlignment="1">
      <alignment vertical="center"/>
    </xf>
    <xf numFmtId="0" fontId="3" fillId="0" borderId="42" xfId="0" applyFont="1" applyFill="1" applyBorder="1" applyAlignment="1" applyProtection="1">
      <alignment vertical="center"/>
      <protection locked="0"/>
    </xf>
    <xf numFmtId="0" fontId="3" fillId="0" borderId="46" xfId="0" applyFont="1" applyBorder="1" applyAlignment="1" applyProtection="1">
      <alignment horizontal="left" vertical="center"/>
      <protection locked="0"/>
    </xf>
    <xf numFmtId="175" fontId="37" fillId="0" borderId="46" xfId="0" applyNumberFormat="1" applyFont="1" applyBorder="1" applyAlignment="1">
      <alignment horizontal="left" vertical="center"/>
    </xf>
    <xf numFmtId="49" fontId="3" fillId="0" borderId="41" xfId="0" applyNumberFormat="1" applyFont="1" applyBorder="1" applyAlignment="1" applyProtection="1">
      <alignment horizontal="left" vertical="center"/>
      <protection locked="0"/>
    </xf>
    <xf numFmtId="0" fontId="3" fillId="0" borderId="42" xfId="0" quotePrefix="1" applyFont="1" applyBorder="1" applyAlignment="1" applyProtection="1">
      <alignment horizontal="left" vertical="center"/>
      <protection locked="0"/>
    </xf>
    <xf numFmtId="0" fontId="13" fillId="0" borderId="46" xfId="1" applyFont="1" applyBorder="1" applyAlignment="1" applyProtection="1">
      <alignment horizontal="left" vertical="center"/>
      <protection locked="0"/>
    </xf>
    <xf numFmtId="0" fontId="13" fillId="0" borderId="0" xfId="1" applyFont="1" applyFill="1" applyBorder="1" applyAlignment="1" applyProtection="1">
      <alignment horizontal="left" vertical="center"/>
    </xf>
    <xf numFmtId="0" fontId="38" fillId="0" borderId="46" xfId="1" applyFont="1" applyBorder="1" applyAlignment="1" applyProtection="1">
      <alignment vertical="center"/>
    </xf>
    <xf numFmtId="164" fontId="39" fillId="0" borderId="10" xfId="1" applyNumberFormat="1" applyFont="1" applyBorder="1" applyAlignment="1" applyProtection="1">
      <alignment horizontal="left" vertical="center"/>
    </xf>
    <xf numFmtId="0" fontId="20" fillId="0" borderId="10" xfId="0" applyFont="1" applyBorder="1" applyAlignment="1">
      <alignment horizontal="left" vertical="center"/>
    </xf>
    <xf numFmtId="0" fontId="3" fillId="0" borderId="46" xfId="0" quotePrefix="1" applyFont="1" applyFill="1" applyBorder="1" applyAlignment="1">
      <alignment horizontal="left" vertical="center"/>
    </xf>
    <xf numFmtId="0" fontId="7" fillId="0" borderId="72" xfId="0" quotePrefix="1" applyFont="1" applyFill="1" applyBorder="1" applyAlignment="1">
      <alignment horizontal="center" vertical="center" wrapText="1"/>
    </xf>
    <xf numFmtId="0" fontId="47" fillId="0" borderId="115" xfId="0" quotePrefix="1" applyNumberFormat="1" applyFont="1" applyFill="1" applyBorder="1" applyAlignment="1">
      <alignment horizontal="center" vertical="center" wrapText="1"/>
    </xf>
    <xf numFmtId="164" fontId="7" fillId="0" borderId="116" xfId="0" applyNumberFormat="1" applyFont="1" applyFill="1" applyBorder="1" applyAlignment="1" applyProtection="1">
      <alignment horizontal="center" vertical="center" wrapText="1"/>
      <protection locked="0"/>
    </xf>
    <xf numFmtId="175" fontId="47" fillId="0" borderId="83" xfId="0" quotePrefix="1" applyNumberFormat="1" applyFont="1" applyFill="1" applyBorder="1" applyAlignment="1">
      <alignment horizontal="center" vertical="center" wrapText="1"/>
    </xf>
    <xf numFmtId="0" fontId="7" fillId="0" borderId="116" xfId="0" applyFont="1" applyFill="1" applyBorder="1" applyAlignment="1">
      <alignment wrapText="1"/>
    </xf>
    <xf numFmtId="0" fontId="47" fillId="0" borderId="116" xfId="0" quotePrefix="1" applyNumberFormat="1" applyFont="1" applyFill="1" applyBorder="1" applyAlignment="1">
      <alignment horizontal="center" vertical="center" wrapText="1"/>
    </xf>
    <xf numFmtId="175" fontId="7" fillId="0" borderId="116" xfId="0" applyNumberFormat="1" applyFont="1" applyFill="1" applyBorder="1" applyAlignment="1">
      <alignment wrapText="1"/>
    </xf>
    <xf numFmtId="0" fontId="7" fillId="0" borderId="116" xfId="0" quotePrefix="1" applyNumberFormat="1" applyFont="1" applyFill="1" applyBorder="1" applyAlignment="1">
      <alignment horizontal="center" vertical="center" wrapText="1"/>
    </xf>
    <xf numFmtId="17" fontId="7" fillId="0" borderId="115" xfId="0" applyNumberFormat="1" applyFont="1" applyBorder="1" applyAlignment="1">
      <alignment horizontal="center" vertical="center" wrapText="1"/>
    </xf>
    <xf numFmtId="0" fontId="7" fillId="0" borderId="8" xfId="0" quotePrefix="1" applyFont="1" applyBorder="1" applyAlignment="1">
      <alignment horizontal="center" vertical="center" wrapText="1"/>
    </xf>
    <xf numFmtId="0" fontId="7" fillId="0" borderId="38" xfId="0" applyFont="1" applyBorder="1" applyAlignment="1">
      <alignment wrapText="1"/>
    </xf>
    <xf numFmtId="0" fontId="7" fillId="0" borderId="15" xfId="0" applyFont="1" applyBorder="1" applyAlignment="1">
      <alignment wrapText="1"/>
    </xf>
    <xf numFmtId="0" fontId="7" fillId="0" borderId="16" xfId="0" applyFont="1" applyBorder="1" applyAlignment="1">
      <alignment wrapText="1"/>
    </xf>
    <xf numFmtId="0" fontId="7" fillId="0" borderId="7" xfId="0" applyFont="1" applyBorder="1" applyAlignment="1">
      <alignment wrapText="1"/>
    </xf>
    <xf numFmtId="0" fontId="7" fillId="0" borderId="8" xfId="0" applyFont="1" applyBorder="1" applyAlignment="1">
      <alignment wrapText="1"/>
    </xf>
    <xf numFmtId="0" fontId="7" fillId="0" borderId="19" xfId="0" applyFont="1" applyBorder="1" applyAlignment="1">
      <alignment wrapText="1"/>
    </xf>
    <xf numFmtId="1" fontId="3" fillId="15" borderId="104" xfId="0" applyNumberFormat="1" applyFont="1" applyFill="1" applyBorder="1" applyAlignment="1">
      <alignment horizontal="center" vertical="center" wrapText="1"/>
    </xf>
    <xf numFmtId="0" fontId="3" fillId="0" borderId="78" xfId="0" quotePrefix="1" applyNumberFormat="1" applyFont="1" applyFill="1" applyBorder="1" applyAlignment="1">
      <alignment horizontal="center" vertical="center" wrapText="1"/>
    </xf>
    <xf numFmtId="0" fontId="3" fillId="0" borderId="115" xfId="0" quotePrefix="1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  <xf numFmtId="0" fontId="3" fillId="0" borderId="1" xfId="0" applyFont="1" applyBorder="1" applyAlignment="1">
      <alignment wrapText="1"/>
    </xf>
    <xf numFmtId="169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8" xfId="0" quotePrefix="1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wrapText="1"/>
    </xf>
    <xf numFmtId="0" fontId="3" fillId="0" borderId="18" xfId="0" applyFont="1" applyBorder="1" applyAlignment="1">
      <alignment horizontal="center" wrapText="1"/>
    </xf>
    <xf numFmtId="0" fontId="3" fillId="0" borderId="34" xfId="0" applyFont="1" applyBorder="1" applyAlignment="1">
      <alignment wrapText="1"/>
    </xf>
    <xf numFmtId="1" fontId="3" fillId="15" borderId="117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 applyProtection="1">
      <alignment horizontal="left" vertical="center"/>
      <protection locked="0"/>
    </xf>
    <xf numFmtId="0" fontId="7" fillId="0" borderId="1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4" fontId="3" fillId="0" borderId="42" xfId="0" applyNumberFormat="1" applyFont="1" applyFill="1" applyBorder="1" applyAlignment="1">
      <alignment horizontal="right" vertical="center"/>
    </xf>
    <xf numFmtId="0" fontId="4" fillId="0" borderId="118" xfId="0" applyFont="1" applyBorder="1" applyAlignment="1">
      <alignment horizontal="center"/>
    </xf>
    <xf numFmtId="0" fontId="1" fillId="0" borderId="54" xfId="0" applyFont="1" applyBorder="1"/>
    <xf numFmtId="0" fontId="0" fillId="0" borderId="31" xfId="0" applyBorder="1" applyAlignment="1">
      <alignment horizontal="center"/>
    </xf>
    <xf numFmtId="0" fontId="4" fillId="0" borderId="119" xfId="0" applyFont="1" applyBorder="1" applyAlignment="1">
      <alignment horizontal="center"/>
    </xf>
    <xf numFmtId="0" fontId="1" fillId="0" borderId="12" xfId="0" applyFont="1" applyBorder="1" applyAlignment="1">
      <alignment horizontal="right"/>
    </xf>
    <xf numFmtId="0" fontId="4" fillId="0" borderId="80" xfId="0" applyFont="1" applyBorder="1" applyAlignment="1">
      <alignment horizontal="center"/>
    </xf>
    <xf numFmtId="175" fontId="44" fillId="0" borderId="68" xfId="0" quotePrefix="1" applyNumberFormat="1" applyFont="1" applyFill="1" applyBorder="1" applyAlignment="1">
      <alignment horizontal="center" vertical="center" wrapText="1"/>
    </xf>
    <xf numFmtId="175" fontId="44" fillId="0" borderId="10" xfId="0" quotePrefix="1" applyNumberFormat="1" applyFont="1" applyFill="1" applyBorder="1" applyAlignment="1">
      <alignment horizontal="center" vertical="center" wrapText="1"/>
    </xf>
    <xf numFmtId="0" fontId="7" fillId="0" borderId="68" xfId="0" applyFont="1" applyFill="1" applyBorder="1" applyAlignment="1">
      <alignment wrapText="1"/>
    </xf>
    <xf numFmtId="0" fontId="47" fillId="9" borderId="1" xfId="0" applyFont="1" applyFill="1" applyBorder="1" applyAlignment="1" applyProtection="1">
      <alignment horizontal="center" vertical="center" wrapText="1"/>
      <protection locked="0"/>
    </xf>
    <xf numFmtId="184" fontId="47" fillId="10" borderId="1" xfId="0" applyNumberFormat="1" applyFont="1" applyFill="1" applyBorder="1" applyAlignment="1" applyProtection="1">
      <alignment horizontal="center" textRotation="255" wrapText="1"/>
      <protection locked="0"/>
    </xf>
    <xf numFmtId="184" fontId="47" fillId="9" borderId="1" xfId="0" applyNumberFormat="1" applyFont="1" applyFill="1" applyBorder="1" applyAlignment="1" applyProtection="1">
      <alignment horizontal="center" textRotation="255" wrapText="1"/>
      <protection locked="0"/>
    </xf>
    <xf numFmtId="184" fontId="47" fillId="8" borderId="1" xfId="0" applyNumberFormat="1" applyFont="1" applyFill="1" applyBorder="1" applyAlignment="1" applyProtection="1">
      <alignment horizontal="center" textRotation="255" wrapText="1"/>
      <protection locked="0"/>
    </xf>
    <xf numFmtId="0" fontId="47" fillId="8" borderId="1" xfId="0" applyFont="1" applyFill="1" applyBorder="1" applyAlignment="1" applyProtection="1">
      <alignment horizontal="center" vertical="center" wrapText="1"/>
      <protection locked="0"/>
    </xf>
    <xf numFmtId="169" fontId="47" fillId="8" borderId="1" xfId="0" applyNumberFormat="1" applyFont="1" applyFill="1" applyBorder="1" applyAlignment="1" applyProtection="1">
      <alignment horizontal="center" vertical="center" wrapText="1"/>
      <protection locked="0"/>
    </xf>
    <xf numFmtId="177" fontId="47" fillId="3" borderId="1" xfId="0" quotePrefix="1" applyNumberFormat="1" applyFont="1" applyFill="1" applyBorder="1" applyAlignment="1">
      <alignment horizontal="center" textRotation="255" wrapText="1"/>
    </xf>
    <xf numFmtId="0" fontId="47" fillId="3" borderId="1" xfId="0" applyFont="1" applyFill="1" applyBorder="1" applyAlignment="1" applyProtection="1">
      <alignment horizontal="center" vertical="center" wrapText="1"/>
      <protection locked="0"/>
    </xf>
    <xf numFmtId="169" fontId="47" fillId="3" borderId="1" xfId="0" applyNumberFormat="1" applyFont="1" applyFill="1" applyBorder="1" applyAlignment="1" applyProtection="1">
      <alignment horizontal="center" vertical="center" wrapText="1"/>
      <protection locked="0"/>
    </xf>
    <xf numFmtId="176" fontId="7" fillId="0" borderId="2" xfId="0" applyNumberFormat="1" applyFont="1" applyBorder="1" applyAlignment="1">
      <alignment horizontal="center"/>
    </xf>
    <xf numFmtId="176" fontId="8" fillId="0" borderId="6" xfId="0" applyNumberFormat="1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0" fillId="0" borderId="2" xfId="0" applyFill="1" applyBorder="1" applyAlignment="1">
      <alignment horizontal="center" wrapText="1"/>
    </xf>
    <xf numFmtId="0" fontId="0" fillId="0" borderId="6" xfId="0" applyFill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2" fontId="7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47" fillId="0" borderId="1" xfId="0" applyFont="1" applyBorder="1" applyAlignment="1">
      <alignment horizontal="center" vertical="center" wrapText="1"/>
    </xf>
    <xf numFmtId="0" fontId="47" fillId="0" borderId="2" xfId="0" applyFont="1" applyBorder="1" applyAlignment="1">
      <alignment horizontal="center" vertical="center" wrapText="1"/>
    </xf>
    <xf numFmtId="0" fontId="47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</cellXfs>
  <cellStyles count="6">
    <cellStyle name="Lien hypertexte" xfId="1" builtinId="8"/>
    <cellStyle name="Lien hypertexte 2" xfId="2"/>
    <cellStyle name="Normal" xfId="0" builtinId="0"/>
    <cellStyle name="Normal 2" xfId="3"/>
    <cellStyle name="Pourcentage" xfId="4" builtinId="5"/>
    <cellStyle name="Résultat" xfId="5"/>
  </cellStyles>
  <dxfs count="141"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</dxf>
    <dxf>
      <font>
        <color auto="1"/>
      </font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</dxf>
    <dxf>
      <font>
        <color auto="1"/>
      </font>
    </dxf>
    <dxf>
      <font>
        <color auto="1"/>
      </font>
      <fill>
        <patternFill>
          <bgColor rgb="FFFFFF00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</dxf>
    <dxf>
      <font>
        <color auto="1"/>
      </font>
    </dxf>
    <dxf>
      <numFmt numFmtId="0" formatCode="General"/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</dxf>
    <dxf>
      <font>
        <color auto="1"/>
      </font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</dxf>
    <dxf>
      <font>
        <color auto="1"/>
      </font>
    </dxf>
    <dxf>
      <numFmt numFmtId="0" formatCode="General"/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</dxf>
    <dxf>
      <font>
        <color auto="1"/>
      </font>
    </dxf>
    <dxf>
      <font>
        <color theme="0"/>
      </font>
    </dxf>
    <dxf>
      <numFmt numFmtId="0" formatCode="General"/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</dxf>
    <dxf>
      <font>
        <color auto="1"/>
      </font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 patternType="solid">
          <bgColor theme="5" tint="0.59996337778862885"/>
        </patternFill>
      </fill>
    </dxf>
    <dxf>
      <font>
        <b val="0"/>
        <i val="0"/>
        <color auto="1"/>
      </font>
      <fill>
        <patternFill patternType="solid">
          <bgColor theme="0"/>
        </patternFill>
      </fill>
    </dxf>
    <dxf>
      <font>
        <b val="0"/>
        <i val="0"/>
        <color auto="1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</dxf>
    <dxf>
      <font>
        <color auto="1"/>
      </font>
    </dxf>
    <dxf>
      <fill>
        <patternFill>
          <bgColor rgb="FF92D050"/>
        </patternFill>
      </fill>
    </dxf>
    <dxf>
      <fill>
        <patternFill>
          <bgColor indexed="1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10"/>
        </patternFill>
      </fill>
    </dxf>
    <dxf>
      <fill>
        <patternFill>
          <bgColor rgb="FF92D050"/>
        </patternFill>
      </fill>
    </dxf>
    <dxf>
      <fill>
        <patternFill>
          <bgColor indexed="1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>
          <bgColor indexed="1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99"/>
      <color rgb="FFCC66FF"/>
      <color rgb="FFFF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'equilibre cotisation'!$F$41:$F$63</c:f>
              <c:numCache>
                <c:formatCode>General</c:formatCode>
                <c:ptCount val="23"/>
                <c:pt idx="0">
                  <c:v>1.744</c:v>
                </c:pt>
                <c:pt idx="1">
                  <c:v>1.55</c:v>
                </c:pt>
                <c:pt idx="2">
                  <c:v>1.395</c:v>
                </c:pt>
                <c:pt idx="3">
                  <c:v>1.256</c:v>
                </c:pt>
                <c:pt idx="4">
                  <c:v>1.1240000000000001</c:v>
                </c:pt>
                <c:pt idx="5">
                  <c:v>1.03</c:v>
                </c:pt>
                <c:pt idx="6">
                  <c:v>0.93</c:v>
                </c:pt>
                <c:pt idx="7">
                  <c:v>0.85299999999999998</c:v>
                </c:pt>
                <c:pt idx="8">
                  <c:v>0.79100000000000004</c:v>
                </c:pt>
                <c:pt idx="9">
                  <c:v>0.74</c:v>
                </c:pt>
                <c:pt idx="10">
                  <c:v>0.69799999999999995</c:v>
                </c:pt>
                <c:pt idx="11">
                  <c:v>0.68</c:v>
                </c:pt>
                <c:pt idx="12">
                  <c:v>0.66400000000000003</c:v>
                </c:pt>
                <c:pt idx="13">
                  <c:v>0.65100000000000002</c:v>
                </c:pt>
                <c:pt idx="14">
                  <c:v>0.64</c:v>
                </c:pt>
                <c:pt idx="15">
                  <c:v>0.629</c:v>
                </c:pt>
                <c:pt idx="16">
                  <c:v>0.62</c:v>
                </c:pt>
                <c:pt idx="17">
                  <c:v>0.61199999999999999</c:v>
                </c:pt>
                <c:pt idx="18">
                  <c:v>0.60499999999999998</c:v>
                </c:pt>
                <c:pt idx="19">
                  <c:v>0.59799999999999998</c:v>
                </c:pt>
                <c:pt idx="20">
                  <c:v>0.59199999999999997</c:v>
                </c:pt>
                <c:pt idx="21">
                  <c:v>0.58599999999999997</c:v>
                </c:pt>
                <c:pt idx="22">
                  <c:v>0.58099999999999996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455936"/>
        <c:axId val="100459648"/>
      </c:lineChart>
      <c:catAx>
        <c:axId val="100455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0459648"/>
        <c:crosses val="autoZero"/>
        <c:auto val="1"/>
        <c:lblAlgn val="ctr"/>
        <c:lblOffset val="100"/>
        <c:noMultiLvlLbl val="0"/>
      </c:catAx>
      <c:valAx>
        <c:axId val="100459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0455936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190500</xdr:colOff>
      <xdr:row>13</xdr:row>
      <xdr:rowOff>114300</xdr:rowOff>
    </xdr:from>
    <xdr:to>
      <xdr:col>12</xdr:col>
      <xdr:colOff>304800</xdr:colOff>
      <xdr:row>13</xdr:row>
      <xdr:rowOff>114300</xdr:rowOff>
    </xdr:to>
    <xdr:cxnSp macro="">
      <xdr:nvCxnSpPr>
        <xdr:cNvPr id="6168" name="AutoShape 4"/>
        <xdr:cNvCxnSpPr>
          <a:cxnSpLocks noChangeShapeType="1"/>
        </xdr:cNvCxnSpPr>
      </xdr:nvCxnSpPr>
      <xdr:spPr bwMode="auto">
        <a:xfrm>
          <a:off x="5791200" y="2381250"/>
          <a:ext cx="118110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600075</xdr:colOff>
      <xdr:row>41</xdr:row>
      <xdr:rowOff>9525</xdr:rowOff>
    </xdr:from>
    <xdr:to>
      <xdr:col>16</xdr:col>
      <xdr:colOff>38100</xdr:colOff>
      <xdr:row>58</xdr:row>
      <xdr:rowOff>0</xdr:rowOff>
    </xdr:to>
    <xdr:graphicFrame macro="">
      <xdr:nvGraphicFramePr>
        <xdr:cNvPr id="6169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comptable/gestion%20saison%20EDP%2015%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saison1314"/>
      <sheetName val="saison1415"/>
      <sheetName val="saison1516"/>
      <sheetName val="Caisse"/>
      <sheetName val="Banque"/>
      <sheetName val="code ventillation"/>
      <sheetName val="cloture mensuelle"/>
      <sheetName val="compteur liquide"/>
      <sheetName val="Feuil1"/>
      <sheetName val="Défraiement"/>
      <sheetName val="Echéancier"/>
      <sheetName val="Feuil2"/>
      <sheetName val="Feuil3"/>
    </sheetNames>
    <sheetDataSet>
      <sheetData sheetId="0"/>
      <sheetData sheetId="1"/>
      <sheetData sheetId="2"/>
      <sheetData sheetId="3"/>
      <sheetData sheetId="4">
        <row r="3">
          <cell r="E3" t="str">
            <v>Fonctionnement</v>
          </cell>
          <cell r="G3" t="str">
            <v>serviettes papier</v>
          </cell>
          <cell r="I3"/>
        </row>
        <row r="4">
          <cell r="E4" t="str">
            <v>Bureau</v>
          </cell>
          <cell r="G4" t="str">
            <v>Papier A4</v>
          </cell>
          <cell r="I4"/>
        </row>
        <row r="5">
          <cell r="E5" t="str">
            <v>Fonctionnement</v>
          </cell>
          <cell r="G5" t="str">
            <v>boissons chips porte ouverte</v>
          </cell>
          <cell r="I5"/>
        </row>
        <row r="6">
          <cell r="E6" t="str">
            <v>LEDP</v>
          </cell>
          <cell r="G6" t="str">
            <v>Transfert liquidité</v>
          </cell>
          <cell r="I6">
            <v>613.5</v>
          </cell>
        </row>
        <row r="7">
          <cell r="E7" t="str">
            <v>Cotisation</v>
          </cell>
          <cell r="G7">
            <v>41527</v>
          </cell>
          <cell r="I7">
            <v>55</v>
          </cell>
        </row>
        <row r="8">
          <cell r="E8" t="str">
            <v>Cotisation</v>
          </cell>
          <cell r="G8">
            <v>41536</v>
          </cell>
          <cell r="I8">
            <v>55</v>
          </cell>
        </row>
        <row r="9">
          <cell r="E9" t="str">
            <v>Défraiement</v>
          </cell>
          <cell r="G9">
            <v>41518</v>
          </cell>
          <cell r="I9"/>
        </row>
        <row r="10">
          <cell r="E10" t="str">
            <v>Cotisation</v>
          </cell>
          <cell r="G10">
            <v>41518</v>
          </cell>
          <cell r="I10">
            <v>35</v>
          </cell>
        </row>
        <row r="11">
          <cell r="E11" t="str">
            <v>Batiment</v>
          </cell>
          <cell r="G11" t="str">
            <v xml:space="preserve">clé </v>
          </cell>
          <cell r="I11"/>
        </row>
        <row r="12">
          <cell r="E12" t="str">
            <v>Défraiement</v>
          </cell>
          <cell r="G12">
            <v>41487</v>
          </cell>
          <cell r="I12"/>
        </row>
        <row r="13">
          <cell r="E13" t="str">
            <v>Défraiement</v>
          </cell>
          <cell r="G13">
            <v>41518</v>
          </cell>
          <cell r="I13"/>
        </row>
        <row r="14">
          <cell r="E14" t="str">
            <v>Cotisation</v>
          </cell>
          <cell r="G14">
            <v>41518</v>
          </cell>
          <cell r="I14">
            <v>60</v>
          </cell>
        </row>
        <row r="15">
          <cell r="E15" t="str">
            <v>Cotisation</v>
          </cell>
          <cell r="G15">
            <v>41518</v>
          </cell>
          <cell r="I15">
            <v>60</v>
          </cell>
        </row>
        <row r="16">
          <cell r="E16" t="str">
            <v>Fonctionnement</v>
          </cell>
          <cell r="G16" t="str">
            <v>frais avec la province</v>
          </cell>
          <cell r="I16"/>
        </row>
        <row r="17">
          <cell r="E17" t="str">
            <v>Cotisation</v>
          </cell>
          <cell r="G17">
            <v>41518</v>
          </cell>
          <cell r="I17">
            <v>55</v>
          </cell>
        </row>
        <row r="18">
          <cell r="E18" t="str">
            <v>Cotisation</v>
          </cell>
          <cell r="G18">
            <v>41518</v>
          </cell>
          <cell r="I18">
            <v>60</v>
          </cell>
        </row>
        <row r="19">
          <cell r="E19" t="str">
            <v>Batiment</v>
          </cell>
          <cell r="G19" t="str">
            <v>clé</v>
          </cell>
          <cell r="I19"/>
        </row>
        <row r="20">
          <cell r="E20" t="str">
            <v>Cotisation</v>
          </cell>
          <cell r="G20">
            <v>41518</v>
          </cell>
          <cell r="I20">
            <v>55</v>
          </cell>
        </row>
        <row r="21">
          <cell r="E21" t="str">
            <v>Cotisation</v>
          </cell>
          <cell r="G21">
            <v>41518</v>
          </cell>
          <cell r="I21">
            <v>55</v>
          </cell>
        </row>
        <row r="22">
          <cell r="E22" t="str">
            <v>Défraiement</v>
          </cell>
          <cell r="G22">
            <v>41518</v>
          </cell>
          <cell r="I22"/>
        </row>
        <row r="23">
          <cell r="E23" t="str">
            <v>Cotisation</v>
          </cell>
          <cell r="G23">
            <v>41518</v>
          </cell>
          <cell r="I23">
            <v>25</v>
          </cell>
        </row>
        <row r="24">
          <cell r="E24" t="str">
            <v>Cotisation</v>
          </cell>
          <cell r="G24">
            <v>41518</v>
          </cell>
          <cell r="I24">
            <v>55</v>
          </cell>
        </row>
        <row r="25">
          <cell r="E25" t="str">
            <v>Cotisation</v>
          </cell>
          <cell r="G25">
            <v>41518</v>
          </cell>
          <cell r="I25">
            <v>55</v>
          </cell>
        </row>
        <row r="26">
          <cell r="E26" t="str">
            <v>Cotisation</v>
          </cell>
          <cell r="G26">
            <v>41518</v>
          </cell>
          <cell r="I26">
            <v>60</v>
          </cell>
        </row>
        <row r="27">
          <cell r="E27" t="str">
            <v>Cotisation</v>
          </cell>
          <cell r="G27">
            <v>41518</v>
          </cell>
          <cell r="I27">
            <v>60</v>
          </cell>
        </row>
        <row r="28">
          <cell r="E28" t="str">
            <v>Cotisation</v>
          </cell>
          <cell r="G28">
            <v>41518</v>
          </cell>
          <cell r="I28">
            <v>55</v>
          </cell>
        </row>
        <row r="29">
          <cell r="E29" t="str">
            <v>Bureau</v>
          </cell>
          <cell r="G29"/>
          <cell r="I29"/>
        </row>
        <row r="30">
          <cell r="E30" t="str">
            <v>Cotisation</v>
          </cell>
          <cell r="G30">
            <v>41518</v>
          </cell>
          <cell r="I30">
            <v>5</v>
          </cell>
        </row>
        <row r="31">
          <cell r="E31" t="str">
            <v>Batiment</v>
          </cell>
          <cell r="G31" t="str">
            <v>clé</v>
          </cell>
          <cell r="I31"/>
        </row>
        <row r="32">
          <cell r="E32" t="str">
            <v>Cotisation</v>
          </cell>
          <cell r="G32">
            <v>41518</v>
          </cell>
          <cell r="I32">
            <v>55</v>
          </cell>
        </row>
        <row r="33">
          <cell r="E33"/>
          <cell r="G33"/>
          <cell r="I33"/>
        </row>
        <row r="34">
          <cell r="E34"/>
          <cell r="G34"/>
          <cell r="I34"/>
        </row>
        <row r="35">
          <cell r="E35"/>
          <cell r="G35"/>
          <cell r="I35"/>
        </row>
        <row r="36">
          <cell r="E36"/>
          <cell r="G36"/>
          <cell r="I36"/>
        </row>
        <row r="37">
          <cell r="E37" t="str">
            <v>Livre cpte</v>
          </cell>
          <cell r="G37" t="str">
            <v>entrée</v>
          </cell>
          <cell r="I37"/>
        </row>
        <row r="38">
          <cell r="E38" t="str">
            <v>Livre cpte</v>
          </cell>
          <cell r="G38" t="str">
            <v>sortie</v>
          </cell>
          <cell r="I38"/>
        </row>
        <row r="39">
          <cell r="E39" t="str">
            <v>Cotisation</v>
          </cell>
          <cell r="G39">
            <v>41518</v>
          </cell>
          <cell r="I39">
            <v>55</v>
          </cell>
        </row>
        <row r="40">
          <cell r="E40" t="str">
            <v>Matériel</v>
          </cell>
          <cell r="G40" t="str">
            <v>masque GR E</v>
          </cell>
          <cell r="I40"/>
        </row>
        <row r="41">
          <cell r="E41" t="str">
            <v>Matériel</v>
          </cell>
          <cell r="G41" t="str">
            <v>raquettes bagminton</v>
          </cell>
          <cell r="I41"/>
        </row>
        <row r="42">
          <cell r="E42" t="str">
            <v>représentation</v>
          </cell>
          <cell r="G42" t="str">
            <v>juge</v>
          </cell>
        </row>
        <row r="43">
          <cell r="E43" t="str">
            <v>Fonctionnement</v>
          </cell>
          <cell r="G43" t="str">
            <v>Papier WC</v>
          </cell>
          <cell r="I43"/>
        </row>
        <row r="44">
          <cell r="E44" t="str">
            <v>Batiment</v>
          </cell>
          <cell r="G44" t="str">
            <v>clé</v>
          </cell>
          <cell r="I44"/>
        </row>
        <row r="45">
          <cell r="E45" t="str">
            <v>Défraiement</v>
          </cell>
          <cell r="G45">
            <v>41548</v>
          </cell>
          <cell r="I45"/>
        </row>
        <row r="46">
          <cell r="E46" t="str">
            <v>Défraiement</v>
          </cell>
          <cell r="G46">
            <v>41548</v>
          </cell>
          <cell r="I46"/>
        </row>
        <row r="47">
          <cell r="E47" t="str">
            <v>Cotisation</v>
          </cell>
          <cell r="G47" t="str">
            <v>saison 2013-2014</v>
          </cell>
          <cell r="I47">
            <v>40</v>
          </cell>
        </row>
        <row r="48">
          <cell r="E48" t="str">
            <v>représentation</v>
          </cell>
          <cell r="G48" t="str">
            <v>consomations gymnastes</v>
          </cell>
          <cell r="I48"/>
        </row>
        <row r="49">
          <cell r="E49" t="str">
            <v>Bureau</v>
          </cell>
          <cell r="G49" t="str">
            <v>badges</v>
          </cell>
          <cell r="I49"/>
        </row>
        <row r="50">
          <cell r="E50" t="str">
            <v>Fonctionnement</v>
          </cell>
          <cell r="G50" t="str">
            <v>serpillière</v>
          </cell>
          <cell r="I50"/>
        </row>
        <row r="51">
          <cell r="E51" t="str">
            <v>Fonctionnement</v>
          </cell>
          <cell r="G51" t="str">
            <v>Papier WC</v>
          </cell>
          <cell r="I51"/>
        </row>
        <row r="52">
          <cell r="E52" t="str">
            <v>représentation</v>
          </cell>
          <cell r="G52" t="str">
            <v>cadeaux gymnaste</v>
          </cell>
          <cell r="I52"/>
        </row>
        <row r="53">
          <cell r="E53" t="str">
            <v>Défraiement</v>
          </cell>
          <cell r="G53">
            <v>41579</v>
          </cell>
          <cell r="I53"/>
        </row>
        <row r="54">
          <cell r="E54" t="str">
            <v>Cotisation</v>
          </cell>
          <cell r="G54">
            <v>41640</v>
          </cell>
          <cell r="I54">
            <v>36</v>
          </cell>
        </row>
        <row r="55">
          <cell r="E55" t="str">
            <v>Bureau</v>
          </cell>
          <cell r="G55" t="str">
            <v>téléphone</v>
          </cell>
          <cell r="I55"/>
        </row>
        <row r="56">
          <cell r="E56" t="str">
            <v>Défraiement</v>
          </cell>
          <cell r="G56">
            <v>41609</v>
          </cell>
          <cell r="I56"/>
        </row>
        <row r="57">
          <cell r="E57" t="str">
            <v>Cotisation</v>
          </cell>
          <cell r="G57">
            <v>41640</v>
          </cell>
          <cell r="I57">
            <v>36</v>
          </cell>
        </row>
        <row r="58">
          <cell r="E58" t="str">
            <v>Cotisation</v>
          </cell>
          <cell r="G58">
            <v>41640</v>
          </cell>
          <cell r="I58">
            <v>30</v>
          </cell>
        </row>
        <row r="59">
          <cell r="E59" t="str">
            <v>Cotisation</v>
          </cell>
          <cell r="G59">
            <v>41640</v>
          </cell>
          <cell r="I59">
            <v>30</v>
          </cell>
        </row>
        <row r="60">
          <cell r="E60" t="str">
            <v>Cotisation</v>
          </cell>
          <cell r="G60">
            <v>41640</v>
          </cell>
          <cell r="I60">
            <v>30</v>
          </cell>
        </row>
        <row r="61">
          <cell r="E61" t="str">
            <v>Cotisation</v>
          </cell>
          <cell r="G61">
            <v>41640</v>
          </cell>
          <cell r="I61">
            <v>30</v>
          </cell>
        </row>
        <row r="62">
          <cell r="E62" t="str">
            <v>Cotisation</v>
          </cell>
          <cell r="G62">
            <v>41640</v>
          </cell>
          <cell r="I62">
            <v>30</v>
          </cell>
        </row>
        <row r="63">
          <cell r="E63" t="str">
            <v>Cotisation</v>
          </cell>
          <cell r="G63">
            <v>41640</v>
          </cell>
          <cell r="I63">
            <v>30</v>
          </cell>
        </row>
        <row r="64">
          <cell r="E64" t="str">
            <v>Cotisation</v>
          </cell>
          <cell r="G64">
            <v>41640</v>
          </cell>
          <cell r="I64">
            <v>20</v>
          </cell>
        </row>
        <row r="65">
          <cell r="E65" t="str">
            <v>Cotisation</v>
          </cell>
          <cell r="G65">
            <v>41640</v>
          </cell>
          <cell r="I65">
            <v>20</v>
          </cell>
        </row>
        <row r="66">
          <cell r="E66" t="str">
            <v>Cotisation</v>
          </cell>
          <cell r="G66">
            <v>41640</v>
          </cell>
          <cell r="I66">
            <v>20</v>
          </cell>
        </row>
        <row r="67">
          <cell r="E67" t="str">
            <v>Cotisation</v>
          </cell>
          <cell r="G67">
            <v>41640</v>
          </cell>
          <cell r="I67">
            <v>20</v>
          </cell>
        </row>
        <row r="68">
          <cell r="E68" t="str">
            <v>Cotisation</v>
          </cell>
          <cell r="G68">
            <v>41640</v>
          </cell>
          <cell r="I68">
            <v>20</v>
          </cell>
        </row>
        <row r="69">
          <cell r="E69"/>
          <cell r="G69"/>
          <cell r="I69"/>
        </row>
        <row r="70">
          <cell r="E70"/>
          <cell r="G70"/>
          <cell r="I70"/>
        </row>
        <row r="71">
          <cell r="E71"/>
          <cell r="G71"/>
          <cell r="I71"/>
        </row>
        <row r="72">
          <cell r="E72"/>
          <cell r="G72"/>
          <cell r="I72"/>
        </row>
        <row r="73">
          <cell r="E73"/>
          <cell r="G73"/>
          <cell r="I73"/>
        </row>
        <row r="74">
          <cell r="E74" t="str">
            <v>Livre Cpte</v>
          </cell>
          <cell r="G74" t="str">
            <v>entrée</v>
          </cell>
          <cell r="I74"/>
        </row>
        <row r="75">
          <cell r="E75" t="str">
            <v>Livre Cpte</v>
          </cell>
          <cell r="G75" t="str">
            <v>sortie</v>
          </cell>
          <cell r="I75"/>
        </row>
        <row r="76">
          <cell r="E76" t="str">
            <v>Cotisation</v>
          </cell>
          <cell r="G76">
            <v>41640</v>
          </cell>
          <cell r="I76">
            <v>20</v>
          </cell>
        </row>
        <row r="77">
          <cell r="E77" t="str">
            <v>Cotisation</v>
          </cell>
          <cell r="G77">
            <v>41640</v>
          </cell>
          <cell r="I77">
            <v>36</v>
          </cell>
        </row>
        <row r="78">
          <cell r="E78" t="str">
            <v>Cotisation</v>
          </cell>
          <cell r="G78">
            <v>41640</v>
          </cell>
          <cell r="I78">
            <v>30</v>
          </cell>
        </row>
        <row r="79">
          <cell r="E79" t="str">
            <v>Défraiement</v>
          </cell>
          <cell r="G79">
            <v>41609</v>
          </cell>
          <cell r="I79"/>
        </row>
        <row r="80">
          <cell r="E80" t="str">
            <v>Cotisation</v>
          </cell>
          <cell r="G80">
            <v>41640</v>
          </cell>
          <cell r="I80">
            <v>1</v>
          </cell>
        </row>
        <row r="81">
          <cell r="E81" t="str">
            <v>Cotisation</v>
          </cell>
          <cell r="G81" t="str">
            <v>remboursement banque</v>
          </cell>
          <cell r="I81"/>
        </row>
        <row r="82">
          <cell r="E82" t="str">
            <v>Cotisation</v>
          </cell>
          <cell r="G82">
            <v>41640</v>
          </cell>
          <cell r="I82">
            <v>30</v>
          </cell>
        </row>
        <row r="83">
          <cell r="E83" t="str">
            <v>Cotisation</v>
          </cell>
          <cell r="G83">
            <v>41640</v>
          </cell>
          <cell r="I83">
            <v>36</v>
          </cell>
        </row>
        <row r="84">
          <cell r="E84" t="str">
            <v>Cotisation</v>
          </cell>
          <cell r="G84">
            <v>41640</v>
          </cell>
          <cell r="I84">
            <v>36</v>
          </cell>
        </row>
        <row r="85">
          <cell r="E85" t="str">
            <v>Cotisation</v>
          </cell>
          <cell r="G85">
            <v>41640</v>
          </cell>
          <cell r="I85">
            <v>36</v>
          </cell>
        </row>
        <row r="86">
          <cell r="E86" t="str">
            <v>Défraiement</v>
          </cell>
          <cell r="G86">
            <v>41640</v>
          </cell>
          <cell r="I86"/>
        </row>
        <row r="87">
          <cell r="E87" t="str">
            <v>Bureau</v>
          </cell>
          <cell r="G87" t="str">
            <v>téléphone</v>
          </cell>
          <cell r="I87"/>
        </row>
        <row r="88">
          <cell r="E88" t="str">
            <v>Cotisation</v>
          </cell>
          <cell r="G88">
            <v>41640</v>
          </cell>
          <cell r="I88">
            <v>50</v>
          </cell>
        </row>
        <row r="89">
          <cell r="E89" t="str">
            <v>Bureau</v>
          </cell>
          <cell r="G89" t="str">
            <v>Papier A4</v>
          </cell>
          <cell r="I89"/>
        </row>
        <row r="90">
          <cell r="E90" t="str">
            <v>Cotisation</v>
          </cell>
          <cell r="G90">
            <v>41640</v>
          </cell>
          <cell r="I90">
            <v>36</v>
          </cell>
        </row>
        <row r="91">
          <cell r="E91" t="str">
            <v>Cotisation</v>
          </cell>
          <cell r="G91">
            <v>41640</v>
          </cell>
          <cell r="I91">
            <v>39</v>
          </cell>
        </row>
        <row r="92">
          <cell r="E92" t="str">
            <v>représentation</v>
          </cell>
          <cell r="G92" t="str">
            <v>frais nourriture (4 personnes)</v>
          </cell>
          <cell r="I92"/>
        </row>
        <row r="93">
          <cell r="E93" t="str">
            <v>Défraiement</v>
          </cell>
          <cell r="G93" t="str">
            <v>Km louvain 180</v>
          </cell>
          <cell r="I93"/>
        </row>
        <row r="94">
          <cell r="E94" t="str">
            <v>Défraiement</v>
          </cell>
          <cell r="G94">
            <v>41671</v>
          </cell>
          <cell r="I94"/>
        </row>
        <row r="95">
          <cell r="E95" t="str">
            <v>Bureau</v>
          </cell>
          <cell r="G95" t="str">
            <v>téléphone</v>
          </cell>
          <cell r="I95"/>
        </row>
        <row r="96">
          <cell r="E96" t="str">
            <v>Cotisation</v>
          </cell>
          <cell r="G96" t="str">
            <v>remboursement</v>
          </cell>
          <cell r="I96"/>
        </row>
        <row r="97">
          <cell r="E97" t="str">
            <v>Défraiement</v>
          </cell>
          <cell r="G97">
            <v>41699</v>
          </cell>
          <cell r="I97"/>
        </row>
        <row r="98">
          <cell r="E98" t="str">
            <v>Défraiement</v>
          </cell>
          <cell r="G98" t="str">
            <v>Km ffg Namur 128</v>
          </cell>
          <cell r="I98"/>
        </row>
        <row r="99">
          <cell r="E99" t="str">
            <v>Défraiement</v>
          </cell>
          <cell r="G99" t="str">
            <v>Km ffg Namur 128</v>
          </cell>
          <cell r="I99"/>
        </row>
        <row r="100">
          <cell r="E100" t="str">
            <v>Bureau</v>
          </cell>
          <cell r="G100" t="str">
            <v>téléphone</v>
          </cell>
          <cell r="I100"/>
        </row>
        <row r="101">
          <cell r="E101" t="str">
            <v>Cotisation</v>
          </cell>
          <cell r="G101">
            <v>41730</v>
          </cell>
          <cell r="I101">
            <v>36</v>
          </cell>
        </row>
        <row r="102">
          <cell r="E102" t="str">
            <v>représentation</v>
          </cell>
          <cell r="G102" t="str">
            <v>couronne pour Yvette</v>
          </cell>
          <cell r="I102"/>
        </row>
        <row r="103">
          <cell r="E103" t="str">
            <v>Cotisation</v>
          </cell>
          <cell r="G103" t="str">
            <v>remboursement</v>
          </cell>
          <cell r="I103"/>
        </row>
        <row r="104">
          <cell r="E104" t="str">
            <v>Batiment</v>
          </cell>
          <cell r="G104" t="str">
            <v>clé</v>
          </cell>
          <cell r="I104"/>
        </row>
        <row r="105">
          <cell r="E105" t="str">
            <v>Défraiement</v>
          </cell>
          <cell r="G105" t="str">
            <v>Maude 2x retour 64x0,3461</v>
          </cell>
          <cell r="I105"/>
        </row>
        <row r="106">
          <cell r="E106" t="str">
            <v>Défraiement</v>
          </cell>
          <cell r="G106">
            <v>41730</v>
          </cell>
          <cell r="I106"/>
        </row>
        <row r="107">
          <cell r="E107"/>
          <cell r="G107"/>
          <cell r="I107"/>
        </row>
        <row r="108">
          <cell r="E108"/>
          <cell r="G108"/>
          <cell r="I108"/>
        </row>
        <row r="109">
          <cell r="E109"/>
          <cell r="G109"/>
          <cell r="I109"/>
        </row>
        <row r="110">
          <cell r="E110"/>
          <cell r="G110"/>
          <cell r="I110"/>
        </row>
        <row r="111">
          <cell r="E111" t="str">
            <v>Livre Cpte</v>
          </cell>
          <cell r="G111" t="str">
            <v>entrée</v>
          </cell>
          <cell r="I111"/>
        </row>
        <row r="112">
          <cell r="E112" t="str">
            <v>Livre Cpte</v>
          </cell>
          <cell r="G112" t="str">
            <v>sortie</v>
          </cell>
          <cell r="I112"/>
        </row>
        <row r="113">
          <cell r="E113" t="str">
            <v>Bureau</v>
          </cell>
          <cell r="G113" t="str">
            <v>téléphone</v>
          </cell>
          <cell r="I113"/>
        </row>
        <row r="114">
          <cell r="E114" t="str">
            <v>Matériel</v>
          </cell>
          <cell r="G114" t="str">
            <v>achat tutu douane</v>
          </cell>
          <cell r="I114"/>
        </row>
        <row r="115">
          <cell r="E115" t="str">
            <v>représentation</v>
          </cell>
          <cell r="G115" t="str">
            <v>Montegnée</v>
          </cell>
          <cell r="I115"/>
        </row>
        <row r="116">
          <cell r="E116" t="str">
            <v>Matériel</v>
          </cell>
          <cell r="G116" t="str">
            <v>banderolle EDP</v>
          </cell>
          <cell r="I116"/>
        </row>
        <row r="117">
          <cell r="E117" t="str">
            <v>Fonctionnement</v>
          </cell>
          <cell r="G117" t="str">
            <v>Papier WC lavettes ….</v>
          </cell>
          <cell r="I117"/>
        </row>
        <row r="118">
          <cell r="E118" t="str">
            <v>Matériel</v>
          </cell>
          <cell r="G118" t="str">
            <v>cerceaux</v>
          </cell>
          <cell r="I118"/>
        </row>
        <row r="119">
          <cell r="E119" t="str">
            <v>Xtransfert</v>
          </cell>
          <cell r="G119" t="str">
            <v>banque Op 93-2014</v>
          </cell>
          <cell r="I119">
            <v>92.38</v>
          </cell>
        </row>
        <row r="120">
          <cell r="E120" t="str">
            <v>Défraiement</v>
          </cell>
          <cell r="G120">
            <v>41760</v>
          </cell>
          <cell r="I120"/>
        </row>
        <row r="121">
          <cell r="E121" t="str">
            <v>Défraiement</v>
          </cell>
          <cell r="G121" t="str">
            <v>KM 2x Maude 64x0,3461</v>
          </cell>
          <cell r="I121"/>
        </row>
        <row r="122">
          <cell r="E122" t="str">
            <v>Défraiement</v>
          </cell>
          <cell r="G122" t="str">
            <v>Km Maude 32*0,3461</v>
          </cell>
          <cell r="I122"/>
        </row>
        <row r="123">
          <cell r="E123" t="str">
            <v>Défraiement</v>
          </cell>
          <cell r="G123" t="str">
            <v>Km Maude 32*0,3461</v>
          </cell>
          <cell r="I123"/>
        </row>
        <row r="124">
          <cell r="E124" t="str">
            <v>Bureau</v>
          </cell>
          <cell r="G124" t="str">
            <v>téléphone</v>
          </cell>
          <cell r="I124"/>
        </row>
        <row r="125">
          <cell r="E125" t="str">
            <v>XTransfert</v>
          </cell>
          <cell r="G125"/>
          <cell r="I125">
            <v>300</v>
          </cell>
        </row>
        <row r="126">
          <cell r="E126" t="str">
            <v>Défraiement</v>
          </cell>
          <cell r="G126" t="str">
            <v>Km Maude 32*0,3461</v>
          </cell>
          <cell r="I126"/>
        </row>
        <row r="127">
          <cell r="E127" t="str">
            <v>Défraiement</v>
          </cell>
          <cell r="G127">
            <v>41791</v>
          </cell>
          <cell r="I127"/>
        </row>
        <row r="128">
          <cell r="E128" t="str">
            <v>Bureau</v>
          </cell>
          <cell r="G128" t="str">
            <v>téléphone</v>
          </cell>
          <cell r="I128"/>
        </row>
        <row r="129">
          <cell r="E129" t="str">
            <v>Fonctionnement</v>
          </cell>
          <cell r="G129" t="str">
            <v>STGR14</v>
          </cell>
          <cell r="I129"/>
        </row>
        <row r="130">
          <cell r="E130" t="str">
            <v>Fonctionnement</v>
          </cell>
          <cell r="G130" t="str">
            <v>STGR14</v>
          </cell>
          <cell r="I130"/>
        </row>
        <row r="131">
          <cell r="E131" t="str">
            <v>Fonctionnement</v>
          </cell>
          <cell r="G131" t="str">
            <v>STGR14</v>
          </cell>
          <cell r="I131"/>
        </row>
        <row r="132">
          <cell r="E132" t="str">
            <v>représentation</v>
          </cell>
          <cell r="G132" t="str">
            <v>porte ouverte et acceuil</v>
          </cell>
          <cell r="I132"/>
        </row>
        <row r="133">
          <cell r="E133" t="str">
            <v>Défraiement</v>
          </cell>
          <cell r="G133" t="str">
            <v>STGR14</v>
          </cell>
          <cell r="I133"/>
        </row>
        <row r="134">
          <cell r="E134" t="str">
            <v>représentation</v>
          </cell>
          <cell r="G134" t="str">
            <v>porte ouverte et acceuil</v>
          </cell>
          <cell r="I134">
            <v>33</v>
          </cell>
        </row>
        <row r="135">
          <cell r="E135" t="str">
            <v>Bureau</v>
          </cell>
          <cell r="G135" t="str">
            <v>téléphone</v>
          </cell>
          <cell r="I135"/>
        </row>
        <row r="136">
          <cell r="E136" t="str">
            <v>Matériel</v>
          </cell>
          <cell r="G136" t="str">
            <v>pompe et aiguilles</v>
          </cell>
          <cell r="I136"/>
        </row>
        <row r="137">
          <cell r="E137" t="str">
            <v>Défraiement</v>
          </cell>
          <cell r="G137" t="str">
            <v>Km Maude 32*0,3461</v>
          </cell>
          <cell r="I137"/>
        </row>
        <row r="138">
          <cell r="E138" t="str">
            <v>Matériel</v>
          </cell>
          <cell r="G138" t="str">
            <v>CD vierge Maude</v>
          </cell>
          <cell r="I138"/>
        </row>
        <row r="139">
          <cell r="E139" t="str">
            <v>Défraiement</v>
          </cell>
          <cell r="G139" t="str">
            <v>service rendu affiche</v>
          </cell>
          <cell r="I139"/>
        </row>
        <row r="140">
          <cell r="E140" t="str">
            <v>Cotisation</v>
          </cell>
          <cell r="G140" t="str">
            <v>STGR14</v>
          </cell>
          <cell r="I140">
            <v>60</v>
          </cell>
        </row>
        <row r="141">
          <cell r="E141" t="str">
            <v>représentation</v>
          </cell>
          <cell r="G141" t="str">
            <v>boissons+anniversaire</v>
          </cell>
          <cell r="I141"/>
        </row>
        <row r="142">
          <cell r="E142" t="str">
            <v>Fonctionnement</v>
          </cell>
          <cell r="G142" t="str">
            <v>STGR14</v>
          </cell>
          <cell r="I142"/>
        </row>
        <row r="143">
          <cell r="E143" t="str">
            <v>Xtransfert</v>
          </cell>
          <cell r="G143"/>
          <cell r="I143">
            <v>250</v>
          </cell>
        </row>
        <row r="144">
          <cell r="E144"/>
          <cell r="G144"/>
          <cell r="I144"/>
        </row>
        <row r="145">
          <cell r="E145"/>
          <cell r="G145"/>
          <cell r="I145"/>
        </row>
        <row r="146">
          <cell r="E146"/>
          <cell r="G146"/>
          <cell r="I146"/>
        </row>
        <row r="147">
          <cell r="E147"/>
          <cell r="G147"/>
          <cell r="I147"/>
        </row>
        <row r="148">
          <cell r="E148" t="str">
            <v>Livre Cpte</v>
          </cell>
          <cell r="G148" t="str">
            <v>entrée</v>
          </cell>
          <cell r="I148"/>
        </row>
        <row r="149">
          <cell r="E149" t="str">
            <v>Livre Cpte</v>
          </cell>
          <cell r="G149" t="str">
            <v>sortie</v>
          </cell>
          <cell r="I149"/>
        </row>
        <row r="150">
          <cell r="E150" t="str">
            <v>Défraiement</v>
          </cell>
          <cell r="G150" t="str">
            <v>STGR14</v>
          </cell>
          <cell r="I150"/>
        </row>
        <row r="151">
          <cell r="E151" t="str">
            <v>Xtransfert</v>
          </cell>
          <cell r="G151"/>
          <cell r="I151">
            <v>300</v>
          </cell>
        </row>
        <row r="152">
          <cell r="E152" t="str">
            <v>Défraiement</v>
          </cell>
          <cell r="G152" t="str">
            <v>STGR14</v>
          </cell>
          <cell r="I152"/>
        </row>
        <row r="153">
          <cell r="E153" t="str">
            <v>EDP13_14</v>
          </cell>
          <cell r="G153"/>
          <cell r="I153"/>
        </row>
        <row r="154">
          <cell r="E154" t="str">
            <v>vente</v>
          </cell>
          <cell r="G154" t="str">
            <v>Tee-shirts</v>
          </cell>
          <cell r="I154">
            <v>72</v>
          </cell>
        </row>
        <row r="155">
          <cell r="E155" t="str">
            <v>Défraiement</v>
          </cell>
          <cell r="G155" t="str">
            <v>Km Maude 32*0,3461</v>
          </cell>
          <cell r="I155"/>
        </row>
        <row r="156">
          <cell r="E156" t="str">
            <v>cotisation</v>
          </cell>
          <cell r="G156" t="str">
            <v>Assurance Edam</v>
          </cell>
          <cell r="I156">
            <v>25</v>
          </cell>
        </row>
        <row r="157">
          <cell r="E157" t="str">
            <v>vente</v>
          </cell>
          <cell r="G157" t="str">
            <v>Tee-shirts</v>
          </cell>
          <cell r="I157">
            <v>48</v>
          </cell>
        </row>
        <row r="158">
          <cell r="E158" t="str">
            <v>Défraiement</v>
          </cell>
          <cell r="G158" t="str">
            <v>Km Maude 32*0,3461</v>
          </cell>
          <cell r="I158"/>
        </row>
        <row r="159">
          <cell r="E159" t="str">
            <v>Défraiement</v>
          </cell>
          <cell r="G159"/>
          <cell r="I159"/>
        </row>
        <row r="160">
          <cell r="E160" t="str">
            <v>cotisation</v>
          </cell>
          <cell r="G160" t="str">
            <v>GRE+dis</v>
          </cell>
          <cell r="I160">
            <v>75</v>
          </cell>
        </row>
        <row r="161">
          <cell r="E161" t="str">
            <v>cotisation</v>
          </cell>
          <cell r="G161" t="str">
            <v>GRB +Ass</v>
          </cell>
          <cell r="I161">
            <v>125</v>
          </cell>
        </row>
        <row r="162">
          <cell r="E162" t="str">
            <v>cotisation</v>
          </cell>
          <cell r="G162" t="str">
            <v>Assurance GRB</v>
          </cell>
          <cell r="I162">
            <v>25</v>
          </cell>
        </row>
        <row r="163">
          <cell r="E163" t="str">
            <v>Défraiement</v>
          </cell>
          <cell r="G163"/>
          <cell r="I163"/>
        </row>
        <row r="164">
          <cell r="E164" t="str">
            <v>Fonctionnement</v>
          </cell>
          <cell r="G164" t="str">
            <v>porte ouverte</v>
          </cell>
          <cell r="I164"/>
        </row>
        <row r="165">
          <cell r="E165" t="str">
            <v>Fonctionnement</v>
          </cell>
          <cell r="G165" t="str">
            <v>porte ouverte</v>
          </cell>
          <cell r="I165">
            <v>59</v>
          </cell>
        </row>
        <row r="166">
          <cell r="E166" t="str">
            <v>Bureau</v>
          </cell>
          <cell r="G166" t="str">
            <v>téléphone</v>
          </cell>
          <cell r="I166"/>
        </row>
        <row r="167">
          <cell r="E167" t="str">
            <v>vente</v>
          </cell>
          <cell r="G167" t="str">
            <v>Tee-shirts</v>
          </cell>
          <cell r="I167">
            <v>24</v>
          </cell>
        </row>
        <row r="168">
          <cell r="E168" t="str">
            <v>vente</v>
          </cell>
          <cell r="G168" t="str">
            <v>Tee-shirts</v>
          </cell>
          <cell r="I168">
            <v>12</v>
          </cell>
        </row>
        <row r="169">
          <cell r="E169" t="str">
            <v>Défraiement</v>
          </cell>
          <cell r="G169" t="str">
            <v>Km Maude 32*0,3461</v>
          </cell>
          <cell r="I169"/>
        </row>
        <row r="170">
          <cell r="E170" t="str">
            <v>Cotisation</v>
          </cell>
          <cell r="G170" t="str">
            <v>Edam</v>
          </cell>
          <cell r="I170">
            <v>50</v>
          </cell>
        </row>
        <row r="171">
          <cell r="E171" t="str">
            <v>Cotisation</v>
          </cell>
          <cell r="G171" t="str">
            <v>Assurance Edam</v>
          </cell>
          <cell r="I171">
            <v>25</v>
          </cell>
        </row>
        <row r="172">
          <cell r="E172" t="str">
            <v>Cotisation</v>
          </cell>
          <cell r="G172" t="str">
            <v>Ass Mjazz</v>
          </cell>
          <cell r="I172">
            <v>25</v>
          </cell>
        </row>
        <row r="173">
          <cell r="E173" t="str">
            <v>Cotisation</v>
          </cell>
          <cell r="G173" t="str">
            <v>Mjazz+assurance</v>
          </cell>
          <cell r="I173">
            <v>95</v>
          </cell>
        </row>
        <row r="174">
          <cell r="E174" t="str">
            <v>Cotisation</v>
          </cell>
          <cell r="G174" t="str">
            <v>Assurance GRB</v>
          </cell>
          <cell r="I174">
            <v>25</v>
          </cell>
        </row>
        <row r="175">
          <cell r="E175" t="str">
            <v>Cotisation</v>
          </cell>
          <cell r="G175" t="str">
            <v>Assurance Edam</v>
          </cell>
          <cell r="I175">
            <v>25</v>
          </cell>
        </row>
        <row r="176">
          <cell r="E176" t="str">
            <v>Cotisation</v>
          </cell>
          <cell r="G176" t="str">
            <v>Assurance Edam</v>
          </cell>
          <cell r="I176">
            <v>25</v>
          </cell>
        </row>
        <row r="177">
          <cell r="E177" t="str">
            <v>Défraiement</v>
          </cell>
          <cell r="G177" t="str">
            <v>Km Maude 32*0,3461</v>
          </cell>
          <cell r="I177"/>
        </row>
        <row r="178">
          <cell r="E178" t="str">
            <v>Cotisation</v>
          </cell>
          <cell r="G178" t="str">
            <v>Assurance 1/2 GRB 1/2 Mjazz</v>
          </cell>
          <cell r="I178">
            <v>110</v>
          </cell>
        </row>
        <row r="179">
          <cell r="E179" t="str">
            <v>Cotisation</v>
          </cell>
          <cell r="G179" t="str">
            <v>Assurance GRE</v>
          </cell>
          <cell r="I179">
            <v>25</v>
          </cell>
        </row>
        <row r="180">
          <cell r="E180" t="str">
            <v>représentation</v>
          </cell>
          <cell r="G180" t="str">
            <v>fancy fair communale</v>
          </cell>
          <cell r="I180"/>
        </row>
        <row r="181">
          <cell r="E181" t="str">
            <v>Défraiement</v>
          </cell>
          <cell r="G181" t="str">
            <v>GRI</v>
          </cell>
          <cell r="I181"/>
        </row>
        <row r="182">
          <cell r="E182"/>
          <cell r="G182"/>
          <cell r="I182"/>
        </row>
        <row r="183">
          <cell r="E183"/>
          <cell r="G183"/>
          <cell r="I183"/>
        </row>
        <row r="184">
          <cell r="E184"/>
          <cell r="G184"/>
          <cell r="I184"/>
        </row>
        <row r="185">
          <cell r="E185" t="str">
            <v>Livre Cpte</v>
          </cell>
          <cell r="G185" t="str">
            <v>entrée</v>
          </cell>
          <cell r="I185"/>
        </row>
        <row r="186">
          <cell r="E186" t="str">
            <v>Livre Cpte</v>
          </cell>
          <cell r="G186" t="str">
            <v>sortie</v>
          </cell>
          <cell r="I186"/>
        </row>
        <row r="187">
          <cell r="E187" t="str">
            <v>Cotisation</v>
          </cell>
          <cell r="G187" t="str">
            <v>GRE</v>
          </cell>
          <cell r="I187">
            <v>150</v>
          </cell>
        </row>
        <row r="188">
          <cell r="E188" t="str">
            <v>Cotisation</v>
          </cell>
          <cell r="G188" t="str">
            <v>Ass GRB</v>
          </cell>
          <cell r="I188">
            <v>25</v>
          </cell>
        </row>
        <row r="189">
          <cell r="E189" t="str">
            <v>Cotisation</v>
          </cell>
          <cell r="G189" t="str">
            <v>Ass psyc</v>
          </cell>
          <cell r="I189">
            <v>25</v>
          </cell>
        </row>
        <row r="190">
          <cell r="E190" t="str">
            <v>Cotisation</v>
          </cell>
          <cell r="G190" t="str">
            <v>Mjazz+assurance</v>
          </cell>
          <cell r="I190">
            <v>95</v>
          </cell>
        </row>
        <row r="191">
          <cell r="E191" t="str">
            <v>Cotisation</v>
          </cell>
          <cell r="G191" t="str">
            <v>Assurance GRB</v>
          </cell>
          <cell r="I191">
            <v>25</v>
          </cell>
        </row>
        <row r="192">
          <cell r="E192" t="str">
            <v>représentation</v>
          </cell>
          <cell r="G192" t="str">
            <v>Film montegnée</v>
          </cell>
          <cell r="I192"/>
        </row>
        <row r="193">
          <cell r="E193" t="str">
            <v>Cotisation</v>
          </cell>
          <cell r="G193" t="str">
            <v>ass GRE</v>
          </cell>
          <cell r="I193">
            <v>25</v>
          </cell>
        </row>
        <row r="194">
          <cell r="E194" t="str">
            <v>Cotisation</v>
          </cell>
          <cell r="G194" t="str">
            <v>Assurance 1/4 Edam</v>
          </cell>
          <cell r="I194">
            <v>50</v>
          </cell>
        </row>
        <row r="195">
          <cell r="E195" t="str">
            <v>Cotisation</v>
          </cell>
          <cell r="G195" t="str">
            <v>Edam</v>
          </cell>
          <cell r="I195">
            <v>50</v>
          </cell>
        </row>
        <row r="196">
          <cell r="E196" t="str">
            <v>Cotisation</v>
          </cell>
          <cell r="G196" t="str">
            <v>Mjazz 1/2+ass</v>
          </cell>
          <cell r="I196">
            <v>60</v>
          </cell>
        </row>
        <row r="197">
          <cell r="E197" t="str">
            <v>Défraiement</v>
          </cell>
          <cell r="G197" t="str">
            <v>GRI</v>
          </cell>
          <cell r="I197"/>
        </row>
        <row r="198">
          <cell r="E198" t="str">
            <v>Défraiement</v>
          </cell>
          <cell r="G198" t="str">
            <v>GRB</v>
          </cell>
          <cell r="I198"/>
        </row>
        <row r="199">
          <cell r="E199" t="str">
            <v>Défraiement</v>
          </cell>
          <cell r="G199" t="str">
            <v xml:space="preserve">GRE 1/2 </v>
          </cell>
          <cell r="I199"/>
        </row>
        <row r="200">
          <cell r="E200" t="str">
            <v>Défraiement</v>
          </cell>
          <cell r="G200" t="str">
            <v xml:space="preserve">GRE 1/2 </v>
          </cell>
          <cell r="I200"/>
        </row>
        <row r="201">
          <cell r="E201" t="str">
            <v>Défraiement</v>
          </cell>
          <cell r="G201" t="str">
            <v>Edam</v>
          </cell>
          <cell r="I201"/>
        </row>
        <row r="202">
          <cell r="E202" t="str">
            <v>Bureau</v>
          </cell>
          <cell r="G202" t="str">
            <v>téléphone</v>
          </cell>
          <cell r="I202"/>
        </row>
        <row r="203">
          <cell r="E203" t="str">
            <v>Cotisation</v>
          </cell>
          <cell r="G203" t="str">
            <v>Edam</v>
          </cell>
          <cell r="I203">
            <v>50</v>
          </cell>
        </row>
        <row r="204">
          <cell r="E204" t="str">
            <v>Cotisation</v>
          </cell>
          <cell r="G204" t="str">
            <v>Edam</v>
          </cell>
          <cell r="I204">
            <v>50</v>
          </cell>
        </row>
        <row r="205">
          <cell r="E205" t="str">
            <v>vente</v>
          </cell>
          <cell r="G205" t="str">
            <v>Tee-shirts</v>
          </cell>
          <cell r="I205">
            <v>12</v>
          </cell>
        </row>
        <row r="206">
          <cell r="E206" t="str">
            <v>Cotisation</v>
          </cell>
          <cell r="G206" t="str">
            <v>Mjazz</v>
          </cell>
          <cell r="I206">
            <v>25</v>
          </cell>
        </row>
        <row r="207">
          <cell r="E207" t="str">
            <v>Cotisation</v>
          </cell>
          <cell r="G207" t="str">
            <v>Mjazz</v>
          </cell>
          <cell r="I207">
            <v>25</v>
          </cell>
        </row>
        <row r="208">
          <cell r="E208" t="str">
            <v>Cotisation</v>
          </cell>
          <cell r="G208" t="str">
            <v>ass Mjazz</v>
          </cell>
          <cell r="I208">
            <v>25</v>
          </cell>
        </row>
        <row r="209">
          <cell r="E209" t="str">
            <v>représentation</v>
          </cell>
          <cell r="G209" t="str">
            <v>boissons italofolie</v>
          </cell>
          <cell r="I209"/>
        </row>
        <row r="210">
          <cell r="E210" t="str">
            <v>Fonctionnement</v>
          </cell>
          <cell r="G210" t="str">
            <v>Arnica</v>
          </cell>
          <cell r="I210"/>
        </row>
        <row r="211">
          <cell r="E211" t="str">
            <v>Défraiement</v>
          </cell>
          <cell r="G211" t="str">
            <v>grb</v>
          </cell>
          <cell r="I211"/>
        </row>
        <row r="212">
          <cell r="E212" t="str">
            <v>Défraiement</v>
          </cell>
          <cell r="G212" t="str">
            <v>grb</v>
          </cell>
          <cell r="I212"/>
        </row>
        <row r="213">
          <cell r="E213" t="str">
            <v>Défraiement</v>
          </cell>
          <cell r="G213" t="str">
            <v>Edam</v>
          </cell>
          <cell r="I213"/>
        </row>
        <row r="214">
          <cell r="E214" t="str">
            <v>Défraiement</v>
          </cell>
          <cell r="G214" t="str">
            <v>GRI</v>
          </cell>
          <cell r="I214"/>
        </row>
        <row r="215">
          <cell r="E215" t="str">
            <v>Bureau</v>
          </cell>
          <cell r="G215" t="str">
            <v>téléphone</v>
          </cell>
          <cell r="I215"/>
        </row>
        <row r="216">
          <cell r="E216" t="str">
            <v>Cotisation</v>
          </cell>
          <cell r="G216" t="str">
            <v>GRE</v>
          </cell>
          <cell r="I216">
            <v>100</v>
          </cell>
        </row>
        <row r="217">
          <cell r="E217" t="str">
            <v>vente</v>
          </cell>
          <cell r="G217" t="str">
            <v>Tee-shirts</v>
          </cell>
          <cell r="I217">
            <v>24</v>
          </cell>
        </row>
        <row r="218">
          <cell r="E218"/>
          <cell r="G218"/>
          <cell r="I218"/>
        </row>
        <row r="219">
          <cell r="E219"/>
          <cell r="G219"/>
          <cell r="I219"/>
        </row>
        <row r="220">
          <cell r="E220"/>
          <cell r="G220"/>
          <cell r="I220"/>
        </row>
        <row r="221">
          <cell r="E221" t="str">
            <v>Livre Cpte</v>
          </cell>
          <cell r="G221" t="str">
            <v>entrée</v>
          </cell>
          <cell r="I221"/>
        </row>
        <row r="222">
          <cell r="E222" t="str">
            <v>Livre Cpte</v>
          </cell>
          <cell r="G222" t="str">
            <v>sortie</v>
          </cell>
          <cell r="I222"/>
        </row>
        <row r="223">
          <cell r="E223"/>
          <cell r="G223"/>
          <cell r="I223"/>
        </row>
        <row r="224">
          <cell r="E224" t="str">
            <v>Défraiement</v>
          </cell>
          <cell r="G224" t="str">
            <v>GRE</v>
          </cell>
          <cell r="I224"/>
        </row>
        <row r="225">
          <cell r="E225" t="str">
            <v>Défraiement</v>
          </cell>
          <cell r="G225" t="str">
            <v>GRE</v>
          </cell>
          <cell r="I225"/>
        </row>
        <row r="226">
          <cell r="E226" t="str">
            <v>représentation</v>
          </cell>
          <cell r="G226" t="str">
            <v>représentant</v>
          </cell>
          <cell r="I226"/>
        </row>
        <row r="227">
          <cell r="E227" t="str">
            <v>Cotisation</v>
          </cell>
          <cell r="G227" t="str">
            <v>GRI 1/2</v>
          </cell>
          <cell r="I227">
            <v>80</v>
          </cell>
        </row>
        <row r="228">
          <cell r="E228" t="str">
            <v>Défraiement</v>
          </cell>
          <cell r="G228" t="str">
            <v>Formation Km 552,8*0,3461</v>
          </cell>
          <cell r="I228"/>
        </row>
        <row r="229">
          <cell r="E229" t="str">
            <v>Cotisation</v>
          </cell>
          <cell r="G229" t="str">
            <v>Edam</v>
          </cell>
          <cell r="I229">
            <v>25</v>
          </cell>
        </row>
        <row r="230">
          <cell r="E230" t="str">
            <v>Cotisation</v>
          </cell>
          <cell r="G230" t="str">
            <v>GRB 2/2</v>
          </cell>
          <cell r="I230">
            <v>50</v>
          </cell>
        </row>
        <row r="231">
          <cell r="E231" t="str">
            <v>Cotisation</v>
          </cell>
          <cell r="G231" t="str">
            <v>Mjazz 2/2</v>
          </cell>
          <cell r="I231">
            <v>35</v>
          </cell>
        </row>
        <row r="232">
          <cell r="E232" t="str">
            <v>Cotisation</v>
          </cell>
          <cell r="G232" t="str">
            <v>ass Mjazz</v>
          </cell>
          <cell r="I232">
            <v>40</v>
          </cell>
        </row>
        <row r="233">
          <cell r="E233" t="str">
            <v>Cotisation</v>
          </cell>
          <cell r="G233" t="str">
            <v>Ass psyc</v>
          </cell>
          <cell r="I233">
            <v>25</v>
          </cell>
        </row>
        <row r="234">
          <cell r="E234" t="str">
            <v>Cotisation</v>
          </cell>
          <cell r="G234" t="str">
            <v>Psyc</v>
          </cell>
          <cell r="I234">
            <v>70</v>
          </cell>
        </row>
        <row r="235">
          <cell r="E235" t="str">
            <v>vente</v>
          </cell>
          <cell r="G235" t="str">
            <v>Tee-shirts</v>
          </cell>
          <cell r="I235">
            <v>36</v>
          </cell>
        </row>
        <row r="236">
          <cell r="E236" t="str">
            <v>Défraiement</v>
          </cell>
          <cell r="G236" t="str">
            <v>Eve AR rue bellenay st Nicolas</v>
          </cell>
          <cell r="I236"/>
        </row>
        <row r="237">
          <cell r="E237" t="str">
            <v>représentation</v>
          </cell>
          <cell r="G237" t="str">
            <v>boissons gymnaste</v>
          </cell>
          <cell r="I237"/>
        </row>
        <row r="238">
          <cell r="E238" t="str">
            <v>Cotisation</v>
          </cell>
          <cell r="G238" t="str">
            <v>Edam</v>
          </cell>
          <cell r="I238">
            <v>50</v>
          </cell>
        </row>
        <row r="239">
          <cell r="E239" t="str">
            <v>Cotisation</v>
          </cell>
          <cell r="G239" t="str">
            <v>Mjazz 2/2</v>
          </cell>
          <cell r="I239">
            <v>35</v>
          </cell>
        </row>
        <row r="240">
          <cell r="E240" t="str">
            <v>Cotisation</v>
          </cell>
          <cell r="G240" t="str">
            <v>Edam</v>
          </cell>
          <cell r="I240">
            <v>50</v>
          </cell>
        </row>
        <row r="241">
          <cell r="E241" t="str">
            <v>Cotisation</v>
          </cell>
          <cell r="G241" t="str">
            <v>Mjazz 1/2</v>
          </cell>
          <cell r="I241">
            <v>35</v>
          </cell>
        </row>
        <row r="242">
          <cell r="E242" t="str">
            <v>Cotisation</v>
          </cell>
          <cell r="G242" t="str">
            <v>Mjazz 1/2</v>
          </cell>
          <cell r="I242">
            <v>35</v>
          </cell>
        </row>
        <row r="243">
          <cell r="E243" t="str">
            <v>Cotisation</v>
          </cell>
          <cell r="G243" t="str">
            <v>GRE</v>
          </cell>
          <cell r="I243">
            <v>150</v>
          </cell>
        </row>
        <row r="244">
          <cell r="E244" t="str">
            <v>Cotisation</v>
          </cell>
          <cell r="G244" t="str">
            <v>GRIP</v>
          </cell>
          <cell r="I244">
            <v>80</v>
          </cell>
        </row>
        <row r="245">
          <cell r="E245" t="str">
            <v>Défraiement</v>
          </cell>
          <cell r="G245" t="str">
            <v>GRB+GRE</v>
          </cell>
          <cell r="I245"/>
        </row>
        <row r="246">
          <cell r="E246" t="str">
            <v>Défraiement</v>
          </cell>
          <cell r="G246" t="str">
            <v>GRE</v>
          </cell>
          <cell r="I246"/>
        </row>
        <row r="247">
          <cell r="E247" t="str">
            <v>Défraiement</v>
          </cell>
          <cell r="G247" t="str">
            <v>Edam</v>
          </cell>
          <cell r="I247"/>
        </row>
        <row r="248">
          <cell r="E248" t="str">
            <v>Bureau</v>
          </cell>
          <cell r="G248" t="str">
            <v>téléphone</v>
          </cell>
          <cell r="I248"/>
        </row>
        <row r="249">
          <cell r="E249" t="str">
            <v>Cotisation</v>
          </cell>
          <cell r="G249" t="str">
            <v>Psyc Ass+1/2</v>
          </cell>
          <cell r="I249">
            <v>45</v>
          </cell>
        </row>
        <row r="250">
          <cell r="E250" t="str">
            <v>Cotisation</v>
          </cell>
          <cell r="G250" t="str">
            <v>ass Mjazz</v>
          </cell>
          <cell r="I250">
            <v>25</v>
          </cell>
        </row>
        <row r="251">
          <cell r="E251" t="str">
            <v>Cotisation</v>
          </cell>
          <cell r="G251" t="str">
            <v>Edam</v>
          </cell>
          <cell r="I251">
            <v>88</v>
          </cell>
        </row>
        <row r="252">
          <cell r="E252" t="str">
            <v>Cotisation</v>
          </cell>
          <cell r="G252" t="str">
            <v>GRI</v>
          </cell>
          <cell r="I252">
            <v>160</v>
          </cell>
        </row>
        <row r="253">
          <cell r="E253" t="str">
            <v>Cotisation</v>
          </cell>
          <cell r="G253" t="str">
            <v>GRI</v>
          </cell>
          <cell r="I253">
            <v>10</v>
          </cell>
        </row>
        <row r="254">
          <cell r="E254" t="str">
            <v>Cotisation</v>
          </cell>
          <cell r="G254" t="str">
            <v>psyc 2/2</v>
          </cell>
          <cell r="I254">
            <v>64</v>
          </cell>
        </row>
        <row r="255">
          <cell r="E255"/>
          <cell r="G255"/>
          <cell r="I255"/>
        </row>
        <row r="256">
          <cell r="E256"/>
          <cell r="G256"/>
          <cell r="I256"/>
        </row>
        <row r="257">
          <cell r="E257"/>
          <cell r="G257"/>
          <cell r="I257"/>
        </row>
        <row r="258">
          <cell r="E258" t="str">
            <v>Livre Cpte</v>
          </cell>
          <cell r="G258" t="str">
            <v>entrée</v>
          </cell>
          <cell r="I258"/>
        </row>
        <row r="259">
          <cell r="E259" t="str">
            <v>Livre Cpte</v>
          </cell>
          <cell r="G259" t="str">
            <v>sortie</v>
          </cell>
          <cell r="I259"/>
        </row>
        <row r="260">
          <cell r="E260"/>
          <cell r="G260"/>
          <cell r="I260"/>
        </row>
        <row r="261">
          <cell r="E261" t="str">
            <v>Cotisation</v>
          </cell>
          <cell r="G261" t="str">
            <v>GRE assurance</v>
          </cell>
          <cell r="I261">
            <v>25</v>
          </cell>
        </row>
        <row r="262">
          <cell r="E262" t="str">
            <v>Défraiement</v>
          </cell>
          <cell r="G262" t="str">
            <v>GRI</v>
          </cell>
          <cell r="I262"/>
        </row>
        <row r="263">
          <cell r="E263" t="str">
            <v>Cotisation</v>
          </cell>
          <cell r="G263" t="str">
            <v>GRI</v>
          </cell>
          <cell r="I263">
            <v>80</v>
          </cell>
        </row>
        <row r="264">
          <cell r="E264" t="str">
            <v>représentation</v>
          </cell>
          <cell r="G264" t="str">
            <v>st nicolas 2014</v>
          </cell>
          <cell r="I264"/>
        </row>
        <row r="265">
          <cell r="E265" t="str">
            <v>Fête</v>
          </cell>
          <cell r="G265" t="str">
            <v>st nicolas 2014 (542 €)</v>
          </cell>
          <cell r="I265">
            <v>1999</v>
          </cell>
        </row>
        <row r="266">
          <cell r="E266" t="str">
            <v>Défraiement</v>
          </cell>
          <cell r="G266" t="str">
            <v>GRI</v>
          </cell>
          <cell r="I266"/>
        </row>
        <row r="267">
          <cell r="E267" t="str">
            <v>vente</v>
          </cell>
          <cell r="G267" t="str">
            <v>Tee-shirts</v>
          </cell>
          <cell r="I267">
            <v>12</v>
          </cell>
        </row>
        <row r="268">
          <cell r="E268" t="str">
            <v>Cotisation</v>
          </cell>
          <cell r="G268" t="str">
            <v>GRB</v>
          </cell>
          <cell r="I268">
            <v>100</v>
          </cell>
        </row>
        <row r="269">
          <cell r="E269" t="str">
            <v>Fonctionnement</v>
          </cell>
          <cell r="G269" t="str">
            <v>flutes (24*0,4)</v>
          </cell>
          <cell r="I269"/>
        </row>
        <row r="270">
          <cell r="E270" t="str">
            <v>Batiment</v>
          </cell>
          <cell r="G270" t="str">
            <v>clé</v>
          </cell>
          <cell r="I270"/>
        </row>
        <row r="271">
          <cell r="E271" t="str">
            <v>Défraiement</v>
          </cell>
          <cell r="G271" t="str">
            <v>Edam</v>
          </cell>
          <cell r="I271"/>
        </row>
        <row r="272">
          <cell r="E272" t="str">
            <v>Fonctionnement</v>
          </cell>
          <cell r="G272" t="str">
            <v>entretien costume 07/14-12/14</v>
          </cell>
          <cell r="I272"/>
        </row>
        <row r="273">
          <cell r="E273" t="str">
            <v>Bureau</v>
          </cell>
          <cell r="G273" t="str">
            <v>téléphone</v>
          </cell>
          <cell r="I273"/>
        </row>
        <row r="274">
          <cell r="E274" t="str">
            <v>Défraiement</v>
          </cell>
          <cell r="G274" t="str">
            <v>GRB+GRE</v>
          </cell>
          <cell r="I274"/>
        </row>
        <row r="275">
          <cell r="E275" t="str">
            <v>Défraiement</v>
          </cell>
          <cell r="G275" t="str">
            <v>GRE</v>
          </cell>
          <cell r="I275"/>
        </row>
        <row r="276">
          <cell r="E276" t="str">
            <v>représentation</v>
          </cell>
          <cell r="G276" t="str">
            <v>bic publicitaire</v>
          </cell>
          <cell r="I276">
            <v>195</v>
          </cell>
        </row>
        <row r="277">
          <cell r="E277" t="str">
            <v>Cotisation</v>
          </cell>
          <cell r="G277" t="str">
            <v>Edam</v>
          </cell>
          <cell r="I277">
            <v>108</v>
          </cell>
        </row>
        <row r="278">
          <cell r="E278" t="str">
            <v>Cotisation</v>
          </cell>
          <cell r="G278" t="str">
            <v>Mjazz 2/2</v>
          </cell>
          <cell r="I278">
            <v>55</v>
          </cell>
        </row>
        <row r="279">
          <cell r="E279" t="str">
            <v>Cotisation</v>
          </cell>
          <cell r="G279" t="str">
            <v>Psyc 2/2</v>
          </cell>
          <cell r="I279">
            <v>43</v>
          </cell>
        </row>
        <row r="280">
          <cell r="E280" t="str">
            <v>Défraiement</v>
          </cell>
          <cell r="G280" t="str">
            <v>GRI</v>
          </cell>
          <cell r="I280"/>
        </row>
        <row r="281">
          <cell r="E281" t="str">
            <v>Défraiement</v>
          </cell>
          <cell r="G281" t="str">
            <v>GRI</v>
          </cell>
          <cell r="I281"/>
        </row>
        <row r="282">
          <cell r="E282" t="str">
            <v>Défraiement</v>
          </cell>
          <cell r="G282" t="str">
            <v>Edam</v>
          </cell>
          <cell r="I282"/>
        </row>
        <row r="283">
          <cell r="E283" t="str">
            <v>Bureau</v>
          </cell>
          <cell r="G283" t="str">
            <v>téléphone</v>
          </cell>
          <cell r="I283"/>
        </row>
        <row r="284">
          <cell r="E284" t="str">
            <v>Fonctionnement</v>
          </cell>
          <cell r="G284" t="str">
            <v>entretien costume prêt 07/01/15</v>
          </cell>
          <cell r="I284"/>
        </row>
        <row r="285">
          <cell r="E285" t="str">
            <v>Défraiement</v>
          </cell>
          <cell r="G285" t="str">
            <v>GRI</v>
          </cell>
          <cell r="I285"/>
        </row>
        <row r="286">
          <cell r="E286" t="str">
            <v>Défraiement</v>
          </cell>
          <cell r="G286" t="str">
            <v>GRB+GRE</v>
          </cell>
          <cell r="I286"/>
        </row>
        <row r="287">
          <cell r="E287" t="str">
            <v>Défraiement</v>
          </cell>
          <cell r="G287" t="str">
            <v>GRE</v>
          </cell>
          <cell r="I287"/>
        </row>
        <row r="288">
          <cell r="E288" t="str">
            <v>Défraiement</v>
          </cell>
          <cell r="G288" t="str">
            <v>Km Maude 32*0,3461</v>
          </cell>
          <cell r="I288"/>
        </row>
        <row r="289">
          <cell r="E289" t="str">
            <v>Bureau</v>
          </cell>
          <cell r="G289" t="str">
            <v>remboursement N°  tél club</v>
          </cell>
          <cell r="I289"/>
        </row>
        <row r="290">
          <cell r="E290" t="str">
            <v>Défraiement</v>
          </cell>
          <cell r="G290" t="str">
            <v>GRI</v>
          </cell>
          <cell r="I290"/>
        </row>
        <row r="291">
          <cell r="E291" t="str">
            <v>Défraiement</v>
          </cell>
          <cell r="G291" t="str">
            <v>GRI</v>
          </cell>
          <cell r="I291"/>
        </row>
        <row r="292">
          <cell r="E292"/>
          <cell r="G292"/>
          <cell r="I292"/>
        </row>
        <row r="293">
          <cell r="E293"/>
          <cell r="G293"/>
          <cell r="I293"/>
        </row>
        <row r="294">
          <cell r="E294"/>
          <cell r="G294"/>
          <cell r="I294"/>
        </row>
        <row r="295">
          <cell r="E295" t="str">
            <v>Livre Cpte</v>
          </cell>
          <cell r="G295" t="str">
            <v>entrée</v>
          </cell>
          <cell r="I295"/>
        </row>
        <row r="296">
          <cell r="E296" t="str">
            <v>Livre Cpte</v>
          </cell>
          <cell r="G296" t="str">
            <v>sortie</v>
          </cell>
          <cell r="I296"/>
        </row>
        <row r="297">
          <cell r="E297"/>
          <cell r="G297"/>
          <cell r="I297"/>
        </row>
        <row r="298">
          <cell r="E298" t="str">
            <v>Défraiement</v>
          </cell>
          <cell r="G298" t="str">
            <v>GRI</v>
          </cell>
          <cell r="I298"/>
        </row>
        <row r="299">
          <cell r="E299" t="str">
            <v>Défraiement</v>
          </cell>
          <cell r="G299" t="str">
            <v>Edam</v>
          </cell>
          <cell r="I299"/>
        </row>
        <row r="300">
          <cell r="E300" t="str">
            <v>Bureau</v>
          </cell>
          <cell r="G300" t="str">
            <v>téléphone</v>
          </cell>
          <cell r="I300"/>
        </row>
        <row r="301">
          <cell r="E301" t="str">
            <v>Batiment</v>
          </cell>
          <cell r="G301" t="str">
            <v>clé</v>
          </cell>
          <cell r="I301"/>
        </row>
        <row r="302">
          <cell r="E302" t="str">
            <v>Cotisation</v>
          </cell>
          <cell r="G302" t="str">
            <v>Psyc</v>
          </cell>
          <cell r="I302">
            <v>85</v>
          </cell>
        </row>
        <row r="303">
          <cell r="E303" t="str">
            <v>Batiment</v>
          </cell>
          <cell r="G303" t="str">
            <v>clé</v>
          </cell>
          <cell r="I303"/>
        </row>
        <row r="304">
          <cell r="E304" t="str">
            <v>Défraiement</v>
          </cell>
          <cell r="G304" t="str">
            <v>Km Maude 32*0,3461</v>
          </cell>
          <cell r="I304"/>
        </row>
        <row r="305">
          <cell r="E305" t="str">
            <v>Fonctionnement</v>
          </cell>
          <cell r="G305" t="str">
            <v>entretien training 07/03/15</v>
          </cell>
          <cell r="I305"/>
        </row>
        <row r="306">
          <cell r="E306" t="str">
            <v>Cotisation</v>
          </cell>
          <cell r="G306" t="str">
            <v>Edam</v>
          </cell>
          <cell r="I306">
            <v>30</v>
          </cell>
        </row>
        <row r="307">
          <cell r="E307" t="str">
            <v>Défraiement</v>
          </cell>
          <cell r="G307" t="str">
            <v>Km Maude 32*0,3461</v>
          </cell>
          <cell r="I307"/>
        </row>
        <row r="308">
          <cell r="E308" t="str">
            <v>représentation</v>
          </cell>
          <cell r="G308" t="str">
            <v>repas membres</v>
          </cell>
          <cell r="I308"/>
        </row>
        <row r="309">
          <cell r="E309" t="str">
            <v>Défraiement</v>
          </cell>
          <cell r="G309" t="str">
            <v>Edam</v>
          </cell>
          <cell r="I309"/>
        </row>
        <row r="310">
          <cell r="E310" t="str">
            <v>Bureau</v>
          </cell>
          <cell r="G310" t="str">
            <v>téléphone</v>
          </cell>
          <cell r="I310"/>
        </row>
        <row r="311">
          <cell r="E311" t="str">
            <v>Fonctionnement</v>
          </cell>
          <cell r="G311" t="str">
            <v>machines 3 costume</v>
          </cell>
          <cell r="I311"/>
        </row>
        <row r="312">
          <cell r="E312" t="str">
            <v>vente</v>
          </cell>
          <cell r="G312" t="str">
            <v>Tee-shirts</v>
          </cell>
          <cell r="I312">
            <v>24</v>
          </cell>
        </row>
        <row r="313">
          <cell r="E313" t="str">
            <v>Cotisation</v>
          </cell>
          <cell r="G313" t="str">
            <v>assurance Mjazz</v>
          </cell>
          <cell r="I313">
            <v>30</v>
          </cell>
        </row>
        <row r="314">
          <cell r="E314" t="str">
            <v>Fonctionnement</v>
          </cell>
          <cell r="G314" t="str">
            <v>boisson réunion</v>
          </cell>
          <cell r="I314"/>
        </row>
        <row r="315">
          <cell r="E315" t="str">
            <v>représentation</v>
          </cell>
          <cell r="G315" t="str">
            <v>liège bastogne politique St nicolas</v>
          </cell>
          <cell r="I315"/>
        </row>
        <row r="316">
          <cell r="E316" t="str">
            <v>vente</v>
          </cell>
          <cell r="G316" t="str">
            <v>Tee-shirts</v>
          </cell>
          <cell r="I316">
            <v>12</v>
          </cell>
        </row>
        <row r="317">
          <cell r="E317" t="str">
            <v>Défraiement</v>
          </cell>
          <cell r="G317" t="str">
            <v>Edam</v>
          </cell>
          <cell r="I317"/>
        </row>
        <row r="318">
          <cell r="E318" t="str">
            <v>Fonctionnement</v>
          </cell>
          <cell r="G318" t="str">
            <v>machines 3 training +costume</v>
          </cell>
          <cell r="I318"/>
        </row>
        <row r="319">
          <cell r="E319" t="str">
            <v>Fonctionnement</v>
          </cell>
          <cell r="G319" t="str">
            <v>inscription compétition</v>
          </cell>
          <cell r="I319"/>
        </row>
        <row r="320">
          <cell r="E320" t="str">
            <v>représentation</v>
          </cell>
          <cell r="G320" t="str">
            <v>bénéfice Lg Bastogne Lg</v>
          </cell>
          <cell r="I320">
            <v>40.450000000000003</v>
          </cell>
        </row>
        <row r="321">
          <cell r="E321" t="str">
            <v>vente</v>
          </cell>
          <cell r="G321" t="str">
            <v>Tee-shirts</v>
          </cell>
          <cell r="I321">
            <v>70</v>
          </cell>
        </row>
        <row r="322">
          <cell r="E322" t="str">
            <v>vente</v>
          </cell>
          <cell r="G322" t="str">
            <v>Tee-shirts</v>
          </cell>
          <cell r="I322">
            <v>36</v>
          </cell>
        </row>
        <row r="323">
          <cell r="E323" t="str">
            <v>vente</v>
          </cell>
          <cell r="G323" t="str">
            <v>Tee-shirts</v>
          </cell>
          <cell r="I323">
            <v>96</v>
          </cell>
        </row>
        <row r="324">
          <cell r="E324" t="str">
            <v>Fête</v>
          </cell>
          <cell r="G324" t="str">
            <v>bénéfice soirée gala gym (751)</v>
          </cell>
          <cell r="I324">
            <v>1177.78</v>
          </cell>
        </row>
        <row r="325">
          <cell r="E325" t="str">
            <v>Xtransfert</v>
          </cell>
          <cell r="G325"/>
          <cell r="I325"/>
        </row>
        <row r="326">
          <cell r="E326" t="str">
            <v>Fonctionnement</v>
          </cell>
          <cell r="G326" t="str">
            <v>machines 15</v>
          </cell>
          <cell r="I326"/>
        </row>
        <row r="327">
          <cell r="E327" t="str">
            <v>vente</v>
          </cell>
          <cell r="G327" t="str">
            <v>Tee-shirts</v>
          </cell>
          <cell r="I327">
            <v>2</v>
          </cell>
        </row>
        <row r="328">
          <cell r="E328" t="str">
            <v>Fonctionnement</v>
          </cell>
          <cell r="G328" t="str">
            <v>machines 5 (Sportissimo)</v>
          </cell>
          <cell r="I328"/>
        </row>
        <row r="329">
          <cell r="E329"/>
          <cell r="G329"/>
          <cell r="I329"/>
        </row>
        <row r="330">
          <cell r="E330"/>
          <cell r="G330"/>
          <cell r="I330"/>
        </row>
        <row r="331">
          <cell r="E331"/>
          <cell r="G331"/>
          <cell r="I331"/>
        </row>
        <row r="332">
          <cell r="E332" t="str">
            <v>Livre Cpte</v>
          </cell>
          <cell r="G332" t="str">
            <v>entrée</v>
          </cell>
          <cell r="I332"/>
        </row>
        <row r="333">
          <cell r="E333" t="str">
            <v>Livre Cpte</v>
          </cell>
          <cell r="G333" t="str">
            <v>sortie</v>
          </cell>
          <cell r="I333"/>
        </row>
        <row r="334">
          <cell r="E334"/>
          <cell r="G334"/>
          <cell r="I334"/>
        </row>
        <row r="335">
          <cell r="E335" t="str">
            <v>Cotisation</v>
          </cell>
          <cell r="G335" t="str">
            <v>STGR15</v>
          </cell>
          <cell r="I335">
            <v>80</v>
          </cell>
        </row>
        <row r="336">
          <cell r="E336" t="str">
            <v>Matériel</v>
          </cell>
          <cell r="G336" t="str">
            <v>karaoke+2micros(avec et sans fil)</v>
          </cell>
          <cell r="I336"/>
        </row>
        <row r="337">
          <cell r="E337" t="str">
            <v>Fête</v>
          </cell>
          <cell r="G337" t="str">
            <v>echantillons cadeau St nicolas</v>
          </cell>
          <cell r="I337"/>
        </row>
        <row r="338">
          <cell r="E338" t="str">
            <v>représentation</v>
          </cell>
          <cell r="G338" t="str">
            <v>affiche horaire 2015-16</v>
          </cell>
          <cell r="I338"/>
        </row>
        <row r="339">
          <cell r="E339" t="str">
            <v>Cotisation</v>
          </cell>
          <cell r="G339" t="str">
            <v>Edam</v>
          </cell>
          <cell r="I339">
            <v>135</v>
          </cell>
        </row>
        <row r="340">
          <cell r="E340" t="str">
            <v>Cotisation</v>
          </cell>
          <cell r="G340" t="str">
            <v>GR</v>
          </cell>
          <cell r="I340">
            <v>35</v>
          </cell>
        </row>
        <row r="341">
          <cell r="E341" t="str">
            <v>cotisation</v>
          </cell>
          <cell r="G341" t="str">
            <v>edam</v>
          </cell>
          <cell r="I341">
            <v>40</v>
          </cell>
        </row>
        <row r="342">
          <cell r="E342" t="str">
            <v>Cotisation</v>
          </cell>
          <cell r="G342" t="str">
            <v>Edam</v>
          </cell>
          <cell r="I342">
            <v>35</v>
          </cell>
        </row>
        <row r="343">
          <cell r="E343" t="str">
            <v>Cotisation</v>
          </cell>
          <cell r="G343" t="str">
            <v>Edam</v>
          </cell>
          <cell r="I343">
            <v>135</v>
          </cell>
        </row>
        <row r="344">
          <cell r="E344" t="str">
            <v>Cotisation</v>
          </cell>
          <cell r="G344" t="str">
            <v>Edam</v>
          </cell>
          <cell r="I344">
            <v>135</v>
          </cell>
        </row>
        <row r="345">
          <cell r="E345" t="str">
            <v>représentation</v>
          </cell>
          <cell r="G345" t="str">
            <v>affiche et horaire 2015-16</v>
          </cell>
          <cell r="I345"/>
        </row>
        <row r="346">
          <cell r="E346" t="str">
            <v>Cotisation</v>
          </cell>
          <cell r="G346" t="str">
            <v>GR</v>
          </cell>
          <cell r="I346">
            <v>35</v>
          </cell>
        </row>
        <row r="347">
          <cell r="E347" t="str">
            <v>représentation</v>
          </cell>
          <cell r="G347" t="str">
            <v>acceuil membre FFg</v>
          </cell>
          <cell r="I347"/>
        </row>
        <row r="348">
          <cell r="E348" t="str">
            <v>représentation</v>
          </cell>
          <cell r="G348" t="str">
            <v>acceuil membre FFg</v>
          </cell>
          <cell r="I348"/>
        </row>
        <row r="349">
          <cell r="E349" t="str">
            <v>Cotisation</v>
          </cell>
          <cell r="G349"/>
          <cell r="I349">
            <v>35</v>
          </cell>
        </row>
        <row r="350">
          <cell r="E350" t="str">
            <v>Cotisation</v>
          </cell>
          <cell r="G350" t="str">
            <v>Edam</v>
          </cell>
          <cell r="I350">
            <v>135</v>
          </cell>
        </row>
        <row r="351">
          <cell r="E351" t="str">
            <v>Cotisation</v>
          </cell>
          <cell r="G351" t="str">
            <v>Edam</v>
          </cell>
          <cell r="I351">
            <v>135</v>
          </cell>
        </row>
        <row r="352">
          <cell r="E352" t="str">
            <v>Cotisation</v>
          </cell>
          <cell r="G352" t="str">
            <v>Edam</v>
          </cell>
          <cell r="I352">
            <v>35</v>
          </cell>
        </row>
        <row r="353">
          <cell r="E353" t="str">
            <v>Cotisation</v>
          </cell>
          <cell r="G353" t="str">
            <v>Edam</v>
          </cell>
          <cell r="I353">
            <v>100</v>
          </cell>
        </row>
        <row r="354">
          <cell r="E354" t="str">
            <v>Cotisation</v>
          </cell>
          <cell r="G354" t="str">
            <v>Edam</v>
          </cell>
          <cell r="I354">
            <v>45</v>
          </cell>
        </row>
        <row r="355">
          <cell r="E355" t="str">
            <v>Cotisation</v>
          </cell>
          <cell r="G355" t="str">
            <v>gre</v>
          </cell>
          <cell r="I355">
            <v>35</v>
          </cell>
        </row>
        <row r="356">
          <cell r="E356" t="str">
            <v>Cotisation</v>
          </cell>
          <cell r="G356" t="str">
            <v>Edam</v>
          </cell>
          <cell r="I356">
            <v>135</v>
          </cell>
        </row>
        <row r="357">
          <cell r="E357" t="str">
            <v>Cotisation</v>
          </cell>
          <cell r="G357" t="str">
            <v>GRC</v>
          </cell>
          <cell r="I357">
            <v>135</v>
          </cell>
        </row>
        <row r="358">
          <cell r="E358" t="str">
            <v>Cotisation</v>
          </cell>
          <cell r="G358" t="str">
            <v>GRA</v>
          </cell>
          <cell r="I358">
            <v>100</v>
          </cell>
        </row>
        <row r="359">
          <cell r="E359" t="str">
            <v>Xtransfert</v>
          </cell>
          <cell r="G359"/>
          <cell r="I359"/>
        </row>
        <row r="360">
          <cell r="E360" t="str">
            <v>Cotisation</v>
          </cell>
          <cell r="G360" t="str">
            <v>Mjazz6</v>
          </cell>
          <cell r="I360">
            <v>105</v>
          </cell>
        </row>
        <row r="361">
          <cell r="E361" t="str">
            <v>Cotisation</v>
          </cell>
          <cell r="G361" t="str">
            <v>Mjazz6</v>
          </cell>
          <cell r="I361">
            <v>70</v>
          </cell>
        </row>
        <row r="362">
          <cell r="E362" t="str">
            <v>Cotisation</v>
          </cell>
          <cell r="G362" t="str">
            <v>GRE</v>
          </cell>
          <cell r="I362">
            <v>185</v>
          </cell>
        </row>
        <row r="363">
          <cell r="E363" t="str">
            <v>Cotisation</v>
          </cell>
          <cell r="G363" t="str">
            <v>Psych</v>
          </cell>
          <cell r="I363">
            <v>105</v>
          </cell>
        </row>
        <row r="364">
          <cell r="E364" t="str">
            <v>Cotisation</v>
          </cell>
          <cell r="G364" t="str">
            <v>Edam</v>
          </cell>
          <cell r="I364">
            <v>135</v>
          </cell>
        </row>
        <row r="365">
          <cell r="E365" t="str">
            <v>Cotisation</v>
          </cell>
          <cell r="G365" t="str">
            <v>GRC</v>
          </cell>
          <cell r="I365">
            <v>35</v>
          </cell>
        </row>
        <row r="366">
          <cell r="E366"/>
          <cell r="G366"/>
          <cell r="I366"/>
        </row>
        <row r="367">
          <cell r="E367"/>
          <cell r="G367"/>
          <cell r="I367"/>
        </row>
        <row r="368">
          <cell r="E368"/>
          <cell r="G368"/>
          <cell r="I368"/>
        </row>
        <row r="369">
          <cell r="E369" t="str">
            <v>Livre Cpte</v>
          </cell>
          <cell r="G369" t="str">
            <v>entrée</v>
          </cell>
          <cell r="I369"/>
        </row>
        <row r="370">
          <cell r="E370" t="str">
            <v>Livre Cpte</v>
          </cell>
          <cell r="G370" t="str">
            <v>sortie</v>
          </cell>
          <cell r="I370"/>
        </row>
        <row r="371">
          <cell r="E371"/>
          <cell r="G371"/>
          <cell r="I371"/>
        </row>
        <row r="372">
          <cell r="E372" t="str">
            <v>Cotisation</v>
          </cell>
          <cell r="G372" t="str">
            <v>GRC</v>
          </cell>
          <cell r="I372">
            <v>35</v>
          </cell>
        </row>
        <row r="373">
          <cell r="E373" t="str">
            <v>Cotisation</v>
          </cell>
          <cell r="G373" t="str">
            <v>GRE</v>
          </cell>
          <cell r="I373">
            <v>85</v>
          </cell>
        </row>
        <row r="374">
          <cell r="E374" t="str">
            <v>Fonctionnement</v>
          </cell>
          <cell r="G374" t="str">
            <v>cartes à recoupé</v>
          </cell>
          <cell r="I374"/>
        </row>
        <row r="375">
          <cell r="E375" t="str">
            <v>Cotisation</v>
          </cell>
          <cell r="G375" t="str">
            <v>GRA</v>
          </cell>
          <cell r="I375">
            <v>35</v>
          </cell>
        </row>
        <row r="376">
          <cell r="E376" t="str">
            <v>Cotisation</v>
          </cell>
          <cell r="G376" t="str">
            <v>GRA</v>
          </cell>
          <cell r="I376">
            <v>135</v>
          </cell>
        </row>
        <row r="377">
          <cell r="E377" t="str">
            <v>Cotisation</v>
          </cell>
          <cell r="G377" t="str">
            <v>Edam</v>
          </cell>
          <cell r="I377">
            <v>135</v>
          </cell>
        </row>
        <row r="378">
          <cell r="E378" t="str">
            <v>Cotisation</v>
          </cell>
          <cell r="G378" t="str">
            <v>GRC</v>
          </cell>
          <cell r="I378">
            <v>35</v>
          </cell>
        </row>
        <row r="379">
          <cell r="E379" t="str">
            <v>Défraiement</v>
          </cell>
          <cell r="G379" t="str">
            <v>Edam</v>
          </cell>
          <cell r="I379"/>
        </row>
        <row r="380">
          <cell r="E380" t="str">
            <v>Bureau</v>
          </cell>
          <cell r="G380" t="str">
            <v>téléphone</v>
          </cell>
          <cell r="I380"/>
        </row>
        <row r="381">
          <cell r="E381" t="str">
            <v>Fonctionnement</v>
          </cell>
          <cell r="G381" t="str">
            <v>machines 4 retrouvailles</v>
          </cell>
          <cell r="I381"/>
        </row>
        <row r="382">
          <cell r="E382" t="str">
            <v>représentation</v>
          </cell>
          <cell r="G382" t="str">
            <v>fête ecole</v>
          </cell>
          <cell r="I382"/>
        </row>
        <row r="383">
          <cell r="E383" t="str">
            <v>Cotisation</v>
          </cell>
          <cell r="G383" t="str">
            <v>GRA</v>
          </cell>
          <cell r="I383">
            <v>100</v>
          </cell>
        </row>
        <row r="384">
          <cell r="E384" t="str">
            <v>Cotisation</v>
          </cell>
          <cell r="G384" t="str">
            <v>GRA</v>
          </cell>
          <cell r="I384">
            <v>135</v>
          </cell>
        </row>
        <row r="385">
          <cell r="E385" t="str">
            <v>Cotisation</v>
          </cell>
          <cell r="G385" t="str">
            <v>GRA</v>
          </cell>
          <cell r="I385">
            <v>135</v>
          </cell>
        </row>
        <row r="386">
          <cell r="E386" t="str">
            <v>Cotisation</v>
          </cell>
          <cell r="G386" t="str">
            <v>GRA</v>
          </cell>
          <cell r="I386">
            <v>35</v>
          </cell>
        </row>
        <row r="387">
          <cell r="E387" t="str">
            <v>Cotisation</v>
          </cell>
          <cell r="G387" t="str">
            <v>Edam</v>
          </cell>
          <cell r="I387">
            <v>50</v>
          </cell>
        </row>
        <row r="388">
          <cell r="E388" t="str">
            <v>Cotisation</v>
          </cell>
          <cell r="G388" t="str">
            <v>Edam</v>
          </cell>
          <cell r="I388">
            <v>100</v>
          </cell>
        </row>
        <row r="389">
          <cell r="E389" t="str">
            <v>Cotisation</v>
          </cell>
          <cell r="G389" t="str">
            <v>Edam</v>
          </cell>
          <cell r="I389">
            <v>35</v>
          </cell>
        </row>
        <row r="390">
          <cell r="E390" t="str">
            <v>Cotisation</v>
          </cell>
          <cell r="G390" t="str">
            <v>GRC</v>
          </cell>
          <cell r="I390">
            <v>135</v>
          </cell>
        </row>
        <row r="391">
          <cell r="E391" t="str">
            <v>Cotisation</v>
          </cell>
          <cell r="G391" t="str">
            <v>GRC</v>
          </cell>
          <cell r="I391">
            <v>135</v>
          </cell>
        </row>
        <row r="392">
          <cell r="E392" t="str">
            <v>Cotisation</v>
          </cell>
          <cell r="G392" t="str">
            <v>GRC</v>
          </cell>
          <cell r="I392">
            <v>35</v>
          </cell>
        </row>
        <row r="393">
          <cell r="E393" t="str">
            <v>Cotisation</v>
          </cell>
          <cell r="G393" t="str">
            <v>2015-16</v>
          </cell>
          <cell r="I393">
            <v>365</v>
          </cell>
        </row>
        <row r="394">
          <cell r="E394" t="str">
            <v>Xtransfert</v>
          </cell>
          <cell r="G394"/>
          <cell r="I394"/>
        </row>
        <row r="395">
          <cell r="E395"/>
          <cell r="G395"/>
          <cell r="I395"/>
        </row>
        <row r="396">
          <cell r="E396"/>
          <cell r="G396"/>
          <cell r="I396"/>
        </row>
        <row r="397">
          <cell r="E397"/>
          <cell r="G397"/>
          <cell r="I397"/>
        </row>
        <row r="398">
          <cell r="E398"/>
          <cell r="G398"/>
          <cell r="I398"/>
        </row>
        <row r="399">
          <cell r="E399"/>
          <cell r="G399"/>
          <cell r="I399"/>
        </row>
        <row r="400">
          <cell r="E400"/>
          <cell r="G400"/>
          <cell r="I400"/>
        </row>
        <row r="401">
          <cell r="E401"/>
          <cell r="G401"/>
          <cell r="I401"/>
        </row>
        <row r="402">
          <cell r="E402"/>
          <cell r="G402"/>
          <cell r="I402"/>
        </row>
        <row r="403">
          <cell r="E403"/>
          <cell r="G403"/>
          <cell r="I403"/>
        </row>
        <row r="404">
          <cell r="E404"/>
          <cell r="G404"/>
          <cell r="I404"/>
        </row>
        <row r="405">
          <cell r="E405"/>
          <cell r="G405"/>
          <cell r="I405"/>
        </row>
        <row r="406">
          <cell r="E406" t="str">
            <v>Livre Cpte</v>
          </cell>
          <cell r="G406" t="str">
            <v>entrée</v>
          </cell>
          <cell r="I406"/>
        </row>
        <row r="407">
          <cell r="E407" t="str">
            <v>Livre Cpte</v>
          </cell>
          <cell r="G407" t="str">
            <v>sortie</v>
          </cell>
          <cell r="I407"/>
        </row>
        <row r="408">
          <cell r="E408"/>
          <cell r="G408"/>
          <cell r="I408"/>
        </row>
        <row r="409">
          <cell r="E409"/>
          <cell r="G409"/>
          <cell r="I409"/>
        </row>
        <row r="410">
          <cell r="E410"/>
          <cell r="G410"/>
          <cell r="I410"/>
        </row>
        <row r="411">
          <cell r="E411"/>
          <cell r="G411"/>
          <cell r="I411"/>
        </row>
        <row r="412">
          <cell r="E412"/>
          <cell r="G412"/>
          <cell r="I412"/>
        </row>
        <row r="413">
          <cell r="E413"/>
          <cell r="G413"/>
          <cell r="I413"/>
        </row>
        <row r="414">
          <cell r="E414"/>
          <cell r="G414"/>
          <cell r="I414"/>
        </row>
        <row r="415">
          <cell r="E415"/>
          <cell r="G415"/>
          <cell r="I415"/>
        </row>
        <row r="416">
          <cell r="E416"/>
          <cell r="G416"/>
          <cell r="I416"/>
        </row>
        <row r="417">
          <cell r="E417"/>
          <cell r="G417"/>
          <cell r="I417"/>
        </row>
        <row r="418">
          <cell r="E418"/>
          <cell r="G418"/>
          <cell r="I418"/>
        </row>
        <row r="419">
          <cell r="E419"/>
          <cell r="G419"/>
          <cell r="I419"/>
        </row>
        <row r="420">
          <cell r="E420"/>
          <cell r="G420"/>
          <cell r="I420"/>
        </row>
        <row r="421">
          <cell r="E421"/>
          <cell r="G421"/>
          <cell r="I421"/>
        </row>
        <row r="422">
          <cell r="E422"/>
          <cell r="G422"/>
          <cell r="I422"/>
        </row>
        <row r="423">
          <cell r="E423"/>
          <cell r="G423"/>
          <cell r="I423"/>
        </row>
        <row r="424">
          <cell r="E424"/>
          <cell r="G424"/>
          <cell r="I424"/>
        </row>
        <row r="425">
          <cell r="E425"/>
          <cell r="G425"/>
          <cell r="I425"/>
        </row>
        <row r="426">
          <cell r="E426"/>
          <cell r="G426"/>
          <cell r="I426"/>
        </row>
        <row r="427">
          <cell r="E427"/>
          <cell r="G427"/>
          <cell r="I427"/>
        </row>
        <row r="428">
          <cell r="E428"/>
          <cell r="G428"/>
          <cell r="I428"/>
        </row>
        <row r="429">
          <cell r="E429"/>
          <cell r="G429"/>
          <cell r="I429"/>
        </row>
        <row r="430">
          <cell r="E430"/>
          <cell r="G430"/>
          <cell r="I430"/>
        </row>
        <row r="431">
          <cell r="E431"/>
          <cell r="G431"/>
          <cell r="I431"/>
        </row>
        <row r="432">
          <cell r="E432"/>
          <cell r="G432"/>
          <cell r="I432"/>
        </row>
        <row r="433">
          <cell r="E433"/>
          <cell r="G433"/>
          <cell r="I433"/>
        </row>
        <row r="434">
          <cell r="E434"/>
          <cell r="G434"/>
          <cell r="I434"/>
        </row>
        <row r="435">
          <cell r="E435"/>
          <cell r="G435"/>
          <cell r="I435"/>
        </row>
        <row r="436">
          <cell r="E436"/>
          <cell r="G436"/>
          <cell r="I436"/>
        </row>
        <row r="437">
          <cell r="E437"/>
          <cell r="G437"/>
          <cell r="I437"/>
        </row>
        <row r="438">
          <cell r="E438"/>
          <cell r="G438"/>
          <cell r="I438"/>
        </row>
        <row r="439">
          <cell r="E439"/>
          <cell r="G439"/>
          <cell r="I439"/>
        </row>
        <row r="440">
          <cell r="E440"/>
          <cell r="G440"/>
          <cell r="I440"/>
        </row>
        <row r="441">
          <cell r="E441"/>
          <cell r="G441"/>
          <cell r="I441"/>
        </row>
        <row r="442">
          <cell r="E442"/>
          <cell r="G442"/>
          <cell r="I442"/>
        </row>
        <row r="443">
          <cell r="E443" t="str">
            <v>Livre Cpte</v>
          </cell>
          <cell r="G443" t="str">
            <v>entrée</v>
          </cell>
          <cell r="I443"/>
        </row>
        <row r="444">
          <cell r="E444" t="str">
            <v>Livre Cpte</v>
          </cell>
          <cell r="G444" t="str">
            <v>sortie</v>
          </cell>
          <cell r="I444"/>
        </row>
        <row r="445">
          <cell r="E445"/>
          <cell r="G445"/>
          <cell r="I445"/>
        </row>
        <row r="446">
          <cell r="E446"/>
          <cell r="G446"/>
          <cell r="I446"/>
        </row>
        <row r="447">
          <cell r="E447"/>
          <cell r="G447"/>
          <cell r="I447"/>
        </row>
        <row r="448">
          <cell r="E448"/>
          <cell r="G448"/>
          <cell r="I448"/>
        </row>
        <row r="449">
          <cell r="E449"/>
          <cell r="G449"/>
          <cell r="I449"/>
        </row>
        <row r="450">
          <cell r="E450"/>
          <cell r="G450"/>
          <cell r="I450"/>
        </row>
        <row r="451">
          <cell r="E451"/>
          <cell r="G451"/>
          <cell r="I451"/>
        </row>
        <row r="452">
          <cell r="E452"/>
          <cell r="G452"/>
          <cell r="I452"/>
        </row>
        <row r="453">
          <cell r="E453"/>
          <cell r="G453"/>
          <cell r="I453"/>
        </row>
        <row r="454">
          <cell r="E454"/>
          <cell r="G454"/>
          <cell r="I454"/>
        </row>
        <row r="455">
          <cell r="E455"/>
          <cell r="G455"/>
          <cell r="I455"/>
        </row>
        <row r="456">
          <cell r="E456"/>
          <cell r="G456"/>
          <cell r="I456"/>
        </row>
        <row r="457">
          <cell r="E457"/>
          <cell r="G457"/>
          <cell r="I457"/>
        </row>
        <row r="458">
          <cell r="E458"/>
          <cell r="G458"/>
          <cell r="I458"/>
        </row>
        <row r="459">
          <cell r="E459"/>
          <cell r="G459"/>
          <cell r="I459"/>
        </row>
        <row r="460">
          <cell r="E460"/>
          <cell r="G460"/>
          <cell r="I460"/>
        </row>
        <row r="461">
          <cell r="E461"/>
          <cell r="G461"/>
          <cell r="I461"/>
        </row>
        <row r="462">
          <cell r="E462"/>
          <cell r="G462"/>
          <cell r="I462"/>
        </row>
        <row r="463">
          <cell r="E463"/>
          <cell r="G463"/>
          <cell r="I463"/>
        </row>
        <row r="464">
          <cell r="E464"/>
          <cell r="G464"/>
          <cell r="I464"/>
        </row>
        <row r="465">
          <cell r="E465"/>
          <cell r="G465"/>
          <cell r="I465"/>
        </row>
        <row r="466">
          <cell r="E466"/>
          <cell r="G466"/>
          <cell r="I466"/>
        </row>
        <row r="467">
          <cell r="E467"/>
          <cell r="G467"/>
          <cell r="I467"/>
        </row>
        <row r="468">
          <cell r="E468"/>
          <cell r="G468"/>
          <cell r="I468"/>
        </row>
        <row r="469">
          <cell r="E469"/>
          <cell r="G469"/>
          <cell r="I469"/>
        </row>
        <row r="470">
          <cell r="E470"/>
          <cell r="G470"/>
          <cell r="I470"/>
        </row>
        <row r="471">
          <cell r="E471"/>
          <cell r="G471"/>
          <cell r="I471"/>
        </row>
        <row r="472">
          <cell r="E472"/>
          <cell r="G472"/>
          <cell r="I472"/>
        </row>
        <row r="473">
          <cell r="E473"/>
          <cell r="G473"/>
          <cell r="I473"/>
        </row>
        <row r="474">
          <cell r="E474"/>
          <cell r="G474"/>
          <cell r="I474"/>
        </row>
        <row r="475">
          <cell r="E475"/>
          <cell r="G475"/>
          <cell r="I475"/>
        </row>
        <row r="476">
          <cell r="E476"/>
          <cell r="G476"/>
          <cell r="I476"/>
        </row>
        <row r="477">
          <cell r="E477"/>
          <cell r="G477"/>
          <cell r="I477"/>
        </row>
        <row r="478">
          <cell r="E478"/>
          <cell r="G478"/>
          <cell r="I478"/>
        </row>
        <row r="479">
          <cell r="E479"/>
          <cell r="G479"/>
          <cell r="I479"/>
        </row>
        <row r="480">
          <cell r="E480"/>
          <cell r="G480"/>
          <cell r="I480"/>
        </row>
        <row r="481">
          <cell r="E481"/>
          <cell r="G481"/>
          <cell r="I481"/>
        </row>
        <row r="482">
          <cell r="E482"/>
          <cell r="G482"/>
          <cell r="I482"/>
        </row>
        <row r="483">
          <cell r="E483"/>
          <cell r="G483"/>
          <cell r="I483"/>
        </row>
        <row r="484">
          <cell r="E484"/>
          <cell r="G484"/>
          <cell r="I484"/>
        </row>
        <row r="485">
          <cell r="E485"/>
          <cell r="G485"/>
          <cell r="I485"/>
        </row>
        <row r="486">
          <cell r="E486"/>
          <cell r="G486"/>
          <cell r="I486"/>
        </row>
        <row r="487">
          <cell r="E487"/>
          <cell r="G487"/>
          <cell r="I487"/>
        </row>
        <row r="488">
          <cell r="E488"/>
          <cell r="G488"/>
          <cell r="I488"/>
        </row>
        <row r="489">
          <cell r="E489"/>
          <cell r="G489"/>
          <cell r="I489"/>
        </row>
        <row r="490">
          <cell r="E490"/>
          <cell r="G490"/>
          <cell r="I490"/>
        </row>
        <row r="491">
          <cell r="E491"/>
          <cell r="G491"/>
          <cell r="I491"/>
        </row>
        <row r="492">
          <cell r="E492"/>
          <cell r="G492"/>
          <cell r="I492"/>
        </row>
        <row r="493">
          <cell r="E493"/>
          <cell r="G493"/>
          <cell r="I493"/>
        </row>
        <row r="494">
          <cell r="E494"/>
          <cell r="G494"/>
          <cell r="I494"/>
        </row>
        <row r="495">
          <cell r="E495"/>
          <cell r="G495"/>
          <cell r="I495"/>
        </row>
        <row r="496">
          <cell r="E496"/>
          <cell r="G496"/>
          <cell r="I496"/>
        </row>
        <row r="497">
          <cell r="E497"/>
          <cell r="G497"/>
          <cell r="I497"/>
        </row>
        <row r="498">
          <cell r="E498"/>
          <cell r="G498"/>
          <cell r="I498"/>
        </row>
        <row r="499">
          <cell r="E499"/>
          <cell r="G499"/>
          <cell r="I499"/>
        </row>
        <row r="500">
          <cell r="E500"/>
          <cell r="G500"/>
          <cell r="I500"/>
        </row>
        <row r="501">
          <cell r="E501"/>
          <cell r="G501"/>
          <cell r="I501"/>
        </row>
        <row r="502">
          <cell r="E502"/>
          <cell r="G502"/>
          <cell r="I502"/>
        </row>
        <row r="503">
          <cell r="E503"/>
          <cell r="G503"/>
          <cell r="I503"/>
        </row>
        <row r="504">
          <cell r="E504"/>
          <cell r="G504"/>
          <cell r="I504"/>
        </row>
        <row r="505">
          <cell r="E505"/>
          <cell r="G505"/>
          <cell r="I505"/>
        </row>
        <row r="506">
          <cell r="E506"/>
          <cell r="G506"/>
          <cell r="I506"/>
        </row>
        <row r="507">
          <cell r="E507"/>
          <cell r="G507"/>
          <cell r="I507"/>
        </row>
        <row r="508">
          <cell r="E508"/>
          <cell r="G508"/>
          <cell r="I508"/>
        </row>
        <row r="509">
          <cell r="E509"/>
          <cell r="G509"/>
          <cell r="I509"/>
        </row>
        <row r="510">
          <cell r="E510"/>
          <cell r="G510"/>
          <cell r="I510"/>
        </row>
        <row r="511">
          <cell r="E511"/>
          <cell r="G511"/>
          <cell r="I511"/>
        </row>
        <row r="512">
          <cell r="E512"/>
          <cell r="G512"/>
          <cell r="I512"/>
        </row>
        <row r="513">
          <cell r="E513"/>
          <cell r="G513"/>
          <cell r="I513"/>
        </row>
        <row r="514">
          <cell r="E514"/>
          <cell r="G514"/>
          <cell r="I514"/>
        </row>
        <row r="515">
          <cell r="E515"/>
          <cell r="G515"/>
          <cell r="I515"/>
        </row>
        <row r="516">
          <cell r="E516"/>
          <cell r="G516"/>
          <cell r="I516"/>
        </row>
        <row r="517">
          <cell r="E517"/>
          <cell r="G517"/>
          <cell r="I517"/>
        </row>
        <row r="518">
          <cell r="E518"/>
          <cell r="G518"/>
          <cell r="I518"/>
        </row>
        <row r="519">
          <cell r="E519"/>
          <cell r="G519"/>
          <cell r="I519"/>
        </row>
      </sheetData>
      <sheetData sheetId="5">
        <row r="3">
          <cell r="E3" t="str">
            <v>Cotisation</v>
          </cell>
          <cell r="G3" t="str">
            <v>GRB</v>
          </cell>
          <cell r="I3">
            <v>60</v>
          </cell>
        </row>
        <row r="4">
          <cell r="E4" t="str">
            <v>Cotisation</v>
          </cell>
          <cell r="G4" t="str">
            <v>GRB</v>
          </cell>
          <cell r="I4">
            <v>85</v>
          </cell>
        </row>
        <row r="5">
          <cell r="E5" t="str">
            <v>Cotisation</v>
          </cell>
          <cell r="G5" t="str">
            <v>GRB</v>
          </cell>
          <cell r="I5">
            <v>60</v>
          </cell>
        </row>
        <row r="6">
          <cell r="E6" t="str">
            <v>Cotisation</v>
          </cell>
          <cell r="G6" t="str">
            <v>GRB</v>
          </cell>
          <cell r="I6">
            <v>60</v>
          </cell>
        </row>
        <row r="7">
          <cell r="E7" t="str">
            <v>Cotisation</v>
          </cell>
          <cell r="G7" t="str">
            <v>GRB</v>
          </cell>
          <cell r="I7">
            <v>55</v>
          </cell>
        </row>
        <row r="8">
          <cell r="E8" t="str">
            <v>Cotisation</v>
          </cell>
          <cell r="G8" t="str">
            <v>GRB</v>
          </cell>
          <cell r="I8">
            <v>55</v>
          </cell>
        </row>
        <row r="9">
          <cell r="E9" t="str">
            <v>Cotisation</v>
          </cell>
          <cell r="G9" t="str">
            <v>GRB</v>
          </cell>
          <cell r="I9">
            <v>55</v>
          </cell>
        </row>
        <row r="10">
          <cell r="E10" t="str">
            <v>Cotisation</v>
          </cell>
          <cell r="G10" t="str">
            <v>GRB</v>
          </cell>
          <cell r="I10">
            <v>55</v>
          </cell>
        </row>
        <row r="11">
          <cell r="E11" t="str">
            <v>Cotisation</v>
          </cell>
          <cell r="G11" t="str">
            <v>GRB</v>
          </cell>
          <cell r="I11">
            <v>55</v>
          </cell>
        </row>
        <row r="12">
          <cell r="E12" t="str">
            <v>Cotisation</v>
          </cell>
          <cell r="G12" t="str">
            <v>MJazz</v>
          </cell>
          <cell r="I12">
            <v>55</v>
          </cell>
        </row>
        <row r="13">
          <cell r="E13" t="str">
            <v>Cotisation</v>
          </cell>
          <cell r="G13" t="str">
            <v>GRE</v>
          </cell>
          <cell r="I13">
            <v>60</v>
          </cell>
        </row>
        <row r="14">
          <cell r="E14" t="str">
            <v>Cotisation</v>
          </cell>
          <cell r="G14" t="str">
            <v>EDam</v>
          </cell>
          <cell r="I14">
            <v>55</v>
          </cell>
        </row>
        <row r="15">
          <cell r="E15" t="str">
            <v>Cotisation</v>
          </cell>
          <cell r="G15" t="str">
            <v>EDam</v>
          </cell>
          <cell r="I15">
            <v>55</v>
          </cell>
        </row>
        <row r="16">
          <cell r="E16" t="str">
            <v>Cotisation</v>
          </cell>
          <cell r="G16" t="str">
            <v>GRB</v>
          </cell>
          <cell r="I16">
            <v>55</v>
          </cell>
        </row>
        <row r="17">
          <cell r="E17" t="str">
            <v>Cotisation</v>
          </cell>
          <cell r="G17" t="str">
            <v>EDam</v>
          </cell>
          <cell r="I17">
            <v>30</v>
          </cell>
        </row>
        <row r="18">
          <cell r="E18" t="str">
            <v>Cotisation</v>
          </cell>
          <cell r="G18" t="str">
            <v>GRE</v>
          </cell>
          <cell r="I18">
            <v>60</v>
          </cell>
        </row>
        <row r="19">
          <cell r="E19" t="str">
            <v>Cotisation</v>
          </cell>
          <cell r="G19" t="str">
            <v>S GD</v>
          </cell>
          <cell r="I19">
            <v>55</v>
          </cell>
        </row>
        <row r="20">
          <cell r="E20" t="str">
            <v>Cotisation</v>
          </cell>
          <cell r="G20" t="str">
            <v>GRB</v>
          </cell>
          <cell r="I20">
            <v>55</v>
          </cell>
        </row>
        <row r="21">
          <cell r="E21" t="str">
            <v>vente</v>
          </cell>
          <cell r="G21" t="str">
            <v>Pointe</v>
          </cell>
          <cell r="I21">
            <v>7</v>
          </cell>
        </row>
        <row r="22">
          <cell r="E22" t="str">
            <v>Cotisation</v>
          </cell>
          <cell r="G22" t="str">
            <v>EDam</v>
          </cell>
          <cell r="I22">
            <v>55</v>
          </cell>
        </row>
        <row r="23">
          <cell r="E23" t="str">
            <v>Cotisation</v>
          </cell>
          <cell r="G23" t="str">
            <v>EDam</v>
          </cell>
          <cell r="I23">
            <v>55</v>
          </cell>
        </row>
        <row r="24">
          <cell r="E24" t="str">
            <v>Cotisation</v>
          </cell>
          <cell r="G24" t="str">
            <v>GRB</v>
          </cell>
          <cell r="I24">
            <v>55</v>
          </cell>
        </row>
        <row r="25">
          <cell r="E25" t="str">
            <v>Cotisation</v>
          </cell>
          <cell r="G25" t="str">
            <v>GRB</v>
          </cell>
          <cell r="I25">
            <v>55</v>
          </cell>
        </row>
        <row r="26">
          <cell r="E26" t="str">
            <v>Cotisation</v>
          </cell>
          <cell r="G26" t="str">
            <v>MJazz</v>
          </cell>
          <cell r="I26">
            <v>55</v>
          </cell>
        </row>
        <row r="27">
          <cell r="E27" t="str">
            <v>Bureau</v>
          </cell>
          <cell r="G27" t="str">
            <v>scotch+livre de compte</v>
          </cell>
          <cell r="I27"/>
        </row>
        <row r="28">
          <cell r="E28" t="str">
            <v>Cotisation</v>
          </cell>
          <cell r="G28" t="str">
            <v>GRB GRE</v>
          </cell>
          <cell r="I28">
            <v>90</v>
          </cell>
        </row>
        <row r="29">
          <cell r="E29" t="str">
            <v>Cotisation</v>
          </cell>
          <cell r="G29" t="str">
            <v>GRB GRE</v>
          </cell>
          <cell r="I29">
            <v>85</v>
          </cell>
        </row>
        <row r="30">
          <cell r="E30" t="str">
            <v>Cotisation</v>
          </cell>
          <cell r="G30" t="str">
            <v>Psyc</v>
          </cell>
          <cell r="I30">
            <v>30</v>
          </cell>
        </row>
        <row r="31">
          <cell r="E31" t="str">
            <v>ffg</v>
          </cell>
          <cell r="G31" t="str">
            <v>Ass Ffg volontaire</v>
          </cell>
          <cell r="I31"/>
        </row>
        <row r="32">
          <cell r="E32" t="str">
            <v>Cotisation</v>
          </cell>
          <cell r="G32" t="str">
            <v>EDam</v>
          </cell>
          <cell r="I32">
            <v>55</v>
          </cell>
        </row>
        <row r="33">
          <cell r="E33" t="str">
            <v>Cotisation</v>
          </cell>
          <cell r="G33" t="str">
            <v>EDam</v>
          </cell>
          <cell r="I33">
            <v>55</v>
          </cell>
        </row>
        <row r="34">
          <cell r="E34" t="str">
            <v>Cotisation</v>
          </cell>
          <cell r="G34" t="str">
            <v>GRE</v>
          </cell>
          <cell r="I34">
            <v>60</v>
          </cell>
        </row>
        <row r="35">
          <cell r="E35" t="str">
            <v>Cotisation</v>
          </cell>
          <cell r="G35" t="str">
            <v>MJazz</v>
          </cell>
          <cell r="I35">
            <v>55</v>
          </cell>
        </row>
        <row r="36">
          <cell r="E36" t="str">
            <v>banque</v>
          </cell>
          <cell r="G36" t="str">
            <v>frais de gestion</v>
          </cell>
          <cell r="I36"/>
        </row>
        <row r="37">
          <cell r="E37" t="str">
            <v>banque</v>
          </cell>
          <cell r="G37" t="str">
            <v>pc-banking</v>
          </cell>
          <cell r="I37"/>
        </row>
        <row r="38">
          <cell r="E38" t="str">
            <v>Cotisation</v>
          </cell>
          <cell r="G38" t="str">
            <v>MJazz</v>
          </cell>
          <cell r="I38">
            <v>110</v>
          </cell>
        </row>
        <row r="39">
          <cell r="E39" t="str">
            <v>Cotisation</v>
          </cell>
          <cell r="G39" t="str">
            <v>GRE</v>
          </cell>
          <cell r="I39">
            <v>60</v>
          </cell>
        </row>
        <row r="40">
          <cell r="E40" t="str">
            <v>Cotisation</v>
          </cell>
          <cell r="G40" t="str">
            <v>EDam</v>
          </cell>
          <cell r="I40">
            <v>55</v>
          </cell>
        </row>
        <row r="41">
          <cell r="E41" t="str">
            <v>LEDP</v>
          </cell>
          <cell r="G41"/>
          <cell r="I41">
            <v>2406.15</v>
          </cell>
        </row>
        <row r="42">
          <cell r="E42" t="str">
            <v>Cotisation</v>
          </cell>
          <cell r="G42" t="str">
            <v>EDam</v>
          </cell>
          <cell r="I42">
            <v>55</v>
          </cell>
        </row>
        <row r="43">
          <cell r="E43" t="str">
            <v>Cotisation</v>
          </cell>
          <cell r="G43" t="str">
            <v>GRB</v>
          </cell>
          <cell r="I43">
            <v>35</v>
          </cell>
        </row>
        <row r="44">
          <cell r="E44" t="str">
            <v>banque</v>
          </cell>
          <cell r="G44" t="str">
            <v>service</v>
          </cell>
          <cell r="I44"/>
        </row>
        <row r="45">
          <cell r="E45" t="str">
            <v>Cotisation</v>
          </cell>
          <cell r="G45" t="str">
            <v>EDam</v>
          </cell>
          <cell r="I45">
            <v>55</v>
          </cell>
        </row>
        <row r="46">
          <cell r="E46" t="str">
            <v>Cotisation</v>
          </cell>
          <cell r="G46" t="str">
            <v>GRB</v>
          </cell>
          <cell r="I46">
            <v>20</v>
          </cell>
        </row>
        <row r="47">
          <cell r="E47" t="str">
            <v>Cotisation</v>
          </cell>
          <cell r="G47" t="str">
            <v>MJazz</v>
          </cell>
          <cell r="I47">
            <v>55</v>
          </cell>
        </row>
        <row r="48">
          <cell r="E48" t="str">
            <v>Cotisation</v>
          </cell>
          <cell r="G48" t="str">
            <v>MJazz</v>
          </cell>
          <cell r="I48">
            <v>55</v>
          </cell>
        </row>
        <row r="49">
          <cell r="E49" t="str">
            <v>Cotisation</v>
          </cell>
          <cell r="G49" t="str">
            <v>MJazz</v>
          </cell>
          <cell r="I49">
            <v>55</v>
          </cell>
        </row>
        <row r="50">
          <cell r="E50" t="str">
            <v>ffg</v>
          </cell>
          <cell r="G50" t="str">
            <v>2013-14</v>
          </cell>
          <cell r="I50"/>
        </row>
        <row r="51">
          <cell r="E51" t="str">
            <v>ffg</v>
          </cell>
          <cell r="G51" t="str">
            <v>note de crédit 2012-2013</v>
          </cell>
          <cell r="I51">
            <v>78</v>
          </cell>
        </row>
        <row r="52">
          <cell r="E52" t="str">
            <v>ffg</v>
          </cell>
          <cell r="G52" t="str">
            <v>Ass 2013-2014</v>
          </cell>
          <cell r="I52"/>
        </row>
        <row r="53">
          <cell r="E53" t="str">
            <v>Cotisation</v>
          </cell>
          <cell r="G53" t="str">
            <v>GRE</v>
          </cell>
          <cell r="I53"/>
        </row>
        <row r="54">
          <cell r="E54" t="str">
            <v>Cotisation</v>
          </cell>
          <cell r="G54" t="str">
            <v>Edam</v>
          </cell>
          <cell r="I54"/>
        </row>
        <row r="55">
          <cell r="E55" t="str">
            <v>Cotisation</v>
          </cell>
          <cell r="G55" t="str">
            <v>S GD</v>
          </cell>
          <cell r="I55">
            <v>30</v>
          </cell>
        </row>
        <row r="56">
          <cell r="E56" t="str">
            <v>Cotisation</v>
          </cell>
          <cell r="G56" t="str">
            <v>GRB</v>
          </cell>
          <cell r="I56">
            <v>95</v>
          </cell>
        </row>
        <row r="57">
          <cell r="E57" t="str">
            <v>Cotisation</v>
          </cell>
          <cell r="G57" t="str">
            <v>GRB</v>
          </cell>
          <cell r="I57">
            <v>55</v>
          </cell>
        </row>
        <row r="58">
          <cell r="E58" t="str">
            <v>Cotisation</v>
          </cell>
          <cell r="G58" t="str">
            <v>GRE</v>
          </cell>
          <cell r="I58">
            <v>60</v>
          </cell>
        </row>
        <row r="59">
          <cell r="E59" t="str">
            <v>Cotisation</v>
          </cell>
          <cell r="G59" t="str">
            <v>EDam</v>
          </cell>
          <cell r="I59">
            <v>55</v>
          </cell>
        </row>
        <row r="60">
          <cell r="E60" t="str">
            <v>Cotisation</v>
          </cell>
          <cell r="G60" t="str">
            <v>EDam</v>
          </cell>
          <cell r="I60">
            <v>55</v>
          </cell>
        </row>
        <row r="61">
          <cell r="E61" t="str">
            <v>Défraiement</v>
          </cell>
          <cell r="G61" t="str">
            <v>GRE</v>
          </cell>
          <cell r="I61"/>
        </row>
        <row r="62">
          <cell r="E62" t="str">
            <v>représentation</v>
          </cell>
          <cell r="G62" t="str">
            <v>Demo gymnium entrées</v>
          </cell>
          <cell r="I62"/>
        </row>
        <row r="63">
          <cell r="E63" t="str">
            <v>Cotisation</v>
          </cell>
          <cell r="G63" t="str">
            <v>EDam</v>
          </cell>
          <cell r="I63">
            <v>55</v>
          </cell>
        </row>
        <row r="64">
          <cell r="E64" t="str">
            <v>Matériel</v>
          </cell>
          <cell r="G64" t="str">
            <v>cd musique</v>
          </cell>
          <cell r="I64"/>
        </row>
        <row r="65">
          <cell r="E65" t="str">
            <v>Défraiement</v>
          </cell>
          <cell r="G65" t="str">
            <v>GRE</v>
          </cell>
          <cell r="I65"/>
        </row>
        <row r="66">
          <cell r="E66" t="str">
            <v>Défraiement</v>
          </cell>
          <cell r="G66" t="str">
            <v>Psy + MJazz</v>
          </cell>
          <cell r="I66"/>
        </row>
        <row r="67">
          <cell r="E67" t="str">
            <v>Bureau</v>
          </cell>
          <cell r="G67" t="str">
            <v>cartouche encre</v>
          </cell>
          <cell r="I67"/>
        </row>
        <row r="68">
          <cell r="E68" t="str">
            <v>Cotisation</v>
          </cell>
          <cell r="G68" t="str">
            <v>EDam</v>
          </cell>
          <cell r="I68">
            <v>30</v>
          </cell>
        </row>
        <row r="69">
          <cell r="E69" t="str">
            <v>Cotisation</v>
          </cell>
          <cell r="G69" t="str">
            <v>EDam</v>
          </cell>
          <cell r="I69">
            <v>30</v>
          </cell>
        </row>
        <row r="70">
          <cell r="E70" t="str">
            <v>Cotisation</v>
          </cell>
          <cell r="G70" t="str">
            <v>GRE</v>
          </cell>
          <cell r="I70">
            <v>25</v>
          </cell>
        </row>
        <row r="71">
          <cell r="E71" t="str">
            <v>Cotisation</v>
          </cell>
          <cell r="G71" t="str">
            <v>GRE</v>
          </cell>
          <cell r="I71">
            <v>36</v>
          </cell>
        </row>
        <row r="72">
          <cell r="E72" t="str">
            <v>Cotisation</v>
          </cell>
          <cell r="G72" t="str">
            <v>EDam</v>
          </cell>
          <cell r="I72">
            <v>30</v>
          </cell>
        </row>
        <row r="73">
          <cell r="E73" t="str">
            <v>Défraiement</v>
          </cell>
          <cell r="G73" t="str">
            <v>GRE</v>
          </cell>
          <cell r="I73"/>
        </row>
        <row r="74">
          <cell r="E74" t="str">
            <v>Cotisation</v>
          </cell>
          <cell r="G74" t="str">
            <v>GRB</v>
          </cell>
          <cell r="I74">
            <v>30</v>
          </cell>
        </row>
        <row r="75">
          <cell r="E75" t="str">
            <v>Cotisation</v>
          </cell>
          <cell r="G75" t="str">
            <v>GRB</v>
          </cell>
          <cell r="I75">
            <v>30</v>
          </cell>
        </row>
        <row r="76">
          <cell r="E76" t="str">
            <v>Cotisation</v>
          </cell>
          <cell r="G76" t="str">
            <v>GRE</v>
          </cell>
          <cell r="I76">
            <v>36</v>
          </cell>
        </row>
        <row r="77">
          <cell r="E77" t="str">
            <v>Cotisation</v>
          </cell>
          <cell r="G77" t="str">
            <v>GRB</v>
          </cell>
          <cell r="I77">
            <v>30</v>
          </cell>
        </row>
        <row r="78">
          <cell r="E78" t="str">
            <v>Cotisation</v>
          </cell>
          <cell r="G78" t="str">
            <v>EDam</v>
          </cell>
          <cell r="I78">
            <v>30</v>
          </cell>
        </row>
        <row r="79">
          <cell r="E79" t="str">
            <v>banque</v>
          </cell>
          <cell r="G79" t="str">
            <v>frais de gestion</v>
          </cell>
          <cell r="I79"/>
        </row>
        <row r="80">
          <cell r="E80" t="str">
            <v>banque</v>
          </cell>
          <cell r="G80" t="str">
            <v>pc-banking</v>
          </cell>
          <cell r="I80"/>
        </row>
        <row r="81">
          <cell r="E81" t="str">
            <v>banque</v>
          </cell>
          <cell r="G81" t="str">
            <v>service</v>
          </cell>
          <cell r="I81"/>
        </row>
        <row r="82">
          <cell r="E82" t="str">
            <v>Cotisation</v>
          </cell>
          <cell r="G82" t="str">
            <v>EDam</v>
          </cell>
          <cell r="I82">
            <v>30</v>
          </cell>
        </row>
        <row r="83">
          <cell r="E83" t="str">
            <v>Cotisation</v>
          </cell>
          <cell r="G83" t="str">
            <v>EDam</v>
          </cell>
          <cell r="I83">
            <v>30</v>
          </cell>
        </row>
        <row r="84">
          <cell r="E84" t="str">
            <v>Cotisation</v>
          </cell>
          <cell r="G84" t="str">
            <v>GRE</v>
          </cell>
          <cell r="I84">
            <v>36</v>
          </cell>
        </row>
        <row r="85">
          <cell r="E85" t="str">
            <v>Cotisation</v>
          </cell>
          <cell r="G85" t="str">
            <v>GRE</v>
          </cell>
          <cell r="I85">
            <v>36</v>
          </cell>
        </row>
        <row r="86">
          <cell r="E86" t="str">
            <v>Cotisation</v>
          </cell>
          <cell r="G86" t="str">
            <v>GRE</v>
          </cell>
          <cell r="I86">
            <v>50</v>
          </cell>
        </row>
        <row r="87">
          <cell r="E87" t="str">
            <v>Cotisation</v>
          </cell>
          <cell r="G87" t="str">
            <v>EDam</v>
          </cell>
          <cell r="I87">
            <v>30</v>
          </cell>
        </row>
        <row r="88">
          <cell r="E88" t="str">
            <v>Cotisation</v>
          </cell>
          <cell r="G88" t="str">
            <v>EDam</v>
          </cell>
          <cell r="I88">
            <v>25</v>
          </cell>
        </row>
        <row r="89">
          <cell r="E89" t="str">
            <v>Cotisation</v>
          </cell>
          <cell r="G89" t="str">
            <v>MJazz</v>
          </cell>
          <cell r="I89">
            <v>20</v>
          </cell>
        </row>
        <row r="90">
          <cell r="E90" t="str">
            <v>Cotisation</v>
          </cell>
          <cell r="G90" t="str">
            <v>MJazz</v>
          </cell>
          <cell r="I90">
            <v>20</v>
          </cell>
        </row>
        <row r="91">
          <cell r="E91" t="str">
            <v>Cotisation</v>
          </cell>
          <cell r="G91" t="str">
            <v>MJazz</v>
          </cell>
          <cell r="I91">
            <v>20</v>
          </cell>
        </row>
        <row r="92">
          <cell r="E92" t="str">
            <v>Cotisation</v>
          </cell>
          <cell r="G92" t="str">
            <v>EDam</v>
          </cell>
          <cell r="I92">
            <v>30</v>
          </cell>
        </row>
        <row r="93">
          <cell r="E93" t="str">
            <v>Cotisation</v>
          </cell>
          <cell r="G93" t="str">
            <v>GRE</v>
          </cell>
          <cell r="I93"/>
        </row>
        <row r="94">
          <cell r="E94" t="str">
            <v>Cotisation</v>
          </cell>
          <cell r="G94" t="str">
            <v>EDam</v>
          </cell>
          <cell r="I94">
            <v>30</v>
          </cell>
        </row>
        <row r="95">
          <cell r="E95" t="str">
            <v>Cotisation</v>
          </cell>
          <cell r="G95" t="str">
            <v>GRB</v>
          </cell>
          <cell r="I95">
            <v>20</v>
          </cell>
        </row>
        <row r="96">
          <cell r="E96" t="str">
            <v>Cotisation</v>
          </cell>
          <cell r="G96" t="str">
            <v>GRE</v>
          </cell>
          <cell r="I96">
            <v>10</v>
          </cell>
        </row>
        <row r="97">
          <cell r="E97" t="str">
            <v>formation</v>
          </cell>
          <cell r="G97" t="str">
            <v>Gr Div 3</v>
          </cell>
          <cell r="I97"/>
        </row>
        <row r="98">
          <cell r="E98" t="str">
            <v>formation</v>
          </cell>
          <cell r="G98" t="str">
            <v>GR Div 4-5</v>
          </cell>
          <cell r="I98"/>
        </row>
        <row r="99">
          <cell r="E99" t="str">
            <v>formation</v>
          </cell>
          <cell r="G99" t="str">
            <v>Myriam Recyclage</v>
          </cell>
          <cell r="I99"/>
        </row>
        <row r="100">
          <cell r="E100" t="str">
            <v>Cotisation</v>
          </cell>
          <cell r="G100" t="str">
            <v>EDam</v>
          </cell>
          <cell r="I100">
            <v>30</v>
          </cell>
        </row>
        <row r="101">
          <cell r="E101" t="str">
            <v>Cotisation</v>
          </cell>
          <cell r="G101" t="str">
            <v>EDam</v>
          </cell>
          <cell r="I101">
            <v>30</v>
          </cell>
        </row>
        <row r="102">
          <cell r="E102" t="str">
            <v>Cotisation</v>
          </cell>
          <cell r="G102" t="str">
            <v>GRB</v>
          </cell>
          <cell r="I102">
            <v>30</v>
          </cell>
        </row>
        <row r="103">
          <cell r="E103" t="str">
            <v>Cotisation</v>
          </cell>
          <cell r="G103" t="str">
            <v>GRB</v>
          </cell>
          <cell r="I103">
            <v>10</v>
          </cell>
        </row>
        <row r="104">
          <cell r="E104" t="str">
            <v>Cotisation</v>
          </cell>
          <cell r="G104" t="str">
            <v>GRE</v>
          </cell>
          <cell r="I104">
            <v>1</v>
          </cell>
        </row>
        <row r="105">
          <cell r="E105" t="str">
            <v>Cotisation</v>
          </cell>
          <cell r="G105" t="str">
            <v>GRB</v>
          </cell>
          <cell r="I105">
            <v>40</v>
          </cell>
        </row>
        <row r="106">
          <cell r="E106" t="str">
            <v>Cotisation</v>
          </cell>
          <cell r="G106" t="str">
            <v>EDam</v>
          </cell>
          <cell r="I106">
            <v>30</v>
          </cell>
        </row>
        <row r="107">
          <cell r="E107" t="str">
            <v>Cotisation</v>
          </cell>
          <cell r="G107" t="str">
            <v>GRB</v>
          </cell>
          <cell r="I107"/>
        </row>
        <row r="108">
          <cell r="E108" t="str">
            <v>Cotisation</v>
          </cell>
          <cell r="G108" t="str">
            <v>GRB</v>
          </cell>
          <cell r="I108">
            <v>30</v>
          </cell>
        </row>
        <row r="109">
          <cell r="E109" t="str">
            <v>Cotisation</v>
          </cell>
          <cell r="G109" t="str">
            <v>GRB</v>
          </cell>
          <cell r="I109">
            <v>30</v>
          </cell>
        </row>
        <row r="110">
          <cell r="E110" t="str">
            <v>Cotisation</v>
          </cell>
          <cell r="G110" t="str">
            <v>GRE</v>
          </cell>
          <cell r="I110">
            <v>36</v>
          </cell>
        </row>
        <row r="111">
          <cell r="E111" t="str">
            <v>Bureau</v>
          </cell>
          <cell r="G111" t="str">
            <v>timbres</v>
          </cell>
          <cell r="I111"/>
        </row>
        <row r="112">
          <cell r="E112" t="str">
            <v>Défraiement</v>
          </cell>
          <cell r="G112" t="str">
            <v>GRE</v>
          </cell>
          <cell r="I112"/>
        </row>
        <row r="113">
          <cell r="E113" t="str">
            <v>formation</v>
          </cell>
          <cell r="G113" t="str">
            <v>Maude &amp; Vittoria</v>
          </cell>
          <cell r="I113"/>
        </row>
        <row r="114">
          <cell r="E114" t="str">
            <v>Bureau</v>
          </cell>
          <cell r="G114" t="str">
            <v>cartouche encre</v>
          </cell>
          <cell r="I114"/>
        </row>
        <row r="115">
          <cell r="E115" t="str">
            <v>Défraiement</v>
          </cell>
          <cell r="G115" t="str">
            <v>GRE</v>
          </cell>
          <cell r="I115"/>
        </row>
        <row r="116">
          <cell r="E116" t="str">
            <v>Cotisation</v>
          </cell>
          <cell r="G116" t="str">
            <v>GRE</v>
          </cell>
          <cell r="I116">
            <v>36</v>
          </cell>
        </row>
        <row r="117">
          <cell r="E117" t="str">
            <v>Cotisation</v>
          </cell>
          <cell r="G117" t="str">
            <v>GRB</v>
          </cell>
          <cell r="I117">
            <v>35</v>
          </cell>
        </row>
        <row r="118">
          <cell r="E118" t="str">
            <v>représentation</v>
          </cell>
          <cell r="G118" t="str">
            <v>demo Guillemins</v>
          </cell>
          <cell r="I118"/>
        </row>
        <row r="119">
          <cell r="E119" t="str">
            <v>Cotisation</v>
          </cell>
          <cell r="G119" t="str">
            <v>Psyc</v>
          </cell>
          <cell r="I119">
            <v>39</v>
          </cell>
        </row>
        <row r="120">
          <cell r="E120" t="str">
            <v>Cotisation</v>
          </cell>
          <cell r="G120" t="str">
            <v>Psyc</v>
          </cell>
          <cell r="I120">
            <v>39</v>
          </cell>
        </row>
        <row r="121">
          <cell r="E121" t="str">
            <v>Cotisation</v>
          </cell>
          <cell r="G121" t="str">
            <v>Psyc</v>
          </cell>
          <cell r="I121">
            <v>39</v>
          </cell>
        </row>
        <row r="122">
          <cell r="E122" t="str">
            <v>Matériel</v>
          </cell>
          <cell r="G122" t="str">
            <v>matériel de réparation</v>
          </cell>
          <cell r="I122"/>
        </row>
        <row r="123">
          <cell r="E123" t="str">
            <v>Matériel</v>
          </cell>
          <cell r="G123" t="str">
            <v>grip + emerillons</v>
          </cell>
          <cell r="I123"/>
        </row>
        <row r="124">
          <cell r="E124" t="str">
            <v>Matériel</v>
          </cell>
          <cell r="G124" t="str">
            <v>matériel de réparation</v>
          </cell>
          <cell r="I124"/>
        </row>
        <row r="125">
          <cell r="E125" t="str">
            <v>Cotisation</v>
          </cell>
          <cell r="G125" t="str">
            <v>GRE</v>
          </cell>
          <cell r="I125">
            <v>36</v>
          </cell>
        </row>
        <row r="126">
          <cell r="E126" t="str">
            <v>Cotisation</v>
          </cell>
          <cell r="G126" t="str">
            <v>GRE</v>
          </cell>
          <cell r="I126">
            <v>36</v>
          </cell>
        </row>
        <row r="127">
          <cell r="E127" t="str">
            <v>représentation</v>
          </cell>
          <cell r="G127" t="str">
            <v>sandwicht</v>
          </cell>
          <cell r="I127"/>
        </row>
        <row r="128">
          <cell r="E128" t="str">
            <v>Cotisation</v>
          </cell>
          <cell r="G128" t="str">
            <v>Edam</v>
          </cell>
          <cell r="I128">
            <v>30</v>
          </cell>
        </row>
        <row r="129">
          <cell r="E129" t="str">
            <v>Cotisation</v>
          </cell>
          <cell r="G129" t="str">
            <v>GRB</v>
          </cell>
          <cell r="I129">
            <v>30</v>
          </cell>
        </row>
        <row r="130">
          <cell r="E130" t="str">
            <v>Cotisation</v>
          </cell>
          <cell r="G130" t="str">
            <v>GRB</v>
          </cell>
          <cell r="I130">
            <v>36</v>
          </cell>
        </row>
        <row r="131">
          <cell r="E131" t="str">
            <v>Cotisation</v>
          </cell>
          <cell r="G131" t="str">
            <v>GRB</v>
          </cell>
          <cell r="I131">
            <v>30</v>
          </cell>
        </row>
        <row r="132">
          <cell r="E132" t="str">
            <v>Cotisation</v>
          </cell>
          <cell r="G132" t="str">
            <v>GRE</v>
          </cell>
          <cell r="I132">
            <v>36</v>
          </cell>
        </row>
        <row r="133">
          <cell r="E133" t="str">
            <v>Défraiement</v>
          </cell>
          <cell r="G133" t="str">
            <v>GRE</v>
          </cell>
          <cell r="I133"/>
        </row>
        <row r="134">
          <cell r="E134" t="str">
            <v>Défraiement</v>
          </cell>
          <cell r="G134" t="str">
            <v>psyc+Mjazz</v>
          </cell>
          <cell r="I134"/>
        </row>
        <row r="135">
          <cell r="E135" t="str">
            <v>banque</v>
          </cell>
          <cell r="G135" t="str">
            <v>frais de gestion</v>
          </cell>
          <cell r="I135"/>
        </row>
        <row r="136">
          <cell r="E136" t="str">
            <v>banque</v>
          </cell>
          <cell r="G136" t="str">
            <v>pc-banking</v>
          </cell>
          <cell r="I136"/>
        </row>
        <row r="137">
          <cell r="E137" t="str">
            <v>banque</v>
          </cell>
          <cell r="G137" t="str">
            <v>service</v>
          </cell>
          <cell r="I137"/>
        </row>
        <row r="138">
          <cell r="E138" t="str">
            <v>Cotisation</v>
          </cell>
          <cell r="G138" t="str">
            <v>GRE</v>
          </cell>
          <cell r="I138">
            <v>36</v>
          </cell>
        </row>
        <row r="139">
          <cell r="E139" t="str">
            <v>Cotisation</v>
          </cell>
          <cell r="G139" t="str">
            <v>GRE</v>
          </cell>
          <cell r="I139">
            <v>36</v>
          </cell>
        </row>
        <row r="140">
          <cell r="E140" t="str">
            <v>Cotisation</v>
          </cell>
          <cell r="G140" t="str">
            <v>MJazz</v>
          </cell>
          <cell r="I140">
            <v>20</v>
          </cell>
        </row>
        <row r="141">
          <cell r="E141" t="str">
            <v>Cotisation</v>
          </cell>
          <cell r="G141" t="str">
            <v>GRE</v>
          </cell>
          <cell r="I141">
            <v>50</v>
          </cell>
        </row>
        <row r="142">
          <cell r="E142" t="str">
            <v>Cotisation</v>
          </cell>
          <cell r="G142" t="str">
            <v>GRB</v>
          </cell>
          <cell r="I142">
            <v>30</v>
          </cell>
        </row>
        <row r="143">
          <cell r="E143" t="str">
            <v>Cotisation</v>
          </cell>
          <cell r="G143" t="str">
            <v>EDam</v>
          </cell>
          <cell r="I143">
            <v>30</v>
          </cell>
        </row>
        <row r="144">
          <cell r="E144" t="str">
            <v>Cotisation</v>
          </cell>
          <cell r="G144" t="str">
            <v>GRE</v>
          </cell>
          <cell r="I144"/>
        </row>
        <row r="145">
          <cell r="E145" t="str">
            <v>Cotisation</v>
          </cell>
          <cell r="G145" t="str">
            <v>GRB GRE</v>
          </cell>
          <cell r="I145">
            <v>112</v>
          </cell>
        </row>
        <row r="146">
          <cell r="E146" t="str">
            <v>Cotisation</v>
          </cell>
          <cell r="G146" t="str">
            <v>GRB</v>
          </cell>
          <cell r="I146">
            <v>30</v>
          </cell>
        </row>
        <row r="147">
          <cell r="E147" t="str">
            <v>Cotisation</v>
          </cell>
          <cell r="G147" t="str">
            <v>GRE</v>
          </cell>
          <cell r="I147">
            <v>36</v>
          </cell>
        </row>
        <row r="148">
          <cell r="E148" t="str">
            <v>Cotisation</v>
          </cell>
          <cell r="G148" t="str">
            <v>GRB</v>
          </cell>
          <cell r="I148">
            <v>30</v>
          </cell>
        </row>
        <row r="149">
          <cell r="E149" t="str">
            <v>Cotisation</v>
          </cell>
          <cell r="G149" t="str">
            <v>EDam</v>
          </cell>
          <cell r="I149">
            <v>30</v>
          </cell>
        </row>
        <row r="150">
          <cell r="E150" t="str">
            <v>Cotisation</v>
          </cell>
          <cell r="G150" t="str">
            <v>EDam</v>
          </cell>
          <cell r="I150">
            <v>30</v>
          </cell>
        </row>
        <row r="151">
          <cell r="E151" t="str">
            <v>Cotisation</v>
          </cell>
          <cell r="G151" t="str">
            <v>GRE</v>
          </cell>
          <cell r="I151">
            <v>36</v>
          </cell>
        </row>
        <row r="152">
          <cell r="E152" t="str">
            <v>Cotisation</v>
          </cell>
          <cell r="G152" t="str">
            <v>GRB</v>
          </cell>
          <cell r="I152">
            <v>30</v>
          </cell>
        </row>
        <row r="153">
          <cell r="E153" t="str">
            <v>Cotisation</v>
          </cell>
          <cell r="G153" t="str">
            <v>Edam</v>
          </cell>
          <cell r="I153">
            <v>30</v>
          </cell>
        </row>
        <row r="154">
          <cell r="E154" t="str">
            <v>Fonctionnement</v>
          </cell>
          <cell r="G154" t="str">
            <v>soft réunion</v>
          </cell>
          <cell r="I154"/>
        </row>
        <row r="155">
          <cell r="E155" t="str">
            <v>Cotisation</v>
          </cell>
          <cell r="G155" t="str">
            <v>GRB</v>
          </cell>
          <cell r="I155">
            <v>30</v>
          </cell>
        </row>
        <row r="156">
          <cell r="E156" t="str">
            <v>Bureau</v>
          </cell>
          <cell r="G156" t="str">
            <v>cartouche enveloppes</v>
          </cell>
          <cell r="I156"/>
        </row>
        <row r="157">
          <cell r="E157" t="str">
            <v>Batiment</v>
          </cell>
          <cell r="G157" t="str">
            <v>armoire changement</v>
          </cell>
          <cell r="I157"/>
        </row>
        <row r="158">
          <cell r="E158" t="str">
            <v>Cotisation</v>
          </cell>
          <cell r="G158" t="str">
            <v>EDam</v>
          </cell>
          <cell r="I158">
            <v>30</v>
          </cell>
        </row>
        <row r="159">
          <cell r="E159" t="str">
            <v>Cotisation</v>
          </cell>
          <cell r="G159" t="str">
            <v>GRB</v>
          </cell>
          <cell r="I159">
            <v>30</v>
          </cell>
        </row>
        <row r="160">
          <cell r="E160" t="str">
            <v>Cotisation</v>
          </cell>
          <cell r="G160" t="str">
            <v>EDam</v>
          </cell>
          <cell r="I160">
            <v>20</v>
          </cell>
        </row>
        <row r="161">
          <cell r="E161" t="str">
            <v>Cotisation</v>
          </cell>
          <cell r="G161" t="str">
            <v>Psyc</v>
          </cell>
          <cell r="I161">
            <v>40</v>
          </cell>
        </row>
        <row r="162">
          <cell r="E162" t="str">
            <v>Cotisation</v>
          </cell>
          <cell r="G162" t="str">
            <v>GRB</v>
          </cell>
          <cell r="I162"/>
        </row>
        <row r="163">
          <cell r="E163" t="str">
            <v>Matériel</v>
          </cell>
          <cell r="G163" t="str">
            <v>achat tutu Visa Jc</v>
          </cell>
          <cell r="I163"/>
        </row>
        <row r="164">
          <cell r="E164" t="str">
            <v>Matériel</v>
          </cell>
          <cell r="G164" t="str">
            <v>cerceaux garniture</v>
          </cell>
          <cell r="I164"/>
        </row>
        <row r="165">
          <cell r="E165" t="str">
            <v>Bureau</v>
          </cell>
          <cell r="G165" t="str">
            <v>portefeuille collant marqueur</v>
          </cell>
          <cell r="I165"/>
        </row>
        <row r="166">
          <cell r="E166" t="str">
            <v>Défraiement</v>
          </cell>
          <cell r="G166" t="str">
            <v>GRE</v>
          </cell>
          <cell r="I166"/>
        </row>
        <row r="167">
          <cell r="E167" t="str">
            <v>Matériel</v>
          </cell>
          <cell r="G167" t="str">
            <v>cerceaux garniture</v>
          </cell>
          <cell r="I167"/>
        </row>
        <row r="168">
          <cell r="E168" t="str">
            <v>sponsor</v>
          </cell>
          <cell r="G168" t="str">
            <v>versement</v>
          </cell>
          <cell r="I168">
            <v>50</v>
          </cell>
        </row>
        <row r="169">
          <cell r="E169" t="str">
            <v>XTransfert</v>
          </cell>
          <cell r="G169" t="str">
            <v>remboursé le 24/5 en liquide</v>
          </cell>
          <cell r="I169"/>
        </row>
        <row r="170">
          <cell r="E170" t="str">
            <v>Fonctionnement</v>
          </cell>
          <cell r="G170" t="str">
            <v>liquide vaiselle, enveloppes</v>
          </cell>
          <cell r="I170"/>
        </row>
        <row r="171">
          <cell r="E171" t="str">
            <v>Défraiement</v>
          </cell>
          <cell r="G171" t="str">
            <v>GRE</v>
          </cell>
          <cell r="I171"/>
        </row>
        <row r="172">
          <cell r="E172" t="str">
            <v>Xtransfert</v>
          </cell>
          <cell r="G172" t="str">
            <v>liquidité</v>
          </cell>
          <cell r="I172"/>
        </row>
        <row r="173">
          <cell r="E173" t="str">
            <v>Cotisation</v>
          </cell>
          <cell r="G173" t="str">
            <v>STGR14</v>
          </cell>
          <cell r="I173">
            <v>60</v>
          </cell>
        </row>
        <row r="174">
          <cell r="E174" t="str">
            <v>Cotisation</v>
          </cell>
          <cell r="G174" t="str">
            <v>STGR14</v>
          </cell>
          <cell r="I174">
            <v>60</v>
          </cell>
        </row>
        <row r="175">
          <cell r="E175" t="str">
            <v>Défraiement</v>
          </cell>
          <cell r="G175" t="str">
            <v>04/05/06-14</v>
          </cell>
          <cell r="I175"/>
        </row>
        <row r="176">
          <cell r="E176" t="str">
            <v>Fonctionnement</v>
          </cell>
          <cell r="G176" t="str">
            <v>comité pizza</v>
          </cell>
          <cell r="I176"/>
        </row>
        <row r="177">
          <cell r="E177" t="str">
            <v>Batiment</v>
          </cell>
          <cell r="G177" t="str">
            <v>entretiens vestiaire</v>
          </cell>
          <cell r="I177"/>
        </row>
        <row r="178">
          <cell r="E178" t="str">
            <v>Cotisation</v>
          </cell>
          <cell r="G178" t="str">
            <v>STGR14</v>
          </cell>
          <cell r="I178">
            <v>60</v>
          </cell>
        </row>
        <row r="179">
          <cell r="E179" t="str">
            <v>Bureau</v>
          </cell>
          <cell r="G179" t="str">
            <v>cartouche encre</v>
          </cell>
          <cell r="I179"/>
        </row>
        <row r="180">
          <cell r="E180" t="str">
            <v>Batiment</v>
          </cell>
          <cell r="G180" t="str">
            <v>Produit d'entretiens</v>
          </cell>
          <cell r="I180"/>
        </row>
        <row r="181">
          <cell r="E181" t="str">
            <v>banque</v>
          </cell>
          <cell r="G181" t="str">
            <v>frais de gestion</v>
          </cell>
          <cell r="I181"/>
        </row>
        <row r="182">
          <cell r="E182" t="str">
            <v>banque</v>
          </cell>
          <cell r="G182" t="str">
            <v>pc-banking</v>
          </cell>
          <cell r="I182"/>
        </row>
        <row r="183">
          <cell r="E183" t="str">
            <v>Cotisation</v>
          </cell>
          <cell r="G183" t="str">
            <v>STGR14</v>
          </cell>
          <cell r="I183">
            <v>60</v>
          </cell>
        </row>
        <row r="184">
          <cell r="E184" t="str">
            <v>Cotisation</v>
          </cell>
          <cell r="G184" t="str">
            <v>STGR14</v>
          </cell>
          <cell r="I184">
            <v>60</v>
          </cell>
        </row>
        <row r="185">
          <cell r="E185" t="str">
            <v>Cotisation</v>
          </cell>
          <cell r="G185" t="str">
            <v>STGR14</v>
          </cell>
          <cell r="I185">
            <v>60</v>
          </cell>
        </row>
        <row r="186">
          <cell r="E186" t="str">
            <v>Fonctionnement</v>
          </cell>
          <cell r="G186" t="str">
            <v>STGR14</v>
          </cell>
          <cell r="I186"/>
        </row>
        <row r="187">
          <cell r="E187" t="str">
            <v>Fonctionnement</v>
          </cell>
          <cell r="G187" t="str">
            <v>STGR14</v>
          </cell>
          <cell r="I187"/>
        </row>
        <row r="188">
          <cell r="E188" t="str">
            <v>Fonctionnement</v>
          </cell>
          <cell r="G188" t="str">
            <v>antiseptique+pansements</v>
          </cell>
          <cell r="I188"/>
        </row>
        <row r="189">
          <cell r="E189" t="str">
            <v>Fonctionnement</v>
          </cell>
          <cell r="G189" t="str">
            <v>porte ouverte et acceuil</v>
          </cell>
          <cell r="I189"/>
        </row>
        <row r="190">
          <cell r="E190" t="str">
            <v>Cotisation</v>
          </cell>
          <cell r="G190" t="str">
            <v>STGR14</v>
          </cell>
          <cell r="I190">
            <v>60</v>
          </cell>
        </row>
        <row r="191">
          <cell r="E191" t="str">
            <v>Défraiement</v>
          </cell>
          <cell r="G191" t="str">
            <v>STGR14</v>
          </cell>
          <cell r="I191"/>
        </row>
        <row r="192">
          <cell r="E192" t="str">
            <v>Cotisation</v>
          </cell>
          <cell r="G192" t="str">
            <v>STGR14</v>
          </cell>
          <cell r="I192">
            <v>60</v>
          </cell>
        </row>
        <row r="193">
          <cell r="E193" t="str">
            <v>Cotisation</v>
          </cell>
          <cell r="G193" t="str">
            <v>STGR14</v>
          </cell>
          <cell r="I193">
            <v>60</v>
          </cell>
        </row>
        <row r="194">
          <cell r="E194" t="str">
            <v>Cotisation</v>
          </cell>
          <cell r="G194" t="str">
            <v>STGR14</v>
          </cell>
          <cell r="I194">
            <v>60</v>
          </cell>
        </row>
        <row r="195">
          <cell r="E195" t="str">
            <v>Cotisation</v>
          </cell>
          <cell r="G195" t="str">
            <v>STGR14</v>
          </cell>
          <cell r="I195">
            <v>60</v>
          </cell>
        </row>
        <row r="196">
          <cell r="E196" t="str">
            <v>Cotisation</v>
          </cell>
          <cell r="G196" t="str">
            <v>STGR14</v>
          </cell>
          <cell r="I196">
            <v>60</v>
          </cell>
        </row>
        <row r="197">
          <cell r="E197" t="str">
            <v>Cotisation</v>
          </cell>
          <cell r="G197" t="str">
            <v>STGR14</v>
          </cell>
          <cell r="I197">
            <v>60</v>
          </cell>
        </row>
        <row r="198">
          <cell r="E198" t="str">
            <v>Cotisation</v>
          </cell>
          <cell r="G198" t="str">
            <v>STGR14</v>
          </cell>
          <cell r="I198">
            <v>60</v>
          </cell>
        </row>
        <row r="199">
          <cell r="E199" t="str">
            <v>Cotisation</v>
          </cell>
          <cell r="G199" t="str">
            <v>STGR14</v>
          </cell>
          <cell r="I199"/>
        </row>
        <row r="200">
          <cell r="E200" t="str">
            <v>Cotisation</v>
          </cell>
          <cell r="G200" t="str">
            <v>STGR14</v>
          </cell>
          <cell r="I200">
            <v>60</v>
          </cell>
        </row>
        <row r="201">
          <cell r="E201" t="str">
            <v>Fonctionnement</v>
          </cell>
          <cell r="G201" t="str">
            <v>STGR14</v>
          </cell>
          <cell r="I201"/>
        </row>
        <row r="202">
          <cell r="E202" t="str">
            <v>XTransfert</v>
          </cell>
          <cell r="G202"/>
          <cell r="I202"/>
        </row>
        <row r="203">
          <cell r="E203" t="str">
            <v>XTransfert</v>
          </cell>
          <cell r="G203"/>
          <cell r="I203"/>
        </row>
        <row r="204">
          <cell r="E204"/>
          <cell r="G204"/>
          <cell r="I204"/>
        </row>
        <row r="205">
          <cell r="E205" t="str">
            <v>EDP13_14</v>
          </cell>
          <cell r="G205"/>
          <cell r="I205"/>
        </row>
        <row r="206">
          <cell r="E206" t="str">
            <v>Cotisation</v>
          </cell>
          <cell r="G206" t="str">
            <v>GRE</v>
          </cell>
          <cell r="I206">
            <v>175</v>
          </cell>
        </row>
        <row r="207">
          <cell r="E207" t="str">
            <v>représentation</v>
          </cell>
          <cell r="G207" t="str">
            <v>pizza membre</v>
          </cell>
          <cell r="I207"/>
        </row>
        <row r="208">
          <cell r="E208" t="str">
            <v>Cotisation</v>
          </cell>
          <cell r="G208" t="str">
            <v>GRB</v>
          </cell>
          <cell r="I208">
            <v>125</v>
          </cell>
        </row>
        <row r="209">
          <cell r="E209" t="str">
            <v>Cotisation</v>
          </cell>
          <cell r="G209" t="str">
            <v>Edam</v>
          </cell>
          <cell r="I209">
            <v>25</v>
          </cell>
        </row>
        <row r="210">
          <cell r="E210" t="str">
            <v>Cotisation</v>
          </cell>
          <cell r="G210" t="str">
            <v>GRB</v>
          </cell>
          <cell r="I210">
            <v>125</v>
          </cell>
        </row>
        <row r="211">
          <cell r="E211" t="str">
            <v>Cotisation</v>
          </cell>
          <cell r="G211" t="str">
            <v>2014-15</v>
          </cell>
          <cell r="I211">
            <v>125</v>
          </cell>
        </row>
        <row r="212">
          <cell r="E212" t="str">
            <v>Cotisation</v>
          </cell>
          <cell r="G212" t="str">
            <v>GRB</v>
          </cell>
          <cell r="I212">
            <v>125</v>
          </cell>
        </row>
        <row r="213">
          <cell r="E213" t="str">
            <v>Cotisation</v>
          </cell>
          <cell r="G213" t="str">
            <v>Edam</v>
          </cell>
          <cell r="I213">
            <v>125</v>
          </cell>
        </row>
        <row r="214">
          <cell r="E214" t="str">
            <v>Cotisation</v>
          </cell>
          <cell r="G214" t="str">
            <v>GRB</v>
          </cell>
          <cell r="I214">
            <v>125</v>
          </cell>
        </row>
        <row r="215">
          <cell r="E215" t="str">
            <v>Cotisation</v>
          </cell>
          <cell r="G215" t="str">
            <v>Edam</v>
          </cell>
          <cell r="I215">
            <v>125</v>
          </cell>
        </row>
        <row r="216">
          <cell r="E216" t="str">
            <v>Cotisation</v>
          </cell>
          <cell r="G216" t="str">
            <v>Mjazz</v>
          </cell>
          <cell r="I216">
            <v>95</v>
          </cell>
        </row>
        <row r="217">
          <cell r="E217" t="str">
            <v>Matériel</v>
          </cell>
          <cell r="G217" t="str">
            <v>Tee-shirts</v>
          </cell>
          <cell r="I217"/>
        </row>
        <row r="218">
          <cell r="E218" t="str">
            <v>Cotisation</v>
          </cell>
          <cell r="G218" t="str">
            <v>Edam</v>
          </cell>
          <cell r="I218">
            <v>125</v>
          </cell>
        </row>
        <row r="219">
          <cell r="E219" t="str">
            <v>Cotisation</v>
          </cell>
          <cell r="G219" t="str">
            <v>GRE</v>
          </cell>
          <cell r="I219">
            <v>75</v>
          </cell>
        </row>
        <row r="220">
          <cell r="E220" t="str">
            <v>Cotisation</v>
          </cell>
          <cell r="G220" t="str">
            <v>GRE</v>
          </cell>
          <cell r="I220">
            <v>25</v>
          </cell>
        </row>
        <row r="221">
          <cell r="E221" t="str">
            <v>Cotisation</v>
          </cell>
          <cell r="G221" t="str">
            <v>GRE</v>
          </cell>
          <cell r="I221">
            <v>25</v>
          </cell>
        </row>
        <row r="222">
          <cell r="E222" t="str">
            <v>Cotisation</v>
          </cell>
          <cell r="G222" t="str">
            <v>Edam</v>
          </cell>
          <cell r="I222">
            <v>25</v>
          </cell>
        </row>
        <row r="223">
          <cell r="E223" t="str">
            <v>Cotisation</v>
          </cell>
          <cell r="G223" t="str">
            <v>GRB</v>
          </cell>
          <cell r="I223">
            <v>125</v>
          </cell>
        </row>
        <row r="224">
          <cell r="E224" t="str">
            <v>Fonctionnement</v>
          </cell>
          <cell r="G224" t="str">
            <v>boisson+ divers</v>
          </cell>
          <cell r="I224"/>
        </row>
        <row r="225">
          <cell r="E225" t="str">
            <v>Matériel</v>
          </cell>
          <cell r="G225" t="str">
            <v>metre ruban + porte ouverte</v>
          </cell>
          <cell r="I225"/>
        </row>
        <row r="226">
          <cell r="E226" t="str">
            <v>Cotisation</v>
          </cell>
          <cell r="G226" t="str">
            <v>GRB</v>
          </cell>
          <cell r="I226">
            <v>125</v>
          </cell>
        </row>
        <row r="227">
          <cell r="E227" t="str">
            <v>Cotisation</v>
          </cell>
          <cell r="G227" t="str">
            <v>GRB</v>
          </cell>
          <cell r="I227">
            <v>125</v>
          </cell>
        </row>
        <row r="228">
          <cell r="E228" t="str">
            <v>ffg</v>
          </cell>
          <cell r="G228"/>
          <cell r="I228"/>
        </row>
        <row r="229">
          <cell r="E229" t="str">
            <v>ffg</v>
          </cell>
          <cell r="G229" t="str">
            <v>Ass Ffg volontaire</v>
          </cell>
          <cell r="I229"/>
        </row>
        <row r="230">
          <cell r="E230" t="str">
            <v>Cotisation</v>
          </cell>
          <cell r="G230" t="str">
            <v>Edam</v>
          </cell>
          <cell r="I230">
            <v>100</v>
          </cell>
        </row>
        <row r="231">
          <cell r="E231" t="str">
            <v>Cotisation</v>
          </cell>
          <cell r="G231" t="str">
            <v>Edam</v>
          </cell>
          <cell r="I231">
            <v>95</v>
          </cell>
        </row>
        <row r="232">
          <cell r="E232" t="str">
            <v>Cotisation</v>
          </cell>
          <cell r="G232" t="str">
            <v>GRB</v>
          </cell>
          <cell r="I232">
            <v>125</v>
          </cell>
        </row>
        <row r="233">
          <cell r="E233" t="str">
            <v>Cotisation</v>
          </cell>
          <cell r="G233" t="str">
            <v>GRE</v>
          </cell>
          <cell r="I233">
            <v>25</v>
          </cell>
        </row>
        <row r="234">
          <cell r="E234" t="str">
            <v>Cotisation</v>
          </cell>
          <cell r="G234" t="str">
            <v>GRE</v>
          </cell>
          <cell r="I234">
            <v>175</v>
          </cell>
        </row>
        <row r="235">
          <cell r="E235" t="str">
            <v>Cotisation</v>
          </cell>
          <cell r="G235" t="str">
            <v>Edam</v>
          </cell>
          <cell r="I235">
            <v>25</v>
          </cell>
        </row>
        <row r="236">
          <cell r="E236" t="str">
            <v>Cotisation</v>
          </cell>
          <cell r="G236" t="str">
            <v>GRB</v>
          </cell>
          <cell r="I236">
            <v>125</v>
          </cell>
        </row>
        <row r="237">
          <cell r="E237" t="str">
            <v>Cotisation</v>
          </cell>
          <cell r="G237" t="str">
            <v>Edam</v>
          </cell>
          <cell r="I237">
            <v>125</v>
          </cell>
        </row>
        <row r="238">
          <cell r="E238" t="str">
            <v>Cotisation</v>
          </cell>
          <cell r="G238" t="str">
            <v>GRB</v>
          </cell>
          <cell r="I238">
            <v>125</v>
          </cell>
        </row>
        <row r="239">
          <cell r="E239" t="str">
            <v>Cotisation</v>
          </cell>
          <cell r="G239" t="str">
            <v>Mjazz</v>
          </cell>
          <cell r="I239">
            <v>95</v>
          </cell>
        </row>
        <row r="240">
          <cell r="E240" t="str">
            <v>Cotisation</v>
          </cell>
          <cell r="G240" t="str">
            <v>GRB</v>
          </cell>
          <cell r="I240">
            <v>75</v>
          </cell>
        </row>
        <row r="241">
          <cell r="E241" t="str">
            <v>Cotisation</v>
          </cell>
          <cell r="G241" t="str">
            <v>GRB</v>
          </cell>
          <cell r="I241">
            <v>25</v>
          </cell>
        </row>
        <row r="242">
          <cell r="E242" t="str">
            <v>Cotisation</v>
          </cell>
          <cell r="G242" t="str">
            <v>GRB</v>
          </cell>
          <cell r="I242">
            <v>25</v>
          </cell>
        </row>
        <row r="243">
          <cell r="E243" t="str">
            <v>Cotisation</v>
          </cell>
          <cell r="G243" t="str">
            <v>GRE</v>
          </cell>
          <cell r="I243">
            <v>25</v>
          </cell>
        </row>
        <row r="244">
          <cell r="E244" t="str">
            <v>Cotisation</v>
          </cell>
          <cell r="G244" t="str">
            <v>Edam</v>
          </cell>
          <cell r="I244">
            <v>100</v>
          </cell>
        </row>
        <row r="245">
          <cell r="E245" t="str">
            <v>Cotisation</v>
          </cell>
          <cell r="G245" t="str">
            <v>GRE</v>
          </cell>
          <cell r="I245">
            <v>150</v>
          </cell>
        </row>
        <row r="246">
          <cell r="E246" t="str">
            <v>Cotisation</v>
          </cell>
          <cell r="G246" t="str">
            <v>GRE</v>
          </cell>
          <cell r="I246">
            <v>150</v>
          </cell>
        </row>
        <row r="247">
          <cell r="E247" t="str">
            <v>Cotisation</v>
          </cell>
          <cell r="G247" t="str">
            <v>Edam1/2</v>
          </cell>
          <cell r="I247">
            <v>50</v>
          </cell>
        </row>
        <row r="248">
          <cell r="E248" t="str">
            <v>subside</v>
          </cell>
          <cell r="G248" t="str">
            <v>STGR14</v>
          </cell>
          <cell r="I248">
            <v>1300</v>
          </cell>
        </row>
        <row r="249">
          <cell r="E249" t="str">
            <v>Cotisation</v>
          </cell>
          <cell r="G249" t="str">
            <v>GRB 1/2</v>
          </cell>
          <cell r="I249">
            <v>50</v>
          </cell>
        </row>
        <row r="250">
          <cell r="E250" t="str">
            <v>Cotisation</v>
          </cell>
          <cell r="G250" t="str">
            <v>GRE</v>
          </cell>
          <cell r="I250">
            <v>150</v>
          </cell>
        </row>
        <row r="251">
          <cell r="E251" t="str">
            <v>Cotisation</v>
          </cell>
          <cell r="G251" t="str">
            <v>GRB</v>
          </cell>
          <cell r="I251">
            <v>125</v>
          </cell>
        </row>
        <row r="252">
          <cell r="E252" t="str">
            <v>Cotisation</v>
          </cell>
          <cell r="G252" t="str">
            <v>Edam</v>
          </cell>
          <cell r="I252">
            <v>125</v>
          </cell>
        </row>
        <row r="253">
          <cell r="E253" t="str">
            <v>banque</v>
          </cell>
          <cell r="G253" t="str">
            <v>frais de gestion</v>
          </cell>
          <cell r="I253"/>
        </row>
        <row r="254">
          <cell r="E254" t="str">
            <v>banque</v>
          </cell>
          <cell r="G254" t="str">
            <v>pc-banking</v>
          </cell>
          <cell r="I254"/>
        </row>
        <row r="255">
          <cell r="E255" t="str">
            <v>banque</v>
          </cell>
          <cell r="G255" t="str">
            <v>service</v>
          </cell>
          <cell r="I255"/>
        </row>
        <row r="256">
          <cell r="E256" t="str">
            <v>représentation</v>
          </cell>
          <cell r="G256" t="str">
            <v>bic publicitaire</v>
          </cell>
          <cell r="I256"/>
        </row>
        <row r="257">
          <cell r="E257" t="str">
            <v>cotisation</v>
          </cell>
          <cell r="G257" t="str">
            <v>Edam+assurance</v>
          </cell>
          <cell r="I257">
            <v>125</v>
          </cell>
        </row>
        <row r="258">
          <cell r="E258" t="str">
            <v>cotisation</v>
          </cell>
          <cell r="G258" t="str">
            <v>Edam</v>
          </cell>
          <cell r="I258">
            <v>100</v>
          </cell>
        </row>
        <row r="259">
          <cell r="E259" t="str">
            <v>cotisation</v>
          </cell>
          <cell r="G259" t="str">
            <v>Mjazz</v>
          </cell>
          <cell r="I259">
            <v>70</v>
          </cell>
        </row>
        <row r="260">
          <cell r="E260" t="str">
            <v>cotisation</v>
          </cell>
          <cell r="G260" t="str">
            <v>Mjazz</v>
          </cell>
          <cell r="I260">
            <v>70</v>
          </cell>
        </row>
        <row r="261">
          <cell r="E261" t="str">
            <v>cotisation</v>
          </cell>
          <cell r="G261" t="str">
            <v>Edam</v>
          </cell>
          <cell r="I261">
            <v>100</v>
          </cell>
        </row>
        <row r="262">
          <cell r="E262" t="str">
            <v>cotisation</v>
          </cell>
          <cell r="G262" t="str">
            <v>Mjazz+assurance</v>
          </cell>
          <cell r="I262">
            <v>95</v>
          </cell>
        </row>
        <row r="263">
          <cell r="E263" t="str">
            <v>cotisation</v>
          </cell>
          <cell r="G263" t="str">
            <v>Assurance Psyc</v>
          </cell>
          <cell r="I263">
            <v>25</v>
          </cell>
        </row>
        <row r="264">
          <cell r="E264" t="str">
            <v>cotisation</v>
          </cell>
          <cell r="G264" t="str">
            <v>Assurance Psyc</v>
          </cell>
          <cell r="I264">
            <v>25</v>
          </cell>
        </row>
        <row r="265">
          <cell r="E265" t="str">
            <v>cotisation</v>
          </cell>
          <cell r="G265" t="str">
            <v>Assurance Edam</v>
          </cell>
          <cell r="I265">
            <v>25</v>
          </cell>
        </row>
        <row r="266">
          <cell r="E266" t="str">
            <v>bureau</v>
          </cell>
          <cell r="G266" t="str">
            <v>cartouche imprimante</v>
          </cell>
          <cell r="I266"/>
        </row>
        <row r="267">
          <cell r="E267" t="str">
            <v>cotisation</v>
          </cell>
          <cell r="G267" t="str">
            <v>GRB+assurance</v>
          </cell>
          <cell r="I267">
            <v>125</v>
          </cell>
        </row>
        <row r="268">
          <cell r="E268" t="str">
            <v>cotisation</v>
          </cell>
          <cell r="G268" t="str">
            <v>GRB+assurance</v>
          </cell>
          <cell r="I268">
            <v>125</v>
          </cell>
        </row>
        <row r="269">
          <cell r="E269" t="str">
            <v>cotisation</v>
          </cell>
          <cell r="G269" t="str">
            <v>Assurance Mjazz</v>
          </cell>
          <cell r="I269">
            <v>25</v>
          </cell>
        </row>
        <row r="270">
          <cell r="E270" t="str">
            <v>cotisation</v>
          </cell>
          <cell r="G270" t="str">
            <v>GRE (ass liquide)</v>
          </cell>
          <cell r="I270">
            <v>150</v>
          </cell>
        </row>
        <row r="271">
          <cell r="E271" t="str">
            <v>cotisation</v>
          </cell>
          <cell r="G271" t="str">
            <v>3/4 Edam</v>
          </cell>
          <cell r="I271">
            <v>75</v>
          </cell>
        </row>
        <row r="272">
          <cell r="E272" t="str">
            <v>Cotisation</v>
          </cell>
          <cell r="G272" t="str">
            <v>2014-15</v>
          </cell>
          <cell r="I272">
            <v>100</v>
          </cell>
        </row>
        <row r="273">
          <cell r="E273" t="str">
            <v>ffg</v>
          </cell>
          <cell r="G273" t="str">
            <v>licence 1 J</v>
          </cell>
          <cell r="I273"/>
        </row>
        <row r="274">
          <cell r="E274" t="str">
            <v>représentation</v>
          </cell>
          <cell r="G274" t="str">
            <v>Pub Cafet' des terrils</v>
          </cell>
          <cell r="I274"/>
        </row>
        <row r="275">
          <cell r="E275" t="str">
            <v>ffg</v>
          </cell>
          <cell r="G275" t="str">
            <v>2014-15</v>
          </cell>
          <cell r="I275"/>
        </row>
        <row r="276">
          <cell r="E276" t="str">
            <v>Défraiement</v>
          </cell>
          <cell r="G276" t="str">
            <v>rupture de contrat</v>
          </cell>
          <cell r="I276"/>
        </row>
        <row r="277">
          <cell r="E277" t="str">
            <v>Défraiement</v>
          </cell>
          <cell r="G277" t="str">
            <v>psyc+Mjazz</v>
          </cell>
          <cell r="I277"/>
        </row>
        <row r="278">
          <cell r="E278" t="str">
            <v>Cotisation</v>
          </cell>
          <cell r="G278" t="str">
            <v>GRE</v>
          </cell>
          <cell r="I278">
            <v>50</v>
          </cell>
        </row>
        <row r="279">
          <cell r="E279" t="str">
            <v>Cotisation</v>
          </cell>
          <cell r="G279" t="str">
            <v>Psyc + ass</v>
          </cell>
          <cell r="I279">
            <v>90</v>
          </cell>
        </row>
        <row r="280">
          <cell r="E280" t="str">
            <v>ffg</v>
          </cell>
          <cell r="G280" t="str">
            <v>2014-15</v>
          </cell>
          <cell r="I280"/>
        </row>
        <row r="281">
          <cell r="E281" t="str">
            <v>formation</v>
          </cell>
          <cell r="G281" t="str">
            <v>Formation artistique Maude Tiffany</v>
          </cell>
          <cell r="I281"/>
        </row>
        <row r="282">
          <cell r="E282" t="str">
            <v>Cotisation</v>
          </cell>
          <cell r="G282" t="str">
            <v>2014-15</v>
          </cell>
          <cell r="I282">
            <v>100</v>
          </cell>
        </row>
        <row r="283">
          <cell r="E283" t="str">
            <v>Cotisation</v>
          </cell>
          <cell r="G283" t="str">
            <v>2014-15</v>
          </cell>
          <cell r="I283">
            <v>5</v>
          </cell>
        </row>
        <row r="284">
          <cell r="E284" t="str">
            <v>Cotisation</v>
          </cell>
          <cell r="G284" t="str">
            <v>2014-15</v>
          </cell>
          <cell r="I284">
            <v>50</v>
          </cell>
        </row>
        <row r="285">
          <cell r="E285" t="str">
            <v>Cotisation</v>
          </cell>
          <cell r="G285" t="str">
            <v>2014-15</v>
          </cell>
          <cell r="I285">
            <v>50</v>
          </cell>
        </row>
        <row r="286">
          <cell r="E286" t="str">
            <v>Cotisation</v>
          </cell>
          <cell r="G286" t="str">
            <v>2014-15</v>
          </cell>
          <cell r="I286">
            <v>50</v>
          </cell>
        </row>
        <row r="287">
          <cell r="E287" t="str">
            <v>Cotisation</v>
          </cell>
          <cell r="G287" t="str">
            <v>2014-15</v>
          </cell>
          <cell r="I287">
            <v>50</v>
          </cell>
        </row>
        <row r="288">
          <cell r="E288" t="str">
            <v>Défraiement</v>
          </cell>
          <cell r="G288" t="str">
            <v>psyc+Mjazz</v>
          </cell>
          <cell r="I288"/>
        </row>
        <row r="289">
          <cell r="E289" t="str">
            <v>Matériel</v>
          </cell>
          <cell r="G289" t="str">
            <v>cd D3 D4</v>
          </cell>
          <cell r="I289"/>
        </row>
        <row r="290">
          <cell r="E290" t="str">
            <v>Cotisation</v>
          </cell>
          <cell r="G290" t="str">
            <v>2014-15</v>
          </cell>
          <cell r="I290">
            <v>80</v>
          </cell>
        </row>
        <row r="291">
          <cell r="E291" t="str">
            <v>Cotisation</v>
          </cell>
          <cell r="G291" t="str">
            <v>2014-15</v>
          </cell>
          <cell r="I291">
            <v>75</v>
          </cell>
        </row>
        <row r="292">
          <cell r="E292" t="str">
            <v>Cotisation</v>
          </cell>
          <cell r="G292" t="str">
            <v>2014-15</v>
          </cell>
          <cell r="I292">
            <v>50</v>
          </cell>
        </row>
        <row r="293">
          <cell r="E293" t="str">
            <v>Cotisation</v>
          </cell>
          <cell r="G293" t="str">
            <v>2014-2015</v>
          </cell>
          <cell r="I293">
            <v>70</v>
          </cell>
        </row>
        <row r="294">
          <cell r="E294" t="str">
            <v>Cotisation</v>
          </cell>
          <cell r="G294" t="str">
            <v>2014-2015</v>
          </cell>
          <cell r="I294">
            <v>70</v>
          </cell>
        </row>
        <row r="295">
          <cell r="E295" t="str">
            <v>Cotisation</v>
          </cell>
          <cell r="G295" t="str">
            <v>2014-2015</v>
          </cell>
          <cell r="I295">
            <v>125</v>
          </cell>
        </row>
        <row r="296">
          <cell r="E296" t="str">
            <v>bureau</v>
          </cell>
          <cell r="G296" t="str">
            <v>2014-2015</v>
          </cell>
          <cell r="I296"/>
        </row>
        <row r="297">
          <cell r="E297" t="str">
            <v>Cotisation</v>
          </cell>
          <cell r="G297" t="str">
            <v>2014-2015</v>
          </cell>
          <cell r="I297">
            <v>50</v>
          </cell>
        </row>
        <row r="298">
          <cell r="E298" t="str">
            <v>Cotisation</v>
          </cell>
          <cell r="G298" t="str">
            <v>2014-2015</v>
          </cell>
          <cell r="I298">
            <v>50</v>
          </cell>
        </row>
        <row r="299">
          <cell r="E299" t="str">
            <v>Cotisation</v>
          </cell>
          <cell r="G299" t="str">
            <v>2014-15</v>
          </cell>
          <cell r="I299">
            <v>25</v>
          </cell>
        </row>
        <row r="300">
          <cell r="E300" t="str">
            <v>Cotisation</v>
          </cell>
          <cell r="G300" t="str">
            <v>2014-15</v>
          </cell>
          <cell r="I300">
            <v>100</v>
          </cell>
        </row>
        <row r="301">
          <cell r="E301" t="str">
            <v>Cotisation</v>
          </cell>
          <cell r="G301" t="str">
            <v xml:space="preserve">2014-15 </v>
          </cell>
          <cell r="I301">
            <v>95</v>
          </cell>
        </row>
        <row r="302">
          <cell r="E302" t="str">
            <v>Cotisation</v>
          </cell>
          <cell r="G302" t="str">
            <v>2014-15</v>
          </cell>
          <cell r="I302">
            <v>155</v>
          </cell>
        </row>
        <row r="303">
          <cell r="E303" t="str">
            <v>Cotisation</v>
          </cell>
          <cell r="G303"/>
          <cell r="I303">
            <v>26</v>
          </cell>
        </row>
        <row r="304">
          <cell r="E304" t="str">
            <v>représentation</v>
          </cell>
          <cell r="G304" t="str">
            <v>St nicolas sacs</v>
          </cell>
          <cell r="I304"/>
        </row>
        <row r="305">
          <cell r="E305" t="str">
            <v>Défraiement</v>
          </cell>
          <cell r="G305" t="str">
            <v>psyc+Mjazz</v>
          </cell>
          <cell r="I305"/>
        </row>
        <row r="306">
          <cell r="E306" t="str">
            <v>cotisation</v>
          </cell>
          <cell r="G306" t="str">
            <v>2014-15</v>
          </cell>
          <cell r="I306">
            <v>80</v>
          </cell>
        </row>
        <row r="307">
          <cell r="E307" t="str">
            <v>cotisation</v>
          </cell>
          <cell r="G307" t="str">
            <v>2014-15</v>
          </cell>
          <cell r="I307">
            <v>50</v>
          </cell>
        </row>
        <row r="308">
          <cell r="E308" t="str">
            <v>cotisation</v>
          </cell>
          <cell r="G308" t="str">
            <v>2014-15</v>
          </cell>
          <cell r="I308">
            <v>50</v>
          </cell>
        </row>
        <row r="309">
          <cell r="E309" t="str">
            <v>cotisation</v>
          </cell>
          <cell r="G309" t="str">
            <v>2014-15</v>
          </cell>
          <cell r="I309">
            <v>50</v>
          </cell>
        </row>
        <row r="310">
          <cell r="E310" t="str">
            <v>cotisation</v>
          </cell>
          <cell r="G310" t="str">
            <v>2014-15</v>
          </cell>
          <cell r="I310">
            <v>50</v>
          </cell>
        </row>
        <row r="311">
          <cell r="E311" t="str">
            <v>cotisation</v>
          </cell>
          <cell r="G311" t="str">
            <v>2014-15</v>
          </cell>
          <cell r="I311">
            <v>25</v>
          </cell>
        </row>
        <row r="312">
          <cell r="E312" t="str">
            <v>cotisation</v>
          </cell>
          <cell r="G312" t="str">
            <v>2014-15</v>
          </cell>
          <cell r="I312">
            <v>25</v>
          </cell>
        </row>
        <row r="313">
          <cell r="E313" t="str">
            <v>cotisation</v>
          </cell>
          <cell r="G313" t="str">
            <v>2014-15</v>
          </cell>
          <cell r="I313">
            <v>75</v>
          </cell>
        </row>
        <row r="314">
          <cell r="E314" t="str">
            <v>représentation</v>
          </cell>
          <cell r="G314"/>
          <cell r="I314"/>
        </row>
        <row r="315">
          <cell r="E315" t="str">
            <v>cotisation</v>
          </cell>
          <cell r="G315" t="str">
            <v>2014-15</v>
          </cell>
          <cell r="I315">
            <v>150</v>
          </cell>
        </row>
        <row r="316">
          <cell r="E316" t="str">
            <v>cotisation</v>
          </cell>
          <cell r="G316" t="str">
            <v>2014-15</v>
          </cell>
          <cell r="I316">
            <v>75</v>
          </cell>
        </row>
        <row r="317">
          <cell r="E317" t="str">
            <v>cotisation</v>
          </cell>
          <cell r="G317" t="str">
            <v>2014-15</v>
          </cell>
          <cell r="I317">
            <v>70</v>
          </cell>
        </row>
        <row r="318">
          <cell r="E318" t="str">
            <v>ffg</v>
          </cell>
          <cell r="G318" t="str">
            <v>2014-15</v>
          </cell>
          <cell r="I318"/>
        </row>
        <row r="319">
          <cell r="E319" t="str">
            <v>Matériel</v>
          </cell>
          <cell r="G319" t="str">
            <v>monnayeur</v>
          </cell>
          <cell r="I319"/>
        </row>
        <row r="320">
          <cell r="E320" t="str">
            <v>Défraiement</v>
          </cell>
          <cell r="G320" t="str">
            <v>psyc+Mjazz</v>
          </cell>
          <cell r="I320"/>
        </row>
        <row r="321">
          <cell r="E321" t="str">
            <v>cotisation</v>
          </cell>
          <cell r="G321" t="str">
            <v>trop percu 2014-15</v>
          </cell>
          <cell r="I321"/>
        </row>
        <row r="322">
          <cell r="E322" t="str">
            <v>banque</v>
          </cell>
          <cell r="G322" t="str">
            <v>interêt 2014</v>
          </cell>
          <cell r="I322">
            <v>1.36</v>
          </cell>
        </row>
        <row r="323">
          <cell r="E323" t="str">
            <v>banque</v>
          </cell>
          <cell r="G323" t="str">
            <v>frais de gestion</v>
          </cell>
          <cell r="I323"/>
        </row>
        <row r="324">
          <cell r="E324" t="str">
            <v>banque</v>
          </cell>
          <cell r="G324" t="str">
            <v>pc-banking</v>
          </cell>
          <cell r="I324"/>
        </row>
        <row r="325">
          <cell r="E325" t="str">
            <v>banque</v>
          </cell>
          <cell r="G325" t="str">
            <v>service</v>
          </cell>
          <cell r="I325"/>
        </row>
        <row r="326">
          <cell r="E326" t="str">
            <v>Défraiement</v>
          </cell>
          <cell r="G326" t="str">
            <v>psyc+Mjazz</v>
          </cell>
          <cell r="I326"/>
        </row>
        <row r="327">
          <cell r="E327" t="str">
            <v>Cotisation</v>
          </cell>
          <cell r="G327" t="str">
            <v>GRI 3/3</v>
          </cell>
          <cell r="I327">
            <v>60</v>
          </cell>
        </row>
        <row r="328">
          <cell r="E328" t="str">
            <v>Cotisation</v>
          </cell>
          <cell r="G328" t="str">
            <v>GRI 3/3</v>
          </cell>
          <cell r="I328">
            <v>60</v>
          </cell>
        </row>
        <row r="329">
          <cell r="E329" t="str">
            <v>Cotisation</v>
          </cell>
          <cell r="G329" t="str">
            <v>Mjazz 2/2</v>
          </cell>
          <cell r="I329">
            <v>63</v>
          </cell>
        </row>
        <row r="330">
          <cell r="E330" t="str">
            <v>subside</v>
          </cell>
          <cell r="G330" t="str">
            <v>subside 2013</v>
          </cell>
          <cell r="I330">
            <v>244.18</v>
          </cell>
        </row>
        <row r="331">
          <cell r="E331" t="str">
            <v>Matériel</v>
          </cell>
          <cell r="G331" t="str">
            <v>coffret</v>
          </cell>
          <cell r="I331"/>
        </row>
        <row r="332">
          <cell r="E332" t="str">
            <v>Défraiement</v>
          </cell>
          <cell r="G332" t="str">
            <v>GRB</v>
          </cell>
          <cell r="I332"/>
        </row>
        <row r="333">
          <cell r="E333" t="str">
            <v>Défraiement</v>
          </cell>
          <cell r="G333" t="str">
            <v>GRE</v>
          </cell>
          <cell r="I333"/>
        </row>
        <row r="334">
          <cell r="E334" t="str">
            <v>Défraiement</v>
          </cell>
          <cell r="G334" t="str">
            <v>psyc+Mjazz</v>
          </cell>
          <cell r="I334"/>
        </row>
        <row r="335">
          <cell r="E335" t="str">
            <v>Cotisation</v>
          </cell>
          <cell r="G335" t="str">
            <v>GRB</v>
          </cell>
          <cell r="I335">
            <v>90</v>
          </cell>
        </row>
        <row r="336">
          <cell r="E336" t="str">
            <v>Défraiement</v>
          </cell>
          <cell r="G336" t="str">
            <v>GRI</v>
          </cell>
          <cell r="I336"/>
        </row>
        <row r="337">
          <cell r="E337" t="str">
            <v>Défraiement</v>
          </cell>
          <cell r="G337" t="str">
            <v>GRI</v>
          </cell>
          <cell r="I337"/>
        </row>
        <row r="338">
          <cell r="E338" t="str">
            <v>Défraiement</v>
          </cell>
          <cell r="G338" t="str">
            <v>GRE+GRB</v>
          </cell>
          <cell r="I338"/>
        </row>
        <row r="339">
          <cell r="E339" t="str">
            <v>Matériel</v>
          </cell>
          <cell r="G339" t="str">
            <v>ballons+collant</v>
          </cell>
          <cell r="I339"/>
        </row>
        <row r="340">
          <cell r="E340" t="str">
            <v>Défraiement</v>
          </cell>
          <cell r="G340" t="str">
            <v>GRE</v>
          </cell>
          <cell r="I340"/>
        </row>
        <row r="341">
          <cell r="E341" t="str">
            <v>Défraiement</v>
          </cell>
          <cell r="G341" t="str">
            <v>psyc+Mjazz</v>
          </cell>
          <cell r="I341"/>
        </row>
        <row r="342">
          <cell r="E342" t="str">
            <v>banque</v>
          </cell>
          <cell r="G342" t="str">
            <v>frais de gestion</v>
          </cell>
          <cell r="I342"/>
        </row>
        <row r="343">
          <cell r="E343" t="str">
            <v>banque</v>
          </cell>
          <cell r="G343" t="str">
            <v>pc-banking</v>
          </cell>
          <cell r="I343"/>
        </row>
        <row r="344">
          <cell r="E344" t="str">
            <v>banque</v>
          </cell>
          <cell r="G344" t="str">
            <v>service</v>
          </cell>
          <cell r="I344"/>
        </row>
        <row r="345">
          <cell r="E345" t="str">
            <v>Défraiement</v>
          </cell>
          <cell r="G345" t="str">
            <v>GRI</v>
          </cell>
          <cell r="I345"/>
        </row>
        <row r="346">
          <cell r="E346" t="str">
            <v>Défraiement</v>
          </cell>
          <cell r="G346" t="str">
            <v>GRB-GRE</v>
          </cell>
          <cell r="I346"/>
        </row>
        <row r="347">
          <cell r="E347" t="str">
            <v>Défraiement</v>
          </cell>
          <cell r="G347" t="str">
            <v>GRB-GRE</v>
          </cell>
          <cell r="I347"/>
        </row>
        <row r="348">
          <cell r="E348" t="str">
            <v>Défraiement</v>
          </cell>
          <cell r="G348" t="str">
            <v>psyc+Mjazz</v>
          </cell>
          <cell r="I348"/>
        </row>
        <row r="349">
          <cell r="E349" t="str">
            <v>Défraiement</v>
          </cell>
          <cell r="G349" t="str">
            <v>GRI</v>
          </cell>
          <cell r="I349"/>
        </row>
        <row r="350">
          <cell r="E350" t="str">
            <v>Bureau</v>
          </cell>
          <cell r="G350" t="str">
            <v>cartouche encre</v>
          </cell>
          <cell r="I350"/>
        </row>
        <row r="351">
          <cell r="E351" t="str">
            <v>Défraiement</v>
          </cell>
          <cell r="G351" t="str">
            <v>GRI</v>
          </cell>
          <cell r="I351"/>
        </row>
        <row r="352">
          <cell r="E352" t="str">
            <v>Fonctionnement</v>
          </cell>
          <cell r="G352" t="str">
            <v>achat divers</v>
          </cell>
          <cell r="I352"/>
        </row>
        <row r="353">
          <cell r="E353" t="str">
            <v>Cotisation</v>
          </cell>
          <cell r="G353" t="str">
            <v>STGR15</v>
          </cell>
          <cell r="I353">
            <v>75</v>
          </cell>
        </row>
        <row r="354">
          <cell r="E354" t="str">
            <v>Xtransfert</v>
          </cell>
          <cell r="G354"/>
          <cell r="I354">
            <v>1000</v>
          </cell>
        </row>
        <row r="355">
          <cell r="E355" t="str">
            <v>représentation</v>
          </cell>
          <cell r="G355" t="str">
            <v>noce d'or</v>
          </cell>
          <cell r="I355"/>
        </row>
        <row r="356">
          <cell r="E356" t="str">
            <v>représentation</v>
          </cell>
          <cell r="G356" t="str">
            <v>noce d'or</v>
          </cell>
          <cell r="I356"/>
        </row>
        <row r="357">
          <cell r="E357" t="str">
            <v>Défraiement</v>
          </cell>
          <cell r="G357" t="str">
            <v>GRI</v>
          </cell>
          <cell r="I357"/>
        </row>
        <row r="358">
          <cell r="E358" t="str">
            <v>Cotisation</v>
          </cell>
          <cell r="G358" t="str">
            <v>STGR15</v>
          </cell>
          <cell r="I358">
            <v>80</v>
          </cell>
        </row>
        <row r="359">
          <cell r="E359" t="str">
            <v>Défraiement</v>
          </cell>
          <cell r="G359" t="str">
            <v>Edam</v>
          </cell>
          <cell r="I359"/>
        </row>
        <row r="360">
          <cell r="E360" t="str">
            <v>Défraiement</v>
          </cell>
          <cell r="G360" t="str">
            <v>Km Maude 42*0,3461</v>
          </cell>
          <cell r="I360"/>
        </row>
        <row r="361">
          <cell r="E361" t="str">
            <v>Bureau</v>
          </cell>
          <cell r="G361" t="str">
            <v>téléphone</v>
          </cell>
          <cell r="I361"/>
        </row>
        <row r="362">
          <cell r="E362" t="str">
            <v>Bureau</v>
          </cell>
          <cell r="G362" t="str">
            <v>téléphone</v>
          </cell>
          <cell r="I362"/>
        </row>
        <row r="363">
          <cell r="E363" t="str">
            <v>Défraiement</v>
          </cell>
          <cell r="G363" t="str">
            <v>GRE+GRB</v>
          </cell>
          <cell r="I363"/>
        </row>
        <row r="364">
          <cell r="E364" t="str">
            <v>Défraiement</v>
          </cell>
          <cell r="G364" t="str">
            <v>GRE</v>
          </cell>
          <cell r="I364"/>
        </row>
        <row r="365">
          <cell r="E365" t="str">
            <v>Défraiement</v>
          </cell>
          <cell r="G365" t="str">
            <v>psyc+Mjazz</v>
          </cell>
          <cell r="I365"/>
        </row>
        <row r="366">
          <cell r="E366" t="str">
            <v>Fonctionnement</v>
          </cell>
          <cell r="G366" t="str">
            <v>membres</v>
          </cell>
          <cell r="I366"/>
        </row>
        <row r="367">
          <cell r="E367" t="str">
            <v>Fonctionnement</v>
          </cell>
          <cell r="G367" t="str">
            <v>fleur pour Ayshé</v>
          </cell>
          <cell r="I367"/>
        </row>
        <row r="368">
          <cell r="E368" t="str">
            <v>représentation</v>
          </cell>
          <cell r="G368" t="str">
            <v>noce d'or</v>
          </cell>
          <cell r="I368">
            <v>33</v>
          </cell>
        </row>
        <row r="369">
          <cell r="E369" t="str">
            <v>Cotisation</v>
          </cell>
          <cell r="G369" t="str">
            <v>STGR15</v>
          </cell>
          <cell r="I369">
            <v>80</v>
          </cell>
        </row>
        <row r="370">
          <cell r="E370" t="str">
            <v>Cotisation</v>
          </cell>
          <cell r="G370" t="str">
            <v>STGR15</v>
          </cell>
          <cell r="I370">
            <v>80</v>
          </cell>
        </row>
        <row r="371">
          <cell r="E371" t="str">
            <v>Cotisation</v>
          </cell>
          <cell r="G371" t="str">
            <v>STGR15</v>
          </cell>
          <cell r="I371">
            <v>75</v>
          </cell>
        </row>
        <row r="372">
          <cell r="E372" t="str">
            <v>Fonctionnement</v>
          </cell>
          <cell r="G372" t="str">
            <v>STGR15</v>
          </cell>
          <cell r="I372"/>
        </row>
        <row r="373">
          <cell r="E373" t="str">
            <v>banque</v>
          </cell>
          <cell r="G373" t="str">
            <v>frais de gestion</v>
          </cell>
          <cell r="I373"/>
        </row>
        <row r="374">
          <cell r="E374" t="str">
            <v>banque</v>
          </cell>
          <cell r="G374" t="str">
            <v>pc-banking</v>
          </cell>
          <cell r="I374"/>
        </row>
        <row r="375">
          <cell r="E375" t="str">
            <v>banque</v>
          </cell>
          <cell r="G375" t="str">
            <v>service</v>
          </cell>
          <cell r="I375"/>
        </row>
        <row r="376">
          <cell r="E376" t="str">
            <v>Défraiement</v>
          </cell>
          <cell r="G376" t="str">
            <v>grb+gre</v>
          </cell>
          <cell r="I376"/>
        </row>
        <row r="377">
          <cell r="E377" t="str">
            <v>Défraiement</v>
          </cell>
          <cell r="G377" t="str">
            <v>Edam</v>
          </cell>
          <cell r="I377"/>
        </row>
        <row r="378">
          <cell r="E378" t="str">
            <v>Bureau</v>
          </cell>
          <cell r="G378" t="str">
            <v>téléphone</v>
          </cell>
          <cell r="I378"/>
        </row>
        <row r="379">
          <cell r="E379" t="str">
            <v>Défraiement</v>
          </cell>
          <cell r="G379" t="str">
            <v>psyc+Mjazz</v>
          </cell>
          <cell r="I379"/>
        </row>
        <row r="380">
          <cell r="E380" t="str">
            <v>Défraiement</v>
          </cell>
          <cell r="G380" t="str">
            <v>gre</v>
          </cell>
          <cell r="I380"/>
        </row>
        <row r="381">
          <cell r="E381" t="str">
            <v>ffg</v>
          </cell>
          <cell r="G381" t="str">
            <v>2014-15</v>
          </cell>
          <cell r="I381"/>
        </row>
        <row r="382">
          <cell r="E382" t="str">
            <v>ffg</v>
          </cell>
          <cell r="G382" t="str">
            <v>2014-15</v>
          </cell>
          <cell r="I382"/>
        </row>
        <row r="383">
          <cell r="E383" t="str">
            <v>Défraiement</v>
          </cell>
          <cell r="G383" t="str">
            <v>STGR15</v>
          </cell>
          <cell r="I383"/>
        </row>
        <row r="384">
          <cell r="E384" t="str">
            <v>Défraiement</v>
          </cell>
          <cell r="G384" t="str">
            <v>STGR15</v>
          </cell>
          <cell r="I384"/>
        </row>
        <row r="385">
          <cell r="E385" t="str">
            <v>représentation</v>
          </cell>
          <cell r="G385" t="str">
            <v>cartes de visite</v>
          </cell>
          <cell r="I385"/>
        </row>
        <row r="386">
          <cell r="E386" t="str">
            <v>Cotisation</v>
          </cell>
          <cell r="G386" t="str">
            <v>STGR15</v>
          </cell>
          <cell r="I386">
            <v>75</v>
          </cell>
        </row>
        <row r="387">
          <cell r="E387" t="str">
            <v>Fonctionnement</v>
          </cell>
          <cell r="G387" t="str">
            <v>STGR15</v>
          </cell>
          <cell r="I387"/>
        </row>
        <row r="388">
          <cell r="E388" t="str">
            <v>Cotisation</v>
          </cell>
          <cell r="G388" t="str">
            <v>STGR15</v>
          </cell>
          <cell r="I388">
            <v>80</v>
          </cell>
        </row>
        <row r="389">
          <cell r="E389" t="str">
            <v>Cotisation</v>
          </cell>
          <cell r="G389" t="str">
            <v>STGR15</v>
          </cell>
          <cell r="I389">
            <v>75</v>
          </cell>
        </row>
        <row r="390">
          <cell r="E390" t="str">
            <v>Cotisation</v>
          </cell>
          <cell r="G390" t="str">
            <v>STGR15</v>
          </cell>
          <cell r="I390">
            <v>75</v>
          </cell>
        </row>
        <row r="391">
          <cell r="E391" t="str">
            <v>Fonctionnement</v>
          </cell>
          <cell r="G391" t="str">
            <v>STGR15</v>
          </cell>
          <cell r="I391"/>
        </row>
        <row r="392">
          <cell r="E392" t="str">
            <v>Défraiement</v>
          </cell>
          <cell r="G392" t="str">
            <v>STGR15</v>
          </cell>
          <cell r="I392"/>
        </row>
        <row r="393">
          <cell r="E393" t="str">
            <v>Défraiement</v>
          </cell>
          <cell r="G393" t="str">
            <v>STGR15</v>
          </cell>
          <cell r="I393"/>
        </row>
        <row r="394">
          <cell r="E394" t="str">
            <v>Matériel</v>
          </cell>
          <cell r="G394" t="str">
            <v>plastifieuse A3+feuilles</v>
          </cell>
          <cell r="I394"/>
        </row>
        <row r="395">
          <cell r="E395" t="str">
            <v>Fonctionnement</v>
          </cell>
          <cell r="G395" t="str">
            <v>STGR15</v>
          </cell>
          <cell r="I395"/>
        </row>
        <row r="396">
          <cell r="E396" t="str">
            <v>Matériel</v>
          </cell>
          <cell r="G396" t="str">
            <v>corde et cadenas</v>
          </cell>
          <cell r="I396"/>
        </row>
        <row r="397">
          <cell r="E397" t="str">
            <v>Cotisation</v>
          </cell>
          <cell r="G397" t="str">
            <v>STGR15</v>
          </cell>
          <cell r="I397">
            <v>75</v>
          </cell>
        </row>
        <row r="398">
          <cell r="E398" t="str">
            <v>Cotisation</v>
          </cell>
          <cell r="G398" t="str">
            <v>STGR15</v>
          </cell>
          <cell r="I398">
            <v>75</v>
          </cell>
        </row>
        <row r="399">
          <cell r="E399" t="str">
            <v>Cotisation</v>
          </cell>
          <cell r="G399" t="str">
            <v>STGR15</v>
          </cell>
          <cell r="I399">
            <v>155</v>
          </cell>
        </row>
        <row r="400">
          <cell r="E400" t="str">
            <v>Matériel</v>
          </cell>
          <cell r="G400" t="str">
            <v>divers</v>
          </cell>
          <cell r="I400"/>
        </row>
        <row r="401">
          <cell r="E401" t="str">
            <v>Matériel</v>
          </cell>
          <cell r="G401" t="str">
            <v>tee-shirts</v>
          </cell>
          <cell r="I401"/>
        </row>
        <row r="402">
          <cell r="E402" t="str">
            <v>Défraiement</v>
          </cell>
          <cell r="G402" t="str">
            <v>STGR15</v>
          </cell>
          <cell r="I402"/>
        </row>
        <row r="403">
          <cell r="E403" t="str">
            <v>Défraiement</v>
          </cell>
          <cell r="G403" t="str">
            <v>STGR15</v>
          </cell>
          <cell r="I403"/>
        </row>
        <row r="404">
          <cell r="E404" t="str">
            <v>Bureau</v>
          </cell>
          <cell r="G404" t="str">
            <v>téléphone</v>
          </cell>
          <cell r="I404"/>
        </row>
        <row r="405">
          <cell r="E405" t="str">
            <v>représentation</v>
          </cell>
          <cell r="G405" t="str">
            <v>flyers</v>
          </cell>
          <cell r="I405"/>
        </row>
        <row r="406">
          <cell r="E406" t="str">
            <v>Fonctionnement</v>
          </cell>
          <cell r="G406" t="str">
            <v>STGR15</v>
          </cell>
          <cell r="I406"/>
        </row>
        <row r="407">
          <cell r="E407" t="str">
            <v>stage</v>
          </cell>
          <cell r="G407" t="str">
            <v>STGR15</v>
          </cell>
          <cell r="I407">
            <v>75</v>
          </cell>
        </row>
        <row r="408">
          <cell r="E408" t="str">
            <v>stage</v>
          </cell>
          <cell r="G408" t="str">
            <v>STGR15</v>
          </cell>
          <cell r="I408"/>
        </row>
        <row r="409">
          <cell r="E409" t="str">
            <v>Fonctionnement</v>
          </cell>
          <cell r="G409" t="str">
            <v>divers</v>
          </cell>
          <cell r="I409"/>
        </row>
        <row r="410">
          <cell r="E410" t="str">
            <v>Fonctionnement</v>
          </cell>
          <cell r="G410" t="str">
            <v>pharmacie</v>
          </cell>
          <cell r="I410"/>
        </row>
        <row r="411">
          <cell r="E411" t="str">
            <v>Défraiement</v>
          </cell>
          <cell r="G411" t="str">
            <v>STGR15</v>
          </cell>
          <cell r="I411"/>
        </row>
        <row r="412">
          <cell r="E412" t="str">
            <v>Défraiement</v>
          </cell>
          <cell r="G412" t="str">
            <v>STGR15</v>
          </cell>
          <cell r="I412"/>
        </row>
        <row r="413">
          <cell r="E413" t="str">
            <v>ffg</v>
          </cell>
          <cell r="G413" t="str">
            <v>Ass Ffg volontaire</v>
          </cell>
          <cell r="I413"/>
        </row>
        <row r="414">
          <cell r="E414" t="str">
            <v>Fonctionnement</v>
          </cell>
          <cell r="G414" t="str">
            <v>machines</v>
          </cell>
          <cell r="I414"/>
        </row>
        <row r="415">
          <cell r="E415" t="str">
            <v>ffg</v>
          </cell>
          <cell r="G415" t="str">
            <v>2014-15</v>
          </cell>
          <cell r="I415"/>
        </row>
        <row r="416">
          <cell r="E416" t="str">
            <v>ffg</v>
          </cell>
          <cell r="G416" t="str">
            <v>2015-16</v>
          </cell>
          <cell r="I416"/>
        </row>
        <row r="417">
          <cell r="E417" t="str">
            <v>Matériel</v>
          </cell>
          <cell r="G417" t="str">
            <v>pharma tape GRE</v>
          </cell>
          <cell r="I417"/>
        </row>
        <row r="418">
          <cell r="E418" t="str">
            <v>Cotisation</v>
          </cell>
          <cell r="G418" t="str">
            <v>2015-16</v>
          </cell>
          <cell r="I418">
            <v>185</v>
          </cell>
        </row>
        <row r="419">
          <cell r="E419" t="str">
            <v>Cotisation</v>
          </cell>
          <cell r="G419" t="str">
            <v>2015-16</v>
          </cell>
          <cell r="I419">
            <v>165</v>
          </cell>
        </row>
        <row r="420">
          <cell r="E420" t="str">
            <v>Cotisation</v>
          </cell>
          <cell r="G420" t="str">
            <v>2015-16</v>
          </cell>
          <cell r="I420">
            <v>155</v>
          </cell>
        </row>
        <row r="421">
          <cell r="E421" t="str">
            <v>Cotisation</v>
          </cell>
          <cell r="G421" t="str">
            <v>2015-16</v>
          </cell>
          <cell r="I421">
            <v>100</v>
          </cell>
        </row>
        <row r="422">
          <cell r="E422" t="str">
            <v>Cotisation</v>
          </cell>
          <cell r="G422" t="str">
            <v>2015-16</v>
          </cell>
          <cell r="I422">
            <v>135</v>
          </cell>
        </row>
        <row r="423">
          <cell r="E423" t="str">
            <v>Cotisation</v>
          </cell>
          <cell r="G423" t="str">
            <v>2015-16</v>
          </cell>
          <cell r="I423">
            <v>35</v>
          </cell>
        </row>
        <row r="424">
          <cell r="E424" t="str">
            <v>Cotisation</v>
          </cell>
          <cell r="G424" t="str">
            <v>2015-16</v>
          </cell>
          <cell r="I424">
            <v>165</v>
          </cell>
        </row>
        <row r="425">
          <cell r="E425" t="str">
            <v>Cotisation</v>
          </cell>
          <cell r="G425" t="str">
            <v>2015-16</v>
          </cell>
          <cell r="I425">
            <v>165</v>
          </cell>
        </row>
        <row r="426">
          <cell r="E426" t="str">
            <v>Cotisation</v>
          </cell>
          <cell r="G426" t="str">
            <v>2015-16</v>
          </cell>
          <cell r="I426">
            <v>135</v>
          </cell>
        </row>
        <row r="427">
          <cell r="E427" t="str">
            <v>Cotisation</v>
          </cell>
          <cell r="G427" t="str">
            <v>2015-16</v>
          </cell>
          <cell r="I427">
            <v>135</v>
          </cell>
        </row>
        <row r="428">
          <cell r="E428" t="str">
            <v>Cotisation</v>
          </cell>
          <cell r="G428" t="str">
            <v>2015-16</v>
          </cell>
          <cell r="I428">
            <v>35</v>
          </cell>
        </row>
        <row r="429">
          <cell r="E429" t="str">
            <v>Fonctionnement</v>
          </cell>
          <cell r="G429" t="str">
            <v>divers</v>
          </cell>
          <cell r="I429"/>
        </row>
        <row r="430">
          <cell r="E430" t="str">
            <v>Cotisation</v>
          </cell>
          <cell r="G430" t="str">
            <v>2015-16</v>
          </cell>
          <cell r="I430">
            <v>135</v>
          </cell>
        </row>
        <row r="431">
          <cell r="E431" t="str">
            <v>Cotisation</v>
          </cell>
          <cell r="G431" t="str">
            <v>2015-16</v>
          </cell>
          <cell r="I431">
            <v>135</v>
          </cell>
        </row>
        <row r="432">
          <cell r="E432" t="str">
            <v>Cotisation</v>
          </cell>
          <cell r="G432" t="str">
            <v>2015-16</v>
          </cell>
          <cell r="I432">
            <v>135</v>
          </cell>
        </row>
        <row r="433">
          <cell r="E433" t="str">
            <v>Cotisation</v>
          </cell>
          <cell r="G433" t="str">
            <v>2015-16</v>
          </cell>
          <cell r="I433">
            <v>135</v>
          </cell>
        </row>
        <row r="434">
          <cell r="E434" t="str">
            <v>Cotisation</v>
          </cell>
          <cell r="G434" t="str">
            <v>2015-16</v>
          </cell>
          <cell r="I434">
            <v>150</v>
          </cell>
        </row>
        <row r="435">
          <cell r="E435" t="str">
            <v>ffg</v>
          </cell>
          <cell r="G435" t="str">
            <v>2015-16</v>
          </cell>
          <cell r="I435"/>
        </row>
        <row r="436">
          <cell r="E436" t="str">
            <v>Cotisation</v>
          </cell>
          <cell r="G436" t="str">
            <v>2015-16</v>
          </cell>
          <cell r="I436">
            <v>135</v>
          </cell>
        </row>
        <row r="437">
          <cell r="E437" t="str">
            <v>Cotisation</v>
          </cell>
          <cell r="G437" t="str">
            <v>2015-16</v>
          </cell>
          <cell r="I437">
            <v>100</v>
          </cell>
        </row>
        <row r="438">
          <cell r="E438" t="str">
            <v>Cotisation</v>
          </cell>
          <cell r="G438" t="str">
            <v>2015-16</v>
          </cell>
          <cell r="I438">
            <v>70</v>
          </cell>
        </row>
        <row r="439">
          <cell r="E439" t="str">
            <v>Cotisation</v>
          </cell>
          <cell r="G439" t="str">
            <v>2015-16</v>
          </cell>
          <cell r="I439">
            <v>35</v>
          </cell>
        </row>
        <row r="440">
          <cell r="E440" t="str">
            <v>Cotisation</v>
          </cell>
          <cell r="G440" t="str">
            <v>2015-16</v>
          </cell>
          <cell r="I440">
            <v>135</v>
          </cell>
        </row>
        <row r="441">
          <cell r="E441" t="str">
            <v>Cotisation</v>
          </cell>
          <cell r="G441" t="str">
            <v>2015-16</v>
          </cell>
          <cell r="I441">
            <v>135</v>
          </cell>
        </row>
        <row r="442">
          <cell r="E442" t="str">
            <v>Cotisation</v>
          </cell>
          <cell r="G442" t="str">
            <v>2015-16</v>
          </cell>
          <cell r="I442">
            <v>135</v>
          </cell>
        </row>
        <row r="443">
          <cell r="E443" t="str">
            <v>Cotisation</v>
          </cell>
          <cell r="G443" t="str">
            <v>2015-16</v>
          </cell>
          <cell r="I443">
            <v>100</v>
          </cell>
        </row>
        <row r="444">
          <cell r="E444" t="str">
            <v>Cotisation</v>
          </cell>
          <cell r="G444" t="str">
            <v>2015-16</v>
          </cell>
          <cell r="I444">
            <v>35</v>
          </cell>
        </row>
        <row r="445">
          <cell r="E445" t="str">
            <v>Cotisation</v>
          </cell>
          <cell r="G445" t="str">
            <v>2015-16</v>
          </cell>
          <cell r="I445">
            <v>35</v>
          </cell>
        </row>
        <row r="446">
          <cell r="E446" t="str">
            <v>Cotisation</v>
          </cell>
          <cell r="G446" t="str">
            <v>2015-16</v>
          </cell>
          <cell r="I446">
            <v>65</v>
          </cell>
        </row>
        <row r="447">
          <cell r="E447" t="str">
            <v>Matériel</v>
          </cell>
          <cell r="G447" t="str">
            <v>remboursement VL</v>
          </cell>
          <cell r="I447"/>
        </row>
        <row r="448">
          <cell r="E448" t="str">
            <v>Cotisation</v>
          </cell>
          <cell r="G448" t="str">
            <v>2015-16</v>
          </cell>
          <cell r="I448">
            <v>105</v>
          </cell>
        </row>
        <row r="449">
          <cell r="E449" t="str">
            <v>Cotisation</v>
          </cell>
          <cell r="G449" t="str">
            <v>2015-16</v>
          </cell>
          <cell r="I449">
            <v>105</v>
          </cell>
        </row>
        <row r="450">
          <cell r="E450" t="str">
            <v>Cotisation</v>
          </cell>
          <cell r="G450" t="str">
            <v>2015-16</v>
          </cell>
          <cell r="I450">
            <v>135</v>
          </cell>
        </row>
        <row r="451">
          <cell r="E451" t="str">
            <v>Cotisation</v>
          </cell>
          <cell r="G451" t="str">
            <v>2015-16</v>
          </cell>
          <cell r="I451">
            <v>200</v>
          </cell>
        </row>
        <row r="452">
          <cell r="E452" t="str">
            <v>Cotisation</v>
          </cell>
          <cell r="G452" t="str">
            <v>2015-16</v>
          </cell>
          <cell r="I452">
            <v>135</v>
          </cell>
        </row>
        <row r="453">
          <cell r="E453" t="str">
            <v>Cotisation</v>
          </cell>
          <cell r="G453" t="str">
            <v>2015-16</v>
          </cell>
          <cell r="I453">
            <v>135</v>
          </cell>
        </row>
        <row r="454">
          <cell r="E454" t="str">
            <v>Cotisation</v>
          </cell>
          <cell r="G454" t="str">
            <v>2015-16</v>
          </cell>
          <cell r="I454">
            <v>135</v>
          </cell>
        </row>
        <row r="455">
          <cell r="E455" t="str">
            <v>Cotisation</v>
          </cell>
          <cell r="G455" t="str">
            <v>2015-16</v>
          </cell>
          <cell r="I455">
            <v>40</v>
          </cell>
        </row>
        <row r="456">
          <cell r="E456" t="str">
            <v>Cotisation</v>
          </cell>
          <cell r="G456" t="str">
            <v>2015-16</v>
          </cell>
          <cell r="I456">
            <v>35</v>
          </cell>
        </row>
        <row r="457">
          <cell r="E457" t="str">
            <v>Xtransfert</v>
          </cell>
          <cell r="G457"/>
          <cell r="I457">
            <v>1312</v>
          </cell>
        </row>
        <row r="458">
          <cell r="E458" t="str">
            <v>Cotisation</v>
          </cell>
          <cell r="G458" t="str">
            <v>2015-16</v>
          </cell>
          <cell r="I458">
            <v>160</v>
          </cell>
        </row>
        <row r="459">
          <cell r="E459" t="str">
            <v>Cotisation</v>
          </cell>
          <cell r="G459" t="str">
            <v>2015-16</v>
          </cell>
          <cell r="I459">
            <v>40</v>
          </cell>
        </row>
        <row r="460">
          <cell r="E460" t="str">
            <v>Cotisation</v>
          </cell>
          <cell r="G460" t="str">
            <v>2015-16</v>
          </cell>
          <cell r="I460">
            <v>35</v>
          </cell>
        </row>
        <row r="461">
          <cell r="E461" t="str">
            <v>Cotisation</v>
          </cell>
          <cell r="G461" t="str">
            <v>2015-16</v>
          </cell>
          <cell r="I461">
            <v>35</v>
          </cell>
        </row>
        <row r="462">
          <cell r="E462" t="str">
            <v>Cotisation</v>
          </cell>
          <cell r="G462" t="str">
            <v>2015-16</v>
          </cell>
          <cell r="I462">
            <v>135</v>
          </cell>
        </row>
        <row r="463">
          <cell r="E463" t="str">
            <v>Cotisation</v>
          </cell>
          <cell r="G463" t="str">
            <v>2015-16</v>
          </cell>
          <cell r="I463">
            <v>30</v>
          </cell>
        </row>
        <row r="464">
          <cell r="E464" t="str">
            <v>Fonctionnement</v>
          </cell>
          <cell r="G464" t="str">
            <v>papier+encre+eau</v>
          </cell>
          <cell r="I464"/>
        </row>
        <row r="465">
          <cell r="E465" t="str">
            <v>Fonctionnement</v>
          </cell>
          <cell r="G465" t="str">
            <v>fardes reçu intercalaires</v>
          </cell>
          <cell r="I465"/>
        </row>
        <row r="466">
          <cell r="E466" t="str">
            <v>Cotisation</v>
          </cell>
          <cell r="G466" t="str">
            <v>2015/16</v>
          </cell>
          <cell r="I466">
            <v>100</v>
          </cell>
        </row>
        <row r="467">
          <cell r="E467" t="str">
            <v>Cotisation</v>
          </cell>
          <cell r="G467" t="str">
            <v>2015/16</v>
          </cell>
          <cell r="I467">
            <v>35</v>
          </cell>
        </row>
        <row r="468">
          <cell r="E468" t="str">
            <v>Cotisation</v>
          </cell>
          <cell r="G468" t="str">
            <v>2015/16</v>
          </cell>
          <cell r="I468">
            <v>5</v>
          </cell>
        </row>
        <row r="469">
          <cell r="E469" t="str">
            <v>Cotisation</v>
          </cell>
          <cell r="G469" t="str">
            <v>2015/16</v>
          </cell>
          <cell r="I469">
            <v>105</v>
          </cell>
        </row>
        <row r="470">
          <cell r="E470" t="str">
            <v>Cotisation</v>
          </cell>
          <cell r="G470" t="str">
            <v>2015-16</v>
          </cell>
          <cell r="I470">
            <v>100</v>
          </cell>
        </row>
        <row r="471">
          <cell r="E471" t="str">
            <v>Défraiement</v>
          </cell>
          <cell r="G471" t="str">
            <v>GRE GRA GRB</v>
          </cell>
          <cell r="I471"/>
        </row>
        <row r="472">
          <cell r="E472" t="str">
            <v>Défraiement</v>
          </cell>
          <cell r="G472" t="str">
            <v>GRI</v>
          </cell>
          <cell r="I472"/>
        </row>
        <row r="473">
          <cell r="E473" t="str">
            <v>Défraiement</v>
          </cell>
          <cell r="G473" t="str">
            <v>GRE GRC</v>
          </cell>
          <cell r="I473"/>
        </row>
        <row r="474">
          <cell r="E474" t="str">
            <v>Défraiement</v>
          </cell>
          <cell r="G474" t="str">
            <v>MJ9+MJ10+Psych</v>
          </cell>
          <cell r="I474"/>
        </row>
        <row r="475">
          <cell r="E475" t="str">
            <v>Cotisation</v>
          </cell>
          <cell r="G475" t="str">
            <v>2015-16</v>
          </cell>
          <cell r="I475">
            <v>105</v>
          </cell>
        </row>
        <row r="476">
          <cell r="E476" t="str">
            <v>Cotisation</v>
          </cell>
          <cell r="G476" t="str">
            <v>2015-16</v>
          </cell>
          <cell r="I476">
            <v>105</v>
          </cell>
        </row>
        <row r="477">
          <cell r="E477" t="str">
            <v>Cotisation</v>
          </cell>
          <cell r="G477" t="str">
            <v>2015-16</v>
          </cell>
          <cell r="I477">
            <v>200</v>
          </cell>
        </row>
        <row r="478">
          <cell r="E478" t="str">
            <v>Cotisation</v>
          </cell>
          <cell r="G478" t="str">
            <v>2015-16</v>
          </cell>
          <cell r="I478">
            <v>100</v>
          </cell>
        </row>
        <row r="479">
          <cell r="E479" t="str">
            <v>Cotisation</v>
          </cell>
          <cell r="G479" t="str">
            <v>2015-16</v>
          </cell>
          <cell r="I479">
            <v>100</v>
          </cell>
        </row>
        <row r="480">
          <cell r="E480" t="str">
            <v>Cotisation</v>
          </cell>
          <cell r="G480" t="str">
            <v>2015-16</v>
          </cell>
          <cell r="I480">
            <v>135</v>
          </cell>
        </row>
        <row r="481">
          <cell r="E481" t="str">
            <v>Cotisation</v>
          </cell>
          <cell r="G481" t="str">
            <v>2015-16</v>
          </cell>
          <cell r="I481">
            <v>135</v>
          </cell>
        </row>
        <row r="482">
          <cell r="E482" t="str">
            <v>Cotisation</v>
          </cell>
          <cell r="G482" t="str">
            <v>2015-16</v>
          </cell>
          <cell r="I482">
            <v>80</v>
          </cell>
        </row>
        <row r="483">
          <cell r="E483" t="str">
            <v>Cotisation</v>
          </cell>
          <cell r="G483" t="str">
            <v>2015-16</v>
          </cell>
          <cell r="I483">
            <v>45</v>
          </cell>
        </row>
        <row r="484">
          <cell r="E484" t="str">
            <v>Cotisation</v>
          </cell>
          <cell r="G484" t="str">
            <v>2015-16</v>
          </cell>
          <cell r="I484">
            <v>365</v>
          </cell>
        </row>
        <row r="485">
          <cell r="E485" t="str">
            <v>banque</v>
          </cell>
          <cell r="G485" t="str">
            <v>frais de gestion</v>
          </cell>
          <cell r="I485"/>
        </row>
        <row r="486">
          <cell r="E486" t="str">
            <v>banque</v>
          </cell>
          <cell r="G486" t="str">
            <v>pc-banking</v>
          </cell>
          <cell r="I486"/>
        </row>
        <row r="487">
          <cell r="E487" t="str">
            <v>banque</v>
          </cell>
          <cell r="G487" t="str">
            <v>service</v>
          </cell>
          <cell r="I487"/>
        </row>
        <row r="488">
          <cell r="E488" t="str">
            <v>Cotisation</v>
          </cell>
          <cell r="G488" t="str">
            <v>2015-16</v>
          </cell>
          <cell r="I488">
            <v>132</v>
          </cell>
        </row>
        <row r="489">
          <cell r="E489" t="str">
            <v>Cotisation</v>
          </cell>
          <cell r="G489" t="str">
            <v>2015-16</v>
          </cell>
          <cell r="I489">
            <v>130</v>
          </cell>
        </row>
        <row r="490">
          <cell r="E490" t="str">
            <v>Cotisation</v>
          </cell>
          <cell r="G490" t="str">
            <v>2015-16</v>
          </cell>
          <cell r="I490">
            <v>100</v>
          </cell>
        </row>
        <row r="491">
          <cell r="E491" t="str">
            <v>Cotisation</v>
          </cell>
          <cell r="G491" t="str">
            <v>2015-16</v>
          </cell>
          <cell r="I491">
            <v>3</v>
          </cell>
        </row>
        <row r="492">
          <cell r="E492" t="str">
            <v>Xtransfert</v>
          </cell>
          <cell r="G492"/>
          <cell r="I492">
            <v>1800</v>
          </cell>
        </row>
        <row r="493">
          <cell r="E493" t="str">
            <v>Cotisation</v>
          </cell>
          <cell r="G493" t="str">
            <v>2015-16</v>
          </cell>
          <cell r="I493">
            <v>46</v>
          </cell>
        </row>
        <row r="494">
          <cell r="E494" t="str">
            <v>Cotisation</v>
          </cell>
          <cell r="G494" t="str">
            <v>2015-16</v>
          </cell>
          <cell r="I494">
            <v>100</v>
          </cell>
        </row>
        <row r="495">
          <cell r="E495"/>
          <cell r="G495"/>
          <cell r="I495"/>
        </row>
        <row r="496">
          <cell r="E496"/>
          <cell r="G496"/>
          <cell r="I496"/>
        </row>
        <row r="497">
          <cell r="E497"/>
          <cell r="G497"/>
          <cell r="I497"/>
        </row>
        <row r="498">
          <cell r="E498"/>
          <cell r="G498"/>
          <cell r="I498"/>
        </row>
        <row r="499">
          <cell r="E499"/>
          <cell r="G499"/>
          <cell r="I499"/>
        </row>
        <row r="500">
          <cell r="E500"/>
          <cell r="G500"/>
          <cell r="I500"/>
        </row>
        <row r="501">
          <cell r="E501"/>
          <cell r="G501"/>
          <cell r="I501"/>
        </row>
        <row r="502">
          <cell r="E502"/>
          <cell r="G502"/>
          <cell r="I502"/>
        </row>
        <row r="503">
          <cell r="E503"/>
          <cell r="G503"/>
          <cell r="I503"/>
        </row>
        <row r="504">
          <cell r="E504"/>
          <cell r="G504"/>
          <cell r="I504"/>
        </row>
        <row r="505">
          <cell r="E505"/>
          <cell r="G505"/>
          <cell r="I505"/>
        </row>
        <row r="506">
          <cell r="E506"/>
          <cell r="G506"/>
          <cell r="I506"/>
        </row>
        <row r="507">
          <cell r="E507"/>
          <cell r="G507"/>
          <cell r="I507"/>
        </row>
        <row r="508">
          <cell r="E508"/>
          <cell r="G508"/>
          <cell r="I508"/>
        </row>
        <row r="509">
          <cell r="E509"/>
          <cell r="G509"/>
          <cell r="I509"/>
        </row>
        <row r="510">
          <cell r="E510"/>
          <cell r="G510"/>
          <cell r="I510"/>
        </row>
        <row r="511">
          <cell r="E511"/>
          <cell r="G511"/>
          <cell r="I511"/>
        </row>
        <row r="512">
          <cell r="E512"/>
          <cell r="G512"/>
          <cell r="I512"/>
        </row>
        <row r="513">
          <cell r="E513"/>
          <cell r="G513"/>
          <cell r="I513"/>
        </row>
        <row r="514">
          <cell r="E514"/>
          <cell r="G514"/>
          <cell r="I514"/>
        </row>
        <row r="515">
          <cell r="E515"/>
          <cell r="G515"/>
          <cell r="I515"/>
        </row>
        <row r="516">
          <cell r="E516"/>
          <cell r="G516"/>
          <cell r="I516"/>
        </row>
        <row r="517">
          <cell r="E517"/>
          <cell r="G517"/>
          <cell r="I517"/>
        </row>
        <row r="518">
          <cell r="E518"/>
          <cell r="G518"/>
          <cell r="I518"/>
        </row>
        <row r="519">
          <cell r="E519"/>
          <cell r="G519"/>
          <cell r="I519"/>
        </row>
        <row r="520">
          <cell r="E520"/>
          <cell r="G520"/>
          <cell r="I520"/>
        </row>
        <row r="521">
          <cell r="E521"/>
          <cell r="G521"/>
          <cell r="I521"/>
        </row>
        <row r="522">
          <cell r="E522"/>
          <cell r="G522"/>
          <cell r="I522"/>
        </row>
        <row r="523">
          <cell r="E523"/>
          <cell r="G523"/>
          <cell r="I523"/>
        </row>
        <row r="524">
          <cell r="E524"/>
          <cell r="G524"/>
          <cell r="I524"/>
        </row>
        <row r="525">
          <cell r="E525"/>
          <cell r="G525"/>
          <cell r="I525"/>
        </row>
        <row r="526">
          <cell r="E526"/>
          <cell r="G526"/>
          <cell r="I526"/>
        </row>
        <row r="527">
          <cell r="E527"/>
          <cell r="G527"/>
          <cell r="I527"/>
        </row>
        <row r="528">
          <cell r="E528"/>
          <cell r="G528"/>
          <cell r="I528"/>
        </row>
        <row r="529">
          <cell r="E529"/>
          <cell r="G529"/>
          <cell r="I529"/>
        </row>
        <row r="530">
          <cell r="E530"/>
          <cell r="G530"/>
          <cell r="I530"/>
        </row>
        <row r="531">
          <cell r="E531"/>
          <cell r="G531"/>
          <cell r="I531"/>
        </row>
        <row r="532">
          <cell r="E532"/>
          <cell r="G532"/>
          <cell r="I532"/>
        </row>
        <row r="533">
          <cell r="E533"/>
          <cell r="G533"/>
          <cell r="I533"/>
        </row>
        <row r="534">
          <cell r="E534"/>
          <cell r="G534"/>
          <cell r="I534"/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" refreshedDate="42290.697478240741" createdVersion="4" refreshedVersion="4" minRefreshableVersion="3" recordCount="126">
  <cacheSource type="worksheet">
    <worksheetSource ref="A1:Q127" sheet="inscription 2015-2016"/>
  </cacheSource>
  <cacheFields count="17">
    <cacheField name="Date_x000a_V.L." numFmtId="16">
      <sharedItems containsDate="1" containsBlank="1" containsMixedTypes="1" minDate="2015-09-01T00:00:00" maxDate="2015-10-13T00:00:00"/>
    </cacheField>
    <cacheField name="Nb_x000a_liste" numFmtId="0">
      <sharedItems containsSemiMixedTypes="0" containsString="0" containsNumber="1" containsInteger="1" minValue="1" maxValue="24"/>
    </cacheField>
    <cacheField name="Code_x000a_liste" numFmtId="2">
      <sharedItems count="9">
        <s v="GRE"/>
        <s v="GRI"/>
        <s v="EDam"/>
        <s v="GRC"/>
        <s v="GRA"/>
        <s v="Mjazz"/>
        <s v="GRB"/>
        <s v="Psych"/>
        <s v="z"/>
      </sharedItems>
    </cacheField>
    <cacheField name="licence_x000a_liste" numFmtId="0">
      <sharedItems containsString="0" containsBlank="1" containsNumber="1" containsInteger="1" minValue="14497" maxValue="1113534"/>
    </cacheField>
    <cacheField name="Nom_x000a_liste" numFmtId="0">
      <sharedItems count="89">
        <s v="Benhida-Yasmine"/>
        <s v="Bortoletto-Laura"/>
        <s v="Lesage-Tiffany"/>
        <s v="Mattina-Nuzia"/>
        <s v="Mazziotta-Maude"/>
        <s v="Sciascia-Anna"/>
        <s v="Smets-Guénaëlle"/>
        <s v="Binnici-Vincianne"/>
        <s v="Natola-Maria"/>
        <s v="Picone-Dominique"/>
        <s v="Rogge-Ambre"/>
        <s v="Viola-Marie-Therèse"/>
        <s v="Castiglione-Assunta"/>
        <s v="Montagnino-Antonia"/>
        <s v="Nyns-Nora"/>
        <s v="Gilles-Emma"/>
        <s v="Benvegna-Lilou"/>
        <s v="Banken-Josiane"/>
        <s v="Maréchal-Maria"/>
        <s v="Defresne-Anne Marie"/>
        <s v="Legrand-Marie-Louise"/>
        <s v="Mathy-Joelle"/>
        <s v="Maes-Erin"/>
        <s v="Girardi-Charline"/>
        <s v="Vanturenhout-Mathilde"/>
        <s v="Dagnely-Noella"/>
        <s v="Tergui-Naïssa"/>
        <s v="Moszkowicz-Viviane"/>
        <s v="Abbate-Louise"/>
        <s v="Marchal-Lise"/>
        <s v="Vincke-Lola"/>
        <s v="Costanzo-Giusseppa"/>
        <s v="Difresco- Ileana"/>
        <s v="Quaranta-Issia"/>
        <s v="Roung-Eva"/>
        <s v="Abbate-Lucie"/>
        <s v="Caputi-Alicia"/>
        <s v="Ramakers-Laly"/>
        <s v="Vanstraelen-Clémentine"/>
        <s v="Santangelo-Eva"/>
        <s v="Preud'homme-Noémie"/>
        <s v="Lahaye-Priscilla"/>
        <s v="Lognoul-Luna"/>
        <s v="Rizzo-Alissa"/>
        <s v="Rhimi-Maissa"/>
        <s v="Bergmans-Romane"/>
        <s v="Lombardo-Célia"/>
        <s v="Chammache-Yassmine"/>
        <s v="Paulus-Elana"/>
        <s v="Herman-Léa"/>
        <s v="Legrand-Antoinette"/>
        <s v="Papeliers-Clémence"/>
        <s v="Zattolo-Giovanna"/>
        <s v="Coppola-Melina"/>
        <s v="Di Martile-Vanda"/>
        <s v="Sperandeo-Giuseppina"/>
        <s v="Caltabellotta-Eva"/>
        <s v="Caltabellotta-Lola"/>
        <s v="Donato-lily"/>
        <s v="Katambowe-Ruth-Claude"/>
        <s v="Addouche-Sophia"/>
        <s v="Moriello-Olivia"/>
        <s v="Bodson-Elise"/>
        <s v="Bodson-Martin"/>
        <s v="Lo Presti-Ilario"/>
        <s v="Van Raemdonck-Célia"/>
        <s v="Caputi-Romane"/>
        <s v="De Saint Georges-Iseut"/>
        <s v="Essaidi-Ines"/>
        <s v="San Lorenzo-Mila"/>
        <s v="Desmicht-Orlane"/>
        <s v="Delvaux-Juliette"/>
        <s v="Capitano-Calogero"/>
        <s v="Capitano-Carmelo"/>
        <s v="Caputi-Maelle"/>
        <s v="Meys-Jeanne"/>
        <s v="Mouloudi-Aya"/>
        <s v="Tahri-Sirine"/>
        <s v="Karatzas-Angélique"/>
        <s v="Karatzas-Anastasia"/>
        <s v="Gazibaric-Alena"/>
        <s v="Cennetoglu-Aksel"/>
        <s v="Koudja-Jade"/>
        <s v="Kassessa Kayembe-Lisa-Grâce"/>
        <s v="Avola-Natasha"/>
        <s v="El kadri-Ines"/>
        <s v="Sahraoui-Anissa"/>
        <s v="Coppola-Chiara"/>
        <s v="zz"/>
      </sharedItems>
    </cacheField>
    <cacheField name="code2" numFmtId="0">
      <sharedItems containsBlank="1"/>
    </cacheField>
    <cacheField name="S" numFmtId="0">
      <sharedItems/>
    </cacheField>
    <cacheField name="Adresse" numFmtId="0">
      <sharedItems/>
    </cacheField>
    <cacheField name="CP" numFmtId="0">
      <sharedItems containsBlank="1" containsMixedTypes="1" containsNumber="1" containsInteger="1" minValue="4000" maxValue="4520"/>
    </cacheField>
    <cacheField name="Localité" numFmtId="0">
      <sharedItems containsBlank="1"/>
    </cacheField>
    <cacheField name="liste_x000a__x000a_date Nai" numFmtId="164">
      <sharedItems containsDate="1" containsBlank="1" containsMixedTypes="1" minDate="1945-01-19T00:00:00" maxDate="2013-06-22T00:00:00"/>
    </cacheField>
    <cacheField name="Natio" numFmtId="0">
      <sharedItems containsBlank="1"/>
    </cacheField>
    <cacheField name="tél" numFmtId="0">
      <sharedItems containsBlank="1"/>
    </cacheField>
    <cacheField name="liste_x000a__x000a_GSM" numFmtId="0">
      <sharedItems containsBlank="1"/>
    </cacheField>
    <cacheField name="79 ad mails" numFmtId="0">
      <sharedItems containsBlank="1"/>
    </cacheField>
    <cacheField name="Liste_x000a_droit _x000a_image_x000a_N° doc" numFmtId="0">
      <sharedItems containsBlank="1"/>
    </cacheField>
    <cacheField name="Liste_x000a__x000a_Inscription" numFmtId="164">
      <sharedItems containsNonDate="0" containsDate="1" containsString="0" containsBlank="1" minDate="2015-09-01T00:00:00" maxDate="2015-10-0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6">
  <r>
    <d v="2015-09-08T00:00:00"/>
    <n v="1"/>
    <x v="0"/>
    <n v="14497"/>
    <x v="0"/>
    <s v="GRI"/>
    <s v="F"/>
    <s v="Rue Louis Germeaux 30"/>
    <n v="4342"/>
    <s v="Hognoul"/>
    <d v="2000-11-10T00:00:00"/>
    <s v="Belge"/>
    <s v="04/257 78 88"/>
    <s v="0497/38 42 26_x000a_0499/19 29 99 M"/>
    <s v="fat_osmani@hotmail.com"/>
    <s v="34/o"/>
    <d v="2015-09-02T00:00:00"/>
  </r>
  <r>
    <d v="2015-09-08T00:00:00"/>
    <n v="1"/>
    <x v="1"/>
    <n v="14497"/>
    <x v="0"/>
    <s v="GRE"/>
    <s v="F"/>
    <s v="Rue Louis Germeaux 30"/>
    <n v="4342"/>
    <s v="Hognoul"/>
    <d v="2000-11-10T00:00:00"/>
    <s v="Belge"/>
    <s v="04/257 78 88"/>
    <s v="0497/38 42 26_x000a_0499/19 29 99 M"/>
    <s v="fat_osmani@hotmail.com"/>
    <s v="34/o"/>
    <d v="2015-09-13T00:00:00"/>
  </r>
  <r>
    <d v="2015-09-08T00:00:00"/>
    <n v="1"/>
    <x v="0"/>
    <n v="14498"/>
    <x v="1"/>
    <s v="GRI"/>
    <s v="F"/>
    <s v="Rue Fond-Pirette 87"/>
    <n v="4000"/>
    <s v="Liège"/>
    <d v="1999-08-26T00:00:00"/>
    <s v="Belge"/>
    <s v="04/226 90 00"/>
    <s v="0483/36 10 47_x000a_0486/27 74 55 M"/>
    <s v="odette.marion@base.be"/>
    <s v="2/o"/>
    <d v="2015-09-02T00:00:00"/>
  </r>
  <r>
    <d v="2015-09-08T00:00:00"/>
    <n v="1"/>
    <x v="1"/>
    <n v="14498"/>
    <x v="1"/>
    <s v="GRE"/>
    <s v="F"/>
    <s v="Rue Fond-Pirette 87"/>
    <n v="4000"/>
    <s v="Liège"/>
    <d v="1999-08-26T00:00:00"/>
    <s v="Belge"/>
    <s v="04/226 90 00"/>
    <s v="0483/36 10 47_x000a_0486/27 74 55 M"/>
    <s v="odette.marion@base.be"/>
    <s v="2/o"/>
    <d v="2015-09-13T00:00:00"/>
  </r>
  <r>
    <d v="2015-09-01T00:00:00"/>
    <n v="1"/>
    <x v="0"/>
    <n v="19548"/>
    <x v="2"/>
    <s v="GRI"/>
    <s v="F"/>
    <s v="Rue Tout-Va-Bien 67"/>
    <n v="4420"/>
    <s v="St Nicolas"/>
    <d v="1997-08-13T00:00:00"/>
    <s v="Belge"/>
    <m/>
    <s v="0498/78 32 68_x000a_0496/11 12 13 M"/>
    <s v="tiffany.lesage1997@gmail.com"/>
    <s v="39/o"/>
    <d v="2015-09-02T00:00:00"/>
  </r>
  <r>
    <d v="2015-09-01T00:00:00"/>
    <n v="1"/>
    <x v="1"/>
    <n v="19548"/>
    <x v="2"/>
    <s v="GRE"/>
    <s v="F"/>
    <s v="Rue Tout-Va-Bien 67"/>
    <n v="4420"/>
    <s v="St Nicolas"/>
    <d v="1997-08-13T00:00:00"/>
    <s v="Belge"/>
    <m/>
    <s v="0498/78 32 68_x000a_0496/11 12 13 M"/>
    <s v="tiffany.lesage1997@gmail.com"/>
    <s v="39/o"/>
    <d v="2015-09-13T00:00:00"/>
  </r>
  <r>
    <d v="2015-09-13T00:00:00"/>
    <n v="1"/>
    <x v="2"/>
    <n v="19561"/>
    <x v="3"/>
    <m/>
    <s v="F"/>
    <s v="rue des Muguets 34"/>
    <n v="4420"/>
    <s v="St Nicolas"/>
    <d v="1953-12-04T00:00:00"/>
    <s v="Ital"/>
    <m/>
    <s v="0499/176643"/>
    <m/>
    <s v="67/o"/>
    <d v="2015-09-01T00:00:00"/>
  </r>
  <r>
    <d v="2015-09-01T00:00:00"/>
    <n v="1"/>
    <x v="0"/>
    <n v="19562"/>
    <x v="4"/>
    <m/>
    <s v="F"/>
    <s v="Rue De La Vaux 9/7"/>
    <n v="4450"/>
    <s v="Juprelle"/>
    <d v="1994-06-08T00:00:00"/>
    <s v="Belge"/>
    <m/>
    <s v="0497/67 27 16"/>
    <s v="maudesouricette0608@gmail.com"/>
    <s v="6/o"/>
    <d v="2015-09-02T00:00:00"/>
  </r>
  <r>
    <d v="2015-09-08T00:00:00"/>
    <n v="1"/>
    <x v="2"/>
    <n v="19590"/>
    <x v="5"/>
    <m/>
    <s v="F"/>
    <s v="Av Fr. Van Belle 41"/>
    <n v="4420"/>
    <s v="Tilleur (lg)"/>
    <d v="1965-01-28T00:00:00"/>
    <s v="Belge"/>
    <s v="04/234 05 51"/>
    <s v="0491/08 92 93"/>
    <s v="Sciasciaanna@gmail.com"/>
    <s v="9/o"/>
    <d v="2015-09-03T00:00:00"/>
  </r>
  <r>
    <d v="2015-09-08T00:00:00"/>
    <n v="1"/>
    <x v="0"/>
    <n v="32659"/>
    <x v="6"/>
    <s v="GRI"/>
    <s v="F"/>
    <s v="Rue Davio 17"/>
    <n v="4102"/>
    <s v="Ougrée"/>
    <d v="2001-11-07T00:00:00"/>
    <s v="Belge"/>
    <s v="04/384 78 00"/>
    <s v="0471/71 35 31_x000a_0493/58 36 16 M"/>
    <s v="lucie.nieduziak@hotmail.be"/>
    <s v="36/o"/>
    <d v="2015-09-02T00:00:00"/>
  </r>
  <r>
    <d v="2015-09-08T00:00:00"/>
    <n v="1"/>
    <x v="1"/>
    <n v="32659"/>
    <x v="6"/>
    <s v="GRE"/>
    <s v="F"/>
    <s v="Rue Davio 17"/>
    <n v="4102"/>
    <s v="Ougrée"/>
    <d v="2001-11-07T00:00:00"/>
    <s v="Belge"/>
    <s v="04/384 78 00"/>
    <s v="0471/71 35 31_x000a_0493/58 36 16 M"/>
    <s v="lucie.nieduziak@hotmail.be"/>
    <s v="36/o"/>
    <d v="2015-09-13T00:00:00"/>
  </r>
  <r>
    <d v="2015-09-16T00:00:00"/>
    <n v="1"/>
    <x v="2"/>
    <n v="32802"/>
    <x v="7"/>
    <m/>
    <s v="F"/>
    <s v="Rue du Carrefour 165"/>
    <n v="4101"/>
    <s v="Jemeppe"/>
    <d v="1973-10-26T00:00:00"/>
    <s v="Belge"/>
    <s v="04/265 63 31"/>
    <s v="0485/56 99 79"/>
    <s v="vincentarrisico@gmail.com"/>
    <s v="65/o"/>
    <d v="2015-09-01T00:00:00"/>
  </r>
  <r>
    <d v="2015-10-02T00:00:00"/>
    <n v="2"/>
    <x v="2"/>
    <n v="35782"/>
    <x v="8"/>
    <m/>
    <s v="F"/>
    <s v="Jean-Paul Sartre 15"/>
    <n v="4460"/>
    <s v="Grâce-Hollogne"/>
    <d v="1954-04-19T00:00:00"/>
    <s v="Belge"/>
    <s v="04/246 34 00"/>
    <s v="0495/92 69 10"/>
    <m/>
    <s v="164/o"/>
    <d v="2015-09-23T00:00:00"/>
  </r>
  <r>
    <d v="2015-09-08T00:00:00"/>
    <n v="3"/>
    <x v="2"/>
    <n v="38333"/>
    <x v="9"/>
    <m/>
    <s v="F"/>
    <s v="Rue des Noyers 53"/>
    <n v="4000"/>
    <s v="Liège"/>
    <d v="1964-07-29T00:00:00"/>
    <s v="Belge"/>
    <s v="04/226 41 71"/>
    <s v="0485/37 22 41"/>
    <s v="dominique-picone@live.fr"/>
    <s v="12/o"/>
    <d v="2015-09-01T00:00:00"/>
  </r>
  <r>
    <d v="2015-09-21T00:00:00"/>
    <n v="1"/>
    <x v="3"/>
    <n v="43682"/>
    <x v="10"/>
    <m/>
    <s v="F"/>
    <s v="rue du Mayeur 66"/>
    <n v="4420"/>
    <s v="St Nicolas"/>
    <d v="2006-07-03T00:00:00"/>
    <s v="Belge"/>
    <s v="04/342 90 61"/>
    <s v="0497/93 87 51 M"/>
    <s v="ac.fraikin@gmail.com"/>
    <s v="148/o"/>
    <d v="2015-09-10T00:00:00"/>
  </r>
  <r>
    <d v="2015-09-15T00:00:00"/>
    <n v="1"/>
    <x v="2"/>
    <n v="54301"/>
    <x v="11"/>
    <m/>
    <s v="F"/>
    <s v="Av des Maronniers 162"/>
    <n v="4420"/>
    <s v="St Nicolas"/>
    <d v="1947-09-07T00:00:00"/>
    <s v="Belge"/>
    <s v="04/233 51 72"/>
    <s v="0477/79 09 23"/>
    <m/>
    <s v="14/o"/>
    <d v="2015-09-01T00:00:00"/>
  </r>
  <r>
    <d v="2015-10-06T00:00:00"/>
    <n v="2"/>
    <x v="2"/>
    <n v="54319"/>
    <x v="12"/>
    <m/>
    <s v="F"/>
    <s v="Rue du Mayeur 27"/>
    <n v="4420"/>
    <s v="St Nicolas"/>
    <d v="1956-03-05T00:00:00"/>
    <s v="Belge"/>
    <m/>
    <s v="0494/08 92 67"/>
    <s v="assunta.bode@hotmail.com"/>
    <s v="13/o"/>
    <d v="2015-09-01T00:00:00"/>
  </r>
  <r>
    <d v="2015-09-26T00:00:00"/>
    <n v="3"/>
    <x v="2"/>
    <n v="55108"/>
    <x v="13"/>
    <m/>
    <s v="F"/>
    <s v="Chemin des Puisatiers 10"/>
    <n v="4431"/>
    <s v="Loncin"/>
    <d v="1951-12-05T00:00:00"/>
    <s v="Ital"/>
    <m/>
    <s v="0496/08 07 02"/>
    <m/>
    <s v="96/o"/>
    <d v="2015-09-15T00:00:00"/>
  </r>
  <r>
    <d v="2015-09-23T00:00:00"/>
    <n v="1"/>
    <x v="0"/>
    <n v="55196"/>
    <x v="14"/>
    <s v="GRI"/>
    <s v="F"/>
    <s v="rue des Noyers 27"/>
    <n v="4000"/>
    <s v="Liège"/>
    <d v="2001-05-31T00:00:00"/>
    <s v="Belge"/>
    <s v="04/229 32 04"/>
    <s v="0493/62 02 80"/>
    <s v="ben-nyns@hotmail.com"/>
    <s v="89/o"/>
    <d v="2015-09-04T00:00:00"/>
  </r>
  <r>
    <d v="2015-09-23T00:00:00"/>
    <n v="1"/>
    <x v="1"/>
    <n v="55196"/>
    <x v="14"/>
    <s v="GRE"/>
    <s v="F"/>
    <s v="rue des Noyers 27"/>
    <n v="4000"/>
    <s v="Liège"/>
    <d v="2001-05-31T00:00:00"/>
    <s v="Belge"/>
    <s v="04/229 32 04"/>
    <s v="0493/62 02 80"/>
    <s v="ben-nyns@hotmail.com"/>
    <s v="89/o"/>
    <d v="2015-09-13T00:00:00"/>
  </r>
  <r>
    <d v="2015-09-26T00:00:00"/>
    <n v="1"/>
    <x v="4"/>
    <n v="57397"/>
    <x v="15"/>
    <m/>
    <s v="F"/>
    <s v="bd De La Sauvenière 138/62"/>
    <n v="4000"/>
    <s v="Liège"/>
    <d v="2008-05-14T00:00:00"/>
    <s v="Belgee"/>
    <m/>
    <s v="0497/21 87 62 M"/>
    <s v="gilles.louis@hotmail.com"/>
    <s v="161/o"/>
    <d v="2015-09-16T00:00:00"/>
  </r>
  <r>
    <d v="2015-09-13T00:00:00"/>
    <n v="1"/>
    <x v="3"/>
    <n v="58362"/>
    <x v="16"/>
    <m/>
    <s v="F"/>
    <s v="rue du Travail 32/A"/>
    <n v="4420"/>
    <s v="St Nicolas"/>
    <d v="2007-09-11T00:00:00"/>
    <s v="Belge"/>
    <m/>
    <s v="0475/29 63 71"/>
    <m/>
    <s v="146/o"/>
    <d v="2015-09-07T00:00:00"/>
  </r>
  <r>
    <d v="2015-09-19T00:00:00"/>
    <n v="1"/>
    <x v="2"/>
    <n v="58596"/>
    <x v="17"/>
    <m/>
    <s v="F"/>
    <s v="rue du Mayeur 14"/>
    <n v="4420"/>
    <s v="St Nicolas"/>
    <d v="1961-02-18T00:00:00"/>
    <s v="Belge"/>
    <m/>
    <s v="0495/77 23 69"/>
    <m/>
    <s v="149/o"/>
    <d v="2015-09-14T00:00:00"/>
  </r>
  <r>
    <d v="2015-10-09T00:00:00"/>
    <n v="1"/>
    <x v="3"/>
    <n v="68716"/>
    <x v="18"/>
    <m/>
    <s v="F"/>
    <s v="Rue Bois-Gotha 93"/>
    <n v="4000"/>
    <s v="Liège"/>
    <d v="2005-08-18T00:00:00"/>
    <s v="Belg"/>
    <s v="04/2242728"/>
    <s v="0485/74 97 35 P_x000a_0486/40 87 10 M"/>
    <s v="ermarechal@gmail.com"/>
    <s v="7/o"/>
    <d v="2015-09-17T00:00:00"/>
  </r>
  <r>
    <d v="2015-09-08T00:00:00"/>
    <n v="1"/>
    <x v="2"/>
    <n v="71369"/>
    <x v="19"/>
    <m/>
    <s v="F"/>
    <s v="Rue Paul Janson 30"/>
    <n v="4420"/>
    <s v="St Nicolas"/>
    <d v="1951-11-03T00:00:00"/>
    <s v="Belge"/>
    <m/>
    <s v="0471/88 51 89"/>
    <m/>
    <s v="54/o"/>
    <d v="2015-09-03T00:00:00"/>
  </r>
  <r>
    <d v="2015-09-21T00:00:00"/>
    <n v="2"/>
    <x v="2"/>
    <n v="71385"/>
    <x v="20"/>
    <m/>
    <s v="F"/>
    <s v="Av Francois Van Belle 37"/>
    <n v="4420"/>
    <s v="St Nicolas"/>
    <d v="1957-12-22T00:00:00"/>
    <s v="Belge"/>
    <s v="04/234 23 05"/>
    <s v="0487/74 95 50"/>
    <s v="marie.l-legrand@hotmail.fr"/>
    <s v="19/o"/>
    <d v="2015-09-01T00:00:00"/>
  </r>
  <r>
    <d v="2015-09-08T00:00:00"/>
    <n v="3"/>
    <x v="2"/>
    <n v="71386"/>
    <x v="21"/>
    <m/>
    <s v="F"/>
    <s v="Rue Thierbise 81"/>
    <n v="4420"/>
    <s v="St Nicolas"/>
    <d v="1961-03-10T00:00:00"/>
    <s v="Belge"/>
    <m/>
    <s v="0497/18 45 07"/>
    <m/>
    <s v="138/N"/>
    <d v="2015-09-03T00:00:00"/>
  </r>
  <r>
    <d v="2015-09-26T00:00:00"/>
    <n v="1"/>
    <x v="4"/>
    <n v="74917"/>
    <x v="22"/>
    <m/>
    <s v="F"/>
    <s v="Av Henri Lonay 179/3"/>
    <n v="4430"/>
    <s v="Ans"/>
    <d v="2003-11-24T00:00:00"/>
    <s v="Belge"/>
    <m/>
    <s v="0476/63 54 10_x000a_0498/21 27 58 M"/>
    <s v="catherinemaes12@hotmail.com"/>
    <s v="158/?"/>
    <d v="2015-09-02T00:00:00"/>
  </r>
  <r>
    <s v="essais 4+3"/>
    <n v="2"/>
    <x v="4"/>
    <n v="75581"/>
    <x v="23"/>
    <s v="MJ"/>
    <s v="F"/>
    <s v="rue des Chalets 132"/>
    <n v="4101"/>
    <s v="Jemeppe S/M"/>
    <d v="2008-07-25T00:00:00"/>
    <s v="Belge"/>
    <s v="04/231 09 57"/>
    <s v="0496/67 07 80 P_x000a_0494/84 03 28 M"/>
    <s v="girardibrun@hotmail.com"/>
    <s v="73/o"/>
    <d v="2015-09-02T00:00:00"/>
  </r>
  <r>
    <s v="essais 3+3"/>
    <n v="1"/>
    <x v="5"/>
    <n v="75581"/>
    <x v="23"/>
    <s v="GRA"/>
    <s v="F"/>
    <s v="rue des Chalets 132"/>
    <n v="4101"/>
    <s v="Jemeppe S/M"/>
    <d v="2008-07-25T00:00:00"/>
    <s v="Belge"/>
    <s v="04/231 09 57"/>
    <s v="0496/67 07 80 P_x000a_0494/84 03 28 M"/>
    <s v="girardibrun@hotmail.com"/>
    <s v="73/o"/>
    <d v="2015-09-07T00:00:00"/>
  </r>
  <r>
    <d v="2015-09-16T00:00:00"/>
    <n v="1"/>
    <x v="4"/>
    <n v="78893"/>
    <x v="24"/>
    <m/>
    <s v="F"/>
    <s v="Rue des Wallons 223"/>
    <n v="4000"/>
    <s v="Liège"/>
    <d v="2007-06-27T00:00:00"/>
    <s v="Belge"/>
    <s v="04/252 58 28"/>
    <s v="0495/43 36 51 M"/>
    <s v="genevieve.lizin@gmail.com"/>
    <s v="45/o"/>
    <d v="2015-09-02T00:00:00"/>
  </r>
  <r>
    <s v="essais 3"/>
    <n v="1"/>
    <x v="5"/>
    <n v="78897"/>
    <x v="25"/>
    <m/>
    <s v="F"/>
    <s v="Rue Sous les Vignes 63"/>
    <n v="4000"/>
    <s v="Liège"/>
    <d v="2003-02-24T00:00:00"/>
    <s v="Belge"/>
    <s v="04/266 21 09"/>
    <s v="0494/36 82 71 M"/>
    <s v="am.binnici@live.be"/>
    <s v="57/o"/>
    <d v="2015-09-07T00:00:00"/>
  </r>
  <r>
    <d v="2015-10-12T00:00:00"/>
    <n v="1"/>
    <x v="6"/>
    <n v="79570"/>
    <x v="26"/>
    <s v="GRI"/>
    <s v="F"/>
    <s v="rue Vivegnis 206"/>
    <n v="4000"/>
    <s v="Liège"/>
    <d v="2005-10-25T00:00:00"/>
    <s v="Belge"/>
    <m/>
    <s v="0497/54 96 39 M"/>
    <s v="khalilnaissa@hotmail.com"/>
    <s v="132/o"/>
    <d v="2015-09-02T00:00:00"/>
  </r>
  <r>
    <d v="2015-10-12T00:00:00"/>
    <n v="1"/>
    <x v="1"/>
    <n v="79570"/>
    <x v="26"/>
    <s v="GRB"/>
    <s v="F"/>
    <s v="rue Vivegnis 206"/>
    <n v="4000"/>
    <s v="Liège"/>
    <d v="2005-10-25T00:00:00"/>
    <s v="Belge"/>
    <m/>
    <s v="0497/54 96 39 M"/>
    <s v="khalilnaissa@hotmail.com"/>
    <s v="132/o"/>
    <d v="2015-09-13T00:00:00"/>
  </r>
  <r>
    <d v="2015-09-08T00:00:00"/>
    <n v="1"/>
    <x v="2"/>
    <n v="83866"/>
    <x v="27"/>
    <m/>
    <s v="F"/>
    <s v="Rue St Laurent 319"/>
    <n v="4000"/>
    <s v="Liège"/>
    <d v="1945-01-19T00:00:00"/>
    <s v="Belge"/>
    <m/>
    <s v="0497/70 48 99"/>
    <m/>
    <s v="53/o"/>
    <d v="2015-09-03T00:00:00"/>
  </r>
  <r>
    <d v="2015-09-17T00:00:00"/>
    <n v="1"/>
    <x v="6"/>
    <n v="83878"/>
    <x v="28"/>
    <s v="GRI"/>
    <s v="F"/>
    <s v="Chaussée J.J. Knaepen 241"/>
    <n v="4420"/>
    <s v="Montegnée"/>
    <d v="2004-04-09T00:00:00"/>
    <s v="Belge"/>
    <s v="04/246 10 87"/>
    <s v="0476/62 70 68 M"/>
    <s v="miprilou@hotmail.com"/>
    <s v="46/o"/>
    <d v="2015-09-09T00:00:00"/>
  </r>
  <r>
    <d v="2015-09-08T00:00:00"/>
    <n v="2"/>
    <x v="6"/>
    <n v="83918"/>
    <x v="29"/>
    <s v="GRI"/>
    <s v="F"/>
    <s v="Rue St Nicolas 47"/>
    <n v="4000"/>
    <s v="Liège"/>
    <d v="2005-09-15T00:00:00"/>
    <s v="Belge"/>
    <s v="04/375 31 02"/>
    <s v="0476/28 13 47 P"/>
    <s v="benoit.marchal4000@gmail.com"/>
    <s v="48/o"/>
    <d v="2015-09-02T00:00:00"/>
  </r>
  <r>
    <d v="2015-09-08T00:00:00"/>
    <n v="1"/>
    <x v="1"/>
    <n v="83918"/>
    <x v="29"/>
    <s v="GRB"/>
    <s v="F"/>
    <s v="Rue St Nicolas 47"/>
    <n v="4000"/>
    <s v="Liège"/>
    <d v="2005-09-15T00:00:00"/>
    <s v="Belge"/>
    <s v="04/375 31 02"/>
    <s v="0476/28 13 47 P"/>
    <s v="benoit.marchal4000@gmail.com"/>
    <s v="48/o"/>
    <d v="2015-09-13T00:00:00"/>
  </r>
  <r>
    <d v="2015-10-07T00:00:00"/>
    <n v="1"/>
    <x v="6"/>
    <n v="83924"/>
    <x v="30"/>
    <s v="GRI"/>
    <s v="F"/>
    <s v="Rue des Genêts 48"/>
    <n v="4420"/>
    <s v="St Nicolas"/>
    <d v="2005-01-29T00:00:00"/>
    <s v="Belge"/>
    <s v="04/254 22 64"/>
    <s v="0495/20 70 71 M"/>
    <s v="patrumfels@hotmail.com"/>
    <s v="28/o"/>
    <d v="2015-09-02T00:00:00"/>
  </r>
  <r>
    <d v="2015-10-07T00:00:00"/>
    <n v="1"/>
    <x v="1"/>
    <n v="83924"/>
    <x v="30"/>
    <s v="GRB"/>
    <s v="F"/>
    <s v="Rue des Genêts 48"/>
    <n v="4420"/>
    <s v="St Nicolas"/>
    <d v="2005-01-29T00:00:00"/>
    <s v="Belge"/>
    <s v="04/254 22 64"/>
    <s v="0495/20 70 71 M"/>
    <s v="patrumfels@hotmail.com"/>
    <s v="28/o"/>
    <d v="2015-09-13T00:00:00"/>
  </r>
  <r>
    <d v="2015-09-13T00:00:00"/>
    <n v="1"/>
    <x v="2"/>
    <n v="86073"/>
    <x v="31"/>
    <m/>
    <s v="F"/>
    <s v="Rue Cour Robert 51"/>
    <n v="4420"/>
    <s v="St Nicolas"/>
    <d v="1956-04-29T00:00:00"/>
    <s v="Belge"/>
    <s v="04/233 15 24"/>
    <s v="0479/74 22 10"/>
    <s v="pasquale.reale@hotmail.com"/>
    <s v="20/o"/>
    <d v="2015-09-01T00:00:00"/>
  </r>
  <r>
    <s v="essais 3"/>
    <n v="1"/>
    <x v="5"/>
    <n v="86081"/>
    <x v="32"/>
    <m/>
    <s v="F"/>
    <s v="rue de l'Hippodrome 10/11"/>
    <n v="4000"/>
    <s v="Liège"/>
    <d v="2003-09-01T00:00:00"/>
    <s v="Belge"/>
    <m/>
    <s v="0495/19 68 29 M_x000a_0485/59 67 90 P"/>
    <s v="candy32290@msn.com"/>
    <s v="59/o"/>
    <d v="2015-09-07T00:00:00"/>
  </r>
  <r>
    <d v="2015-09-10T00:00:00"/>
    <n v="1"/>
    <x v="6"/>
    <n v="86167"/>
    <x v="33"/>
    <s v="GRI"/>
    <s v="F"/>
    <s v="Rue Aulichamps 6 "/>
    <n v="4460"/>
    <s v="Grâce-Hollogne"/>
    <d v="2009-01-22T00:00:00"/>
    <s v="Belge"/>
    <m/>
    <s v="0492/31 10 22 M_x000a_0492/31 10 26 P"/>
    <s v="magange@live.be"/>
    <s v="38/o"/>
    <d v="2015-09-02T00:00:00"/>
  </r>
  <r>
    <d v="2015-09-10T00:00:00"/>
    <n v="1"/>
    <x v="1"/>
    <n v="86167"/>
    <x v="33"/>
    <s v="GRB"/>
    <s v="F"/>
    <s v="Rue Aulichamps 6 "/>
    <n v="4460"/>
    <s v="Grâce-Hollogne"/>
    <d v="2009-01-22T00:00:00"/>
    <s v="Belge"/>
    <m/>
    <s v="0492/31 10 22 M_x000a_0492/31 10 26 P"/>
    <s v="magange@live.be"/>
    <s v="38/o"/>
    <d v="2015-09-13T00:00:00"/>
  </r>
  <r>
    <d v="2015-09-10T00:00:00"/>
    <n v="1"/>
    <x v="6"/>
    <n v="93824"/>
    <x v="34"/>
    <m/>
    <s v="F"/>
    <s v="rue de Tilleur 56"/>
    <n v="4420"/>
    <s v="St Nicolas"/>
    <d v="2003-08-20T00:00:00"/>
    <s v="Belge"/>
    <m/>
    <s v="0495/32 94 03_x000a_0494/10 08 05"/>
    <s v="cochi_20@hotmail.com"/>
    <s v="71/o"/>
    <d v="2015-09-02T00:00:00"/>
  </r>
  <r>
    <d v="2015-09-17T00:00:00"/>
    <n v="1"/>
    <x v="4"/>
    <n v="93829"/>
    <x v="35"/>
    <m/>
    <s v="F"/>
    <s v="Chaussée J.J. Knaepen 241"/>
    <n v="4420"/>
    <s v="Montegnée"/>
    <d v="2007-10-02T00:00:00"/>
    <s v="Belge"/>
    <s v="04/246 10 87"/>
    <s v="0476/62 70 68 M"/>
    <s v="miprilou@hotmail.com"/>
    <s v="70/o"/>
    <d v="2015-09-16T00:00:00"/>
  </r>
  <r>
    <d v="2015-10-02T00:00:00"/>
    <n v="2"/>
    <x v="4"/>
    <n v="98662"/>
    <x v="36"/>
    <m/>
    <s v="F"/>
    <s v="rue Morchamps 188"/>
    <n v="4100"/>
    <s v="Seraing"/>
    <d v="2006-05-12T00:00:00"/>
    <s v="Belge"/>
    <s v="04/269 55 78"/>
    <s v="0497/86 62 28 M_x000a_0496/84 51 81 P"/>
    <s v="brayeurisabelle@gmail.com"/>
    <s v="88/o"/>
    <d v="2015-09-02T00:00:00"/>
  </r>
  <r>
    <d v="2015-09-08T00:00:00"/>
    <n v="3"/>
    <x v="4"/>
    <n v="98664"/>
    <x v="37"/>
    <s v="MJ"/>
    <s v="F"/>
    <s v="rue Malaise 5/15"/>
    <n v="4420"/>
    <s v="St Nicolas"/>
    <d v="2008-03-14T00:00:00"/>
    <s v="Belge"/>
    <s v="042 33 67 00"/>
    <s v="0495/33 52 67 M"/>
    <s v="cricri57@live.be"/>
    <s v="86/o"/>
    <d v="2015-09-02T00:00:00"/>
  </r>
  <r>
    <d v="2015-09-08T00:00:00"/>
    <n v="1"/>
    <x v="5"/>
    <n v="98664"/>
    <x v="37"/>
    <s v="GRA"/>
    <s v="F"/>
    <s v="rue Malaise 5/15"/>
    <n v="4420"/>
    <s v="St Nicolas"/>
    <d v="2008-03-14T00:00:00"/>
    <s v="Belge"/>
    <s v="042 33 67 00"/>
    <s v="0495/33 52 67 M"/>
    <s v="cricri57@live.be"/>
    <s v="86/o"/>
    <d v="2015-09-07T00:00:00"/>
  </r>
  <r>
    <d v="2015-09-21T00:00:00"/>
    <n v="1"/>
    <x v="4"/>
    <n v="98665"/>
    <x v="38"/>
    <m/>
    <s v="F"/>
    <s v="rue du Pommier 42"/>
    <n v="4000"/>
    <s v="Liege"/>
    <d v="2006-09-11T00:00:00"/>
    <s v="Belge"/>
    <m/>
    <s v="0474/62 15 28 P"/>
    <s v="rudyvanstraelen@yahoo.fr"/>
    <s v="87/o"/>
    <d v="2015-09-09T00:00:00"/>
  </r>
  <r>
    <d v="2015-10-02T00:00:00"/>
    <n v="2"/>
    <x v="4"/>
    <n v="100296"/>
    <x v="39"/>
    <s v="GRC"/>
    <s v="F"/>
    <s v="rue Ferdinand Nicolay 517"/>
    <n v="4420"/>
    <s v="St Nicolas"/>
    <d v="2004-08-31T00:00:00"/>
    <s v="Belge"/>
    <m/>
    <s v="0493/20 54 04_x000a_0494/51 53 52 M"/>
    <s v="mary.licata@hotmail.com"/>
    <s v="162/o"/>
    <d v="2015-09-16T00:00:00"/>
  </r>
  <r>
    <d v="2015-10-02T00:00:00"/>
    <n v="1"/>
    <x v="3"/>
    <n v="100296"/>
    <x v="39"/>
    <s v="GRA"/>
    <s v="F"/>
    <s v="rue Ferdinand Nicolay 517"/>
    <n v="4420"/>
    <s v="St Nicolas"/>
    <d v="2004-08-31T00:00:00"/>
    <s v="Belge"/>
    <m/>
    <s v="0493/20 54 04_x000a_0494/51 53 52 M"/>
    <s v="mary.licata@hotmail.com"/>
    <s v="162/o"/>
    <d v="2015-09-16T00:00:00"/>
  </r>
  <r>
    <d v="2015-09-15T00:00:00"/>
    <n v="1"/>
    <x v="4"/>
    <n v="100362"/>
    <x v="40"/>
    <m/>
    <s v="F"/>
    <s v="rue cheveaufosse 70"/>
    <n v="4000"/>
    <s v="Liège"/>
    <d v="2003-02-15T00:00:00"/>
    <s v="Belge"/>
    <s v="04/223 00 58 "/>
    <s v="Bastin Bernard R"/>
    <s v="asbllamaison@skynet.be"/>
    <s v="106/N"/>
    <d v="2015-09-02T00:00:00"/>
  </r>
  <r>
    <d v="2015-09-15T00:00:00"/>
    <n v="2"/>
    <x v="4"/>
    <n v="100363"/>
    <x v="41"/>
    <m/>
    <s v="F"/>
    <s v="rue cheveaufosse 70"/>
    <n v="4000"/>
    <s v="Liège"/>
    <d v="2002-03-18T00:00:00"/>
    <s v="Belge"/>
    <s v="04/223 00 58 "/>
    <s v="Bastin Bernard R"/>
    <s v="asbllamaison@skynet.be"/>
    <s v="107/N"/>
    <d v="2015-09-02T00:00:00"/>
  </r>
  <r>
    <d v="2015-09-08T00:00:00"/>
    <n v="1"/>
    <x v="6"/>
    <n v="100365"/>
    <x v="42"/>
    <m/>
    <s v="F"/>
    <s v="rue Louis Barmol 66"/>
    <n v="4000"/>
    <s v="Liège"/>
    <d v="2003-09-09T00:00:00"/>
    <s v="Belge"/>
    <m/>
    <s v="0495/79 51 86  P_x000a_0479/45 67 43 M"/>
    <s v="macgil2405@gmail.com"/>
    <s v="108/o"/>
    <d v="2015-09-02T00:00:00"/>
  </r>
  <r>
    <s v="essais 4"/>
    <n v="1"/>
    <x v="5"/>
    <n v="100384"/>
    <x v="43"/>
    <m/>
    <s v="F"/>
    <s v="rue du Bonnet 159"/>
    <n v="4420"/>
    <s v="St Nicolas"/>
    <d v="2007-10-31T00:00:00"/>
    <s v="Belge"/>
    <s v="04/226 23 05"/>
    <s v="0495/21 06 39"/>
    <s v="fc211151@skynet.be"/>
    <s v="97/o"/>
    <d v="2015-09-07T00:00:00"/>
  </r>
  <r>
    <d v="2015-09-15T00:00:00"/>
    <n v="1"/>
    <x v="3"/>
    <n v="100884"/>
    <x v="44"/>
    <m/>
    <s v="F"/>
    <s v="rue Mavis 17"/>
    <n v="4420"/>
    <s v="St Nicolas"/>
    <d v="2004-12-10T00:00:00"/>
    <s v="Belge"/>
    <m/>
    <s v="0494/23 58 29 P_x000a_0498/56 98 39 M"/>
    <s v="sandu-semi@hotmail.com"/>
    <s v="133/o"/>
    <d v="2015-09-02T00:00:00"/>
  </r>
  <r>
    <d v="2015-09-23T00:00:00"/>
    <n v="1"/>
    <x v="4"/>
    <n v="100885"/>
    <x v="45"/>
    <m/>
    <s v="F"/>
    <s v="rue Blanche Planchard 88"/>
    <n v="4430"/>
    <s v="Ans"/>
    <d v="2005-06-06T00:00:00"/>
    <s v="Belge"/>
    <s v="04/371 97 68"/>
    <s v="0476/41 40 51 M"/>
    <s v="nancy-longree@hotmail.com"/>
    <s v="154/o"/>
    <d v="2015-09-02T00:00:00"/>
  </r>
  <r>
    <d v="2015-10-09T00:00:00"/>
    <n v="1"/>
    <x v="3"/>
    <n v="101046"/>
    <x v="46"/>
    <m/>
    <s v="F"/>
    <s v="rue du Rond Point 7"/>
    <n v="4420"/>
    <s v="St Nicolas"/>
    <d v="2006-08-17T00:00:00"/>
    <s v="Belge"/>
    <m/>
    <s v="0476/46 43 31 M"/>
    <s v="pippo.lombardo@hotmail.com"/>
    <s v="79/o"/>
    <d v="2015-09-02T00:00:00"/>
  </r>
  <r>
    <d v="2015-09-22T00:00:00"/>
    <n v="1"/>
    <x v="6"/>
    <n v="101047"/>
    <x v="47"/>
    <s v="GRI"/>
    <s v="F"/>
    <s v="rue Ferdinant Nicolay 52/B"/>
    <n v="4000"/>
    <s v="Liege"/>
    <d v="2006-02-09T00:00:00"/>
    <s v="Belge"/>
    <m/>
    <s v="0487/72 16 08 M"/>
    <s v="nayass_anas@hotmail.com"/>
    <s v="110/o"/>
    <d v="2015-09-09T00:00:00"/>
  </r>
  <r>
    <d v="2015-09-22T00:00:00"/>
    <n v="1"/>
    <x v="1"/>
    <n v="101047"/>
    <x v="47"/>
    <s v="GRB"/>
    <s v="F"/>
    <s v="rue Ferdinant Nicolay 52/B"/>
    <n v="4000"/>
    <s v="Liege"/>
    <d v="2006-02-09T00:00:00"/>
    <s v="Belge"/>
    <m/>
    <s v="0487/72 16 08 M"/>
    <s v="nayass_anas@hotmail.com"/>
    <s v="110/o"/>
    <d v="2015-09-13T00:00:00"/>
  </r>
  <r>
    <d v="2015-09-26T00:00:00"/>
    <n v="1"/>
    <x v="3"/>
    <n v="102574"/>
    <x v="48"/>
    <m/>
    <s v="F"/>
    <s v="rue Frédéric Braconier 31"/>
    <n v="4420"/>
    <s v="St Nicolas"/>
    <d v="2010-11-17T00:00:00"/>
    <s v="Belge"/>
    <m/>
    <s v="0494/21 42 56 M"/>
    <s v="laurencemaquet@hotmail.com"/>
    <s v="156/o"/>
    <d v="2015-09-17T00:00:00"/>
  </r>
  <r>
    <d v="2015-09-15T00:00:00"/>
    <n v="1"/>
    <x v="0"/>
    <n v="103776"/>
    <x v="49"/>
    <m/>
    <s v="F"/>
    <s v="rue Baltus 47"/>
    <n v="4420"/>
    <s v="St Nicolas"/>
    <d v="2000-11-02T00:00:00"/>
    <s v="Belge"/>
    <s v="042/52 25 46"/>
    <s v="0497/24 06 76_x000a_0495/94 56 10 M_x000a_0495/65 68 92 P"/>
    <s v="mfallea@skynet.be"/>
    <s v="118/o"/>
    <d v="2015-09-04T00:00:00"/>
  </r>
  <r>
    <d v="2015-09-08T00:00:00"/>
    <n v="1"/>
    <x v="2"/>
    <n v="104336"/>
    <x v="50"/>
    <m/>
    <s v="F"/>
    <s v="rue basse Henne 57"/>
    <n v="4051"/>
    <s v="vaux s/chèvremont"/>
    <d v="1951-05-30T00:00:00"/>
    <s v="Belge"/>
    <s v="043/676848"/>
    <s v="0499/742834"/>
    <s v="dubleg9@hotmail.com"/>
    <s v="119/o"/>
    <d v="2015-09-01T00:00:00"/>
  </r>
  <r>
    <d v="2015-09-21T00:00:00"/>
    <n v="1"/>
    <x v="4"/>
    <n v="106496"/>
    <x v="51"/>
    <m/>
    <s v="F"/>
    <s v="rue de Noville 27"/>
    <n v="4347"/>
    <s v="Fexhe le Haut Clocher"/>
    <d v="2006-02-05T00:00:00"/>
    <s v="Belge"/>
    <s v=""/>
    <s v="0475/30 53 30"/>
    <s v="sandrine.bxl@gmail.com"/>
    <s v="126/o"/>
    <d v="2015-09-02T00:00:00"/>
  </r>
  <r>
    <d v="2015-09-16T00:00:00"/>
    <n v="1"/>
    <x v="2"/>
    <n v="107691"/>
    <x v="52"/>
    <m/>
    <s v="F"/>
    <s v="rue Gilles Galler 79"/>
    <n v="4000"/>
    <s v="Sclessin"/>
    <d v="1962-05-09T00:00:00"/>
    <s v="Belge"/>
    <m/>
    <s v="0498/19 44 16"/>
    <s v="moa_c_moa33@hotmail.com"/>
    <s v="121/o"/>
    <d v="2015-09-03T00:00:00"/>
  </r>
  <r>
    <d v="2015-09-13T00:00:00"/>
    <n v="2"/>
    <x v="2"/>
    <n v="107695"/>
    <x v="53"/>
    <m/>
    <s v="F"/>
    <s v="rue Grimberieux 6"/>
    <n v="4420"/>
    <s v="St Nicolas"/>
    <d v="1966-12-31T00:00:00"/>
    <s v="Belge"/>
    <s v="04/269 43 83"/>
    <s v="0499/08 77 02"/>
    <m/>
    <s v="136/o"/>
    <d v="2015-09-10T00:00:00"/>
  </r>
  <r>
    <d v="2015-09-13T00:00:00"/>
    <n v="3"/>
    <x v="2"/>
    <n v="107697"/>
    <x v="54"/>
    <m/>
    <s v="F"/>
    <s v="Av Francois Van Belle 103"/>
    <n v="4420"/>
    <s v="St Nicolas"/>
    <d v="1956-06-15T00:00:00"/>
    <s v="Belge"/>
    <s v="04/235 64 77"/>
    <s v="0495/15 60 60"/>
    <m/>
    <s v="139/o"/>
    <d v="2015-09-08T00:00:00"/>
  </r>
  <r>
    <d v="2015-09-13T00:00:00"/>
    <n v="4"/>
    <x v="2"/>
    <n v="107699"/>
    <x v="55"/>
    <m/>
    <s v="F"/>
    <s v="rue Horloz 97"/>
    <n v="4420"/>
    <s v="St Nicolas"/>
    <d v="1980-10-18T00:00:00"/>
    <s v="Ital"/>
    <m/>
    <s v="0491/50 28 09"/>
    <m/>
    <s v="137/o"/>
    <d v="2015-09-08T00:00:00"/>
  </r>
  <r>
    <d v="2015-09-17T00:00:00"/>
    <n v="1"/>
    <x v="6"/>
    <n v="108354"/>
    <x v="56"/>
    <m/>
    <s v="F"/>
    <s v="Les Frondaisons 1"/>
    <n v="4400"/>
    <s v="Mons lez Liège"/>
    <d v="2002-03-28T00:00:00"/>
    <s v="Belge"/>
    <s v="04/265 58 27"/>
    <s v="0485/ 89 33 52"/>
    <s v="giabitelli@hotmail.com"/>
    <s v="144/o"/>
    <d v="2015-09-09T00:00:00"/>
  </r>
  <r>
    <d v="2015-09-17T00:00:00"/>
    <n v="2"/>
    <x v="6"/>
    <n v="108355"/>
    <x v="57"/>
    <m/>
    <s v="F"/>
    <s v="Les Frondaisons 1"/>
    <n v="4400"/>
    <s v="Mons lez Liège"/>
    <d v="2004-05-03T00:00:00"/>
    <s v="Belge"/>
    <s v="04/265 58 27"/>
    <s v="0485/ 89 33 52"/>
    <s v="giabitelli@hotmail.com"/>
    <s v="145/o"/>
    <d v="2015-09-09T00:00:00"/>
  </r>
  <r>
    <d v="2015-09-19T00:00:00"/>
    <n v="1"/>
    <x v="3"/>
    <n v="108356"/>
    <x v="58"/>
    <m/>
    <s v="F"/>
    <s v="Clos des Cotiresses 22"/>
    <n v="4041"/>
    <s v="Vottem"/>
    <d v="2006-08-02T00:00:00"/>
    <s v="Belge"/>
    <s v="04/358 78 89"/>
    <s v="0497/39 54 64 P"/>
    <s v="geoffroydonato@gmail.com"/>
    <s v="147/o"/>
    <d v="2015-09-10T00:00:00"/>
  </r>
  <r>
    <d v="2015-09-26T00:00:00"/>
    <n v="1"/>
    <x v="4"/>
    <n v="109282"/>
    <x v="59"/>
    <m/>
    <s v="F"/>
    <s v="rue Malaise 5/12"/>
    <n v="4420"/>
    <s v="St Nicolas"/>
    <d v="2006-08-26T00:00:00"/>
    <s v="Belge"/>
    <s v="04/233 98 19"/>
    <s v="0492/49 34 27_x000a_0498/ 88 82 39 M"/>
    <s v="yollandemayamba@gmail.com"/>
    <s v="159/o"/>
    <d v="2015-09-09T00:00:00"/>
  </r>
  <r>
    <d v="2015-09-26T00:00:00"/>
    <n v="1"/>
    <x v="3"/>
    <n v="109283"/>
    <x v="60"/>
    <m/>
    <s v="F"/>
    <s v="rue Piron 37"/>
    <n v="4420"/>
    <s v="St Nicolas"/>
    <d v="2004-05-28T00:00:00"/>
    <s v="Belge"/>
    <m/>
    <s v="0465/63 19 32 M"/>
    <s v="krause_angelique@hotmail.com"/>
    <s v="157/o"/>
    <d v="2015-09-24T00:00:00"/>
  </r>
  <r>
    <d v="2015-09-28T00:00:00"/>
    <n v="1"/>
    <x v="4"/>
    <n v="109469"/>
    <x v="61"/>
    <m/>
    <s v="F"/>
    <s v="rue de la Chaîne 41"/>
    <n v="4000"/>
    <s v="Liège"/>
    <d v="2007-03-13T00:00:00"/>
    <s v="Belge"/>
    <m/>
    <s v="0479/64 96 02 M_x000a_0476/59 28 47 P"/>
    <s v="gabriel.moriello@gmail"/>
    <s v="176/o"/>
    <d v="2015-09-09T00:00:00"/>
  </r>
  <r>
    <d v="2015-09-23T00:00:00"/>
    <n v="1"/>
    <x v="7"/>
    <n v="109470"/>
    <x v="62"/>
    <m/>
    <s v="F"/>
    <s v="rue de Wallon 149"/>
    <n v="4000"/>
    <s v="Liège"/>
    <d v="2010-12-21T00:00:00"/>
    <s v="Belge"/>
    <m/>
    <s v="0476/96 49 09 M"/>
    <s v="chagosse@hotmail.com"/>
    <s v="151/o"/>
    <d v="2015-09-14T00:00:00"/>
  </r>
  <r>
    <d v="2015-09-23T00:00:00"/>
    <n v="2"/>
    <x v="7"/>
    <n v="109472"/>
    <x v="63"/>
    <m/>
    <s v="M"/>
    <s v="rue de Wallon 149"/>
    <n v="4000"/>
    <s v="Liège"/>
    <d v="2012-12-11T00:00:00"/>
    <s v="Belge"/>
    <m/>
    <s v="0476/96 49 09 M"/>
    <s v="chagosse@hotmail.com"/>
    <s v="150/o"/>
    <d v="2015-09-14T00:00:00"/>
  </r>
  <r>
    <d v="2015-09-23T00:00:00"/>
    <n v="3"/>
    <x v="7"/>
    <n v="109473"/>
    <x v="64"/>
    <m/>
    <s v="M"/>
    <s v="rue du Centre 31"/>
    <n v="4420"/>
    <s v="St Nicolas"/>
    <d v="2012-08-30T00:00:00"/>
    <s v="Belge"/>
    <m/>
    <s v="0495/65 47 87 M_x000a_0497/23 45 68 P"/>
    <s v="gramme.gaelle@hotmail.com"/>
    <m/>
    <d v="2015-09-14T00:00:00"/>
  </r>
  <r>
    <d v="2015-09-23T00:00:00"/>
    <n v="1"/>
    <x v="5"/>
    <n v="109474"/>
    <x v="65"/>
    <m/>
    <s v="F"/>
    <s v="rue du Bonnet 23"/>
    <n v="4420"/>
    <s v="St Nicolas"/>
    <d v="2006-07-13T00:00:00"/>
    <s v="Belge"/>
    <m/>
    <s v="0497/99 49 54 M_x000a_0495/87 07 14 GM"/>
    <m/>
    <s v="165/?"/>
    <d v="2015-09-07T00:00:00"/>
  </r>
  <r>
    <d v="2015-10-02T00:00:00"/>
    <n v="1"/>
    <x v="4"/>
    <n v="110293"/>
    <x v="66"/>
    <m/>
    <s v="F"/>
    <s v="rue ferdinand Nicolay 576"/>
    <n v="4420"/>
    <s v="Tilleur (lg)"/>
    <d v="2006-08-21T00:00:00"/>
    <s v="Belge"/>
    <m/>
    <s v="0497/27 28 78 _x000a_0497/25 94 63 M"/>
    <m/>
    <s v="172/o"/>
    <d v="2015-09-16T00:00:00"/>
  </r>
  <r>
    <d v="2015-10-02T00:00:00"/>
    <n v="2"/>
    <x v="4"/>
    <n v="110294"/>
    <x v="67"/>
    <m/>
    <s v="F"/>
    <s v="rue Jean Haust 90"/>
    <n v="4000"/>
    <s v="Liège"/>
    <d v="2007-01-25T00:00:00"/>
    <s v="Belge"/>
    <s v="04/365 14 44"/>
    <s v="0486/27 56 32 P_x000a_0485/52 34 64 M"/>
    <s v="oli.d56@gmail.com_x000a_marie.chantry@gmail.com"/>
    <s v="143/o"/>
    <d v="2015-09-16T00:00:00"/>
  </r>
  <r>
    <d v="2015-10-02T00:00:00"/>
    <n v="3"/>
    <x v="4"/>
    <n v="110295"/>
    <x v="68"/>
    <m/>
    <s v="F"/>
    <s v="rue Jonckeu 31"/>
    <n v="4460"/>
    <s v="Grâce-Hollogne"/>
    <d v="2009-04-16T00:00:00"/>
    <s v="Belge"/>
    <m/>
    <s v="0489/42 61 70 M_x000a_0486/03 05 15 P"/>
    <s v="fauvillerachel@gmail.com"/>
    <s v="134/o"/>
    <d v="2015-09-02T00:00:00"/>
  </r>
  <r>
    <d v="2015-10-02T00:00:00"/>
    <n v="1"/>
    <x v="3"/>
    <n v="110297"/>
    <x v="69"/>
    <m/>
    <s v="F"/>
    <s v="rue Frédéric Braconier 74/011"/>
    <n v="4420"/>
    <s v="St Nicolas"/>
    <d v="2011-04-21T00:00:00"/>
    <s v="Belge"/>
    <s v="043/33 33 93"/>
    <s v="0486/26 20 55_x000a_0475/65 87 27"/>
    <s v="aud-portaro@hotmail.com"/>
    <s v="155/o"/>
    <d v="2015-09-10T00:00:00"/>
  </r>
  <r>
    <d v="2015-10-02T00:00:00"/>
    <n v="2"/>
    <x v="3"/>
    <n v="110298"/>
    <x v="70"/>
    <s v="MJ"/>
    <s v="F"/>
    <s v="rue des Grands Champs 39"/>
    <n v="4000"/>
    <s v="Liège"/>
    <d v="2006-07-04T00:00:00"/>
    <s v="Belge"/>
    <m/>
    <s v="0494/07 64 25 M"/>
    <m/>
    <s v="169/o"/>
    <d v="2015-09-24T00:00:00"/>
  </r>
  <r>
    <d v="2015-10-02T00:00:00"/>
    <n v="1"/>
    <x v="5"/>
    <n v="110298"/>
    <x v="70"/>
    <s v="GRC"/>
    <s v="F"/>
    <s v="Inconnu"/>
    <m/>
    <m/>
    <m/>
    <m/>
    <m/>
    <m/>
    <m/>
    <s v="169/o"/>
    <d v="2015-09-14T00:00:00"/>
  </r>
  <r>
    <d v="2015-10-02T00:00:00"/>
    <n v="1"/>
    <x v="7"/>
    <n v="110310"/>
    <x v="71"/>
    <m/>
    <s v="F"/>
    <s v="rue Pavé du Gosson 496/31"/>
    <n v="4420"/>
    <s v="St Nicolas"/>
    <d v="2013-06-21T00:00:00"/>
    <s v="Belge"/>
    <m/>
    <s v="0494/100596"/>
    <s v="jennifertromme@gmail.com"/>
    <s v="168/o"/>
    <d v="2015-09-14T00:00:00"/>
  </r>
  <r>
    <d v="2015-10-04T00:00:00"/>
    <n v="2"/>
    <x v="7"/>
    <n v="110328"/>
    <x v="72"/>
    <m/>
    <s v="M"/>
    <s v="rue Tout Va Bien 182"/>
    <n v="4420"/>
    <s v="St Nicolas"/>
    <d v="2012-05-24T00:00:00"/>
    <s v="Belge"/>
    <m/>
    <s v="0496/99 38 71"/>
    <m/>
    <s v="167/?"/>
    <d v="2015-09-07T00:00:00"/>
  </r>
  <r>
    <d v="2015-10-04T00:00:00"/>
    <n v="3"/>
    <x v="7"/>
    <n v="110329"/>
    <x v="73"/>
    <m/>
    <s v="M"/>
    <s v="rue Tout Va Bien 182"/>
    <n v="4420"/>
    <s v="St Nicolas"/>
    <d v="2012-05-24T00:00:00"/>
    <s v="Belge"/>
    <m/>
    <s v="0496/99 38 71"/>
    <m/>
    <s v="166/?"/>
    <d v="2015-09-07T00:00:00"/>
  </r>
  <r>
    <d v="2015-10-05T00:00:00"/>
    <n v="1"/>
    <x v="4"/>
    <n v="110354"/>
    <x v="74"/>
    <m/>
    <s v="F"/>
    <s v="rue ferdinand Nicolay 576"/>
    <n v="4420"/>
    <s v="Tilleur (lg)"/>
    <d v="2006-08-21T00:00:00"/>
    <s v="Belge"/>
    <m/>
    <s v="0497/27 28 78 _x000a_0497/25 94 63 M"/>
    <m/>
    <s v="173/o"/>
    <d v="2015-09-16T00:00:00"/>
  </r>
  <r>
    <d v="2015-10-06T00:00:00"/>
    <n v="1"/>
    <x v="3"/>
    <n v="110568"/>
    <x v="75"/>
    <m/>
    <s v="F"/>
    <s v="rue des Wallons 168"/>
    <n v="4000"/>
    <s v="Liège"/>
    <d v="2009-06-19T00:00:00"/>
    <s v="Belge"/>
    <s v="04/226 70 57"/>
    <s v="0470/84 63 00"/>
    <m/>
    <m/>
    <d v="2015-09-24T00:00:00"/>
  </r>
  <r>
    <d v="2015-10-09T00:00:00"/>
    <n v="2"/>
    <x v="3"/>
    <n v="111532"/>
    <x v="76"/>
    <m/>
    <s v="F"/>
    <s v="rue Tout Va Bien 135"/>
    <n v="4420"/>
    <s v="St Nicolas"/>
    <d v="2009-10-17T00:00:00"/>
    <s v="Belge"/>
    <m/>
    <s v="0498/28 21 03 M"/>
    <m/>
    <s v="177/N"/>
    <d v="2015-10-08T00:00:00"/>
  </r>
  <r>
    <d v="2015-10-09T00:00:00"/>
    <n v="3"/>
    <x v="3"/>
    <n v="111533"/>
    <x v="77"/>
    <m/>
    <s v="F"/>
    <s v="rue du Calvaire 139/31"/>
    <n v="4000"/>
    <s v="Liège"/>
    <d v="2007-11-08T00:00:00"/>
    <s v="Belge"/>
    <m/>
    <s v="0484/83 71 91 M"/>
    <s v="elkhajouti_hassana@hotmail.fr"/>
    <s v="175/o"/>
    <d v="2015-10-08T00:00:00"/>
  </r>
  <r>
    <d v="2015-10-09T00:00:00"/>
    <n v="1"/>
    <x v="4"/>
    <n v="111535"/>
    <x v="78"/>
    <m/>
    <s v="F"/>
    <s v="rue des Tamaris 6"/>
    <n v="4000"/>
    <s v="Liège"/>
    <d v="2009-09-04T00:00:00"/>
    <s v="Belge"/>
    <m/>
    <s v="0485/52 57 91 M"/>
    <s v="blom.isabelle@gmail.com"/>
    <s v="170/o"/>
    <d v="2015-09-30T00:00:00"/>
  </r>
  <r>
    <d v="2015-10-09T00:00:00"/>
    <n v="2"/>
    <x v="4"/>
    <n v="111536"/>
    <x v="79"/>
    <m/>
    <s v="F"/>
    <s v="rue des Tamaris 6"/>
    <n v="4000"/>
    <s v="Liège"/>
    <d v="2007-10-15T00:00:00"/>
    <s v="Belge"/>
    <m/>
    <s v="0485/52 57 91 M"/>
    <s v="blom.isabelle@gmail.com"/>
    <s v="171/o"/>
    <d v="2015-09-30T00:00:00"/>
  </r>
  <r>
    <d v="2015-10-09T00:00:00"/>
    <n v="3"/>
    <x v="4"/>
    <n v="111537"/>
    <x v="80"/>
    <m/>
    <s v="F"/>
    <s v="rue Entre deux Thiers 55"/>
    <n v="4520"/>
    <s v="Huccorgne"/>
    <d v="2006-12-02T00:00:00"/>
    <s v="Belge"/>
    <m/>
    <s v="0498/40 58 12 M_x000a_0494/76 83 98 GM"/>
    <m/>
    <m/>
    <d v="2015-09-09T00:00:00"/>
  </r>
  <r>
    <d v="2015-10-09T00:00:00"/>
    <n v="4"/>
    <x v="4"/>
    <n v="111538"/>
    <x v="81"/>
    <m/>
    <s v="F"/>
    <s v="rue Emile Vandervelde 326"/>
    <n v="4000"/>
    <s v="Liège"/>
    <d v="2009-02-27T00:00:00"/>
    <s v="Belge"/>
    <m/>
    <s v="0498/23 05 14 M"/>
    <s v="tekatliraziye@live.be"/>
    <s v="?"/>
    <d v="2015-09-30T00:00:00"/>
  </r>
  <r>
    <d v="2015-10-09T00:00:00"/>
    <n v="5"/>
    <x v="4"/>
    <n v="1113534"/>
    <x v="82"/>
    <m/>
    <s v="F"/>
    <s v="Av de la Grande Rotisse 30"/>
    <n v="4030"/>
    <s v="Grivegnee"/>
    <d v="2007-10-30T00:00:00"/>
    <s v="Belge"/>
    <m/>
    <s v="0497/07 50 34 M"/>
    <s v="nathaliesk@live.be"/>
    <s v="160/o"/>
    <d v="2015-09-23T00:00:00"/>
  </r>
  <r>
    <s v="essais 3"/>
    <n v="6"/>
    <x v="4"/>
    <m/>
    <x v="83"/>
    <m/>
    <s v="F"/>
    <s v="rue Des Tamaris 4"/>
    <n v="4000"/>
    <s v="Liège"/>
    <d v="2006-04-15T00:00:00"/>
    <s v="Belge"/>
    <m/>
    <s v="0484/96 22 11"/>
    <s v="sulbout.v@gmail.com"/>
    <s v="141/o"/>
    <d v="2015-09-16T00:00:00"/>
  </r>
  <r>
    <s v="Essais 2"/>
    <n v="1"/>
    <x v="3"/>
    <m/>
    <x v="84"/>
    <m/>
    <s v="F"/>
    <s v="rue du Centre 100"/>
    <n v="4420"/>
    <s v="St Nicolas"/>
    <d v="2010-06-07T00:00:00"/>
    <s v="Belge"/>
    <m/>
    <s v="0491/29 87 66"/>
    <s v="avolacateno@gmail.com"/>
    <s v="163/o"/>
    <d v="2015-09-23T00:00:00"/>
  </r>
  <r>
    <s v="essais2"/>
    <n v="2"/>
    <x v="3"/>
    <m/>
    <x v="85"/>
    <m/>
    <s v="F"/>
    <s v="rue du fourneau 10"/>
    <n v="4030"/>
    <s v="Grivegnee"/>
    <d v="2010-04-30T00:00:00"/>
    <s v="Belge"/>
    <m/>
    <s v="0495/16 95 59 M"/>
    <s v="lila.aaboud@hotmail.be"/>
    <s v="174/o"/>
    <d v="2015-09-24T00:00:00"/>
  </r>
  <r>
    <d v="2015-10-11T00:00:00"/>
    <n v="1"/>
    <x v="0"/>
    <m/>
    <x v="86"/>
    <m/>
    <s v="F"/>
    <s v="rue des Martyrs 91"/>
    <n v="4420"/>
    <s v="St Nicolas"/>
    <d v="2000-04-21T00:00:00"/>
    <s v="Belge"/>
    <m/>
    <s v="0499/17 91 76_x000a_0495/92 27 96 M"/>
    <s v="ameri22_2@hotmail.com"/>
    <s v="178/o"/>
    <d v="2015-09-22T00:00:00"/>
  </r>
  <r>
    <s v="essais 3"/>
    <n v="1"/>
    <x v="5"/>
    <m/>
    <x v="87"/>
    <m/>
    <s v="F"/>
    <s v="rue de Horloz 97"/>
    <n v="4420"/>
    <s v="St Nicolas"/>
    <d v="2005-12-03T00:00:00"/>
    <s v="Belge"/>
    <m/>
    <s v="0491/50 28 09 M"/>
    <m/>
    <s v="135/o"/>
    <d v="2015-09-07T00:00:00"/>
  </r>
  <r>
    <m/>
    <n v="1"/>
    <x v="8"/>
    <m/>
    <x v="88"/>
    <m/>
    <s v="."/>
    <s v="."/>
    <s v="."/>
    <s v="."/>
    <s v="."/>
    <s v="."/>
    <s v="."/>
    <s v="."/>
    <s v="."/>
    <s v="."/>
    <m/>
  </r>
  <r>
    <m/>
    <n v="2"/>
    <x v="8"/>
    <m/>
    <x v="88"/>
    <m/>
    <s v="."/>
    <s v="."/>
    <s v="."/>
    <s v="."/>
    <s v="."/>
    <s v="."/>
    <s v="."/>
    <s v="."/>
    <s v="."/>
    <s v="."/>
    <m/>
  </r>
  <r>
    <m/>
    <n v="3"/>
    <x v="8"/>
    <m/>
    <x v="88"/>
    <m/>
    <s v="."/>
    <s v="."/>
    <s v="."/>
    <s v="."/>
    <s v="."/>
    <s v="."/>
    <s v="."/>
    <s v="."/>
    <s v="."/>
    <s v="."/>
    <m/>
  </r>
  <r>
    <m/>
    <n v="4"/>
    <x v="8"/>
    <m/>
    <x v="88"/>
    <m/>
    <s v="."/>
    <s v="."/>
    <s v="."/>
    <s v="."/>
    <s v="."/>
    <s v="."/>
    <s v="."/>
    <s v="."/>
    <s v="."/>
    <s v="."/>
    <m/>
  </r>
  <r>
    <m/>
    <n v="5"/>
    <x v="8"/>
    <m/>
    <x v="88"/>
    <m/>
    <s v="."/>
    <s v="."/>
    <s v="."/>
    <s v="."/>
    <s v="."/>
    <s v="."/>
    <s v="."/>
    <s v="."/>
    <s v="."/>
    <s v="."/>
    <m/>
  </r>
  <r>
    <m/>
    <n v="6"/>
    <x v="8"/>
    <m/>
    <x v="88"/>
    <m/>
    <s v="."/>
    <s v="."/>
    <s v="."/>
    <s v="."/>
    <s v="."/>
    <s v="."/>
    <s v="."/>
    <s v="."/>
    <s v="."/>
    <s v="."/>
    <m/>
  </r>
  <r>
    <m/>
    <n v="7"/>
    <x v="8"/>
    <m/>
    <x v="88"/>
    <m/>
    <s v="."/>
    <s v="."/>
    <s v="."/>
    <s v="."/>
    <s v="."/>
    <s v="."/>
    <s v="."/>
    <s v="."/>
    <s v="."/>
    <s v="."/>
    <m/>
  </r>
  <r>
    <m/>
    <n v="8"/>
    <x v="8"/>
    <m/>
    <x v="88"/>
    <m/>
    <s v="."/>
    <s v="."/>
    <s v="."/>
    <s v="."/>
    <s v="."/>
    <s v="."/>
    <s v="."/>
    <s v="."/>
    <s v="."/>
    <s v="."/>
    <m/>
  </r>
  <r>
    <m/>
    <n v="9"/>
    <x v="8"/>
    <m/>
    <x v="88"/>
    <m/>
    <s v="."/>
    <s v="."/>
    <s v="."/>
    <s v="."/>
    <s v="."/>
    <s v="."/>
    <s v="."/>
    <s v="."/>
    <s v="."/>
    <s v="."/>
    <m/>
  </r>
  <r>
    <m/>
    <n v="10"/>
    <x v="8"/>
    <m/>
    <x v="88"/>
    <m/>
    <s v="."/>
    <s v="."/>
    <s v="."/>
    <s v="."/>
    <s v="."/>
    <s v="."/>
    <s v="."/>
    <s v="."/>
    <s v="."/>
    <s v="."/>
    <m/>
  </r>
  <r>
    <m/>
    <n v="11"/>
    <x v="8"/>
    <m/>
    <x v="88"/>
    <m/>
    <s v="."/>
    <s v="."/>
    <s v="."/>
    <s v="."/>
    <s v="."/>
    <s v="."/>
    <s v="."/>
    <s v="."/>
    <s v="."/>
    <s v="."/>
    <m/>
  </r>
  <r>
    <m/>
    <n v="12"/>
    <x v="8"/>
    <m/>
    <x v="88"/>
    <m/>
    <s v="."/>
    <s v="."/>
    <s v="."/>
    <s v="."/>
    <s v="."/>
    <s v="."/>
    <s v="."/>
    <s v="."/>
    <s v="."/>
    <s v="."/>
    <m/>
  </r>
  <r>
    <m/>
    <n v="13"/>
    <x v="8"/>
    <m/>
    <x v="88"/>
    <m/>
    <s v="."/>
    <s v="."/>
    <s v="."/>
    <s v="."/>
    <s v="."/>
    <s v="."/>
    <s v="."/>
    <s v="."/>
    <s v="."/>
    <s v="."/>
    <m/>
  </r>
  <r>
    <m/>
    <n v="14"/>
    <x v="8"/>
    <m/>
    <x v="88"/>
    <m/>
    <s v="."/>
    <s v="."/>
    <s v="."/>
    <s v="."/>
    <s v="."/>
    <s v="."/>
    <s v="."/>
    <s v="."/>
    <s v="."/>
    <s v="."/>
    <m/>
  </r>
  <r>
    <m/>
    <n v="15"/>
    <x v="8"/>
    <m/>
    <x v="88"/>
    <m/>
    <s v="."/>
    <s v="."/>
    <s v="."/>
    <s v="."/>
    <s v="."/>
    <s v="."/>
    <s v="."/>
    <s v="."/>
    <s v="."/>
    <s v="."/>
    <m/>
  </r>
  <r>
    <m/>
    <n v="16"/>
    <x v="8"/>
    <m/>
    <x v="88"/>
    <m/>
    <s v="."/>
    <s v="."/>
    <s v="."/>
    <s v="."/>
    <s v="."/>
    <s v="."/>
    <s v="."/>
    <s v="."/>
    <s v="."/>
    <s v="."/>
    <m/>
  </r>
  <r>
    <m/>
    <n v="17"/>
    <x v="8"/>
    <m/>
    <x v="88"/>
    <m/>
    <s v="."/>
    <s v="."/>
    <s v="."/>
    <s v="."/>
    <s v="."/>
    <s v="."/>
    <s v="."/>
    <s v="."/>
    <s v="."/>
    <s v="."/>
    <m/>
  </r>
  <r>
    <m/>
    <n v="18"/>
    <x v="8"/>
    <m/>
    <x v="88"/>
    <m/>
    <s v="."/>
    <s v="."/>
    <s v="."/>
    <s v="."/>
    <s v="."/>
    <s v="."/>
    <s v="."/>
    <s v="."/>
    <s v="."/>
    <s v="."/>
    <m/>
  </r>
  <r>
    <m/>
    <n v="19"/>
    <x v="8"/>
    <m/>
    <x v="88"/>
    <m/>
    <s v="."/>
    <s v="."/>
    <s v="."/>
    <s v="."/>
    <s v="."/>
    <s v="."/>
    <s v="."/>
    <s v="."/>
    <s v="."/>
    <s v="."/>
    <m/>
  </r>
  <r>
    <m/>
    <n v="20"/>
    <x v="8"/>
    <m/>
    <x v="88"/>
    <m/>
    <s v="."/>
    <s v="."/>
    <s v="."/>
    <s v="."/>
    <s v="."/>
    <s v="."/>
    <s v="."/>
    <s v="."/>
    <s v="."/>
    <s v="."/>
    <m/>
  </r>
  <r>
    <m/>
    <n v="21"/>
    <x v="8"/>
    <m/>
    <x v="88"/>
    <m/>
    <s v="."/>
    <s v="."/>
    <s v="."/>
    <s v="."/>
    <s v="."/>
    <s v="."/>
    <s v="."/>
    <s v="."/>
    <s v="."/>
    <s v="."/>
    <m/>
  </r>
  <r>
    <m/>
    <n v="22"/>
    <x v="8"/>
    <m/>
    <x v="88"/>
    <m/>
    <s v="."/>
    <s v="."/>
    <s v="."/>
    <s v="."/>
    <s v="."/>
    <s v="."/>
    <s v="."/>
    <s v="."/>
    <s v="."/>
    <s v="."/>
    <m/>
  </r>
  <r>
    <m/>
    <n v="23"/>
    <x v="8"/>
    <m/>
    <x v="88"/>
    <m/>
    <s v="."/>
    <s v="."/>
    <s v="."/>
    <s v="."/>
    <s v="."/>
    <s v="."/>
    <s v="."/>
    <s v="."/>
    <s v="."/>
    <s v="."/>
    <m/>
  </r>
  <r>
    <m/>
    <n v="24"/>
    <x v="8"/>
    <m/>
    <x v="88"/>
    <m/>
    <s v="."/>
    <s v="."/>
    <s v="."/>
    <s v="."/>
    <s v="."/>
    <s v="."/>
    <s v="."/>
    <s v="."/>
    <s v="."/>
    <s v=".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14" firstHeaderRow="0" firstDataRow="1" firstDataCol="1" rowPageCount="1" colPageCount="1"/>
  <pivotFields count="17">
    <pivotField showAll="0"/>
    <pivotField showAll="0"/>
    <pivotField axis="axisPage" showAll="0">
      <items count="10">
        <item x="2"/>
        <item x="4"/>
        <item x="6"/>
        <item x="3"/>
        <item x="0"/>
        <item x="1"/>
        <item x="5"/>
        <item x="7"/>
        <item x="8"/>
        <item t="default"/>
      </items>
    </pivotField>
    <pivotField dataField="1" showAll="0"/>
    <pivotField axis="axisRow" showAll="0">
      <items count="90">
        <item x="28"/>
        <item x="35"/>
        <item x="60"/>
        <item x="84"/>
        <item x="17"/>
        <item x="0"/>
        <item x="16"/>
        <item x="45"/>
        <item x="7"/>
        <item x="62"/>
        <item x="63"/>
        <item x="1"/>
        <item x="56"/>
        <item x="57"/>
        <item x="72"/>
        <item x="73"/>
        <item x="36"/>
        <item x="74"/>
        <item x="66"/>
        <item x="12"/>
        <item x="81"/>
        <item x="47"/>
        <item x="87"/>
        <item x="53"/>
        <item x="31"/>
        <item x="25"/>
        <item x="67"/>
        <item x="19"/>
        <item x="71"/>
        <item x="70"/>
        <item x="54"/>
        <item x="32"/>
        <item x="58"/>
        <item x="85"/>
        <item x="68"/>
        <item x="80"/>
        <item x="15"/>
        <item x="23"/>
        <item x="49"/>
        <item x="79"/>
        <item x="78"/>
        <item x="83"/>
        <item x="59"/>
        <item x="82"/>
        <item x="41"/>
        <item x="50"/>
        <item x="20"/>
        <item x="2"/>
        <item x="64"/>
        <item x="42"/>
        <item x="46"/>
        <item x="22"/>
        <item x="29"/>
        <item x="18"/>
        <item x="21"/>
        <item x="3"/>
        <item x="4"/>
        <item x="75"/>
        <item x="13"/>
        <item x="61"/>
        <item x="27"/>
        <item x="76"/>
        <item x="8"/>
        <item x="14"/>
        <item x="51"/>
        <item x="48"/>
        <item x="9"/>
        <item x="40"/>
        <item x="33"/>
        <item x="37"/>
        <item x="44"/>
        <item x="43"/>
        <item x="10"/>
        <item x="34"/>
        <item x="86"/>
        <item x="69"/>
        <item x="39"/>
        <item x="5"/>
        <item x="6"/>
        <item x="55"/>
        <item x="77"/>
        <item x="26"/>
        <item x="65"/>
        <item x="38"/>
        <item x="24"/>
        <item x="30"/>
        <item x="11"/>
        <item x="52"/>
        <item x="8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dataField="1" showAll="0"/>
    <pivotField showAll="0"/>
  </pivotFields>
  <rowFields count="1">
    <field x="4"/>
  </rowFields>
  <rowItems count="11">
    <i>
      <x/>
    </i>
    <i>
      <x v="12"/>
    </i>
    <i>
      <x v="13"/>
    </i>
    <i>
      <x v="21"/>
    </i>
    <i>
      <x v="49"/>
    </i>
    <i>
      <x v="52"/>
    </i>
    <i>
      <x v="68"/>
    </i>
    <i>
      <x v="73"/>
    </i>
    <i>
      <x v="81"/>
    </i>
    <i>
      <x v="8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2" item="2" hier="-1"/>
  </pageFields>
  <dataFields count="3">
    <dataField name="Nombre de licence" fld="3" subtotal="count" baseField="4" baseItem="0"/>
    <dataField name="Nombre de liste_x000a__x000a_GSM" fld="13" subtotal="count" baseField="0" baseItem="0"/>
    <dataField name="Nombre de Liste_x000a_droit _x000a_image_x000a_N° doc" fld="1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c.fraikin@gmail.com" TargetMode="External"/><Relationship Id="rId13" Type="http://schemas.openxmlformats.org/officeDocument/2006/relationships/hyperlink" Target="mailto:nayass_anas@hotmail.com" TargetMode="External"/><Relationship Id="rId18" Type="http://schemas.openxmlformats.org/officeDocument/2006/relationships/hyperlink" Target="mailto:gilles.louis@hotmail.com" TargetMode="External"/><Relationship Id="rId26" Type="http://schemas.openxmlformats.org/officeDocument/2006/relationships/hyperlink" Target="mailto:girardibrun@hotmail.com" TargetMode="External"/><Relationship Id="rId39" Type="http://schemas.openxmlformats.org/officeDocument/2006/relationships/hyperlink" Target="mailto:ameri22_2@hotmail.com" TargetMode="External"/><Relationship Id="rId3" Type="http://schemas.openxmlformats.org/officeDocument/2006/relationships/hyperlink" Target="mailto:sulbout.v@gmail.com" TargetMode="External"/><Relationship Id="rId21" Type="http://schemas.openxmlformats.org/officeDocument/2006/relationships/hyperlink" Target="mailto:krause_angelique@hotmail.com" TargetMode="External"/><Relationship Id="rId34" Type="http://schemas.openxmlformats.org/officeDocument/2006/relationships/hyperlink" Target="mailto:nancy-longree@hotmail.com" TargetMode="External"/><Relationship Id="rId7" Type="http://schemas.openxmlformats.org/officeDocument/2006/relationships/hyperlink" Target="mailto:geoffroydonato@gmail.com" TargetMode="External"/><Relationship Id="rId12" Type="http://schemas.openxmlformats.org/officeDocument/2006/relationships/hyperlink" Target="mailto:mary.licata@hotmail.com" TargetMode="External"/><Relationship Id="rId17" Type="http://schemas.openxmlformats.org/officeDocument/2006/relationships/hyperlink" Target="mailto:chagosse@hotmail.com" TargetMode="External"/><Relationship Id="rId25" Type="http://schemas.openxmlformats.org/officeDocument/2006/relationships/hyperlink" Target="mailto:avolacateno@gmail.com" TargetMode="External"/><Relationship Id="rId33" Type="http://schemas.openxmlformats.org/officeDocument/2006/relationships/hyperlink" Target="mailto:blom.isabelle@gmail.com" TargetMode="External"/><Relationship Id="rId38" Type="http://schemas.openxmlformats.org/officeDocument/2006/relationships/hyperlink" Target="mailto:elkhajouti_hassana@hotmail.fr" TargetMode="External"/><Relationship Id="rId2" Type="http://schemas.openxmlformats.org/officeDocument/2006/relationships/hyperlink" Target="mailto:fauvillerachel@gmail.com" TargetMode="External"/><Relationship Id="rId16" Type="http://schemas.openxmlformats.org/officeDocument/2006/relationships/hyperlink" Target="mailto:chagosse@hotmail.com" TargetMode="External"/><Relationship Id="rId20" Type="http://schemas.openxmlformats.org/officeDocument/2006/relationships/hyperlink" Target="mailto:laurencemaquet@hotmail.com" TargetMode="External"/><Relationship Id="rId29" Type="http://schemas.openxmlformats.org/officeDocument/2006/relationships/hyperlink" Target="mailto:jennifertromme@gmail.com" TargetMode="External"/><Relationship Id="rId1" Type="http://schemas.openxmlformats.org/officeDocument/2006/relationships/hyperlink" Target="mailto:gabriel.moriello@gmail" TargetMode="External"/><Relationship Id="rId6" Type="http://schemas.openxmlformats.org/officeDocument/2006/relationships/hyperlink" Target="mailto:sandu-semi@hotmail.com" TargetMode="External"/><Relationship Id="rId11" Type="http://schemas.openxmlformats.org/officeDocument/2006/relationships/hyperlink" Target="mailto:mary.licata@hotmail.com" TargetMode="External"/><Relationship Id="rId24" Type="http://schemas.openxmlformats.org/officeDocument/2006/relationships/hyperlink" Target="mailto:nathaliesk@live.be" TargetMode="External"/><Relationship Id="rId32" Type="http://schemas.openxmlformats.org/officeDocument/2006/relationships/hyperlink" Target="mailto:blom.isabelle@gmail.com" TargetMode="External"/><Relationship Id="rId37" Type="http://schemas.openxmlformats.org/officeDocument/2006/relationships/hyperlink" Target="mailto:lucie.nieduziak@hotmail.be" TargetMode="External"/><Relationship Id="rId40" Type="http://schemas.openxmlformats.org/officeDocument/2006/relationships/printerSettings" Target="../printerSettings/printerSettings3.bin"/><Relationship Id="rId5" Type="http://schemas.openxmlformats.org/officeDocument/2006/relationships/hyperlink" Target="mailto:giabitelli@hotmail.com" TargetMode="External"/><Relationship Id="rId15" Type="http://schemas.openxmlformats.org/officeDocument/2006/relationships/hyperlink" Target="mailto:gramme.gaelle@hotmail.com" TargetMode="External"/><Relationship Id="rId23" Type="http://schemas.openxmlformats.org/officeDocument/2006/relationships/hyperlink" Target="mailto:yollandemayamba@gmail.com" TargetMode="External"/><Relationship Id="rId28" Type="http://schemas.openxmlformats.org/officeDocument/2006/relationships/hyperlink" Target="mailto:patrumfels@hotmail.com" TargetMode="External"/><Relationship Id="rId36" Type="http://schemas.openxmlformats.org/officeDocument/2006/relationships/hyperlink" Target="mailto:pippo.lombardo@hotmail.com" TargetMode="External"/><Relationship Id="rId10" Type="http://schemas.openxmlformats.org/officeDocument/2006/relationships/hyperlink" Target="mailto:moa_c_moa33@hotmail.com" TargetMode="External"/><Relationship Id="rId19" Type="http://schemas.openxmlformats.org/officeDocument/2006/relationships/hyperlink" Target="mailto:aud-portaro@hotmail.com" TargetMode="External"/><Relationship Id="rId31" Type="http://schemas.openxmlformats.org/officeDocument/2006/relationships/hyperlink" Target="mailto:tekatliraziye@live.be" TargetMode="External"/><Relationship Id="rId4" Type="http://schemas.openxmlformats.org/officeDocument/2006/relationships/hyperlink" Target="mailto:giabitelli@hotmail.com" TargetMode="External"/><Relationship Id="rId9" Type="http://schemas.openxmlformats.org/officeDocument/2006/relationships/hyperlink" Target="mailto:genevieve.lizin@gmail.com" TargetMode="External"/><Relationship Id="rId14" Type="http://schemas.openxmlformats.org/officeDocument/2006/relationships/hyperlink" Target="mailto:assunta.bode@hotmail.com" TargetMode="External"/><Relationship Id="rId22" Type="http://schemas.openxmlformats.org/officeDocument/2006/relationships/hyperlink" Target="mailto:catherinemaes12@hotmail.com" TargetMode="External"/><Relationship Id="rId27" Type="http://schemas.openxmlformats.org/officeDocument/2006/relationships/hyperlink" Target="mailto:khalilnaissa@hotmail.com" TargetMode="External"/><Relationship Id="rId30" Type="http://schemas.openxmlformats.org/officeDocument/2006/relationships/hyperlink" Target="mailto:lila.aaboud@hotmail.be" TargetMode="External"/><Relationship Id="rId35" Type="http://schemas.openxmlformats.org/officeDocument/2006/relationships/hyperlink" Target="mailto:miprilou@hot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mailto:khalilnaissa@hotmail.com" TargetMode="External"/><Relationship Id="rId1" Type="http://schemas.openxmlformats.org/officeDocument/2006/relationships/hyperlink" Target="mailto:ameri22_2@hotmail.co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hyperlink" Target="mailto:ben-nyns@hotmail.com" TargetMode="External"/><Relationship Id="rId21" Type="http://schemas.openxmlformats.org/officeDocument/2006/relationships/hyperlink" Target="mailto:corinnejoslet@hotmail.com" TargetMode="External"/><Relationship Id="rId42" Type="http://schemas.openxmlformats.org/officeDocument/2006/relationships/hyperlink" Target="mailto:rudyvanstraelen@yahoo.fr" TargetMode="External"/><Relationship Id="rId47" Type="http://schemas.openxmlformats.org/officeDocument/2006/relationships/hyperlink" Target="mailto:vwilkin@voo.be" TargetMode="External"/><Relationship Id="rId63" Type="http://schemas.openxmlformats.org/officeDocument/2006/relationships/hyperlink" Target="mailto:christine-pirouette@hotmail.com" TargetMode="External"/><Relationship Id="rId68" Type="http://schemas.openxmlformats.org/officeDocument/2006/relationships/hyperlink" Target="mailto:petitcoeur456@hotmail.com" TargetMode="External"/><Relationship Id="rId84" Type="http://schemas.openxmlformats.org/officeDocument/2006/relationships/hyperlink" Target="mailto:isabellevirzi@yahoo.fr" TargetMode="External"/><Relationship Id="rId89" Type="http://schemas.openxmlformats.org/officeDocument/2006/relationships/hyperlink" Target="mailto:benoit.marchal4000@gmail.com" TargetMode="External"/><Relationship Id="rId7" Type="http://schemas.openxmlformats.org/officeDocument/2006/relationships/hyperlink" Target="mailto:sferrazza.vittoria@hotmail.com" TargetMode="External"/><Relationship Id="rId71" Type="http://schemas.openxmlformats.org/officeDocument/2006/relationships/hyperlink" Target="mailto:candy32290@msn.com" TargetMode="External"/><Relationship Id="rId92" Type="http://schemas.openxmlformats.org/officeDocument/2006/relationships/hyperlink" Target="mailto:eve-dethier@hotmail.com" TargetMode="External"/><Relationship Id="rId2" Type="http://schemas.openxmlformats.org/officeDocument/2006/relationships/hyperlink" Target="mailto:hansoul96@hotmail.com" TargetMode="External"/><Relationship Id="rId16" Type="http://schemas.openxmlformats.org/officeDocument/2006/relationships/hyperlink" Target="mailto:dubleg9@hotmail.com" TargetMode="External"/><Relationship Id="rId29" Type="http://schemas.openxmlformats.org/officeDocument/2006/relationships/hyperlink" Target="mailto:nayass_anas@hotmail.com" TargetMode="External"/><Relationship Id="rId11" Type="http://schemas.openxmlformats.org/officeDocument/2006/relationships/hyperlink" Target="mailto:cricri57@live.be" TargetMode="External"/><Relationship Id="rId24" Type="http://schemas.openxmlformats.org/officeDocument/2006/relationships/hyperlink" Target="mailto:moa_c_moa33@hotmail.com" TargetMode="External"/><Relationship Id="rId32" Type="http://schemas.openxmlformats.org/officeDocument/2006/relationships/hyperlink" Target="mailto:asbllamaison@skynet.be" TargetMode="External"/><Relationship Id="rId37" Type="http://schemas.openxmlformats.org/officeDocument/2006/relationships/hyperlink" Target="mailto:boobaa1978@hotmail.com" TargetMode="External"/><Relationship Id="rId40" Type="http://schemas.openxmlformats.org/officeDocument/2006/relationships/hyperlink" Target="mailto:lardinois.roxane@gmail.com" TargetMode="External"/><Relationship Id="rId45" Type="http://schemas.openxmlformats.org/officeDocument/2006/relationships/hyperlink" Target="mailto:sabrina0508@hotmail.fr" TargetMode="External"/><Relationship Id="rId53" Type="http://schemas.openxmlformats.org/officeDocument/2006/relationships/hyperlink" Target="mailto:vincentarrisico@gmail.com" TargetMode="External"/><Relationship Id="rId58" Type="http://schemas.openxmlformats.org/officeDocument/2006/relationships/hyperlink" Target="mailto:flocomblin@gmail.com" TargetMode="External"/><Relationship Id="rId66" Type="http://schemas.openxmlformats.org/officeDocument/2006/relationships/hyperlink" Target="mailto:vincentarrisico@gmail.com" TargetMode="External"/><Relationship Id="rId74" Type="http://schemas.openxmlformats.org/officeDocument/2006/relationships/hyperlink" Target="mailto:am.binnici@live.be" TargetMode="External"/><Relationship Id="rId79" Type="http://schemas.openxmlformats.org/officeDocument/2006/relationships/hyperlink" Target="mailto:pinocirino@hotmail.fr" TargetMode="External"/><Relationship Id="rId87" Type="http://schemas.openxmlformats.org/officeDocument/2006/relationships/hyperlink" Target="mailto:francine10@live.be" TargetMode="External"/><Relationship Id="rId102" Type="http://schemas.openxmlformats.org/officeDocument/2006/relationships/hyperlink" Target="mailto:lasa.luna@live.be" TargetMode="External"/><Relationship Id="rId5" Type="http://schemas.openxmlformats.org/officeDocument/2006/relationships/hyperlink" Target="mailto:francottedaniel@hotmail.com" TargetMode="External"/><Relationship Id="rId61" Type="http://schemas.openxmlformats.org/officeDocument/2006/relationships/hyperlink" Target="mailto:beneclerdent@hotmail.com" TargetMode="External"/><Relationship Id="rId82" Type="http://schemas.openxmlformats.org/officeDocument/2006/relationships/hyperlink" Target="mailto:genevieve.lizin@skynet.be" TargetMode="External"/><Relationship Id="rId90" Type="http://schemas.openxmlformats.org/officeDocument/2006/relationships/hyperlink" Target="mailto:lucie.nieduziak@hotmail.be" TargetMode="External"/><Relationship Id="rId95" Type="http://schemas.openxmlformats.org/officeDocument/2006/relationships/hyperlink" Target="mailto:maudesouricette0608@gmail.com" TargetMode="External"/><Relationship Id="rId19" Type="http://schemas.openxmlformats.org/officeDocument/2006/relationships/hyperlink" Target="mailto:jc.bortoletto@gmail.com" TargetMode="External"/><Relationship Id="rId14" Type="http://schemas.openxmlformats.org/officeDocument/2006/relationships/hyperlink" Target="mailto:miprilou@hotmail.com" TargetMode="External"/><Relationship Id="rId22" Type="http://schemas.openxmlformats.org/officeDocument/2006/relationships/hyperlink" Target="mailto:avolacateno@gmail.com" TargetMode="External"/><Relationship Id="rId27" Type="http://schemas.openxmlformats.org/officeDocument/2006/relationships/hyperlink" Target="mailto:boobaa1978@hotmail.com" TargetMode="External"/><Relationship Id="rId30" Type="http://schemas.openxmlformats.org/officeDocument/2006/relationships/hyperlink" Target="mailto:macgil2405@gmail.com" TargetMode="External"/><Relationship Id="rId35" Type="http://schemas.openxmlformats.org/officeDocument/2006/relationships/hyperlink" Target="mailto:collard_68@hotmail.com" TargetMode="External"/><Relationship Id="rId43" Type="http://schemas.openxmlformats.org/officeDocument/2006/relationships/hyperlink" Target="mailto:carmelina_05@yahoo.fr" TargetMode="External"/><Relationship Id="rId48" Type="http://schemas.openxmlformats.org/officeDocument/2006/relationships/hyperlink" Target="mailto:angy.randa@hotmail.com" TargetMode="External"/><Relationship Id="rId56" Type="http://schemas.openxmlformats.org/officeDocument/2006/relationships/hyperlink" Target="mailto:veronique_doutrewe@hotmail.com" TargetMode="External"/><Relationship Id="rId64" Type="http://schemas.openxmlformats.org/officeDocument/2006/relationships/hyperlink" Target="mailto:miprilou@hotmail.com" TargetMode="External"/><Relationship Id="rId69" Type="http://schemas.openxmlformats.org/officeDocument/2006/relationships/hyperlink" Target="mailto:ermarechal@gmail.com" TargetMode="External"/><Relationship Id="rId77" Type="http://schemas.openxmlformats.org/officeDocument/2006/relationships/hyperlink" Target="mailto:marie_durieux@hotmail.com" TargetMode="External"/><Relationship Id="rId100" Type="http://schemas.openxmlformats.org/officeDocument/2006/relationships/hyperlink" Target="mailto:assunta.bode@htmail.com" TargetMode="External"/><Relationship Id="rId105" Type="http://schemas.openxmlformats.org/officeDocument/2006/relationships/comments" Target="../comments4.xml"/><Relationship Id="rId8" Type="http://schemas.openxmlformats.org/officeDocument/2006/relationships/hyperlink" Target="mailto:franca081255@hotmail.fr" TargetMode="External"/><Relationship Id="rId51" Type="http://schemas.openxmlformats.org/officeDocument/2006/relationships/hyperlink" Target="mailto:carineschrooten@hotmail.com" TargetMode="External"/><Relationship Id="rId72" Type="http://schemas.openxmlformats.org/officeDocument/2006/relationships/hyperlink" Target="mailto:Sciasciaanna@gmail.com" TargetMode="External"/><Relationship Id="rId80" Type="http://schemas.openxmlformats.org/officeDocument/2006/relationships/hyperlink" Target="mailto:tonypillitteri@hotmail.com" TargetMode="External"/><Relationship Id="rId85" Type="http://schemas.openxmlformats.org/officeDocument/2006/relationships/hyperlink" Target="mailto:dominique-picone@live.fr" TargetMode="External"/><Relationship Id="rId93" Type="http://schemas.openxmlformats.org/officeDocument/2006/relationships/hyperlink" Target="mailto:fat_osmani@hotmail.com" TargetMode="External"/><Relationship Id="rId98" Type="http://schemas.openxmlformats.org/officeDocument/2006/relationships/hyperlink" Target="mailto:willemetflorence@live.be" TargetMode="External"/><Relationship Id="rId3" Type="http://schemas.openxmlformats.org/officeDocument/2006/relationships/hyperlink" Target="mailto:ginalucania@hotmail.com" TargetMode="External"/><Relationship Id="rId12" Type="http://schemas.openxmlformats.org/officeDocument/2006/relationships/hyperlink" Target="mailto:Mariedisalvo@hotmail.com" TargetMode="External"/><Relationship Id="rId17" Type="http://schemas.openxmlformats.org/officeDocument/2006/relationships/hyperlink" Target="mailto:mfallea@skynet.be" TargetMode="External"/><Relationship Id="rId25" Type="http://schemas.openxmlformats.org/officeDocument/2006/relationships/hyperlink" Target="mailto:laeti2102@hotmail.com" TargetMode="External"/><Relationship Id="rId33" Type="http://schemas.openxmlformats.org/officeDocument/2006/relationships/hyperlink" Target="mailto:megane.jennysauvebois@gmail.com" TargetMode="External"/><Relationship Id="rId38" Type="http://schemas.openxmlformats.org/officeDocument/2006/relationships/hyperlink" Target="mailto:adriano-romeo@live.be" TargetMode="External"/><Relationship Id="rId46" Type="http://schemas.openxmlformats.org/officeDocument/2006/relationships/hyperlink" Target="mailto:lefebvrec1976@gmail.com" TargetMode="External"/><Relationship Id="rId59" Type="http://schemas.openxmlformats.org/officeDocument/2006/relationships/hyperlink" Target="mailto:tiffany.lesage1997@gmail.com" TargetMode="External"/><Relationship Id="rId67" Type="http://schemas.openxmlformats.org/officeDocument/2006/relationships/hyperlink" Target="mailto:aurelie228_5@hotmail.com" TargetMode="External"/><Relationship Id="rId103" Type="http://schemas.openxmlformats.org/officeDocument/2006/relationships/printerSettings" Target="../printerSettings/printerSettings11.bin"/><Relationship Id="rId20" Type="http://schemas.openxmlformats.org/officeDocument/2006/relationships/hyperlink" Target="mailto:corinnejoslet@hotmail.com" TargetMode="External"/><Relationship Id="rId41" Type="http://schemas.openxmlformats.org/officeDocument/2006/relationships/hyperlink" Target="mailto:brayeurisabelle@gmail.com" TargetMode="External"/><Relationship Id="rId54" Type="http://schemas.openxmlformats.org/officeDocument/2006/relationships/hyperlink" Target="mailto:cindygiulianil@live.be" TargetMode="External"/><Relationship Id="rId62" Type="http://schemas.openxmlformats.org/officeDocument/2006/relationships/hyperlink" Target="mailto:cochi_20@hotmail.com" TargetMode="External"/><Relationship Id="rId70" Type="http://schemas.openxmlformats.org/officeDocument/2006/relationships/hyperlink" Target="mailto:magange@live.be" TargetMode="External"/><Relationship Id="rId75" Type="http://schemas.openxmlformats.org/officeDocument/2006/relationships/hyperlink" Target="mailto:vincentarrisico@gmail.com" TargetMode="External"/><Relationship Id="rId83" Type="http://schemas.openxmlformats.org/officeDocument/2006/relationships/hyperlink" Target="mailto:quittreanne@hotmail.com" TargetMode="External"/><Relationship Id="rId88" Type="http://schemas.openxmlformats.org/officeDocument/2006/relationships/hyperlink" Target="mailto:lorenamazzocco@outlook.com" TargetMode="External"/><Relationship Id="rId91" Type="http://schemas.openxmlformats.org/officeDocument/2006/relationships/hyperlink" Target="mailto:carmy43_3@hotmail.com" TargetMode="External"/><Relationship Id="rId96" Type="http://schemas.openxmlformats.org/officeDocument/2006/relationships/hyperlink" Target="mailto:rosecastro13@hotmail.com" TargetMode="External"/><Relationship Id="rId1" Type="http://schemas.openxmlformats.org/officeDocument/2006/relationships/hyperlink" Target="mailto:fat_osmani@hotmail.com" TargetMode="External"/><Relationship Id="rId6" Type="http://schemas.openxmlformats.org/officeDocument/2006/relationships/hyperlink" Target="mailto:pirlotcoletta@gmail.com" TargetMode="External"/><Relationship Id="rId15" Type="http://schemas.openxmlformats.org/officeDocument/2006/relationships/hyperlink" Target="mailto:fat_osmani@hotmail.com" TargetMode="External"/><Relationship Id="rId23" Type="http://schemas.openxmlformats.org/officeDocument/2006/relationships/hyperlink" Target="mailto:ayshe.1@mail.ru" TargetMode="External"/><Relationship Id="rId28" Type="http://schemas.openxmlformats.org/officeDocument/2006/relationships/hyperlink" Target="mailto:rojessica@voo.be" TargetMode="External"/><Relationship Id="rId36" Type="http://schemas.openxmlformats.org/officeDocument/2006/relationships/hyperlink" Target="mailto:fc211151@skynet.be" TargetMode="External"/><Relationship Id="rId49" Type="http://schemas.openxmlformats.org/officeDocument/2006/relationships/hyperlink" Target="mailto:odette.marion@base.be" TargetMode="External"/><Relationship Id="rId57" Type="http://schemas.openxmlformats.org/officeDocument/2006/relationships/hyperlink" Target="mailto:feirataina@hotmail.com" TargetMode="External"/><Relationship Id="rId10" Type="http://schemas.openxmlformats.org/officeDocument/2006/relationships/hyperlink" Target="mailto:pippo.lombardo@hotmail.com" TargetMode="External"/><Relationship Id="rId31" Type="http://schemas.openxmlformats.org/officeDocument/2006/relationships/hyperlink" Target="mailto:asbllamaison@skynet.be" TargetMode="External"/><Relationship Id="rId44" Type="http://schemas.openxmlformats.org/officeDocument/2006/relationships/hyperlink" Target="mailto:sabrina0508@hotmail.fr" TargetMode="External"/><Relationship Id="rId52" Type="http://schemas.openxmlformats.org/officeDocument/2006/relationships/hyperlink" Target="mailto:pinapolo@hotmail.com" TargetMode="External"/><Relationship Id="rId60" Type="http://schemas.openxmlformats.org/officeDocument/2006/relationships/hyperlink" Target="mailto:sandrinecoomans@hotmail.com" TargetMode="External"/><Relationship Id="rId65" Type="http://schemas.openxmlformats.org/officeDocument/2006/relationships/hyperlink" Target="mailto:pasquale.reale@hotmail.com" TargetMode="External"/><Relationship Id="rId73" Type="http://schemas.openxmlformats.org/officeDocument/2006/relationships/hyperlink" Target="mailto:miprilou@hotmail.com" TargetMode="External"/><Relationship Id="rId78" Type="http://schemas.openxmlformats.org/officeDocument/2006/relationships/hyperlink" Target="mailto:melinda.sferrazza@gmail.com" TargetMode="External"/><Relationship Id="rId81" Type="http://schemas.openxmlformats.org/officeDocument/2006/relationships/hyperlink" Target="mailto:patrumfels@hotmail.com" TargetMode="External"/><Relationship Id="rId86" Type="http://schemas.openxmlformats.org/officeDocument/2006/relationships/hyperlink" Target="mailto:marie.l-legrand@hotmail.fr" TargetMode="External"/><Relationship Id="rId94" Type="http://schemas.openxmlformats.org/officeDocument/2006/relationships/hyperlink" Target="mailto:odette.marion@base.be" TargetMode="External"/><Relationship Id="rId99" Type="http://schemas.openxmlformats.org/officeDocument/2006/relationships/hyperlink" Target="mailto:silvana.dicrescenzo@live.be" TargetMode="External"/><Relationship Id="rId101" Type="http://schemas.openxmlformats.org/officeDocument/2006/relationships/hyperlink" Target="mailto:francoisehansoul@gmail.com" TargetMode="External"/><Relationship Id="rId4" Type="http://schemas.openxmlformats.org/officeDocument/2006/relationships/hyperlink" Target="mailto:girardibrun@hotmail.com" TargetMode="External"/><Relationship Id="rId9" Type="http://schemas.openxmlformats.org/officeDocument/2006/relationships/hyperlink" Target="mailto:myriammercier1957@hotmail.com" TargetMode="External"/><Relationship Id="rId13" Type="http://schemas.openxmlformats.org/officeDocument/2006/relationships/hyperlink" Target="mailto:rizzo.lesage@gmail.com" TargetMode="External"/><Relationship Id="rId18" Type="http://schemas.openxmlformats.org/officeDocument/2006/relationships/hyperlink" Target="mailto:donromina@hotmail.com" TargetMode="External"/><Relationship Id="rId39" Type="http://schemas.openxmlformats.org/officeDocument/2006/relationships/hyperlink" Target="mailto:vos.danielle@hotmail.com" TargetMode="External"/><Relationship Id="rId34" Type="http://schemas.openxmlformats.org/officeDocument/2006/relationships/hyperlink" Target="mailto:giordanopane@outlook.be" TargetMode="External"/><Relationship Id="rId50" Type="http://schemas.openxmlformats.org/officeDocument/2006/relationships/hyperlink" Target="mailto:skasyl@hotmail.com" TargetMode="External"/><Relationship Id="rId55" Type="http://schemas.openxmlformats.org/officeDocument/2006/relationships/hyperlink" Target="mailto:cindygiulianil@live.be" TargetMode="External"/><Relationship Id="rId76" Type="http://schemas.openxmlformats.org/officeDocument/2006/relationships/hyperlink" Target="mailto:gordon.chrystinne56@skynet.be" TargetMode="External"/><Relationship Id="rId97" Type="http://schemas.openxmlformats.org/officeDocument/2006/relationships/hyperlink" Target="mailto:sabrinarauw@hotmail.com" TargetMode="External"/><Relationship Id="rId104" Type="http://schemas.openxmlformats.org/officeDocument/2006/relationships/vmlDrawing" Target="../drawings/vmlDrawing4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4"/>
  <sheetViews>
    <sheetView showZero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Q6" sqref="Q6"/>
    </sheetView>
  </sheetViews>
  <sheetFormatPr baseColWidth="10" defaultRowHeight="12"/>
  <cols>
    <col min="1" max="1" width="2.7109375" style="806" customWidth="1"/>
    <col min="2" max="2" width="5.42578125" style="883" customWidth="1"/>
    <col min="3" max="3" width="7" style="884" bestFit="1" customWidth="1"/>
    <col min="4" max="4" width="18.28515625" style="885" customWidth="1"/>
    <col min="5" max="5" width="3.85546875" style="885" customWidth="1"/>
    <col min="6" max="6" width="2.140625" style="804" bestFit="1" customWidth="1"/>
    <col min="7" max="7" width="7" style="879" bestFit="1" customWidth="1"/>
    <col min="8" max="8" width="10" style="804" bestFit="1" customWidth="1"/>
    <col min="9" max="9" width="15.28515625" style="657" bestFit="1" customWidth="1"/>
    <col min="10" max="10" width="19.85546875" style="803" customWidth="1"/>
    <col min="11" max="11" width="6.42578125" style="809" customWidth="1"/>
    <col min="12" max="12" width="8" style="804" bestFit="1" customWidth="1"/>
    <col min="13" max="13" width="5.28515625" style="804" bestFit="1" customWidth="1"/>
    <col min="14" max="14" width="3.7109375" style="657" bestFit="1" customWidth="1"/>
    <col min="15" max="15" width="9.140625" style="657" customWidth="1"/>
    <col min="16" max="16" width="5.42578125" style="657" customWidth="1"/>
    <col min="17" max="19" width="10.7109375" style="657" bestFit="1" customWidth="1"/>
    <col min="20" max="20" width="3.42578125" style="657" bestFit="1" customWidth="1"/>
    <col min="21" max="21" width="1.85546875" style="657" bestFit="1" customWidth="1"/>
    <col min="22" max="22" width="6.42578125" style="657" customWidth="1"/>
    <col min="23" max="23" width="3.85546875" style="657" bestFit="1" customWidth="1"/>
    <col min="24" max="24" width="7.140625" style="657" bestFit="1" customWidth="1"/>
    <col min="25" max="25" width="5.85546875" style="657" bestFit="1" customWidth="1"/>
    <col min="26" max="26" width="4.42578125" style="657" bestFit="1" customWidth="1"/>
    <col min="27" max="27" width="2.7109375" style="657" bestFit="1" customWidth="1"/>
    <col min="28" max="28" width="9.140625" style="657" bestFit="1" customWidth="1"/>
    <col min="29" max="29" width="3.42578125" style="657" bestFit="1" customWidth="1"/>
    <col min="30" max="30" width="4.85546875" style="657" bestFit="1" customWidth="1"/>
    <col min="31" max="31" width="7.140625" style="657" bestFit="1" customWidth="1"/>
    <col min="32" max="32" width="4.28515625" style="657" bestFit="1" customWidth="1"/>
    <col min="33" max="33" width="5.5703125" style="657" bestFit="1" customWidth="1"/>
    <col min="34" max="34" width="3.42578125" style="657" bestFit="1" customWidth="1"/>
    <col min="35" max="35" width="5.5703125" style="657" bestFit="1" customWidth="1"/>
    <col min="36" max="16384" width="11.42578125" style="657"/>
  </cols>
  <sheetData>
    <row r="1" spans="1:16" ht="33.75">
      <c r="A1" s="240" t="s">
        <v>147</v>
      </c>
      <c r="B1" s="875" t="s">
        <v>42</v>
      </c>
      <c r="C1" s="198" t="s">
        <v>11</v>
      </c>
      <c r="D1" s="729" t="s">
        <v>2</v>
      </c>
      <c r="E1" s="729" t="s">
        <v>1265</v>
      </c>
      <c r="F1" s="876" t="s">
        <v>22</v>
      </c>
      <c r="G1" s="888" t="s">
        <v>1224</v>
      </c>
      <c r="H1" s="877" t="s">
        <v>4</v>
      </c>
      <c r="I1" s="889" t="s">
        <v>1266</v>
      </c>
      <c r="J1" s="801">
        <v>80</v>
      </c>
      <c r="K1" s="362" t="s">
        <v>1267</v>
      </c>
      <c r="L1" s="807" t="s">
        <v>70</v>
      </c>
      <c r="M1" s="739" t="s">
        <v>1268</v>
      </c>
      <c r="N1" s="739" t="s">
        <v>1269</v>
      </c>
      <c r="O1" s="750"/>
    </row>
    <row r="2" spans="1:16" ht="24">
      <c r="A2" s="846">
        <f>+'inscription 2015-2016'!B2</f>
        <v>1</v>
      </c>
      <c r="B2" s="847" t="str">
        <f>+'inscription 2015-2016'!C2</f>
        <v>GRE</v>
      </c>
      <c r="C2" s="496">
        <f>+'inscription 2015-2016'!D2</f>
        <v>14497</v>
      </c>
      <c r="D2" s="496" t="str">
        <f>+'inscription 2015-2016'!E2</f>
        <v>Benhida-Yasmine</v>
      </c>
      <c r="E2" s="496" t="str">
        <f>+'inscription 2015-2016'!F2</f>
        <v>GRI</v>
      </c>
      <c r="F2" s="848" t="str">
        <f>+'inscription 2015-2016'!G2</f>
        <v>F</v>
      </c>
      <c r="G2" s="849">
        <f>+'inscription 2015-2016'!K2</f>
        <v>36840</v>
      </c>
      <c r="H2" s="846" t="str">
        <f>+'inscription 2015-2016'!M2</f>
        <v>04/257 78 88</v>
      </c>
      <c r="I2" s="869" t="str">
        <f>+'inscription 2015-2016'!N2</f>
        <v>0497/38 42 26
0499/19 29 99 M</v>
      </c>
      <c r="J2" s="873" t="str">
        <f>+'inscription 2015-2016'!O2</f>
        <v>fat_osmani@hotmail.com</v>
      </c>
      <c r="K2" s="848" t="str">
        <f>+'inscription 2015-2016'!P2</f>
        <v>34/o</v>
      </c>
      <c r="L2" s="849">
        <f>+'inscription 2015-2016'!Q2</f>
        <v>42249</v>
      </c>
      <c r="M2" s="850" t="str">
        <f ca="1">+'inscription 2015-2016'!T2</f>
        <v>OK</v>
      </c>
      <c r="N2" s="938" t="str">
        <f ca="1">+'inscription 2015-2016'!AM2</f>
        <v>ok</v>
      </c>
      <c r="O2" s="657" t="s">
        <v>1270</v>
      </c>
      <c r="P2" s="657">
        <f ca="1">SUBTOTAL(9,$N$2:$N$200)</f>
        <v>3149</v>
      </c>
    </row>
    <row r="3" spans="1:16" ht="24">
      <c r="A3" s="846">
        <f>+'inscription 2015-2016'!B3</f>
        <v>1</v>
      </c>
      <c r="B3" s="847" t="str">
        <f>+'inscription 2015-2016'!C3</f>
        <v>GRI</v>
      </c>
      <c r="C3" s="496">
        <f>+'inscription 2015-2016'!D3</f>
        <v>14497</v>
      </c>
      <c r="D3" s="496" t="str">
        <f>+'inscription 2015-2016'!E3</f>
        <v>Benhida-Yasmine</v>
      </c>
      <c r="E3" s="496" t="str">
        <f>+'inscription 2015-2016'!F3</f>
        <v>GRE</v>
      </c>
      <c r="F3" s="848" t="str">
        <f>+'inscription 2015-2016'!G3</f>
        <v>F</v>
      </c>
      <c r="G3" s="849">
        <f>+'inscription 2015-2016'!K3</f>
        <v>36840</v>
      </c>
      <c r="H3" s="846" t="str">
        <f>+'inscription 2015-2016'!M3</f>
        <v>04/257 78 88</v>
      </c>
      <c r="I3" s="869" t="str">
        <f>+'inscription 2015-2016'!N3</f>
        <v>0497/38 42 26
0499/19 29 99 M</v>
      </c>
      <c r="J3" s="873" t="str">
        <f>+'inscription 2015-2016'!O3</f>
        <v>fat_osmani@hotmail.com</v>
      </c>
      <c r="K3" s="848" t="str">
        <f>+'inscription 2015-2016'!P3</f>
        <v>34/o</v>
      </c>
      <c r="L3" s="849">
        <f>+'inscription 2015-2016'!Q3</f>
        <v>42260</v>
      </c>
      <c r="M3" s="926" t="str">
        <f ca="1">+'inscription 2015-2016'!T3</f>
        <v>OK</v>
      </c>
      <c r="N3" s="926">
        <f ca="1">+'inscription 2015-2016'!AM3</f>
        <v>130</v>
      </c>
    </row>
    <row r="4" spans="1:16" ht="24">
      <c r="A4" s="846">
        <f>+'inscription 2015-2016'!B4</f>
        <v>1</v>
      </c>
      <c r="B4" s="847" t="str">
        <f>+'inscription 2015-2016'!C4</f>
        <v>GRE</v>
      </c>
      <c r="C4" s="496">
        <f>+'inscription 2015-2016'!D4</f>
        <v>14498</v>
      </c>
      <c r="D4" s="496" t="str">
        <f>+'inscription 2015-2016'!E4</f>
        <v>Bortoletto-Laura</v>
      </c>
      <c r="E4" s="496" t="str">
        <f>+'inscription 2015-2016'!F4</f>
        <v>GRI</v>
      </c>
      <c r="F4" s="848" t="str">
        <f>+'inscription 2015-2016'!G4</f>
        <v>F</v>
      </c>
      <c r="G4" s="849">
        <f>+'inscription 2015-2016'!K4</f>
        <v>36398</v>
      </c>
      <c r="H4" s="846" t="str">
        <f>+'inscription 2015-2016'!M4</f>
        <v>04/226 90 00</v>
      </c>
      <c r="I4" s="869" t="str">
        <f>+'inscription 2015-2016'!N4</f>
        <v>0483/36 10 47
0486/27 74 55 M</v>
      </c>
      <c r="J4" s="873" t="str">
        <f>+'inscription 2015-2016'!O4</f>
        <v>odette.marion@base.be</v>
      </c>
      <c r="K4" s="848" t="str">
        <f>+'inscription 2015-2016'!P4</f>
        <v>2/o</v>
      </c>
      <c r="L4" s="849">
        <f>+'inscription 2015-2016'!Q4</f>
        <v>42249</v>
      </c>
      <c r="M4" s="850" t="str">
        <f ca="1">+'inscription 2015-2016'!T4</f>
        <v>OK</v>
      </c>
      <c r="N4" s="926" t="str">
        <f ca="1">+'inscription 2015-2016'!AM4</f>
        <v>ok</v>
      </c>
    </row>
    <row r="5" spans="1:16" ht="24">
      <c r="A5" s="846">
        <f>+'inscription 2015-2016'!B5</f>
        <v>1</v>
      </c>
      <c r="B5" s="847" t="str">
        <f>+'inscription 2015-2016'!C5</f>
        <v>GRI</v>
      </c>
      <c r="C5" s="496">
        <f>+'inscription 2015-2016'!D5</f>
        <v>14498</v>
      </c>
      <c r="D5" s="496" t="str">
        <f>+'inscription 2015-2016'!E5</f>
        <v>Bortoletto-Laura</v>
      </c>
      <c r="E5" s="496" t="str">
        <f>+'inscription 2015-2016'!F5</f>
        <v>GRE</v>
      </c>
      <c r="F5" s="848" t="str">
        <f>+'inscription 2015-2016'!G5</f>
        <v>F</v>
      </c>
      <c r="G5" s="849">
        <f>+'inscription 2015-2016'!K5</f>
        <v>36398</v>
      </c>
      <c r="H5" s="846" t="str">
        <f>+'inscription 2015-2016'!M5</f>
        <v>04/226 90 00</v>
      </c>
      <c r="I5" s="869" t="str">
        <f>+'inscription 2015-2016'!N5</f>
        <v>0483/36 10 47
0486/27 74 55 M</v>
      </c>
      <c r="J5" s="873" t="str">
        <f>+'inscription 2015-2016'!O5</f>
        <v>odette.marion@base.be</v>
      </c>
      <c r="K5" s="848" t="str">
        <f>+'inscription 2015-2016'!P5</f>
        <v>2/o</v>
      </c>
      <c r="L5" s="849">
        <f>+'inscription 2015-2016'!Q5</f>
        <v>42260</v>
      </c>
      <c r="M5" s="850" t="str">
        <f ca="1">+'inscription 2015-2016'!T5</f>
        <v>OK</v>
      </c>
      <c r="N5" s="926">
        <f ca="1">+'inscription 2015-2016'!AM5</f>
        <v>100</v>
      </c>
    </row>
    <row r="6" spans="1:16" ht="24">
      <c r="A6" s="846">
        <f>+'inscription 2015-2016'!B6</f>
        <v>1</v>
      </c>
      <c r="B6" s="847" t="str">
        <f>+'inscription 2015-2016'!C6</f>
        <v>GRE</v>
      </c>
      <c r="C6" s="496">
        <f>+'inscription 2015-2016'!D6</f>
        <v>19548</v>
      </c>
      <c r="D6" s="496" t="str">
        <f>+'inscription 2015-2016'!E6</f>
        <v>Lesage-Tiffany</v>
      </c>
      <c r="E6" s="496" t="str">
        <f>+'inscription 2015-2016'!F6</f>
        <v>GRI</v>
      </c>
      <c r="F6" s="848" t="str">
        <f>+'inscription 2015-2016'!G6</f>
        <v>F</v>
      </c>
      <c r="G6" s="849">
        <f>+'inscription 2015-2016'!K6</f>
        <v>35655</v>
      </c>
      <c r="H6" s="846">
        <f>+'inscription 2015-2016'!M6</f>
        <v>0</v>
      </c>
      <c r="I6" s="869" t="str">
        <f>+'inscription 2015-2016'!N6</f>
        <v>0498/78 32 68
0496/11 12 13 M</v>
      </c>
      <c r="J6" s="873" t="str">
        <f>+'inscription 2015-2016'!O6</f>
        <v>tiffany.lesage1997@gmail.com</v>
      </c>
      <c r="K6" s="848" t="str">
        <f>+'inscription 2015-2016'!P6</f>
        <v>39/o</v>
      </c>
      <c r="L6" s="849">
        <f>+'inscription 2015-2016'!Q6</f>
        <v>42249</v>
      </c>
      <c r="M6" s="850" t="str">
        <f ca="1">+'inscription 2015-2016'!T6</f>
        <v>OK</v>
      </c>
      <c r="N6" s="926">
        <f ca="1">+'inscription 2015-2016'!AM6</f>
        <v>75</v>
      </c>
    </row>
    <row r="7" spans="1:16" ht="24">
      <c r="A7" s="846">
        <f>+'inscription 2015-2016'!B7</f>
        <v>1</v>
      </c>
      <c r="B7" s="847" t="str">
        <f>+'inscription 2015-2016'!C7</f>
        <v>GRI</v>
      </c>
      <c r="C7" s="496">
        <f>+'inscription 2015-2016'!D7</f>
        <v>19548</v>
      </c>
      <c r="D7" s="496" t="str">
        <f>+'inscription 2015-2016'!E7</f>
        <v>Lesage-Tiffany</v>
      </c>
      <c r="E7" s="496" t="str">
        <f>+'inscription 2015-2016'!F7</f>
        <v>GRE</v>
      </c>
      <c r="F7" s="848" t="str">
        <f>+'inscription 2015-2016'!G7</f>
        <v>F</v>
      </c>
      <c r="G7" s="849">
        <f>+'inscription 2015-2016'!K7</f>
        <v>35655</v>
      </c>
      <c r="H7" s="846">
        <f>+'inscription 2015-2016'!M7</f>
        <v>0</v>
      </c>
      <c r="I7" s="869" t="str">
        <f>+'inscription 2015-2016'!N7</f>
        <v>0498/78 32 68
0496/11 12 13 M</v>
      </c>
      <c r="J7" s="873" t="str">
        <f>+'inscription 2015-2016'!O7</f>
        <v>tiffany.lesage1997@gmail.com</v>
      </c>
      <c r="K7" s="848" t="str">
        <f>+'inscription 2015-2016'!P7</f>
        <v>39/o</v>
      </c>
      <c r="L7" s="849">
        <f>+'inscription 2015-2016'!Q7</f>
        <v>42260</v>
      </c>
      <c r="M7" s="850" t="str">
        <f ca="1">+'inscription 2015-2016'!T7</f>
        <v>OK</v>
      </c>
      <c r="N7" s="926" t="str">
        <f ca="1">+'inscription 2015-2016'!AM7</f>
        <v>ok</v>
      </c>
    </row>
    <row r="8" spans="1:16">
      <c r="A8" s="846">
        <f>+'inscription 2015-2016'!B8</f>
        <v>1</v>
      </c>
      <c r="B8" s="847" t="str">
        <f>+'inscription 2015-2016'!C8</f>
        <v>EDam</v>
      </c>
      <c r="C8" s="496">
        <f>+'inscription 2015-2016'!D8</f>
        <v>19561</v>
      </c>
      <c r="D8" s="496" t="str">
        <f>+'inscription 2015-2016'!E8</f>
        <v>Mattina-Nuzia</v>
      </c>
      <c r="E8" s="496">
        <f>+'inscription 2015-2016'!F8</f>
        <v>0</v>
      </c>
      <c r="F8" s="848" t="str">
        <f>+'inscription 2015-2016'!G8</f>
        <v>F</v>
      </c>
      <c r="G8" s="849">
        <f>+'inscription 2015-2016'!K8</f>
        <v>19697</v>
      </c>
      <c r="H8" s="846">
        <f>+'inscription 2015-2016'!M8</f>
        <v>0</v>
      </c>
      <c r="I8" s="869" t="str">
        <f>+'inscription 2015-2016'!N8</f>
        <v>0499/176643</v>
      </c>
      <c r="J8" s="873">
        <f>+'inscription 2015-2016'!O8</f>
        <v>0</v>
      </c>
      <c r="K8" s="848" t="str">
        <f>+'inscription 2015-2016'!P8</f>
        <v>67/o</v>
      </c>
      <c r="L8" s="849">
        <f>+'inscription 2015-2016'!Q8</f>
        <v>42248</v>
      </c>
      <c r="M8" s="850" t="str">
        <f ca="1">+'inscription 2015-2016'!T8</f>
        <v>OK</v>
      </c>
      <c r="N8" s="926" t="str">
        <f ca="1">+'inscription 2015-2016'!AM8</f>
        <v>ok</v>
      </c>
    </row>
    <row r="9" spans="1:16" ht="18">
      <c r="A9" s="846">
        <f>+'inscription 2015-2016'!B9</f>
        <v>1</v>
      </c>
      <c r="B9" s="847" t="str">
        <f>+'inscription 2015-2016'!C9</f>
        <v>GRE</v>
      </c>
      <c r="C9" s="496">
        <f>+'inscription 2015-2016'!D9</f>
        <v>19562</v>
      </c>
      <c r="D9" s="496" t="str">
        <f>+'inscription 2015-2016'!E9</f>
        <v>Mazziotta-Maude</v>
      </c>
      <c r="E9" s="496">
        <f>+'inscription 2015-2016'!F9</f>
        <v>0</v>
      </c>
      <c r="F9" s="848" t="str">
        <f>+'inscription 2015-2016'!G9</f>
        <v>F</v>
      </c>
      <c r="G9" s="849">
        <f>+'inscription 2015-2016'!K9</f>
        <v>34493</v>
      </c>
      <c r="H9" s="846">
        <f>+'inscription 2015-2016'!M9</f>
        <v>0</v>
      </c>
      <c r="I9" s="869" t="str">
        <f>+'inscription 2015-2016'!N9</f>
        <v>0497/67 27 16</v>
      </c>
      <c r="J9" s="873" t="str">
        <f>+'inscription 2015-2016'!O9</f>
        <v>maudesouricette0608@gmail.com</v>
      </c>
      <c r="K9" s="848" t="str">
        <f>+'inscription 2015-2016'!P9</f>
        <v>6/o</v>
      </c>
      <c r="L9" s="849">
        <f>+'inscription 2015-2016'!Q9</f>
        <v>42249</v>
      </c>
      <c r="M9" s="850" t="str">
        <f ca="1">+'inscription 2015-2016'!T9</f>
        <v>OK</v>
      </c>
      <c r="N9" s="926">
        <f ca="1">+'inscription 2015-2016'!AM9</f>
        <v>75</v>
      </c>
    </row>
    <row r="10" spans="1:16">
      <c r="A10" s="846">
        <f>+'inscription 2015-2016'!B10</f>
        <v>1</v>
      </c>
      <c r="B10" s="847" t="str">
        <f>+'inscription 2015-2016'!C10</f>
        <v>EDam</v>
      </c>
      <c r="C10" s="496">
        <f>+'inscription 2015-2016'!D10</f>
        <v>19590</v>
      </c>
      <c r="D10" s="496" t="str">
        <f>+'inscription 2015-2016'!E10</f>
        <v>Sciascia-Anna</v>
      </c>
      <c r="E10" s="496">
        <f>+'inscription 2015-2016'!F10</f>
        <v>0</v>
      </c>
      <c r="F10" s="848" t="str">
        <f>+'inscription 2015-2016'!G10</f>
        <v>F</v>
      </c>
      <c r="G10" s="849">
        <f>+'inscription 2015-2016'!K10</f>
        <v>23770</v>
      </c>
      <c r="H10" s="846" t="str">
        <f>+'inscription 2015-2016'!M10</f>
        <v>04/234 05 51</v>
      </c>
      <c r="I10" s="869" t="str">
        <f>+'inscription 2015-2016'!N10</f>
        <v>0491/08 92 93</v>
      </c>
      <c r="J10" s="873" t="str">
        <f>+'inscription 2015-2016'!O10</f>
        <v>Sciasciaanna@gmail.com</v>
      </c>
      <c r="K10" s="848" t="str">
        <f>+'inscription 2015-2016'!P10</f>
        <v>9/o</v>
      </c>
      <c r="L10" s="849">
        <f>+'inscription 2015-2016'!Q10</f>
        <v>42250</v>
      </c>
      <c r="M10" s="850" t="str">
        <f ca="1">+'inscription 2015-2016'!T10</f>
        <v>OK</v>
      </c>
      <c r="N10" s="926" t="str">
        <f ca="1">+'inscription 2015-2016'!AM10</f>
        <v>ok</v>
      </c>
    </row>
    <row r="11" spans="1:16" ht="24">
      <c r="A11" s="846">
        <f>+'inscription 2015-2016'!B11</f>
        <v>1</v>
      </c>
      <c r="B11" s="847" t="str">
        <f>+'inscription 2015-2016'!C11</f>
        <v>GRE</v>
      </c>
      <c r="C11" s="496">
        <f>+'inscription 2015-2016'!D11</f>
        <v>32659</v>
      </c>
      <c r="D11" s="496" t="str">
        <f>+'inscription 2015-2016'!E11</f>
        <v>Smets-Guénaëlle</v>
      </c>
      <c r="E11" s="496" t="str">
        <f>+'inscription 2015-2016'!F11</f>
        <v>GRI</v>
      </c>
      <c r="F11" s="848" t="str">
        <f>+'inscription 2015-2016'!G11</f>
        <v>F</v>
      </c>
      <c r="G11" s="849">
        <f>+'inscription 2015-2016'!K11</f>
        <v>37202</v>
      </c>
      <c r="H11" s="846" t="str">
        <f>+'inscription 2015-2016'!M11</f>
        <v>04/384 78 00</v>
      </c>
      <c r="I11" s="869" t="str">
        <f>+'inscription 2015-2016'!N11</f>
        <v>0471/71 35 31
0493/58 36 16 M</v>
      </c>
      <c r="J11" s="873" t="str">
        <f>+'inscription 2015-2016'!O11</f>
        <v>lucie.nieduziak@hotmail.be</v>
      </c>
      <c r="K11" s="848" t="str">
        <f>+'inscription 2015-2016'!P11</f>
        <v>36/o</v>
      </c>
      <c r="L11" s="849">
        <f>+'inscription 2015-2016'!Q11</f>
        <v>42249</v>
      </c>
      <c r="M11" s="850" t="str">
        <f ca="1">+'inscription 2015-2016'!T11</f>
        <v>OK</v>
      </c>
      <c r="N11" s="926">
        <f ca="1">+'inscription 2015-2016'!AM11</f>
        <v>150</v>
      </c>
    </row>
    <row r="12" spans="1:16" ht="24">
      <c r="A12" s="846">
        <f>+'inscription 2015-2016'!B12</f>
        <v>1</v>
      </c>
      <c r="B12" s="847" t="str">
        <f>+'inscription 2015-2016'!C12</f>
        <v>GRI</v>
      </c>
      <c r="C12" s="496">
        <f>+'inscription 2015-2016'!D12</f>
        <v>32659</v>
      </c>
      <c r="D12" s="496" t="str">
        <f>+'inscription 2015-2016'!E12</f>
        <v>Smets-Guénaëlle</v>
      </c>
      <c r="E12" s="496" t="str">
        <f>+'inscription 2015-2016'!F12</f>
        <v>GRE</v>
      </c>
      <c r="F12" s="848" t="str">
        <f>+'inscription 2015-2016'!G12</f>
        <v>F</v>
      </c>
      <c r="G12" s="849">
        <f>+'inscription 2015-2016'!K12</f>
        <v>37202</v>
      </c>
      <c r="H12" s="846" t="str">
        <f>+'inscription 2015-2016'!M12</f>
        <v>04/384 78 00</v>
      </c>
      <c r="I12" s="869" t="str">
        <f>+'inscription 2015-2016'!N12</f>
        <v>0471/71 35 31
0493/58 36 16 M</v>
      </c>
      <c r="J12" s="873" t="str">
        <f>+'inscription 2015-2016'!O12</f>
        <v>lucie.nieduziak@hotmail.be</v>
      </c>
      <c r="K12" s="848" t="str">
        <f>+'inscription 2015-2016'!P12</f>
        <v>36/o</v>
      </c>
      <c r="L12" s="849">
        <f>+'inscription 2015-2016'!Q12</f>
        <v>42260</v>
      </c>
      <c r="M12" s="850" t="str">
        <f ca="1">+'inscription 2015-2016'!T12</f>
        <v>OK</v>
      </c>
      <c r="N12" s="926">
        <f ca="1">+'inscription 2015-2016'!AM12</f>
        <v>200</v>
      </c>
    </row>
    <row r="13" spans="1:16">
      <c r="A13" s="846">
        <f>+'inscription 2015-2016'!B13</f>
        <v>1</v>
      </c>
      <c r="B13" s="847" t="str">
        <f>+'inscription 2015-2016'!C13</f>
        <v>Edam</v>
      </c>
      <c r="C13" s="496">
        <f>+'inscription 2015-2016'!D13</f>
        <v>32802</v>
      </c>
      <c r="D13" s="496" t="str">
        <f>+'inscription 2015-2016'!E13</f>
        <v>Binnici-Vincianne</v>
      </c>
      <c r="E13" s="496">
        <f>+'inscription 2015-2016'!F13</f>
        <v>0</v>
      </c>
      <c r="F13" s="848" t="str">
        <f>+'inscription 2015-2016'!G13</f>
        <v>F</v>
      </c>
      <c r="G13" s="849">
        <f>+'inscription 2015-2016'!K13</f>
        <v>26963</v>
      </c>
      <c r="H13" s="846" t="str">
        <f>+'inscription 2015-2016'!M13</f>
        <v>04/265 63 31</v>
      </c>
      <c r="I13" s="869" t="str">
        <f>+'inscription 2015-2016'!N13</f>
        <v>0485/56 99 79</v>
      </c>
      <c r="J13" s="873" t="str">
        <f>+'inscription 2015-2016'!O13</f>
        <v>vincentarrisico@gmail.com</v>
      </c>
      <c r="K13" s="848" t="str">
        <f>+'inscription 2015-2016'!P13</f>
        <v>65/o</v>
      </c>
      <c r="L13" s="849">
        <f>+'inscription 2015-2016'!Q13</f>
        <v>42248</v>
      </c>
      <c r="M13" s="850" t="str">
        <f ca="1">+'inscription 2015-2016'!T13</f>
        <v>OK</v>
      </c>
      <c r="N13" s="926" t="str">
        <f ca="1">+'inscription 2015-2016'!AM13</f>
        <v>ok</v>
      </c>
    </row>
    <row r="14" spans="1:16">
      <c r="A14" s="846">
        <f>+'inscription 2015-2016'!B14</f>
        <v>2</v>
      </c>
      <c r="B14" s="847" t="str">
        <f>+'inscription 2015-2016'!C14</f>
        <v>Edam</v>
      </c>
      <c r="C14" s="496">
        <f>+'inscription 2015-2016'!D14</f>
        <v>35782</v>
      </c>
      <c r="D14" s="496" t="str">
        <f>+'inscription 2015-2016'!E14</f>
        <v>Natola-Maria</v>
      </c>
      <c r="E14" s="496">
        <f>+'inscription 2015-2016'!F14</f>
        <v>0</v>
      </c>
      <c r="F14" s="848" t="str">
        <f>+'inscription 2015-2016'!G14</f>
        <v>F</v>
      </c>
      <c r="G14" s="849">
        <f>+'inscription 2015-2016'!K14</f>
        <v>19833</v>
      </c>
      <c r="H14" s="846" t="str">
        <f>+'inscription 2015-2016'!M14</f>
        <v>04/246 34 00</v>
      </c>
      <c r="I14" s="869" t="str">
        <f>+'inscription 2015-2016'!N14</f>
        <v>0495/92 69 10</v>
      </c>
      <c r="J14" s="873">
        <f>+'inscription 2015-2016'!O14</f>
        <v>0</v>
      </c>
      <c r="K14" s="848" t="str">
        <f>+'inscription 2015-2016'!P14</f>
        <v>164/o</v>
      </c>
      <c r="L14" s="849">
        <f>+'inscription 2015-2016'!Q14</f>
        <v>42270</v>
      </c>
      <c r="M14" s="850" t="str">
        <f ca="1">+'inscription 2015-2016'!T14</f>
        <v>OK</v>
      </c>
      <c r="N14" s="926" t="str">
        <f ca="1">+'inscription 2015-2016'!AM14</f>
        <v>ok</v>
      </c>
    </row>
    <row r="15" spans="1:16">
      <c r="A15" s="846">
        <f>+'inscription 2015-2016'!B15</f>
        <v>3</v>
      </c>
      <c r="B15" s="847" t="str">
        <f>+'inscription 2015-2016'!C15</f>
        <v>EDam</v>
      </c>
      <c r="C15" s="496">
        <f>+'inscription 2015-2016'!D15</f>
        <v>38333</v>
      </c>
      <c r="D15" s="496" t="str">
        <f>+'inscription 2015-2016'!E15</f>
        <v>Picone-Dominique</v>
      </c>
      <c r="E15" s="496">
        <f>+'inscription 2015-2016'!F15</f>
        <v>0</v>
      </c>
      <c r="F15" s="848" t="str">
        <f>+'inscription 2015-2016'!G15</f>
        <v>F</v>
      </c>
      <c r="G15" s="849">
        <f>+'inscription 2015-2016'!K15</f>
        <v>23587</v>
      </c>
      <c r="H15" s="846" t="str">
        <f>+'inscription 2015-2016'!M15</f>
        <v>04/226 41 71</v>
      </c>
      <c r="I15" s="869" t="str">
        <f>+'inscription 2015-2016'!N15</f>
        <v>0485/37 22 41</v>
      </c>
      <c r="J15" s="873" t="str">
        <f>+'inscription 2015-2016'!O15</f>
        <v>dominique-picone@live.fr</v>
      </c>
      <c r="K15" s="848" t="str">
        <f>+'inscription 2015-2016'!P15</f>
        <v>12/o</v>
      </c>
      <c r="L15" s="849">
        <f>+'inscription 2015-2016'!Q15</f>
        <v>42248</v>
      </c>
      <c r="M15" s="850" t="str">
        <f ca="1">+'inscription 2015-2016'!T15</f>
        <v>OK</v>
      </c>
      <c r="N15" s="926" t="str">
        <f ca="1">+'inscription 2015-2016'!AM15</f>
        <v>ok</v>
      </c>
    </row>
    <row r="16" spans="1:16">
      <c r="A16" s="846">
        <f>+'inscription 2015-2016'!B16</f>
        <v>1</v>
      </c>
      <c r="B16" s="847" t="str">
        <f>+'inscription 2015-2016'!C16</f>
        <v>GRC</v>
      </c>
      <c r="C16" s="496">
        <f>+'inscription 2015-2016'!D16</f>
        <v>43682</v>
      </c>
      <c r="D16" s="496" t="str">
        <f>+'inscription 2015-2016'!E16</f>
        <v>Rogge-Ambre</v>
      </c>
      <c r="E16" s="496">
        <f>+'inscription 2015-2016'!F16</f>
        <v>0</v>
      </c>
      <c r="F16" s="848" t="str">
        <f>+'inscription 2015-2016'!G16</f>
        <v>F</v>
      </c>
      <c r="G16" s="849">
        <f>+'inscription 2015-2016'!K16</f>
        <v>38901</v>
      </c>
      <c r="H16" s="846" t="str">
        <f>+'inscription 2015-2016'!M16</f>
        <v>04/342 90 61</v>
      </c>
      <c r="I16" s="869" t="str">
        <f>+'inscription 2015-2016'!N16</f>
        <v>0497/93 87 51 M</v>
      </c>
      <c r="J16" s="873" t="str">
        <f>+'inscription 2015-2016'!O16</f>
        <v>ac.fraikin@gmail.com</v>
      </c>
      <c r="K16" s="848" t="str">
        <f>+'inscription 2015-2016'!P16</f>
        <v>148/o</v>
      </c>
      <c r="L16" s="849">
        <f>+'inscription 2015-2016'!Q16</f>
        <v>42257</v>
      </c>
      <c r="M16" s="850" t="str">
        <f ca="1">+'inscription 2015-2016'!T16</f>
        <v>OK</v>
      </c>
      <c r="N16" s="926" t="str">
        <f ca="1">+'inscription 2015-2016'!AM16</f>
        <v>ok</v>
      </c>
    </row>
    <row r="17" spans="1:16">
      <c r="A17" s="846">
        <f>+'inscription 2015-2016'!B17</f>
        <v>1</v>
      </c>
      <c r="B17" s="847" t="str">
        <f>+'inscription 2015-2016'!C17</f>
        <v>EDam</v>
      </c>
      <c r="C17" s="496">
        <f>+'inscription 2015-2016'!D17</f>
        <v>54301</v>
      </c>
      <c r="D17" s="496" t="str">
        <f>+'inscription 2015-2016'!E17</f>
        <v>Viola-Marie-Therèse</v>
      </c>
      <c r="E17" s="496">
        <f>+'inscription 2015-2016'!F17</f>
        <v>0</v>
      </c>
      <c r="F17" s="848" t="str">
        <f>+'inscription 2015-2016'!G17</f>
        <v>F</v>
      </c>
      <c r="G17" s="849">
        <f>+'inscription 2015-2016'!K17</f>
        <v>17417</v>
      </c>
      <c r="H17" s="846" t="str">
        <f>+'inscription 2015-2016'!M17</f>
        <v>04/233 51 72</v>
      </c>
      <c r="I17" s="869" t="str">
        <f>+'inscription 2015-2016'!N17</f>
        <v>0477/79 09 23</v>
      </c>
      <c r="J17" s="873">
        <f>+'inscription 2015-2016'!O17</f>
        <v>0</v>
      </c>
      <c r="K17" s="848" t="str">
        <f>+'inscription 2015-2016'!P17</f>
        <v>14/o</v>
      </c>
      <c r="L17" s="849">
        <f>+'inscription 2015-2016'!Q17</f>
        <v>42248</v>
      </c>
      <c r="M17" s="850" t="str">
        <f ca="1">+'inscription 2015-2016'!T17</f>
        <v>OK</v>
      </c>
      <c r="N17" s="926" t="str">
        <f ca="1">+'inscription 2015-2016'!AM17</f>
        <v>ok</v>
      </c>
    </row>
    <row r="18" spans="1:16">
      <c r="A18" s="846">
        <f>+'inscription 2015-2016'!B18</f>
        <v>2</v>
      </c>
      <c r="B18" s="847" t="str">
        <f>+'inscription 2015-2016'!C18</f>
        <v>EDam</v>
      </c>
      <c r="C18" s="496">
        <f>+'inscription 2015-2016'!D18</f>
        <v>54319</v>
      </c>
      <c r="D18" s="496" t="str">
        <f>+'inscription 2015-2016'!E18</f>
        <v>Castiglione-Assunta</v>
      </c>
      <c r="E18" s="496">
        <f>+'inscription 2015-2016'!F18</f>
        <v>0</v>
      </c>
      <c r="F18" s="848" t="str">
        <f>+'inscription 2015-2016'!G18</f>
        <v>F</v>
      </c>
      <c r="G18" s="849">
        <f>+'inscription 2015-2016'!K18</f>
        <v>20519</v>
      </c>
      <c r="H18" s="846">
        <f>+'inscription 2015-2016'!M18</f>
        <v>0</v>
      </c>
      <c r="I18" s="869" t="str">
        <f>+'inscription 2015-2016'!N18</f>
        <v>0494/08 92 67</v>
      </c>
      <c r="J18" s="873" t="str">
        <f>+'inscription 2015-2016'!O18</f>
        <v>assunta.bode@hotmail.com</v>
      </c>
      <c r="K18" s="848" t="str">
        <f>+'inscription 2015-2016'!P18</f>
        <v>13/o</v>
      </c>
      <c r="L18" s="849">
        <f>+'inscription 2015-2016'!Q18</f>
        <v>42248</v>
      </c>
      <c r="M18" s="850" t="str">
        <f ca="1">+'inscription 2015-2016'!T18</f>
        <v>OK</v>
      </c>
      <c r="N18" s="926" t="str">
        <f ca="1">+'inscription 2015-2016'!AM18</f>
        <v>ok</v>
      </c>
    </row>
    <row r="19" spans="1:16">
      <c r="A19" s="846">
        <f>+'inscription 2015-2016'!B19</f>
        <v>3</v>
      </c>
      <c r="B19" s="847" t="str">
        <f>+'inscription 2015-2016'!C19</f>
        <v>Edam</v>
      </c>
      <c r="C19" s="496">
        <f>+'inscription 2015-2016'!D19</f>
        <v>55108</v>
      </c>
      <c r="D19" s="496" t="str">
        <f>+'inscription 2015-2016'!E19</f>
        <v>Montagnino-Antonia</v>
      </c>
      <c r="E19" s="496">
        <f>+'inscription 2015-2016'!F19</f>
        <v>0</v>
      </c>
      <c r="F19" s="848" t="str">
        <f>+'inscription 2015-2016'!G19</f>
        <v>F</v>
      </c>
      <c r="G19" s="849">
        <f>+'inscription 2015-2016'!K19</f>
        <v>18967</v>
      </c>
      <c r="H19" s="846">
        <f>+'inscription 2015-2016'!M19</f>
        <v>0</v>
      </c>
      <c r="I19" s="869" t="str">
        <f>+'inscription 2015-2016'!N19</f>
        <v>0496/08 07 02</v>
      </c>
      <c r="J19" s="873">
        <f>+'inscription 2015-2016'!O19</f>
        <v>0</v>
      </c>
      <c r="K19" s="848" t="str">
        <f>+'inscription 2015-2016'!P19</f>
        <v>96/o</v>
      </c>
      <c r="L19" s="849">
        <f>+'inscription 2015-2016'!Q19</f>
        <v>42262</v>
      </c>
      <c r="M19" s="850" t="str">
        <f ca="1">+'inscription 2015-2016'!T19</f>
        <v>OK</v>
      </c>
      <c r="N19" s="926" t="str">
        <f ca="1">+'inscription 2015-2016'!AM19</f>
        <v>ok</v>
      </c>
    </row>
    <row r="20" spans="1:16">
      <c r="A20" s="846">
        <f>+'inscription 2015-2016'!B20</f>
        <v>1</v>
      </c>
      <c r="B20" s="847" t="str">
        <f>+'inscription 2015-2016'!C20</f>
        <v>GRE</v>
      </c>
      <c r="C20" s="496">
        <f>+'inscription 2015-2016'!D20</f>
        <v>55196</v>
      </c>
      <c r="D20" s="496" t="str">
        <f>+'inscription 2015-2016'!E20</f>
        <v>Nyns-Nora</v>
      </c>
      <c r="E20" s="496" t="str">
        <f>+'inscription 2015-2016'!F20</f>
        <v>GRI</v>
      </c>
      <c r="F20" s="848" t="str">
        <f>+'inscription 2015-2016'!G20</f>
        <v>F</v>
      </c>
      <c r="G20" s="849">
        <f>+'inscription 2015-2016'!K20</f>
        <v>37042</v>
      </c>
      <c r="H20" s="846" t="str">
        <f>+'inscription 2015-2016'!M20</f>
        <v>04/229 32 04</v>
      </c>
      <c r="I20" s="869" t="str">
        <f>+'inscription 2015-2016'!N20</f>
        <v>0493/62 02 80</v>
      </c>
      <c r="J20" s="873" t="str">
        <f>+'inscription 2015-2016'!O20</f>
        <v>ben-nyns@hotmail.com</v>
      </c>
      <c r="K20" s="848" t="str">
        <f>+'inscription 2015-2016'!P20</f>
        <v>89/o</v>
      </c>
      <c r="L20" s="849">
        <f>+'inscription 2015-2016'!Q20</f>
        <v>42251</v>
      </c>
      <c r="M20" s="850" t="str">
        <f ca="1">+'inscription 2015-2016'!T20</f>
        <v>OK</v>
      </c>
      <c r="N20" s="926" t="str">
        <f ca="1">+'inscription 2015-2016'!AM20</f>
        <v>ok</v>
      </c>
    </row>
    <row r="21" spans="1:16" ht="22.5">
      <c r="A21" s="846">
        <f>+'inscription 2015-2016'!B21</f>
        <v>1</v>
      </c>
      <c r="B21" s="847" t="str">
        <f>+'inscription 2015-2016'!C21</f>
        <v>GRI</v>
      </c>
      <c r="C21" s="496">
        <f>+'inscription 2015-2016'!D21</f>
        <v>55196</v>
      </c>
      <c r="D21" s="496" t="str">
        <f>+'inscription 2015-2016'!E21</f>
        <v>Nyns-Nora</v>
      </c>
      <c r="E21" s="496" t="str">
        <f>+'inscription 2015-2016'!F21</f>
        <v>GRE</v>
      </c>
      <c r="F21" s="848" t="str">
        <f>+'inscription 2015-2016'!G21</f>
        <v>F</v>
      </c>
      <c r="G21" s="849">
        <f>+'inscription 2015-2016'!K21</f>
        <v>37042</v>
      </c>
      <c r="H21" s="846" t="str">
        <f>+'inscription 2015-2016'!M21</f>
        <v>04/229 32 04</v>
      </c>
      <c r="I21" s="869" t="str">
        <f>+'inscription 2015-2016'!N21</f>
        <v>0493/62 02 80</v>
      </c>
      <c r="J21" s="873" t="str">
        <f>+'inscription 2015-2016'!O21</f>
        <v>ben-nyns@hotmail.com</v>
      </c>
      <c r="K21" s="848" t="str">
        <f>+'inscription 2015-2016'!P21</f>
        <v>89/o</v>
      </c>
      <c r="L21" s="849">
        <f>+'inscription 2015-2016'!Q21</f>
        <v>42260</v>
      </c>
      <c r="M21" s="850" t="str">
        <f ca="1">+'inscription 2015-2016'!T21</f>
        <v>OK</v>
      </c>
      <c r="N21" s="926">
        <f ca="1">+'inscription 2015-2016'!AM21</f>
        <v>200</v>
      </c>
      <c r="O21" s="657" t="s">
        <v>1270</v>
      </c>
      <c r="P21" s="657">
        <f ca="1">SUBTOTAL(9,$N$2:$N$100)</f>
        <v>2914</v>
      </c>
    </row>
    <row r="22" spans="1:16">
      <c r="A22" s="846">
        <f>+'inscription 2015-2016'!B22</f>
        <v>1</v>
      </c>
      <c r="B22" s="847" t="str">
        <f>+'inscription 2015-2016'!C22</f>
        <v>GRA</v>
      </c>
      <c r="C22" s="496">
        <f>+'inscription 2015-2016'!D22</f>
        <v>57397</v>
      </c>
      <c r="D22" s="496" t="str">
        <f>+'inscription 2015-2016'!E22</f>
        <v>Gilles-Emma</v>
      </c>
      <c r="E22" s="496">
        <f>+'inscription 2015-2016'!F22</f>
        <v>0</v>
      </c>
      <c r="F22" s="848" t="str">
        <f>+'inscription 2015-2016'!G22</f>
        <v>F</v>
      </c>
      <c r="G22" s="849">
        <f>+'inscription 2015-2016'!K22</f>
        <v>39582</v>
      </c>
      <c r="H22" s="846">
        <f>+'inscription 2015-2016'!M22</f>
        <v>0</v>
      </c>
      <c r="I22" s="869" t="str">
        <f>+'inscription 2015-2016'!N22</f>
        <v>0497/21 87 62 M</v>
      </c>
      <c r="J22" s="873" t="str">
        <f>+'inscription 2015-2016'!O22</f>
        <v>gilles.louis@hotmail.com</v>
      </c>
      <c r="K22" s="848" t="str">
        <f>+'inscription 2015-2016'!P22</f>
        <v>161/o</v>
      </c>
      <c r="L22" s="849">
        <f>+'inscription 2015-2016'!Q22</f>
        <v>42263</v>
      </c>
      <c r="M22" s="850" t="str">
        <f ca="1">+'inscription 2015-2016'!T22</f>
        <v>OK</v>
      </c>
      <c r="N22" s="926" t="str">
        <f ca="1">+'inscription 2015-2016'!AM22</f>
        <v>ok</v>
      </c>
    </row>
    <row r="23" spans="1:16">
      <c r="A23" s="846">
        <f>+'inscription 2015-2016'!B23</f>
        <v>1</v>
      </c>
      <c r="B23" s="847" t="str">
        <f>+'inscription 2015-2016'!C23</f>
        <v>GRC</v>
      </c>
      <c r="C23" s="496">
        <f>+'inscription 2015-2016'!D23</f>
        <v>58362</v>
      </c>
      <c r="D23" s="496" t="str">
        <f>+'inscription 2015-2016'!E23</f>
        <v>Benvegna-Lilou</v>
      </c>
      <c r="E23" s="496">
        <f>+'inscription 2015-2016'!F23</f>
        <v>0</v>
      </c>
      <c r="F23" s="848" t="str">
        <f>+'inscription 2015-2016'!G23</f>
        <v>F</v>
      </c>
      <c r="G23" s="849">
        <f>+'inscription 2015-2016'!K23</f>
        <v>39336</v>
      </c>
      <c r="H23" s="846">
        <f>+'inscription 2015-2016'!M23</f>
        <v>0</v>
      </c>
      <c r="I23" s="869" t="str">
        <f>+'inscription 2015-2016'!N23</f>
        <v>0475/29 63 71</v>
      </c>
      <c r="J23" s="873">
        <f>+'inscription 2015-2016'!O23</f>
        <v>0</v>
      </c>
      <c r="K23" s="848" t="str">
        <f>+'inscription 2015-2016'!P23</f>
        <v>146/o</v>
      </c>
      <c r="L23" s="849">
        <f>+'inscription 2015-2016'!Q23</f>
        <v>42254</v>
      </c>
      <c r="M23" s="850" t="str">
        <f ca="1">+'inscription 2015-2016'!T23</f>
        <v>OK</v>
      </c>
      <c r="N23" s="926" t="str">
        <f ca="1">+'inscription 2015-2016'!AM23</f>
        <v>ok</v>
      </c>
    </row>
    <row r="24" spans="1:16">
      <c r="A24" s="846">
        <f>+'inscription 2015-2016'!B24</f>
        <v>1</v>
      </c>
      <c r="B24" s="847" t="str">
        <f>+'inscription 2015-2016'!C24</f>
        <v>Edam</v>
      </c>
      <c r="C24" s="496">
        <f>+'inscription 2015-2016'!D24</f>
        <v>58596</v>
      </c>
      <c r="D24" s="496" t="str">
        <f>+'inscription 2015-2016'!E24</f>
        <v>Banken-Josiane</v>
      </c>
      <c r="E24" s="496">
        <f>+'inscription 2015-2016'!F24</f>
        <v>0</v>
      </c>
      <c r="F24" s="848" t="str">
        <f>+'inscription 2015-2016'!G24</f>
        <v>F</v>
      </c>
      <c r="G24" s="849">
        <f>+'inscription 2015-2016'!K24</f>
        <v>22330</v>
      </c>
      <c r="H24" s="846">
        <f>+'inscription 2015-2016'!M24</f>
        <v>0</v>
      </c>
      <c r="I24" s="869" t="str">
        <f>+'inscription 2015-2016'!N24</f>
        <v>0495/77 23 69</v>
      </c>
      <c r="J24" s="873">
        <f>+'inscription 2015-2016'!O24</f>
        <v>0</v>
      </c>
      <c r="K24" s="848" t="str">
        <f>+'inscription 2015-2016'!P24</f>
        <v>149/o</v>
      </c>
      <c r="L24" s="849">
        <f>+'inscription 2015-2016'!Q24</f>
        <v>42261</v>
      </c>
      <c r="M24" s="850" t="str">
        <f ca="1">+'inscription 2015-2016'!T24</f>
        <v>OK</v>
      </c>
      <c r="N24" s="926" t="str">
        <f ca="1">+'inscription 2015-2016'!AM24</f>
        <v>ok</v>
      </c>
    </row>
    <row r="25" spans="1:16" ht="24">
      <c r="A25" s="846">
        <f>+'inscription 2015-2016'!B25</f>
        <v>1</v>
      </c>
      <c r="B25" s="847" t="str">
        <f>+'inscription 2015-2016'!C25</f>
        <v>GRC</v>
      </c>
      <c r="C25" s="496">
        <f>+'inscription 2015-2016'!D25</f>
        <v>68716</v>
      </c>
      <c r="D25" s="496" t="str">
        <f>+'inscription 2015-2016'!E25</f>
        <v>Maréchal-Maria</v>
      </c>
      <c r="E25" s="496">
        <f>+'inscription 2015-2016'!F25</f>
        <v>0</v>
      </c>
      <c r="F25" s="848" t="str">
        <f>+'inscription 2015-2016'!G25</f>
        <v>F</v>
      </c>
      <c r="G25" s="849">
        <f>+'inscription 2015-2016'!K25</f>
        <v>38582</v>
      </c>
      <c r="H25" s="846" t="str">
        <f>+'inscription 2015-2016'!M25</f>
        <v>04/2242728</v>
      </c>
      <c r="I25" s="869" t="str">
        <f>+'inscription 2015-2016'!N25</f>
        <v>0485/74 97 35 P
0486/40 87 10 M</v>
      </c>
      <c r="J25" s="873" t="str">
        <f>+'inscription 2015-2016'!O25</f>
        <v>ermarechal@gmail.com</v>
      </c>
      <c r="K25" s="848" t="str">
        <f>+'inscription 2015-2016'!P25</f>
        <v>7/o</v>
      </c>
      <c r="L25" s="849">
        <f>+'inscription 2015-2016'!Q25</f>
        <v>42264</v>
      </c>
      <c r="M25" s="850" t="str">
        <f ca="1">+'inscription 2015-2016'!T25</f>
        <v>OK</v>
      </c>
      <c r="N25" s="926" t="str">
        <f ca="1">+'inscription 2015-2016'!AM25</f>
        <v>ok</v>
      </c>
    </row>
    <row r="26" spans="1:16">
      <c r="A26" s="846">
        <f>+'inscription 2015-2016'!B26</f>
        <v>1</v>
      </c>
      <c r="B26" s="847" t="str">
        <f>+'inscription 2015-2016'!C26</f>
        <v>EDam</v>
      </c>
      <c r="C26" s="496">
        <f>+'inscription 2015-2016'!D26</f>
        <v>71369</v>
      </c>
      <c r="D26" s="496" t="str">
        <f>+'inscription 2015-2016'!E26</f>
        <v>Defresne-Anne Marie</v>
      </c>
      <c r="E26" s="496">
        <f>+'inscription 2015-2016'!F26</f>
        <v>0</v>
      </c>
      <c r="F26" s="848" t="str">
        <f>+'inscription 2015-2016'!G26</f>
        <v>F</v>
      </c>
      <c r="G26" s="849">
        <f>+'inscription 2015-2016'!K26</f>
        <v>18935</v>
      </c>
      <c r="H26" s="846">
        <f>+'inscription 2015-2016'!M26</f>
        <v>0</v>
      </c>
      <c r="I26" s="869" t="str">
        <f>+'inscription 2015-2016'!N26</f>
        <v>0471/88 51 89</v>
      </c>
      <c r="J26" s="873">
        <f>+'inscription 2015-2016'!O26</f>
        <v>0</v>
      </c>
      <c r="K26" s="848" t="str">
        <f>+'inscription 2015-2016'!P26</f>
        <v>54/o</v>
      </c>
      <c r="L26" s="849">
        <f>+'inscription 2015-2016'!Q26</f>
        <v>42250</v>
      </c>
      <c r="M26" s="850" t="str">
        <f ca="1">+'inscription 2015-2016'!T26</f>
        <v>OK</v>
      </c>
      <c r="N26" s="926" t="str">
        <f ca="1">+'inscription 2015-2016'!AM26</f>
        <v>ok</v>
      </c>
    </row>
    <row r="27" spans="1:16">
      <c r="A27" s="846">
        <f>+'inscription 2015-2016'!B27</f>
        <v>2</v>
      </c>
      <c r="B27" s="847" t="str">
        <f>+'inscription 2015-2016'!C27</f>
        <v>EDam</v>
      </c>
      <c r="C27" s="496">
        <f>+'inscription 2015-2016'!D27</f>
        <v>71385</v>
      </c>
      <c r="D27" s="496" t="str">
        <f>+'inscription 2015-2016'!E27</f>
        <v>Legrand-Marie-Louise</v>
      </c>
      <c r="E27" s="496">
        <f>+'inscription 2015-2016'!F27</f>
        <v>0</v>
      </c>
      <c r="F27" s="848" t="str">
        <f>+'inscription 2015-2016'!G27</f>
        <v>F</v>
      </c>
      <c r="G27" s="849">
        <f>+'inscription 2015-2016'!K27</f>
        <v>21176</v>
      </c>
      <c r="H27" s="846" t="str">
        <f>+'inscription 2015-2016'!M27</f>
        <v>04/234 23 05</v>
      </c>
      <c r="I27" s="869" t="str">
        <f>+'inscription 2015-2016'!N27</f>
        <v>0487/74 95 50</v>
      </c>
      <c r="J27" s="873" t="str">
        <f>+'inscription 2015-2016'!O27</f>
        <v>marie.l-legrand@hotmail.fr</v>
      </c>
      <c r="K27" s="848" t="str">
        <f>+'inscription 2015-2016'!P27</f>
        <v>19/o</v>
      </c>
      <c r="L27" s="849">
        <f>+'inscription 2015-2016'!Q27</f>
        <v>42248</v>
      </c>
      <c r="M27" s="850" t="str">
        <f ca="1">+'inscription 2015-2016'!T27</f>
        <v>OK</v>
      </c>
      <c r="N27" s="926" t="str">
        <f ca="1">+'inscription 2015-2016'!AM27</f>
        <v>ok</v>
      </c>
    </row>
    <row r="28" spans="1:16">
      <c r="A28" s="846">
        <f>+'inscription 2015-2016'!B28</f>
        <v>3</v>
      </c>
      <c r="B28" s="847" t="str">
        <f>+'inscription 2015-2016'!C28</f>
        <v>EDam</v>
      </c>
      <c r="C28" s="496">
        <f>+'inscription 2015-2016'!D28</f>
        <v>71386</v>
      </c>
      <c r="D28" s="496" t="str">
        <f>+'inscription 2015-2016'!E28</f>
        <v>Mathy-Joelle</v>
      </c>
      <c r="E28" s="496">
        <f>+'inscription 2015-2016'!F28</f>
        <v>0</v>
      </c>
      <c r="F28" s="848" t="str">
        <f>+'inscription 2015-2016'!G28</f>
        <v>F</v>
      </c>
      <c r="G28" s="849">
        <f>+'inscription 2015-2016'!K28</f>
        <v>22350</v>
      </c>
      <c r="H28" s="846">
        <f>+'inscription 2015-2016'!M28</f>
        <v>0</v>
      </c>
      <c r="I28" s="869" t="str">
        <f>+'inscription 2015-2016'!N28</f>
        <v>0497/18 45 07</v>
      </c>
      <c r="J28" s="873">
        <f>+'inscription 2015-2016'!O28</f>
        <v>0</v>
      </c>
      <c r="K28" s="848" t="str">
        <f>+'inscription 2015-2016'!P28</f>
        <v>138/N</v>
      </c>
      <c r="L28" s="849">
        <f>+'inscription 2015-2016'!Q28</f>
        <v>42250</v>
      </c>
      <c r="M28" s="850" t="str">
        <f ca="1">+'inscription 2015-2016'!T28</f>
        <v>OK</v>
      </c>
      <c r="N28" s="926" t="str">
        <f ca="1">+'inscription 2015-2016'!AM28</f>
        <v>ok</v>
      </c>
    </row>
    <row r="29" spans="1:16" ht="24">
      <c r="A29" s="846">
        <f>+'inscription 2015-2016'!B29</f>
        <v>1</v>
      </c>
      <c r="B29" s="847" t="str">
        <f>+'inscription 2015-2016'!C29</f>
        <v>GRA</v>
      </c>
      <c r="C29" s="496">
        <f>+'inscription 2015-2016'!D29</f>
        <v>74917</v>
      </c>
      <c r="D29" s="496" t="str">
        <f>+'inscription 2015-2016'!E29</f>
        <v>Maes-Erin</v>
      </c>
      <c r="E29" s="496">
        <f>+'inscription 2015-2016'!F29</f>
        <v>0</v>
      </c>
      <c r="F29" s="848" t="str">
        <f>+'inscription 2015-2016'!G29</f>
        <v>F</v>
      </c>
      <c r="G29" s="849">
        <f>+'inscription 2015-2016'!K29</f>
        <v>37949</v>
      </c>
      <c r="H29" s="846">
        <f>+'inscription 2015-2016'!M29</f>
        <v>0</v>
      </c>
      <c r="I29" s="869" t="str">
        <f>+'inscription 2015-2016'!N29</f>
        <v>0476/63 54 10
0498/21 27 58 M</v>
      </c>
      <c r="J29" s="873" t="str">
        <f>+'inscription 2015-2016'!O29</f>
        <v>catherinemaes12@hotmail.com</v>
      </c>
      <c r="K29" s="848" t="str">
        <f>+'inscription 2015-2016'!P29</f>
        <v>158/?</v>
      </c>
      <c r="L29" s="849">
        <f>+'inscription 2015-2016'!Q29</f>
        <v>42249</v>
      </c>
      <c r="M29" s="850" t="str">
        <f ca="1">+'inscription 2015-2016'!T29</f>
        <v>OK</v>
      </c>
      <c r="N29" s="926">
        <f ca="1">+'inscription 2015-2016'!AM29</f>
        <v>100</v>
      </c>
    </row>
    <row r="30" spans="1:16" ht="24">
      <c r="A30" s="846">
        <f>+'inscription 2015-2016'!B30</f>
        <v>2</v>
      </c>
      <c r="B30" s="847" t="str">
        <f>+'inscription 2015-2016'!C30</f>
        <v>GRA</v>
      </c>
      <c r="C30" s="496">
        <f>+'inscription 2015-2016'!D30</f>
        <v>75581</v>
      </c>
      <c r="D30" s="496" t="str">
        <f>+'inscription 2015-2016'!E30</f>
        <v>Girardi-Charline</v>
      </c>
      <c r="E30" s="496" t="str">
        <f>+'inscription 2015-2016'!F30</f>
        <v>MJ</v>
      </c>
      <c r="F30" s="848" t="str">
        <f>+'inscription 2015-2016'!G30</f>
        <v>F</v>
      </c>
      <c r="G30" s="849">
        <f>+'inscription 2015-2016'!K30</f>
        <v>39654</v>
      </c>
      <c r="H30" s="846" t="str">
        <f>+'inscription 2015-2016'!M30</f>
        <v>04/231 09 57</v>
      </c>
      <c r="I30" s="869" t="str">
        <f>+'inscription 2015-2016'!N30</f>
        <v>0496/67 07 80 P
0494/84 03 28 M</v>
      </c>
      <c r="J30" s="873" t="str">
        <f>+'inscription 2015-2016'!O30</f>
        <v>girardibrun@hotmail.com</v>
      </c>
      <c r="K30" s="848" t="str">
        <f>+'inscription 2015-2016'!P30</f>
        <v>73/o</v>
      </c>
      <c r="L30" s="849">
        <f>+'inscription 2015-2016'!Q30</f>
        <v>42249</v>
      </c>
      <c r="M30" s="850" t="str">
        <f ca="1">+'inscription 2015-2016'!T30</f>
        <v>rappel</v>
      </c>
      <c r="N30" s="926">
        <f ca="1">+'inscription 2015-2016'!AM30</f>
        <v>135</v>
      </c>
    </row>
    <row r="31" spans="1:16" ht="24">
      <c r="A31" s="846">
        <f>+'inscription 2015-2016'!B31</f>
        <v>1</v>
      </c>
      <c r="B31" s="847" t="str">
        <f>+'inscription 2015-2016'!C31</f>
        <v>Mjazz</v>
      </c>
      <c r="C31" s="496">
        <f>+'inscription 2015-2016'!D31</f>
        <v>75581</v>
      </c>
      <c r="D31" s="496" t="str">
        <f>+'inscription 2015-2016'!E31</f>
        <v>Girardi-Charline</v>
      </c>
      <c r="E31" s="496" t="str">
        <f>+'inscription 2015-2016'!F31</f>
        <v>GRA</v>
      </c>
      <c r="F31" s="848" t="str">
        <f>+'inscription 2015-2016'!G31</f>
        <v>F</v>
      </c>
      <c r="G31" s="849">
        <f>+'inscription 2015-2016'!K31</f>
        <v>39654</v>
      </c>
      <c r="H31" s="846" t="str">
        <f>+'inscription 2015-2016'!M31</f>
        <v>04/231 09 57</v>
      </c>
      <c r="I31" s="869" t="str">
        <f>+'inscription 2015-2016'!N31</f>
        <v>0496/67 07 80 P
0494/84 03 28 M</v>
      </c>
      <c r="J31" s="873" t="str">
        <f>+'inscription 2015-2016'!O31</f>
        <v>girardibrun@hotmail.com</v>
      </c>
      <c r="K31" s="848" t="str">
        <f>+'inscription 2015-2016'!P31</f>
        <v>73/o</v>
      </c>
      <c r="L31" s="849">
        <f>+'inscription 2015-2016'!Q31</f>
        <v>42254</v>
      </c>
      <c r="M31" s="850" t="str">
        <f ca="1">+'inscription 2015-2016'!T31</f>
        <v>rappel</v>
      </c>
      <c r="N31" s="926" t="str">
        <f>+'inscription 2015-2016'!AM31</f>
        <v/>
      </c>
    </row>
    <row r="32" spans="1:16">
      <c r="A32" s="846">
        <f>+'inscription 2015-2016'!B32</f>
        <v>1</v>
      </c>
      <c r="B32" s="847" t="str">
        <f>+'inscription 2015-2016'!C32</f>
        <v>GRA</v>
      </c>
      <c r="C32" s="496">
        <f>+'inscription 2015-2016'!D32</f>
        <v>78893</v>
      </c>
      <c r="D32" s="496" t="str">
        <f>+'inscription 2015-2016'!E32</f>
        <v>Vanturenhout-Mathilde</v>
      </c>
      <c r="E32" s="496">
        <f>+'inscription 2015-2016'!F32</f>
        <v>0</v>
      </c>
      <c r="F32" s="848" t="str">
        <f>+'inscription 2015-2016'!G32</f>
        <v>F</v>
      </c>
      <c r="G32" s="849">
        <f>+'inscription 2015-2016'!K32</f>
        <v>39260</v>
      </c>
      <c r="H32" s="846" t="str">
        <f>+'inscription 2015-2016'!M32</f>
        <v>04/252 58 28</v>
      </c>
      <c r="I32" s="869" t="str">
        <f>+'inscription 2015-2016'!N32</f>
        <v>0495/43 36 51 M</v>
      </c>
      <c r="J32" s="873" t="str">
        <f>+'inscription 2015-2016'!O32</f>
        <v>genevieve.lizin@gmail.com</v>
      </c>
      <c r="K32" s="848" t="str">
        <f>+'inscription 2015-2016'!P32</f>
        <v>45/o</v>
      </c>
      <c r="L32" s="849">
        <f>+'inscription 2015-2016'!Q32</f>
        <v>42249</v>
      </c>
      <c r="M32" s="850" t="str">
        <f ca="1">+'inscription 2015-2016'!T32</f>
        <v>OK</v>
      </c>
      <c r="N32" s="926" t="str">
        <f ca="1">+'inscription 2015-2016'!AM32</f>
        <v>ok</v>
      </c>
    </row>
    <row r="33" spans="1:16">
      <c r="A33" s="846">
        <f>+'inscription 2015-2016'!B33</f>
        <v>1</v>
      </c>
      <c r="B33" s="847" t="str">
        <f>+'inscription 2015-2016'!C33</f>
        <v>Mjazz</v>
      </c>
      <c r="C33" s="496">
        <f>+'inscription 2015-2016'!D33</f>
        <v>78897</v>
      </c>
      <c r="D33" s="496" t="str">
        <f>+'inscription 2015-2016'!E33</f>
        <v>Dagnely-Noella</v>
      </c>
      <c r="E33" s="496">
        <f>+'inscription 2015-2016'!F33</f>
        <v>0</v>
      </c>
      <c r="F33" s="848" t="str">
        <f>+'inscription 2015-2016'!G33</f>
        <v>F</v>
      </c>
      <c r="G33" s="849">
        <f>+'inscription 2015-2016'!K33</f>
        <v>37676</v>
      </c>
      <c r="H33" s="846" t="str">
        <f>+'inscription 2015-2016'!M33</f>
        <v>04/266 21 09</v>
      </c>
      <c r="I33" s="869" t="str">
        <f>+'inscription 2015-2016'!N33</f>
        <v>0494/36 82 71 M</v>
      </c>
      <c r="J33" s="873" t="str">
        <f>+'inscription 2015-2016'!O33</f>
        <v>am.binnici@live.be</v>
      </c>
      <c r="K33" s="848" t="str">
        <f>+'inscription 2015-2016'!P33</f>
        <v>57/o</v>
      </c>
      <c r="L33" s="849">
        <f>+'inscription 2015-2016'!Q33</f>
        <v>42254</v>
      </c>
      <c r="M33" s="850" t="str">
        <f ca="1">+'inscription 2015-2016'!T33</f>
        <v>rappel</v>
      </c>
      <c r="N33" s="926" t="str">
        <f>+'inscription 2015-2016'!AM33</f>
        <v/>
      </c>
    </row>
    <row r="34" spans="1:16">
      <c r="A34" s="846">
        <f>+'inscription 2015-2016'!B34</f>
        <v>1</v>
      </c>
      <c r="B34" s="847" t="str">
        <f>+'inscription 2015-2016'!C34</f>
        <v>GRB</v>
      </c>
      <c r="C34" s="496">
        <f>+'inscription 2015-2016'!D34</f>
        <v>79570</v>
      </c>
      <c r="D34" s="496" t="str">
        <f>+'inscription 2015-2016'!E34</f>
        <v>Tergui-Naïssa</v>
      </c>
      <c r="E34" s="496" t="str">
        <f>+'inscription 2015-2016'!F34</f>
        <v>GRI</v>
      </c>
      <c r="F34" s="848" t="str">
        <f>+'inscription 2015-2016'!G34</f>
        <v>F</v>
      </c>
      <c r="G34" s="849">
        <f>+'inscription 2015-2016'!K34</f>
        <v>38650</v>
      </c>
      <c r="H34" s="846">
        <f>+'inscription 2015-2016'!M34</f>
        <v>0</v>
      </c>
      <c r="I34" s="869" t="str">
        <f>+'inscription 2015-2016'!N34</f>
        <v>0497/54 96 39 M</v>
      </c>
      <c r="J34" s="873" t="str">
        <f>+'inscription 2015-2016'!O34</f>
        <v>khalilnaissa@hotmail.com</v>
      </c>
      <c r="K34" s="848" t="str">
        <f>+'inscription 2015-2016'!P34</f>
        <v>132/o</v>
      </c>
      <c r="L34" s="849">
        <f>+'inscription 2015-2016'!Q34</f>
        <v>42249</v>
      </c>
      <c r="M34" s="850" t="str">
        <f ca="1">+'inscription 2015-2016'!T34</f>
        <v>OK</v>
      </c>
      <c r="N34" s="926" t="str">
        <f ca="1">+'inscription 2015-2016'!AM34</f>
        <v>ok</v>
      </c>
    </row>
    <row r="35" spans="1:16" ht="22.5">
      <c r="A35" s="846">
        <f>+'inscription 2015-2016'!B35</f>
        <v>1</v>
      </c>
      <c r="B35" s="847" t="str">
        <f>+'inscription 2015-2016'!C35</f>
        <v>GRI</v>
      </c>
      <c r="C35" s="496">
        <f>+'inscription 2015-2016'!D35</f>
        <v>79570</v>
      </c>
      <c r="D35" s="496" t="str">
        <f>+'inscription 2015-2016'!E35</f>
        <v>Tergui-Naïssa</v>
      </c>
      <c r="E35" s="496" t="str">
        <f>+'inscription 2015-2016'!F35</f>
        <v>GRB</v>
      </c>
      <c r="F35" s="848" t="str">
        <f>+'inscription 2015-2016'!G35</f>
        <v>F</v>
      </c>
      <c r="G35" s="849">
        <f>+'inscription 2015-2016'!K35</f>
        <v>38650</v>
      </c>
      <c r="H35" s="846">
        <f>+'inscription 2015-2016'!M35</f>
        <v>0</v>
      </c>
      <c r="I35" s="869" t="str">
        <f>+'inscription 2015-2016'!N35</f>
        <v>0497/54 96 39 M</v>
      </c>
      <c r="J35" s="873" t="str">
        <f>+'inscription 2015-2016'!O35</f>
        <v>khalilnaissa@hotmail.com</v>
      </c>
      <c r="K35" s="848" t="str">
        <f>+'inscription 2015-2016'!P35</f>
        <v>132/o</v>
      </c>
      <c r="L35" s="849">
        <f>+'inscription 2015-2016'!Q35</f>
        <v>42260</v>
      </c>
      <c r="M35" s="850" t="str">
        <f ca="1">+'inscription 2015-2016'!T35</f>
        <v>OK</v>
      </c>
      <c r="N35" s="926" t="str">
        <f ca="1">+'inscription 2015-2016'!AM35</f>
        <v>ok</v>
      </c>
    </row>
    <row r="36" spans="1:16">
      <c r="A36" s="846">
        <f>+'inscription 2015-2016'!B36</f>
        <v>1</v>
      </c>
      <c r="B36" s="847" t="str">
        <f>+'inscription 2015-2016'!C36</f>
        <v>EDam</v>
      </c>
      <c r="C36" s="496">
        <f>+'inscription 2015-2016'!D36</f>
        <v>83866</v>
      </c>
      <c r="D36" s="496" t="str">
        <f>+'inscription 2015-2016'!E36</f>
        <v>Moszkowicz-Viviane</v>
      </c>
      <c r="E36" s="496">
        <f>+'inscription 2015-2016'!F36</f>
        <v>0</v>
      </c>
      <c r="F36" s="848" t="str">
        <f>+'inscription 2015-2016'!G36</f>
        <v>F</v>
      </c>
      <c r="G36" s="849">
        <f>+'inscription 2015-2016'!K36</f>
        <v>16456</v>
      </c>
      <c r="H36" s="846">
        <f>+'inscription 2015-2016'!M36</f>
        <v>0</v>
      </c>
      <c r="I36" s="869" t="str">
        <f>+'inscription 2015-2016'!N36</f>
        <v>0497/70 48 99</v>
      </c>
      <c r="J36" s="873">
        <f>+'inscription 2015-2016'!O36</f>
        <v>0</v>
      </c>
      <c r="K36" s="848" t="str">
        <f>+'inscription 2015-2016'!P36</f>
        <v>53/o</v>
      </c>
      <c r="L36" s="849">
        <f>+'inscription 2015-2016'!Q36</f>
        <v>42250</v>
      </c>
      <c r="M36" s="850" t="str">
        <f ca="1">+'inscription 2015-2016'!T36</f>
        <v>OK</v>
      </c>
      <c r="N36" s="926" t="str">
        <f ca="1">+'inscription 2015-2016'!AM36</f>
        <v>ok</v>
      </c>
    </row>
    <row r="37" spans="1:16">
      <c r="A37" s="846">
        <f>+'inscription 2015-2016'!B37</f>
        <v>1</v>
      </c>
      <c r="B37" s="847" t="str">
        <f>+'inscription 2015-2016'!C37</f>
        <v>GRB</v>
      </c>
      <c r="C37" s="496">
        <f>+'inscription 2015-2016'!D37</f>
        <v>83878</v>
      </c>
      <c r="D37" s="496" t="str">
        <f>+'inscription 2015-2016'!E37</f>
        <v>Abbate-Louise</v>
      </c>
      <c r="E37" s="496" t="str">
        <f>+'inscription 2015-2016'!F37</f>
        <v>GRI</v>
      </c>
      <c r="F37" s="848" t="str">
        <f>+'inscription 2015-2016'!G37</f>
        <v>F</v>
      </c>
      <c r="G37" s="849">
        <f>+'inscription 2015-2016'!K37</f>
        <v>38086</v>
      </c>
      <c r="H37" s="846" t="str">
        <f>+'inscription 2015-2016'!M37</f>
        <v>04/246 10 87</v>
      </c>
      <c r="I37" s="869" t="str">
        <f>+'inscription 2015-2016'!N37</f>
        <v>0476/62 70 68 M</v>
      </c>
      <c r="J37" s="873" t="str">
        <f>+'inscription 2015-2016'!O37</f>
        <v>miprilou@hotmail.com</v>
      </c>
      <c r="K37" s="848" t="str">
        <f>+'inscription 2015-2016'!P37</f>
        <v>46/o</v>
      </c>
      <c r="L37" s="849">
        <f>+'inscription 2015-2016'!Q37</f>
        <v>42256</v>
      </c>
      <c r="M37" s="850" t="str">
        <f ca="1">+'inscription 2015-2016'!T37</f>
        <v>OK</v>
      </c>
      <c r="N37" s="926" t="str">
        <f ca="1">+'inscription 2015-2016'!AM37</f>
        <v>ok</v>
      </c>
    </row>
    <row r="38" spans="1:16" ht="18">
      <c r="A38" s="846">
        <f>+'inscription 2015-2016'!B38</f>
        <v>2</v>
      </c>
      <c r="B38" s="847" t="str">
        <f>+'inscription 2015-2016'!C38</f>
        <v>GRB</v>
      </c>
      <c r="C38" s="496">
        <f>+'inscription 2015-2016'!D38</f>
        <v>83918</v>
      </c>
      <c r="D38" s="496" t="str">
        <f>+'inscription 2015-2016'!E38</f>
        <v>Marchal-Lise</v>
      </c>
      <c r="E38" s="496" t="str">
        <f>+'inscription 2015-2016'!F38</f>
        <v>GRI</v>
      </c>
      <c r="F38" s="848" t="str">
        <f>+'inscription 2015-2016'!G38</f>
        <v>F</v>
      </c>
      <c r="G38" s="849">
        <f>+'inscription 2015-2016'!K38</f>
        <v>38610</v>
      </c>
      <c r="H38" s="846" t="str">
        <f>+'inscription 2015-2016'!M38</f>
        <v>04/375 31 02</v>
      </c>
      <c r="I38" s="869" t="str">
        <f>+'inscription 2015-2016'!N38</f>
        <v>0476/28 13 47 P</v>
      </c>
      <c r="J38" s="873" t="str">
        <f>+'inscription 2015-2016'!O38</f>
        <v>benoit.marchal4000@gmail.com</v>
      </c>
      <c r="K38" s="848" t="str">
        <f>+'inscription 2015-2016'!P38</f>
        <v>48/o</v>
      </c>
      <c r="L38" s="849">
        <f>+'inscription 2015-2016'!Q38</f>
        <v>42249</v>
      </c>
      <c r="M38" s="850" t="str">
        <f ca="1">+'inscription 2015-2016'!T38</f>
        <v>OK</v>
      </c>
      <c r="N38" s="926" t="str">
        <f ca="1">+'inscription 2015-2016'!AM38</f>
        <v>ok</v>
      </c>
    </row>
    <row r="39" spans="1:16" ht="22.5">
      <c r="A39" s="846">
        <f>+'inscription 2015-2016'!B39</f>
        <v>1</v>
      </c>
      <c r="B39" s="847" t="str">
        <f>+'inscription 2015-2016'!C39</f>
        <v>GRI</v>
      </c>
      <c r="C39" s="496">
        <f>+'inscription 2015-2016'!D39</f>
        <v>83918</v>
      </c>
      <c r="D39" s="496" t="str">
        <f>+'inscription 2015-2016'!E39</f>
        <v>Marchal-Lise</v>
      </c>
      <c r="E39" s="496" t="str">
        <f>+'inscription 2015-2016'!F39</f>
        <v>GRB</v>
      </c>
      <c r="F39" s="848" t="str">
        <f>+'inscription 2015-2016'!G39</f>
        <v>F</v>
      </c>
      <c r="G39" s="849">
        <f>+'inscription 2015-2016'!K39</f>
        <v>38610</v>
      </c>
      <c r="H39" s="846" t="str">
        <f>+'inscription 2015-2016'!M39</f>
        <v>04/375 31 02</v>
      </c>
      <c r="I39" s="869" t="str">
        <f>+'inscription 2015-2016'!N39</f>
        <v>0476/28 13 47 P</v>
      </c>
      <c r="J39" s="873" t="str">
        <f>+'inscription 2015-2016'!O39</f>
        <v>benoit.marchal4000@gmail.com</v>
      </c>
      <c r="K39" s="848" t="str">
        <f>+'inscription 2015-2016'!P39</f>
        <v>48/o</v>
      </c>
      <c r="L39" s="849">
        <f>+'inscription 2015-2016'!Q39</f>
        <v>42260</v>
      </c>
      <c r="M39" s="850" t="str">
        <f ca="1">+'inscription 2015-2016'!T39</f>
        <v>OK</v>
      </c>
      <c r="N39" s="926" t="str">
        <f ca="1">+'inscription 2015-2016'!AM39</f>
        <v>ok</v>
      </c>
    </row>
    <row r="40" spans="1:16">
      <c r="A40" s="846">
        <f>+'inscription 2015-2016'!B40</f>
        <v>1</v>
      </c>
      <c r="B40" s="847" t="str">
        <f>+'inscription 2015-2016'!C40</f>
        <v>GRB</v>
      </c>
      <c r="C40" s="496">
        <f>+'inscription 2015-2016'!D40</f>
        <v>83924</v>
      </c>
      <c r="D40" s="496" t="str">
        <f>+'inscription 2015-2016'!E40</f>
        <v>Vincke-Lola</v>
      </c>
      <c r="E40" s="496" t="str">
        <f>+'inscription 2015-2016'!F40</f>
        <v>GRI</v>
      </c>
      <c r="F40" s="848" t="str">
        <f>+'inscription 2015-2016'!G40</f>
        <v>F</v>
      </c>
      <c r="G40" s="849">
        <f>+'inscription 2015-2016'!K40</f>
        <v>38381</v>
      </c>
      <c r="H40" s="846" t="str">
        <f>+'inscription 2015-2016'!M40</f>
        <v>04/254 22 64</v>
      </c>
      <c r="I40" s="869" t="str">
        <f>+'inscription 2015-2016'!N40</f>
        <v>0495/20 70 71 M</v>
      </c>
      <c r="J40" s="873" t="str">
        <f>+'inscription 2015-2016'!O40</f>
        <v>patrumfels@hotmail.com</v>
      </c>
      <c r="K40" s="848" t="str">
        <f>+'inscription 2015-2016'!P40</f>
        <v>28/o</v>
      </c>
      <c r="L40" s="849">
        <f>+'inscription 2015-2016'!Q40</f>
        <v>42249</v>
      </c>
      <c r="M40" s="850" t="str">
        <f ca="1">+'inscription 2015-2016'!T40</f>
        <v>OK</v>
      </c>
      <c r="N40" s="926" t="str">
        <f ca="1">+'inscription 2015-2016'!AM40</f>
        <v>ok</v>
      </c>
    </row>
    <row r="41" spans="1:16" ht="22.5">
      <c r="A41" s="846">
        <f>+'inscription 2015-2016'!B41</f>
        <v>1</v>
      </c>
      <c r="B41" s="847" t="str">
        <f>+'inscription 2015-2016'!C41</f>
        <v>GRI</v>
      </c>
      <c r="C41" s="496">
        <f>+'inscription 2015-2016'!D41</f>
        <v>83924</v>
      </c>
      <c r="D41" s="496" t="str">
        <f>+'inscription 2015-2016'!E41</f>
        <v>Vincke-Lola</v>
      </c>
      <c r="E41" s="496" t="str">
        <f>+'inscription 2015-2016'!F41</f>
        <v>GRB</v>
      </c>
      <c r="F41" s="848" t="str">
        <f>+'inscription 2015-2016'!G41</f>
        <v>F</v>
      </c>
      <c r="G41" s="849">
        <f>+'inscription 2015-2016'!K41</f>
        <v>38381</v>
      </c>
      <c r="H41" s="846" t="str">
        <f>+'inscription 2015-2016'!M41</f>
        <v>04/254 22 64</v>
      </c>
      <c r="I41" s="869" t="str">
        <f>+'inscription 2015-2016'!N41</f>
        <v>0495/20 70 71 M</v>
      </c>
      <c r="J41" s="873" t="str">
        <f>+'inscription 2015-2016'!O41</f>
        <v>patrumfels@hotmail.com</v>
      </c>
      <c r="K41" s="848" t="str">
        <f>+'inscription 2015-2016'!P41</f>
        <v>28/o</v>
      </c>
      <c r="L41" s="849">
        <f>+'inscription 2015-2016'!Q41</f>
        <v>42260</v>
      </c>
      <c r="M41" s="850" t="str">
        <f ca="1">+'inscription 2015-2016'!T41</f>
        <v>OK</v>
      </c>
      <c r="N41" s="926" t="str">
        <f ca="1">+'inscription 2015-2016'!AM41</f>
        <v>ok</v>
      </c>
    </row>
    <row r="42" spans="1:16">
      <c r="A42" s="846">
        <f>+'inscription 2015-2016'!B42</f>
        <v>1</v>
      </c>
      <c r="B42" s="847" t="str">
        <f>+'inscription 2015-2016'!C42</f>
        <v>EDam</v>
      </c>
      <c r="C42" s="496">
        <f>+'inscription 2015-2016'!D42</f>
        <v>86073</v>
      </c>
      <c r="D42" s="496" t="str">
        <f>+'inscription 2015-2016'!E42</f>
        <v>Costanzo-Giusseppa</v>
      </c>
      <c r="E42" s="496">
        <f>+'inscription 2015-2016'!F42</f>
        <v>0</v>
      </c>
      <c r="F42" s="848" t="str">
        <f>+'inscription 2015-2016'!G42</f>
        <v>F</v>
      </c>
      <c r="G42" s="849">
        <f>+'inscription 2015-2016'!K42</f>
        <v>20574</v>
      </c>
      <c r="H42" s="846" t="str">
        <f>+'inscription 2015-2016'!M42</f>
        <v>04/233 15 24</v>
      </c>
      <c r="I42" s="869" t="str">
        <f>+'inscription 2015-2016'!N42</f>
        <v>0479/74 22 10</v>
      </c>
      <c r="J42" s="873" t="str">
        <f>+'inscription 2015-2016'!O42</f>
        <v>pasquale.reale@hotmail.com</v>
      </c>
      <c r="K42" s="848" t="str">
        <f>+'inscription 2015-2016'!P42</f>
        <v>20/o</v>
      </c>
      <c r="L42" s="849">
        <f>+'inscription 2015-2016'!Q42</f>
        <v>42248</v>
      </c>
      <c r="M42" s="850" t="str">
        <f ca="1">+'inscription 2015-2016'!T42</f>
        <v>OK</v>
      </c>
      <c r="N42" s="926" t="str">
        <f ca="1">+'inscription 2015-2016'!AM42</f>
        <v>ok</v>
      </c>
    </row>
    <row r="43" spans="1:16" ht="24">
      <c r="A43" s="846">
        <f>+'inscription 2015-2016'!B43</f>
        <v>1</v>
      </c>
      <c r="B43" s="847" t="str">
        <f>+'inscription 2015-2016'!C43</f>
        <v>Mjazz</v>
      </c>
      <c r="C43" s="496">
        <f>+'inscription 2015-2016'!D43</f>
        <v>86081</v>
      </c>
      <c r="D43" s="496" t="str">
        <f>+'inscription 2015-2016'!E43</f>
        <v>Difresco- Ileana</v>
      </c>
      <c r="E43" s="496">
        <f>+'inscription 2015-2016'!F43</f>
        <v>0</v>
      </c>
      <c r="F43" s="848" t="str">
        <f>+'inscription 2015-2016'!G43</f>
        <v>F</v>
      </c>
      <c r="G43" s="849">
        <f>+'inscription 2015-2016'!K43</f>
        <v>37865</v>
      </c>
      <c r="H43" s="846">
        <f>+'inscription 2015-2016'!M43</f>
        <v>0</v>
      </c>
      <c r="I43" s="869" t="str">
        <f>+'inscription 2015-2016'!N43</f>
        <v>0495/19 68 29 M
0485/59 67 90 P</v>
      </c>
      <c r="J43" s="873" t="str">
        <f>+'inscription 2015-2016'!O43</f>
        <v>candy32290@msn.com</v>
      </c>
      <c r="K43" s="848" t="str">
        <f>+'inscription 2015-2016'!P43</f>
        <v>59/o</v>
      </c>
      <c r="L43" s="849">
        <f>+'inscription 2015-2016'!Q43</f>
        <v>42254</v>
      </c>
      <c r="M43" s="850" t="str">
        <f ca="1">+'inscription 2015-2016'!T43</f>
        <v>rappel</v>
      </c>
      <c r="N43" s="926" t="str">
        <f>+'inscription 2015-2016'!AM43</f>
        <v/>
      </c>
    </row>
    <row r="44" spans="1:16" ht="24">
      <c r="A44" s="846">
        <f>+'inscription 2015-2016'!B44</f>
        <v>1</v>
      </c>
      <c r="B44" s="847" t="str">
        <f>+'inscription 2015-2016'!C44</f>
        <v>GRB</v>
      </c>
      <c r="C44" s="496">
        <f>+'inscription 2015-2016'!D44</f>
        <v>86167</v>
      </c>
      <c r="D44" s="496" t="str">
        <f>+'inscription 2015-2016'!E44</f>
        <v>Quaranta-Issia</v>
      </c>
      <c r="E44" s="496" t="str">
        <f>+'inscription 2015-2016'!F44</f>
        <v>GRI</v>
      </c>
      <c r="F44" s="848" t="str">
        <f>+'inscription 2015-2016'!G44</f>
        <v>F</v>
      </c>
      <c r="G44" s="849">
        <f>+'inscription 2015-2016'!K44</f>
        <v>39835</v>
      </c>
      <c r="H44" s="846">
        <f>+'inscription 2015-2016'!M44</f>
        <v>0</v>
      </c>
      <c r="I44" s="869" t="str">
        <f>+'inscription 2015-2016'!N44</f>
        <v>0492/31 10 22 M
0492/31 10 26 P</v>
      </c>
      <c r="J44" s="873" t="str">
        <f>+'inscription 2015-2016'!O44</f>
        <v>magange@live.be</v>
      </c>
      <c r="K44" s="848" t="str">
        <f>+'inscription 2015-2016'!P44</f>
        <v>38/o</v>
      </c>
      <c r="L44" s="849">
        <f>+'inscription 2015-2016'!Q44</f>
        <v>42249</v>
      </c>
      <c r="M44" s="850" t="str">
        <f ca="1">+'inscription 2015-2016'!T44</f>
        <v>OK</v>
      </c>
      <c r="N44" s="926" t="str">
        <f ca="1">+'inscription 2015-2016'!AM44</f>
        <v>ok</v>
      </c>
    </row>
    <row r="45" spans="1:16" ht="24">
      <c r="A45" s="846">
        <f>+'inscription 2015-2016'!B45</f>
        <v>1</v>
      </c>
      <c r="B45" s="847" t="str">
        <f>+'inscription 2015-2016'!C45</f>
        <v>GRI</v>
      </c>
      <c r="C45" s="496">
        <f>+'inscription 2015-2016'!D45</f>
        <v>86167</v>
      </c>
      <c r="D45" s="496" t="str">
        <f>+'inscription 2015-2016'!E45</f>
        <v>Quaranta-Issia</v>
      </c>
      <c r="E45" s="496" t="str">
        <f>+'inscription 2015-2016'!F45</f>
        <v>GRB</v>
      </c>
      <c r="F45" s="848" t="str">
        <f>+'inscription 2015-2016'!G45</f>
        <v>F</v>
      </c>
      <c r="G45" s="849">
        <f>+'inscription 2015-2016'!K45</f>
        <v>39835</v>
      </c>
      <c r="H45" s="846">
        <f>+'inscription 2015-2016'!M45</f>
        <v>0</v>
      </c>
      <c r="I45" s="869" t="str">
        <f>+'inscription 2015-2016'!N45</f>
        <v>0492/31 10 22 M
0492/31 10 26 P</v>
      </c>
      <c r="J45" s="873" t="str">
        <f>+'inscription 2015-2016'!O45</f>
        <v>magange@live.be</v>
      </c>
      <c r="K45" s="848" t="str">
        <f>+'inscription 2015-2016'!P45</f>
        <v>38/o</v>
      </c>
      <c r="L45" s="849">
        <f>+'inscription 2015-2016'!Q45</f>
        <v>42260</v>
      </c>
      <c r="M45" s="850" t="str">
        <f ca="1">+'inscription 2015-2016'!T45</f>
        <v>OK</v>
      </c>
      <c r="N45" s="926" t="str">
        <f ca="1">+'inscription 2015-2016'!AM45</f>
        <v>ok</v>
      </c>
    </row>
    <row r="46" spans="1:16" ht="24">
      <c r="A46" s="846">
        <f>+'inscription 2015-2016'!B46</f>
        <v>1</v>
      </c>
      <c r="B46" s="847" t="str">
        <f>+'inscription 2015-2016'!C46</f>
        <v>GRB</v>
      </c>
      <c r="C46" s="496">
        <f>+'inscription 2015-2016'!D46</f>
        <v>93824</v>
      </c>
      <c r="D46" s="496" t="str">
        <f>+'inscription 2015-2016'!E46</f>
        <v>Roung-Eva</v>
      </c>
      <c r="E46" s="496">
        <f>+'inscription 2015-2016'!F46</f>
        <v>0</v>
      </c>
      <c r="F46" s="848" t="str">
        <f>+'inscription 2015-2016'!G46</f>
        <v>F</v>
      </c>
      <c r="G46" s="849">
        <f>+'inscription 2015-2016'!K46</f>
        <v>37853</v>
      </c>
      <c r="H46" s="846">
        <f>+'inscription 2015-2016'!M46</f>
        <v>0</v>
      </c>
      <c r="I46" s="869" t="str">
        <f>+'inscription 2015-2016'!N46</f>
        <v>0495/32 94 03
0494/10 08 05</v>
      </c>
      <c r="J46" s="873" t="str">
        <f>+'inscription 2015-2016'!O46</f>
        <v>cochi_20@hotmail.com</v>
      </c>
      <c r="K46" s="848" t="str">
        <f>+'inscription 2015-2016'!P46</f>
        <v>71/o</v>
      </c>
      <c r="L46" s="849">
        <f>+'inscription 2015-2016'!Q46</f>
        <v>42249</v>
      </c>
      <c r="M46" s="850" t="str">
        <f ca="1">+'inscription 2015-2016'!T46</f>
        <v>OK</v>
      </c>
      <c r="N46" s="926" t="str">
        <f ca="1">+'inscription 2015-2016'!AM46</f>
        <v>ok</v>
      </c>
      <c r="O46" s="657" t="s">
        <v>1270</v>
      </c>
      <c r="P46" s="657">
        <f ca="1">SUBTOTAL(9,$N$2:$N$100)</f>
        <v>2914</v>
      </c>
    </row>
    <row r="47" spans="1:16">
      <c r="A47" s="846">
        <f>+'inscription 2015-2016'!B47</f>
        <v>1</v>
      </c>
      <c r="B47" s="847" t="str">
        <f>+'inscription 2015-2016'!C47</f>
        <v>GRA</v>
      </c>
      <c r="C47" s="496">
        <f>+'inscription 2015-2016'!D47</f>
        <v>93829</v>
      </c>
      <c r="D47" s="496" t="str">
        <f>+'inscription 2015-2016'!E47</f>
        <v>Abbate-Lucie</v>
      </c>
      <c r="E47" s="496">
        <f>+'inscription 2015-2016'!F47</f>
        <v>0</v>
      </c>
      <c r="F47" s="848" t="str">
        <f>+'inscription 2015-2016'!G47</f>
        <v>F</v>
      </c>
      <c r="G47" s="849">
        <f>+'inscription 2015-2016'!K47</f>
        <v>39357</v>
      </c>
      <c r="H47" s="846" t="str">
        <f>+'inscription 2015-2016'!M47</f>
        <v>04/246 10 87</v>
      </c>
      <c r="I47" s="869" t="str">
        <f>+'inscription 2015-2016'!N47</f>
        <v>0476/62 70 68 M</v>
      </c>
      <c r="J47" s="873" t="str">
        <f>+'inscription 2015-2016'!O47</f>
        <v>miprilou@hotmail.com</v>
      </c>
      <c r="K47" s="848" t="str">
        <f>+'inscription 2015-2016'!P47</f>
        <v>70/o</v>
      </c>
      <c r="L47" s="849">
        <f>+'inscription 2015-2016'!Q47</f>
        <v>42263</v>
      </c>
      <c r="M47" s="850" t="str">
        <f ca="1">+'inscription 2015-2016'!T47</f>
        <v>OK</v>
      </c>
      <c r="N47" s="926" t="str">
        <f ca="1">+'inscription 2015-2016'!AM47</f>
        <v>ok</v>
      </c>
    </row>
    <row r="48" spans="1:16" ht="24">
      <c r="A48" s="846">
        <f>+'inscription 2015-2016'!B48</f>
        <v>2</v>
      </c>
      <c r="B48" s="847" t="str">
        <f>+'inscription 2015-2016'!C48</f>
        <v>GRA</v>
      </c>
      <c r="C48" s="496">
        <f>+'inscription 2015-2016'!D48</f>
        <v>98662</v>
      </c>
      <c r="D48" s="496" t="str">
        <f>+'inscription 2015-2016'!E48</f>
        <v>Caputi-Alicia</v>
      </c>
      <c r="E48" s="496">
        <f>+'inscription 2015-2016'!F48</f>
        <v>0</v>
      </c>
      <c r="F48" s="848" t="str">
        <f>+'inscription 2015-2016'!G48</f>
        <v>F</v>
      </c>
      <c r="G48" s="849">
        <f>+'inscription 2015-2016'!K48</f>
        <v>38849</v>
      </c>
      <c r="H48" s="846" t="str">
        <f>+'inscription 2015-2016'!M48</f>
        <v>04/269 55 78</v>
      </c>
      <c r="I48" s="869" t="str">
        <f>+'inscription 2015-2016'!N48</f>
        <v>0497/86 62 28 M
0496/84 51 81 P</v>
      </c>
      <c r="J48" s="873" t="str">
        <f>+'inscription 2015-2016'!O48</f>
        <v>brayeurisabelle@gmail.com</v>
      </c>
      <c r="K48" s="848" t="str">
        <f>+'inscription 2015-2016'!P48</f>
        <v>88/o</v>
      </c>
      <c r="L48" s="849">
        <f>+'inscription 2015-2016'!Q48</f>
        <v>42249</v>
      </c>
      <c r="M48" s="850" t="str">
        <f ca="1">+'inscription 2015-2016'!T48</f>
        <v>OK</v>
      </c>
      <c r="N48" s="926" t="str">
        <f ca="1">+'inscription 2015-2016'!AM48</f>
        <v>ok</v>
      </c>
    </row>
    <row r="49" spans="1:16">
      <c r="A49" s="846">
        <f>+'inscription 2015-2016'!B49</f>
        <v>3</v>
      </c>
      <c r="B49" s="847" t="str">
        <f>+'inscription 2015-2016'!C49</f>
        <v>GRA</v>
      </c>
      <c r="C49" s="496">
        <f>+'inscription 2015-2016'!D49</f>
        <v>98664</v>
      </c>
      <c r="D49" s="496" t="str">
        <f>+'inscription 2015-2016'!E49</f>
        <v>Ramakers-Laly</v>
      </c>
      <c r="E49" s="496" t="str">
        <f>+'inscription 2015-2016'!F49</f>
        <v>MJ</v>
      </c>
      <c r="F49" s="848" t="str">
        <f>+'inscription 2015-2016'!G49</f>
        <v>F</v>
      </c>
      <c r="G49" s="849">
        <f>+'inscription 2015-2016'!K49</f>
        <v>39521</v>
      </c>
      <c r="H49" s="846" t="str">
        <f>+'inscription 2015-2016'!M49</f>
        <v>042 33 67 00</v>
      </c>
      <c r="I49" s="869" t="str">
        <f>+'inscription 2015-2016'!N49</f>
        <v>0495/33 52 67 M</v>
      </c>
      <c r="J49" s="873" t="str">
        <f>+'inscription 2015-2016'!O49</f>
        <v>cricri57@live.be</v>
      </c>
      <c r="K49" s="848" t="str">
        <f>+'inscription 2015-2016'!P49</f>
        <v>86/o</v>
      </c>
      <c r="L49" s="849">
        <f>+'inscription 2015-2016'!Q49</f>
        <v>42249</v>
      </c>
      <c r="M49" s="850" t="str">
        <f ca="1">+'inscription 2015-2016'!T49</f>
        <v>OK</v>
      </c>
      <c r="N49" s="926" t="str">
        <f ca="1">+'inscription 2015-2016'!AM49</f>
        <v>ok</v>
      </c>
    </row>
    <row r="50" spans="1:16" ht="22.5">
      <c r="A50" s="846">
        <f>+'inscription 2015-2016'!B50</f>
        <v>1</v>
      </c>
      <c r="B50" s="847" t="str">
        <f>+'inscription 2015-2016'!C50</f>
        <v>Mjazz</v>
      </c>
      <c r="C50" s="496">
        <f>+'inscription 2015-2016'!D50</f>
        <v>98664</v>
      </c>
      <c r="D50" s="496" t="str">
        <f>+'inscription 2015-2016'!E50</f>
        <v>Ramakers-Laly</v>
      </c>
      <c r="E50" s="496" t="str">
        <f>+'inscription 2015-2016'!F50</f>
        <v>GRA</v>
      </c>
      <c r="F50" s="848" t="str">
        <f>+'inscription 2015-2016'!G50</f>
        <v>F</v>
      </c>
      <c r="G50" s="849">
        <f>+'inscription 2015-2016'!K50</f>
        <v>39521</v>
      </c>
      <c r="H50" s="846" t="str">
        <f>+'inscription 2015-2016'!M50</f>
        <v>042 33 67 00</v>
      </c>
      <c r="I50" s="869" t="str">
        <f>+'inscription 2015-2016'!N50</f>
        <v>0495/33 52 67 M</v>
      </c>
      <c r="J50" s="873" t="str">
        <f>+'inscription 2015-2016'!O50</f>
        <v>cricri57@live.be</v>
      </c>
      <c r="K50" s="848" t="str">
        <f>+'inscription 2015-2016'!P50</f>
        <v>86/o</v>
      </c>
      <c r="L50" s="849">
        <f>+'inscription 2015-2016'!Q50</f>
        <v>42254</v>
      </c>
      <c r="M50" s="850" t="str">
        <f ca="1">+'inscription 2015-2016'!T50</f>
        <v>OK</v>
      </c>
      <c r="N50" s="926" t="str">
        <f>+'inscription 2015-2016'!AM50</f>
        <v/>
      </c>
    </row>
    <row r="51" spans="1:16">
      <c r="A51" s="846">
        <f>+'inscription 2015-2016'!B51</f>
        <v>1</v>
      </c>
      <c r="B51" s="847" t="str">
        <f>+'inscription 2015-2016'!C51</f>
        <v>GRA</v>
      </c>
      <c r="C51" s="496">
        <f>+'inscription 2015-2016'!D51</f>
        <v>98665</v>
      </c>
      <c r="D51" s="496" t="str">
        <f>+'inscription 2015-2016'!E51</f>
        <v>Vanstraelen-Clémentine</v>
      </c>
      <c r="E51" s="496">
        <f>+'inscription 2015-2016'!F51</f>
        <v>0</v>
      </c>
      <c r="F51" s="848" t="str">
        <f>+'inscription 2015-2016'!G51</f>
        <v>F</v>
      </c>
      <c r="G51" s="849">
        <f>+'inscription 2015-2016'!K51</f>
        <v>38971</v>
      </c>
      <c r="H51" s="846">
        <f>+'inscription 2015-2016'!M51</f>
        <v>0</v>
      </c>
      <c r="I51" s="869" t="str">
        <f>+'inscription 2015-2016'!N51</f>
        <v>0474/62 15 28 P</v>
      </c>
      <c r="J51" s="873" t="str">
        <f>+'inscription 2015-2016'!O51</f>
        <v>rudyvanstraelen@yahoo.fr</v>
      </c>
      <c r="K51" s="848" t="str">
        <f>+'inscription 2015-2016'!P51</f>
        <v>87/o</v>
      </c>
      <c r="L51" s="849">
        <f>+'inscription 2015-2016'!Q51</f>
        <v>42256</v>
      </c>
      <c r="M51" s="850" t="str">
        <f ca="1">+'inscription 2015-2016'!T51</f>
        <v>OK</v>
      </c>
      <c r="N51" s="926">
        <f ca="1">+'inscription 2015-2016'!AM51</f>
        <v>50</v>
      </c>
    </row>
    <row r="52" spans="1:16" ht="24">
      <c r="A52" s="846">
        <f>+'inscription 2015-2016'!B52</f>
        <v>2</v>
      </c>
      <c r="B52" s="847" t="str">
        <f>+'inscription 2015-2016'!C52</f>
        <v>GRA</v>
      </c>
      <c r="C52" s="496">
        <f>+'inscription 2015-2016'!D52</f>
        <v>100296</v>
      </c>
      <c r="D52" s="496" t="str">
        <f>+'inscription 2015-2016'!E52</f>
        <v>Santangelo-Eva</v>
      </c>
      <c r="E52" s="496" t="str">
        <f>+'inscription 2015-2016'!F52</f>
        <v>GRC</v>
      </c>
      <c r="F52" s="848" t="str">
        <f>+'inscription 2015-2016'!G52</f>
        <v>F</v>
      </c>
      <c r="G52" s="849">
        <f>+'inscription 2015-2016'!K52</f>
        <v>38230</v>
      </c>
      <c r="H52" s="846">
        <f>+'inscription 2015-2016'!M52</f>
        <v>0</v>
      </c>
      <c r="I52" s="869" t="str">
        <f>+'inscription 2015-2016'!N52</f>
        <v>0493/20 54 04
0494/51 53 52 M</v>
      </c>
      <c r="J52" s="873" t="str">
        <f>+'inscription 2015-2016'!O52</f>
        <v>mary.licata@hotmail.com</v>
      </c>
      <c r="K52" s="848" t="str">
        <f>+'inscription 2015-2016'!P52</f>
        <v>162/o</v>
      </c>
      <c r="L52" s="849">
        <f>+'inscription 2015-2016'!Q52</f>
        <v>42263</v>
      </c>
      <c r="M52" s="850" t="str">
        <f ca="1">+'inscription 2015-2016'!T52</f>
        <v>OK</v>
      </c>
      <c r="N52" s="926">
        <f ca="1">+'inscription 2015-2016'!AM52</f>
        <v>77</v>
      </c>
    </row>
    <row r="53" spans="1:16" ht="24">
      <c r="A53" s="846">
        <f>+'inscription 2015-2016'!B53</f>
        <v>1</v>
      </c>
      <c r="B53" s="847" t="str">
        <f>+'inscription 2015-2016'!C53</f>
        <v>GRC</v>
      </c>
      <c r="C53" s="496">
        <f>+'inscription 2015-2016'!D53</f>
        <v>100296</v>
      </c>
      <c r="D53" s="496" t="str">
        <f>+'inscription 2015-2016'!E53</f>
        <v>Santangelo-Eva</v>
      </c>
      <c r="E53" s="496" t="str">
        <f>+'inscription 2015-2016'!F53</f>
        <v>GRA</v>
      </c>
      <c r="F53" s="848" t="str">
        <f>+'inscription 2015-2016'!G53</f>
        <v>F</v>
      </c>
      <c r="G53" s="849">
        <f>+'inscription 2015-2016'!K53</f>
        <v>38230</v>
      </c>
      <c r="H53" s="846">
        <f>+'inscription 2015-2016'!M53</f>
        <v>0</v>
      </c>
      <c r="I53" s="869" t="str">
        <f>+'inscription 2015-2016'!N53</f>
        <v>0493/20 54 04
0494/51 53 52 M</v>
      </c>
      <c r="J53" s="873" t="str">
        <f>+'inscription 2015-2016'!O53</f>
        <v>mary.licata@hotmail.com</v>
      </c>
      <c r="K53" s="848" t="str">
        <f>+'inscription 2015-2016'!P53</f>
        <v>162/o</v>
      </c>
      <c r="L53" s="849">
        <f>+'inscription 2015-2016'!Q53</f>
        <v>42263</v>
      </c>
      <c r="M53" s="850" t="str">
        <f ca="1">+'inscription 2015-2016'!T53</f>
        <v>OK</v>
      </c>
      <c r="N53" s="926">
        <f ca="1">+'inscription 2015-2016'!AM53</f>
        <v>77</v>
      </c>
    </row>
    <row r="54" spans="1:16">
      <c r="A54" s="846">
        <f>+'inscription 2015-2016'!B54</f>
        <v>1</v>
      </c>
      <c r="B54" s="847" t="str">
        <f>+'inscription 2015-2016'!C54</f>
        <v>GRA</v>
      </c>
      <c r="C54" s="496">
        <f>+'inscription 2015-2016'!D54</f>
        <v>100362</v>
      </c>
      <c r="D54" s="496" t="str">
        <f>+'inscription 2015-2016'!E54</f>
        <v>Preud'homme-Noémie</v>
      </c>
      <c r="E54" s="496">
        <f>+'inscription 2015-2016'!F54</f>
        <v>0</v>
      </c>
      <c r="F54" s="848" t="str">
        <f>+'inscription 2015-2016'!G54</f>
        <v>F</v>
      </c>
      <c r="G54" s="849">
        <f>+'inscription 2015-2016'!K54</f>
        <v>37667</v>
      </c>
      <c r="H54" s="846" t="str">
        <f>+'inscription 2015-2016'!M54</f>
        <v xml:space="preserve">04/223 00 58 </v>
      </c>
      <c r="I54" s="869" t="str">
        <f>+'inscription 2015-2016'!N54</f>
        <v>Bastin Bernard R</v>
      </c>
      <c r="J54" s="873" t="str">
        <f>+'inscription 2015-2016'!O54</f>
        <v>asbllamaison@skynet.be</v>
      </c>
      <c r="K54" s="848" t="str">
        <f>+'inscription 2015-2016'!P54</f>
        <v>106/N</v>
      </c>
      <c r="L54" s="849">
        <f>+'inscription 2015-2016'!Q54</f>
        <v>42249</v>
      </c>
      <c r="M54" s="850" t="str">
        <f ca="1">+'inscription 2015-2016'!T54</f>
        <v>OK</v>
      </c>
      <c r="N54" s="926" t="str">
        <f ca="1">+'inscription 2015-2016'!AM54</f>
        <v>ok</v>
      </c>
    </row>
    <row r="55" spans="1:16">
      <c r="A55" s="846">
        <f>+'inscription 2015-2016'!B55</f>
        <v>2</v>
      </c>
      <c r="B55" s="847" t="str">
        <f>+'inscription 2015-2016'!C55</f>
        <v>GRA</v>
      </c>
      <c r="C55" s="496">
        <f>+'inscription 2015-2016'!D55</f>
        <v>100363</v>
      </c>
      <c r="D55" s="496" t="str">
        <f>+'inscription 2015-2016'!E55</f>
        <v>Lahaye-Priscilla</v>
      </c>
      <c r="E55" s="496">
        <f>+'inscription 2015-2016'!F55</f>
        <v>0</v>
      </c>
      <c r="F55" s="848" t="str">
        <f>+'inscription 2015-2016'!G55</f>
        <v>F</v>
      </c>
      <c r="G55" s="849">
        <f>+'inscription 2015-2016'!K55</f>
        <v>37333</v>
      </c>
      <c r="H55" s="846" t="str">
        <f>+'inscription 2015-2016'!M55</f>
        <v xml:space="preserve">04/223 00 58 </v>
      </c>
      <c r="I55" s="869" t="str">
        <f>+'inscription 2015-2016'!N55</f>
        <v>Bastin Bernard R</v>
      </c>
      <c r="J55" s="873" t="str">
        <f>+'inscription 2015-2016'!O55</f>
        <v>asbllamaison@skynet.be</v>
      </c>
      <c r="K55" s="848" t="str">
        <f>+'inscription 2015-2016'!P55</f>
        <v>107/N</v>
      </c>
      <c r="L55" s="849">
        <f>+'inscription 2015-2016'!Q55</f>
        <v>42249</v>
      </c>
      <c r="M55" s="850" t="str">
        <f ca="1">+'inscription 2015-2016'!T55</f>
        <v>OK</v>
      </c>
      <c r="N55" s="926" t="str">
        <f ca="1">+'inscription 2015-2016'!AM55</f>
        <v>ok</v>
      </c>
    </row>
    <row r="56" spans="1:16" ht="24">
      <c r="A56" s="846">
        <f>+'inscription 2015-2016'!B56</f>
        <v>1</v>
      </c>
      <c r="B56" s="847" t="str">
        <f>+'inscription 2015-2016'!C56</f>
        <v>GRB</v>
      </c>
      <c r="C56" s="496">
        <f>+'inscription 2015-2016'!D56</f>
        <v>100365</v>
      </c>
      <c r="D56" s="496" t="str">
        <f>+'inscription 2015-2016'!E56</f>
        <v>Lognoul-Luna</v>
      </c>
      <c r="E56" s="496">
        <f>+'inscription 2015-2016'!F56</f>
        <v>0</v>
      </c>
      <c r="F56" s="848" t="str">
        <f>+'inscription 2015-2016'!G56</f>
        <v>F</v>
      </c>
      <c r="G56" s="849">
        <f>+'inscription 2015-2016'!K56</f>
        <v>37873</v>
      </c>
      <c r="H56" s="846">
        <f>+'inscription 2015-2016'!M56</f>
        <v>0</v>
      </c>
      <c r="I56" s="869" t="str">
        <f>+'inscription 2015-2016'!N56</f>
        <v>0495/79 51 86  P
0479/45 67 43 M</v>
      </c>
      <c r="J56" s="873" t="str">
        <f>+'inscription 2015-2016'!O56</f>
        <v>macgil2405@gmail.com</v>
      </c>
      <c r="K56" s="848" t="str">
        <f>+'inscription 2015-2016'!P56</f>
        <v>108/o</v>
      </c>
      <c r="L56" s="849">
        <f>+'inscription 2015-2016'!Q56</f>
        <v>42249</v>
      </c>
      <c r="M56" s="850" t="str">
        <f ca="1">+'inscription 2015-2016'!T56</f>
        <v>OK</v>
      </c>
      <c r="N56" s="926">
        <f ca="1">+'inscription 2015-2016'!AM56</f>
        <v>65</v>
      </c>
      <c r="O56" s="657" t="s">
        <v>1270</v>
      </c>
      <c r="P56" s="657">
        <f ca="1">SUBTOTAL(9,$N$2:$N$100)</f>
        <v>2914</v>
      </c>
    </row>
    <row r="57" spans="1:16">
      <c r="A57" s="846">
        <f>+'inscription 2015-2016'!B57</f>
        <v>1</v>
      </c>
      <c r="B57" s="847" t="str">
        <f>+'inscription 2015-2016'!C57</f>
        <v>Mjazz</v>
      </c>
      <c r="C57" s="496">
        <f>+'inscription 2015-2016'!D57</f>
        <v>100384</v>
      </c>
      <c r="D57" s="496" t="str">
        <f>+'inscription 2015-2016'!E57</f>
        <v>Rizzo-Alissa</v>
      </c>
      <c r="E57" s="496">
        <f>+'inscription 2015-2016'!F57</f>
        <v>0</v>
      </c>
      <c r="F57" s="848" t="str">
        <f>+'inscription 2015-2016'!G57</f>
        <v>F</v>
      </c>
      <c r="G57" s="849">
        <f>+'inscription 2015-2016'!K57</f>
        <v>39386</v>
      </c>
      <c r="H57" s="846" t="str">
        <f>+'inscription 2015-2016'!M57</f>
        <v>04/226 23 05</v>
      </c>
      <c r="I57" s="869" t="str">
        <f>+'inscription 2015-2016'!N57</f>
        <v>0495/21 06 39</v>
      </c>
      <c r="J57" s="873" t="str">
        <f>+'inscription 2015-2016'!O57</f>
        <v>fc211151@skynet.be</v>
      </c>
      <c r="K57" s="848" t="str">
        <f>+'inscription 2015-2016'!P57</f>
        <v>97/o</v>
      </c>
      <c r="L57" s="849">
        <f>+'inscription 2015-2016'!Q57</f>
        <v>42254</v>
      </c>
      <c r="M57" s="850" t="str">
        <f ca="1">+'inscription 2015-2016'!T57</f>
        <v>rappel</v>
      </c>
      <c r="N57" s="926" t="str">
        <f>+'inscription 2015-2016'!AM57</f>
        <v/>
      </c>
    </row>
    <row r="58" spans="1:16" ht="24">
      <c r="A58" s="846">
        <f>+'inscription 2015-2016'!B58</f>
        <v>1</v>
      </c>
      <c r="B58" s="847" t="str">
        <f>+'inscription 2015-2016'!C58</f>
        <v>GRC</v>
      </c>
      <c r="C58" s="496">
        <f>+'inscription 2015-2016'!D58</f>
        <v>100884</v>
      </c>
      <c r="D58" s="496" t="str">
        <f>+'inscription 2015-2016'!E58</f>
        <v>Rhimi-Maissa</v>
      </c>
      <c r="E58" s="496">
        <f>+'inscription 2015-2016'!F58</f>
        <v>0</v>
      </c>
      <c r="F58" s="848" t="str">
        <f>+'inscription 2015-2016'!G58</f>
        <v>F</v>
      </c>
      <c r="G58" s="849">
        <f>+'inscription 2015-2016'!K58</f>
        <v>38331</v>
      </c>
      <c r="H58" s="846">
        <f>+'inscription 2015-2016'!M58</f>
        <v>0</v>
      </c>
      <c r="I58" s="869" t="str">
        <f>+'inscription 2015-2016'!N58</f>
        <v>0494/23 58 29 P
0498/56 98 39 M</v>
      </c>
      <c r="J58" s="873" t="str">
        <f>+'inscription 2015-2016'!O58</f>
        <v>sandu-semi@hotmail.com</v>
      </c>
      <c r="K58" s="848" t="str">
        <f>+'inscription 2015-2016'!P58</f>
        <v>133/o</v>
      </c>
      <c r="L58" s="849">
        <f>+'inscription 2015-2016'!Q58</f>
        <v>42249</v>
      </c>
      <c r="M58" s="850" t="str">
        <f ca="1">+'inscription 2015-2016'!T58</f>
        <v>OK</v>
      </c>
      <c r="N58" s="926" t="str">
        <f ca="1">+'inscription 2015-2016'!AM58</f>
        <v>ok</v>
      </c>
    </row>
    <row r="59" spans="1:16">
      <c r="A59" s="846">
        <f>+'inscription 2015-2016'!B59</f>
        <v>1</v>
      </c>
      <c r="B59" s="847" t="str">
        <f>+'inscription 2015-2016'!C59</f>
        <v>GRA</v>
      </c>
      <c r="C59" s="496">
        <f>+'inscription 2015-2016'!D59</f>
        <v>100885</v>
      </c>
      <c r="D59" s="496" t="str">
        <f>+'inscription 2015-2016'!E59</f>
        <v>Bergmans-Romane</v>
      </c>
      <c r="E59" s="496">
        <f>+'inscription 2015-2016'!F59</f>
        <v>0</v>
      </c>
      <c r="F59" s="848" t="str">
        <f>+'inscription 2015-2016'!G59</f>
        <v>F</v>
      </c>
      <c r="G59" s="849">
        <f>+'inscription 2015-2016'!K59</f>
        <v>38509</v>
      </c>
      <c r="H59" s="846" t="str">
        <f>+'inscription 2015-2016'!M59</f>
        <v>04/371 97 68</v>
      </c>
      <c r="I59" s="869" t="str">
        <f>+'inscription 2015-2016'!N59</f>
        <v>0476/41 40 51 M</v>
      </c>
      <c r="J59" s="873" t="str">
        <f>+'inscription 2015-2016'!O59</f>
        <v>nancy-longree@hotmail.com</v>
      </c>
      <c r="K59" s="848" t="str">
        <f>+'inscription 2015-2016'!P59</f>
        <v>154/o</v>
      </c>
      <c r="L59" s="849">
        <f>+'inscription 2015-2016'!Q59</f>
        <v>42249</v>
      </c>
      <c r="M59" s="850" t="str">
        <f ca="1">+'inscription 2015-2016'!T59</f>
        <v>OK</v>
      </c>
      <c r="N59" s="926" t="str">
        <f ca="1">+'inscription 2015-2016'!AM59</f>
        <v>ok</v>
      </c>
    </row>
    <row r="60" spans="1:16">
      <c r="A60" s="846">
        <f>+'inscription 2015-2016'!B60</f>
        <v>1</v>
      </c>
      <c r="B60" s="847" t="str">
        <f>+'inscription 2015-2016'!C60</f>
        <v>GRC</v>
      </c>
      <c r="C60" s="496">
        <f>+'inscription 2015-2016'!D60</f>
        <v>101046</v>
      </c>
      <c r="D60" s="496" t="str">
        <f>+'inscription 2015-2016'!E60</f>
        <v>Lombardo-Célia</v>
      </c>
      <c r="E60" s="496">
        <f>+'inscription 2015-2016'!F60</f>
        <v>0</v>
      </c>
      <c r="F60" s="848" t="str">
        <f>+'inscription 2015-2016'!G60</f>
        <v>F</v>
      </c>
      <c r="G60" s="849">
        <f>+'inscription 2015-2016'!K60</f>
        <v>38946</v>
      </c>
      <c r="H60" s="846">
        <f>+'inscription 2015-2016'!M60</f>
        <v>0</v>
      </c>
      <c r="I60" s="869" t="str">
        <f>+'inscription 2015-2016'!N60</f>
        <v>0476/46 43 31 M</v>
      </c>
      <c r="J60" s="873" t="str">
        <f>+'inscription 2015-2016'!O60</f>
        <v>pippo.lombardo@hotmail.com</v>
      </c>
      <c r="K60" s="848" t="str">
        <f>+'inscription 2015-2016'!P60</f>
        <v>79/o</v>
      </c>
      <c r="L60" s="849">
        <f>+'inscription 2015-2016'!Q60</f>
        <v>42249</v>
      </c>
      <c r="M60" s="850" t="str">
        <f ca="1">+'inscription 2015-2016'!T60</f>
        <v>OK</v>
      </c>
      <c r="N60" s="926">
        <f ca="1">+'inscription 2015-2016'!AM60</f>
        <v>100</v>
      </c>
    </row>
    <row r="61" spans="1:16">
      <c r="A61" s="846">
        <f>+'inscription 2015-2016'!B61</f>
        <v>1</v>
      </c>
      <c r="B61" s="847" t="str">
        <f>+'inscription 2015-2016'!C61</f>
        <v>GRB</v>
      </c>
      <c r="C61" s="496">
        <f>+'inscription 2015-2016'!D61</f>
        <v>101047</v>
      </c>
      <c r="D61" s="496" t="str">
        <f>+'inscription 2015-2016'!E61</f>
        <v>Chammache-Yassmine</v>
      </c>
      <c r="E61" s="496" t="str">
        <f>+'inscription 2015-2016'!F61</f>
        <v>GRI</v>
      </c>
      <c r="F61" s="848" t="str">
        <f>+'inscription 2015-2016'!G61</f>
        <v>F</v>
      </c>
      <c r="G61" s="849">
        <f>+'inscription 2015-2016'!K61</f>
        <v>38757</v>
      </c>
      <c r="H61" s="846">
        <f>+'inscription 2015-2016'!M61</f>
        <v>0</v>
      </c>
      <c r="I61" s="869" t="str">
        <f>+'inscription 2015-2016'!N61</f>
        <v>0487/72 16 08 M</v>
      </c>
      <c r="J61" s="873" t="str">
        <f>+'inscription 2015-2016'!O61</f>
        <v>nayass_anas@hotmail.com</v>
      </c>
      <c r="K61" s="848" t="str">
        <f>+'inscription 2015-2016'!P61</f>
        <v>110/o</v>
      </c>
      <c r="L61" s="849">
        <f>+'inscription 2015-2016'!Q61</f>
        <v>42256</v>
      </c>
      <c r="M61" s="850" t="str">
        <f ca="1">+'inscription 2015-2016'!T61</f>
        <v>OK</v>
      </c>
      <c r="N61" s="926" t="str">
        <f ca="1">+'inscription 2015-2016'!AM61</f>
        <v>ok</v>
      </c>
    </row>
    <row r="62" spans="1:16" ht="22.5">
      <c r="A62" s="846">
        <f>+'inscription 2015-2016'!B62</f>
        <v>1</v>
      </c>
      <c r="B62" s="847" t="str">
        <f>+'inscription 2015-2016'!C62</f>
        <v>GRI</v>
      </c>
      <c r="C62" s="496">
        <f>+'inscription 2015-2016'!D62</f>
        <v>101047</v>
      </c>
      <c r="D62" s="496" t="str">
        <f>+'inscription 2015-2016'!E62</f>
        <v>Chammache-Yassmine</v>
      </c>
      <c r="E62" s="496" t="str">
        <f>+'inscription 2015-2016'!F62</f>
        <v>GRB</v>
      </c>
      <c r="F62" s="848" t="str">
        <f>+'inscription 2015-2016'!G62</f>
        <v>F</v>
      </c>
      <c r="G62" s="849">
        <f>+'inscription 2015-2016'!K62</f>
        <v>38757</v>
      </c>
      <c r="H62" s="846">
        <f>+'inscription 2015-2016'!M62</f>
        <v>0</v>
      </c>
      <c r="I62" s="869" t="str">
        <f>+'inscription 2015-2016'!N62</f>
        <v>0487/72 16 08 M</v>
      </c>
      <c r="J62" s="873" t="str">
        <f>+'inscription 2015-2016'!O62</f>
        <v>nayass_anas@hotmail.com</v>
      </c>
      <c r="K62" s="848" t="str">
        <f>+'inscription 2015-2016'!P62</f>
        <v>110/o</v>
      </c>
      <c r="L62" s="849">
        <f>+'inscription 2015-2016'!Q62</f>
        <v>42260</v>
      </c>
      <c r="M62" s="850" t="str">
        <f ca="1">+'inscription 2015-2016'!T62</f>
        <v>OK</v>
      </c>
      <c r="N62" s="926">
        <f ca="1">+'inscription 2015-2016'!AM62</f>
        <v>85</v>
      </c>
    </row>
    <row r="63" spans="1:16">
      <c r="A63" s="846">
        <f>+'inscription 2015-2016'!B63</f>
        <v>1</v>
      </c>
      <c r="B63" s="847" t="str">
        <f>+'inscription 2015-2016'!C63</f>
        <v>GRC</v>
      </c>
      <c r="C63" s="496">
        <f>+'inscription 2015-2016'!D63</f>
        <v>102574</v>
      </c>
      <c r="D63" s="496" t="str">
        <f>+'inscription 2015-2016'!E63</f>
        <v>Paulus-Elana</v>
      </c>
      <c r="E63" s="496">
        <f>+'inscription 2015-2016'!F63</f>
        <v>0</v>
      </c>
      <c r="F63" s="848" t="str">
        <f>+'inscription 2015-2016'!G63</f>
        <v>F</v>
      </c>
      <c r="G63" s="849">
        <f>+'inscription 2015-2016'!K63</f>
        <v>40499</v>
      </c>
      <c r="H63" s="846">
        <f>+'inscription 2015-2016'!M63</f>
        <v>0</v>
      </c>
      <c r="I63" s="869" t="str">
        <f>+'inscription 2015-2016'!N63</f>
        <v>0494/21 42 56 M</v>
      </c>
      <c r="J63" s="873" t="str">
        <f>+'inscription 2015-2016'!O63</f>
        <v>laurencemaquet@hotmail.com</v>
      </c>
      <c r="K63" s="848" t="str">
        <f>+'inscription 2015-2016'!P63</f>
        <v>156/o</v>
      </c>
      <c r="L63" s="849">
        <f>+'inscription 2015-2016'!Q63</f>
        <v>42264</v>
      </c>
      <c r="M63" s="850" t="str">
        <f ca="1">+'inscription 2015-2016'!T63</f>
        <v>OK</v>
      </c>
      <c r="N63" s="926">
        <f ca="1">+'inscription 2015-2016'!AM63</f>
        <v>100</v>
      </c>
    </row>
    <row r="64" spans="1:16" ht="36">
      <c r="A64" s="846">
        <f>+'inscription 2015-2016'!B64</f>
        <v>1</v>
      </c>
      <c r="B64" s="847" t="str">
        <f>+'inscription 2015-2016'!C64</f>
        <v>GRE</v>
      </c>
      <c r="C64" s="496">
        <f>+'inscription 2015-2016'!D64</f>
        <v>103776</v>
      </c>
      <c r="D64" s="496" t="str">
        <f>+'inscription 2015-2016'!E64</f>
        <v>Herman-Léa</v>
      </c>
      <c r="E64" s="496">
        <f>+'inscription 2015-2016'!F64</f>
        <v>0</v>
      </c>
      <c r="F64" s="848" t="str">
        <f>+'inscription 2015-2016'!G64</f>
        <v>F</v>
      </c>
      <c r="G64" s="849">
        <f>+'inscription 2015-2016'!K64</f>
        <v>36832</v>
      </c>
      <c r="H64" s="846" t="str">
        <f>+'inscription 2015-2016'!M64</f>
        <v>042/52 25 46</v>
      </c>
      <c r="I64" s="869" t="str">
        <f>+'inscription 2015-2016'!N64</f>
        <v>0497/24 06 76
0495/94 56 10 M
0495/65 68 92 P</v>
      </c>
      <c r="J64" s="873" t="str">
        <f>+'inscription 2015-2016'!O64</f>
        <v>mfallea@skynet.be</v>
      </c>
      <c r="K64" s="848" t="str">
        <f>+'inscription 2015-2016'!P64</f>
        <v>118/o</v>
      </c>
      <c r="L64" s="849">
        <f>+'inscription 2015-2016'!Q64</f>
        <v>42251</v>
      </c>
      <c r="M64" s="850" t="str">
        <f ca="1">+'inscription 2015-2016'!T64</f>
        <v>OK</v>
      </c>
      <c r="N64" s="926" t="str">
        <f ca="1">+'inscription 2015-2016'!AM64</f>
        <v>ok</v>
      </c>
    </row>
    <row r="65" spans="1:16">
      <c r="A65" s="846">
        <f>+'inscription 2015-2016'!B65</f>
        <v>1</v>
      </c>
      <c r="B65" s="847" t="str">
        <f>+'inscription 2015-2016'!C65</f>
        <v>EDam</v>
      </c>
      <c r="C65" s="496">
        <f>+'inscription 2015-2016'!D65</f>
        <v>104336</v>
      </c>
      <c r="D65" s="496" t="str">
        <f>+'inscription 2015-2016'!E65</f>
        <v>Legrand-Antoinette</v>
      </c>
      <c r="E65" s="496">
        <f>+'inscription 2015-2016'!F65</f>
        <v>0</v>
      </c>
      <c r="F65" s="848" t="str">
        <f>+'inscription 2015-2016'!G65</f>
        <v>F</v>
      </c>
      <c r="G65" s="849">
        <f>+'inscription 2015-2016'!K65</f>
        <v>18778</v>
      </c>
      <c r="H65" s="846" t="str">
        <f>+'inscription 2015-2016'!M65</f>
        <v>043/676848</v>
      </c>
      <c r="I65" s="869" t="str">
        <f>+'inscription 2015-2016'!N65</f>
        <v>0499/742834</v>
      </c>
      <c r="J65" s="873" t="str">
        <f>+'inscription 2015-2016'!O65</f>
        <v>dubleg9@hotmail.com</v>
      </c>
      <c r="K65" s="848" t="str">
        <f>+'inscription 2015-2016'!P65</f>
        <v>119/o</v>
      </c>
      <c r="L65" s="849">
        <f>+'inscription 2015-2016'!Q65</f>
        <v>42248</v>
      </c>
      <c r="M65" s="850" t="str">
        <f ca="1">+'inscription 2015-2016'!T65</f>
        <v>OK</v>
      </c>
      <c r="N65" s="926" t="str">
        <f ca="1">+'inscription 2015-2016'!AM65</f>
        <v>ok</v>
      </c>
    </row>
    <row r="66" spans="1:16">
      <c r="A66" s="846">
        <f>+'inscription 2015-2016'!B66</f>
        <v>1</v>
      </c>
      <c r="B66" s="847" t="str">
        <f>+'inscription 2015-2016'!C66</f>
        <v>GRA</v>
      </c>
      <c r="C66" s="496">
        <f>+'inscription 2015-2016'!D66</f>
        <v>106496</v>
      </c>
      <c r="D66" s="496" t="str">
        <f>+'inscription 2015-2016'!E66</f>
        <v>Papeliers-Clémence</v>
      </c>
      <c r="E66" s="496">
        <f>+'inscription 2015-2016'!F66</f>
        <v>0</v>
      </c>
      <c r="F66" s="848" t="str">
        <f>+'inscription 2015-2016'!G66</f>
        <v>F</v>
      </c>
      <c r="G66" s="849">
        <f>+'inscription 2015-2016'!K66</f>
        <v>38753</v>
      </c>
      <c r="H66" s="846" t="str">
        <f>+'inscription 2015-2016'!M66</f>
        <v/>
      </c>
      <c r="I66" s="869" t="str">
        <f>+'inscription 2015-2016'!N66</f>
        <v>0475/30 53 30</v>
      </c>
      <c r="J66" s="873" t="str">
        <f>+'inscription 2015-2016'!O66</f>
        <v>sandrine.bxl@gmail.com</v>
      </c>
      <c r="K66" s="848" t="str">
        <f>+'inscription 2015-2016'!P66</f>
        <v>126/o</v>
      </c>
      <c r="L66" s="849">
        <f>+'inscription 2015-2016'!Q66</f>
        <v>42249</v>
      </c>
      <c r="M66" s="850" t="str">
        <f ca="1">+'inscription 2015-2016'!T66</f>
        <v>OK</v>
      </c>
      <c r="N66" s="926" t="str">
        <f ca="1">+'inscription 2015-2016'!AM66</f>
        <v>ok</v>
      </c>
    </row>
    <row r="67" spans="1:16">
      <c r="A67" s="846">
        <f>+'inscription 2015-2016'!B67</f>
        <v>1</v>
      </c>
      <c r="B67" s="847" t="str">
        <f>+'inscription 2015-2016'!C67</f>
        <v>EDam</v>
      </c>
      <c r="C67" s="496">
        <f>+'inscription 2015-2016'!D67</f>
        <v>107691</v>
      </c>
      <c r="D67" s="496" t="str">
        <f>+'inscription 2015-2016'!E67</f>
        <v>Zattolo-Giovanna</v>
      </c>
      <c r="E67" s="496">
        <f>+'inscription 2015-2016'!F67</f>
        <v>0</v>
      </c>
      <c r="F67" s="848" t="str">
        <f>+'inscription 2015-2016'!G67</f>
        <v>F</v>
      </c>
      <c r="G67" s="849">
        <f>+'inscription 2015-2016'!K67</f>
        <v>22775</v>
      </c>
      <c r="H67" s="846">
        <f>+'inscription 2015-2016'!M67</f>
        <v>0</v>
      </c>
      <c r="I67" s="869" t="str">
        <f>+'inscription 2015-2016'!N67</f>
        <v>0498/19 44 16</v>
      </c>
      <c r="J67" s="873" t="str">
        <f>+'inscription 2015-2016'!O67</f>
        <v>moa_c_moa33@hotmail.com</v>
      </c>
      <c r="K67" s="848" t="str">
        <f>+'inscription 2015-2016'!P67</f>
        <v>121/o</v>
      </c>
      <c r="L67" s="849">
        <f>+'inscription 2015-2016'!Q67</f>
        <v>42250</v>
      </c>
      <c r="M67" s="850" t="str">
        <f ca="1">+'inscription 2015-2016'!T67</f>
        <v>OK</v>
      </c>
      <c r="N67" s="926">
        <f ca="1">+'inscription 2015-2016'!AM67</f>
        <v>65</v>
      </c>
    </row>
    <row r="68" spans="1:16">
      <c r="A68" s="846">
        <f>+'inscription 2015-2016'!B68</f>
        <v>2</v>
      </c>
      <c r="B68" s="847" t="str">
        <f>+'inscription 2015-2016'!C68</f>
        <v>EDam</v>
      </c>
      <c r="C68" s="496">
        <f>+'inscription 2015-2016'!D68</f>
        <v>107695</v>
      </c>
      <c r="D68" s="496" t="str">
        <f>+'inscription 2015-2016'!E68</f>
        <v>Coppola-Melina</v>
      </c>
      <c r="E68" s="496">
        <f>+'inscription 2015-2016'!F68</f>
        <v>0</v>
      </c>
      <c r="F68" s="848" t="str">
        <f>+'inscription 2015-2016'!G68</f>
        <v>F</v>
      </c>
      <c r="G68" s="849">
        <f>+'inscription 2015-2016'!K68</f>
        <v>24472</v>
      </c>
      <c r="H68" s="846" t="str">
        <f>+'inscription 2015-2016'!M68</f>
        <v>04/269 43 83</v>
      </c>
      <c r="I68" s="869" t="str">
        <f>+'inscription 2015-2016'!N68</f>
        <v>0499/08 77 02</v>
      </c>
      <c r="J68" s="873">
        <f>+'inscription 2015-2016'!O68</f>
        <v>0</v>
      </c>
      <c r="K68" s="848" t="str">
        <f>+'inscription 2015-2016'!P68</f>
        <v>136/o</v>
      </c>
      <c r="L68" s="849">
        <f>+'inscription 2015-2016'!Q68</f>
        <v>42257</v>
      </c>
      <c r="M68" s="850" t="str">
        <f ca="1">+'inscription 2015-2016'!T68</f>
        <v>OK</v>
      </c>
      <c r="N68" s="926" t="str">
        <f ca="1">+'inscription 2015-2016'!AM68</f>
        <v>ok</v>
      </c>
    </row>
    <row r="69" spans="1:16">
      <c r="A69" s="846">
        <f>+'inscription 2015-2016'!B69</f>
        <v>3</v>
      </c>
      <c r="B69" s="847" t="str">
        <f>+'inscription 2015-2016'!C69</f>
        <v>EDam</v>
      </c>
      <c r="C69" s="496">
        <f>+'inscription 2015-2016'!D69</f>
        <v>107697</v>
      </c>
      <c r="D69" s="496" t="str">
        <f>+'inscription 2015-2016'!E69</f>
        <v>Di Martile-Vanda</v>
      </c>
      <c r="E69" s="496">
        <f>+'inscription 2015-2016'!F69</f>
        <v>0</v>
      </c>
      <c r="F69" s="848" t="str">
        <f>+'inscription 2015-2016'!G69</f>
        <v>F</v>
      </c>
      <c r="G69" s="849">
        <f>+'inscription 2015-2016'!K69</f>
        <v>20621</v>
      </c>
      <c r="H69" s="846" t="str">
        <f>+'inscription 2015-2016'!M69</f>
        <v>04/235 64 77</v>
      </c>
      <c r="I69" s="869" t="str">
        <f>+'inscription 2015-2016'!N69</f>
        <v>0495/15 60 60</v>
      </c>
      <c r="J69" s="873">
        <f>+'inscription 2015-2016'!O69</f>
        <v>0</v>
      </c>
      <c r="K69" s="848" t="str">
        <f>+'inscription 2015-2016'!P69</f>
        <v>139/o</v>
      </c>
      <c r="L69" s="849">
        <f>+'inscription 2015-2016'!Q69</f>
        <v>42255</v>
      </c>
      <c r="M69" s="850" t="str">
        <f ca="1">+'inscription 2015-2016'!T69</f>
        <v>OK</v>
      </c>
      <c r="N69" s="926" t="str">
        <f ca="1">+'inscription 2015-2016'!AM69</f>
        <v>ok</v>
      </c>
    </row>
    <row r="70" spans="1:16">
      <c r="A70" s="846">
        <f>+'inscription 2015-2016'!B70</f>
        <v>4</v>
      </c>
      <c r="B70" s="847" t="str">
        <f>+'inscription 2015-2016'!C70</f>
        <v>EDam</v>
      </c>
      <c r="C70" s="496">
        <f>+'inscription 2015-2016'!D70</f>
        <v>107699</v>
      </c>
      <c r="D70" s="496" t="str">
        <f>+'inscription 2015-2016'!E70</f>
        <v>Sperandeo-Giuseppina</v>
      </c>
      <c r="E70" s="496">
        <f>+'inscription 2015-2016'!F70</f>
        <v>0</v>
      </c>
      <c r="F70" s="848" t="str">
        <f>+'inscription 2015-2016'!G70</f>
        <v>F</v>
      </c>
      <c r="G70" s="849">
        <f>+'inscription 2015-2016'!K70</f>
        <v>29512</v>
      </c>
      <c r="H70" s="846">
        <f>+'inscription 2015-2016'!M70</f>
        <v>0</v>
      </c>
      <c r="I70" s="869" t="str">
        <f>+'inscription 2015-2016'!N70</f>
        <v>0491/50 28 09</v>
      </c>
      <c r="J70" s="873">
        <f>+'inscription 2015-2016'!O70</f>
        <v>0</v>
      </c>
      <c r="K70" s="848" t="str">
        <f>+'inscription 2015-2016'!P70</f>
        <v>137/o</v>
      </c>
      <c r="L70" s="849">
        <f>+'inscription 2015-2016'!Q70</f>
        <v>42255</v>
      </c>
      <c r="M70" s="850" t="str">
        <f ca="1">+'inscription 2015-2016'!T70</f>
        <v>OK</v>
      </c>
      <c r="N70" s="926" t="str">
        <f ca="1">+'inscription 2015-2016'!AM70</f>
        <v>ok</v>
      </c>
    </row>
    <row r="71" spans="1:16">
      <c r="A71" s="846">
        <f>+'inscription 2015-2016'!B71</f>
        <v>1</v>
      </c>
      <c r="B71" s="847" t="str">
        <f>+'inscription 2015-2016'!C71</f>
        <v>GRB</v>
      </c>
      <c r="C71" s="496">
        <f>+'inscription 2015-2016'!D71</f>
        <v>108354</v>
      </c>
      <c r="D71" s="496" t="str">
        <f>+'inscription 2015-2016'!E71</f>
        <v>Caltabellotta-Eva</v>
      </c>
      <c r="E71" s="496">
        <f>+'inscription 2015-2016'!F71</f>
        <v>0</v>
      </c>
      <c r="F71" s="848" t="str">
        <f>+'inscription 2015-2016'!G71</f>
        <v>F</v>
      </c>
      <c r="G71" s="849">
        <f>+'inscription 2015-2016'!K71</f>
        <v>37343</v>
      </c>
      <c r="H71" s="846" t="str">
        <f>+'inscription 2015-2016'!M71</f>
        <v>04/265 58 27</v>
      </c>
      <c r="I71" s="869" t="str">
        <f>+'inscription 2015-2016'!N71</f>
        <v>0485/ 89 33 52</v>
      </c>
      <c r="J71" s="873" t="str">
        <f>+'inscription 2015-2016'!O71</f>
        <v>giabitelli@hotmail.com</v>
      </c>
      <c r="K71" s="848" t="str">
        <f>+'inscription 2015-2016'!P71</f>
        <v>144/o</v>
      </c>
      <c r="L71" s="849">
        <f>+'inscription 2015-2016'!Q71</f>
        <v>42256</v>
      </c>
      <c r="M71" s="850" t="str">
        <f ca="1">+'inscription 2015-2016'!T71</f>
        <v>OK</v>
      </c>
      <c r="N71" s="926">
        <f ca="1">+'inscription 2015-2016'!AM71</f>
        <v>30</v>
      </c>
    </row>
    <row r="72" spans="1:16">
      <c r="A72" s="846">
        <f>+'inscription 2015-2016'!B72</f>
        <v>2</v>
      </c>
      <c r="B72" s="847" t="str">
        <f>+'inscription 2015-2016'!C72</f>
        <v>GRB</v>
      </c>
      <c r="C72" s="496">
        <f>+'inscription 2015-2016'!D72</f>
        <v>108355</v>
      </c>
      <c r="D72" s="496" t="str">
        <f>+'inscription 2015-2016'!E72</f>
        <v>Caltabellotta-Lola</v>
      </c>
      <c r="E72" s="496">
        <f>+'inscription 2015-2016'!F72</f>
        <v>0</v>
      </c>
      <c r="F72" s="848" t="str">
        <f>+'inscription 2015-2016'!G72</f>
        <v>F</v>
      </c>
      <c r="G72" s="849">
        <f>+'inscription 2015-2016'!K72</f>
        <v>38110</v>
      </c>
      <c r="H72" s="846" t="str">
        <f>+'inscription 2015-2016'!M72</f>
        <v>04/265 58 27</v>
      </c>
      <c r="I72" s="869" t="str">
        <f>+'inscription 2015-2016'!N72</f>
        <v>0485/ 89 33 52</v>
      </c>
      <c r="J72" s="873" t="str">
        <f>+'inscription 2015-2016'!O72</f>
        <v>giabitelli@hotmail.com</v>
      </c>
      <c r="K72" s="848" t="str">
        <f>+'inscription 2015-2016'!P72</f>
        <v>145/o</v>
      </c>
      <c r="L72" s="849">
        <f>+'inscription 2015-2016'!Q72</f>
        <v>42256</v>
      </c>
      <c r="M72" s="850" t="str">
        <f ca="1">+'inscription 2015-2016'!T72</f>
        <v>OK</v>
      </c>
      <c r="N72" s="926">
        <f ca="1">+'inscription 2015-2016'!AM72</f>
        <v>30</v>
      </c>
      <c r="O72" s="657" t="s">
        <v>1270</v>
      </c>
      <c r="P72" s="657">
        <f ca="1">SUBTOTAL(9,$N$2:$N$100)</f>
        <v>2914</v>
      </c>
    </row>
    <row r="73" spans="1:16">
      <c r="A73" s="846">
        <f>+'inscription 2015-2016'!B73</f>
        <v>1</v>
      </c>
      <c r="B73" s="847" t="str">
        <f>+'inscription 2015-2016'!C73</f>
        <v>GRC</v>
      </c>
      <c r="C73" s="496">
        <f>+'inscription 2015-2016'!D73</f>
        <v>108356</v>
      </c>
      <c r="D73" s="496" t="str">
        <f>+'inscription 2015-2016'!E73</f>
        <v>Donato-lily</v>
      </c>
      <c r="E73" s="496">
        <f>+'inscription 2015-2016'!F73</f>
        <v>0</v>
      </c>
      <c r="F73" s="848" t="str">
        <f>+'inscription 2015-2016'!G73</f>
        <v>F</v>
      </c>
      <c r="G73" s="849">
        <f>+'inscription 2015-2016'!K73</f>
        <v>38931</v>
      </c>
      <c r="H73" s="846" t="str">
        <f>+'inscription 2015-2016'!M73</f>
        <v>04/358 78 89</v>
      </c>
      <c r="I73" s="869" t="str">
        <f>+'inscription 2015-2016'!N73</f>
        <v>0497/39 54 64 P</v>
      </c>
      <c r="J73" s="873" t="str">
        <f>+'inscription 2015-2016'!O73</f>
        <v>geoffroydonato@gmail.com</v>
      </c>
      <c r="K73" s="848" t="str">
        <f>+'inscription 2015-2016'!P73</f>
        <v>147/o</v>
      </c>
      <c r="L73" s="849">
        <f>+'inscription 2015-2016'!Q73</f>
        <v>42257</v>
      </c>
      <c r="M73" s="850" t="str">
        <f ca="1">+'inscription 2015-2016'!T73</f>
        <v>OK</v>
      </c>
      <c r="N73" s="926" t="str">
        <f ca="1">+'inscription 2015-2016'!AM73</f>
        <v>ok</v>
      </c>
    </row>
    <row r="74" spans="1:16" ht="24">
      <c r="A74" s="846">
        <f>+'inscription 2015-2016'!B74</f>
        <v>1</v>
      </c>
      <c r="B74" s="847" t="str">
        <f>+'inscription 2015-2016'!C74</f>
        <v>GRA</v>
      </c>
      <c r="C74" s="496">
        <f>+'inscription 2015-2016'!D74</f>
        <v>109282</v>
      </c>
      <c r="D74" s="496" t="str">
        <f>+'inscription 2015-2016'!E74</f>
        <v>Katambowe-Ruth-Claude</v>
      </c>
      <c r="E74" s="496">
        <f>+'inscription 2015-2016'!F74</f>
        <v>0</v>
      </c>
      <c r="F74" s="848" t="str">
        <f>+'inscription 2015-2016'!G74</f>
        <v>F</v>
      </c>
      <c r="G74" s="849">
        <f>+'inscription 2015-2016'!K74</f>
        <v>38955</v>
      </c>
      <c r="H74" s="846" t="str">
        <f>+'inscription 2015-2016'!M74</f>
        <v>04/233 98 19</v>
      </c>
      <c r="I74" s="869" t="str">
        <f>+'inscription 2015-2016'!N74</f>
        <v>0492/49 34 27
0498/ 88 82 39 M</v>
      </c>
      <c r="J74" s="873" t="str">
        <f>+'inscription 2015-2016'!O74</f>
        <v>yollandemayamba@gmail.com</v>
      </c>
      <c r="K74" s="848" t="str">
        <f>+'inscription 2015-2016'!P74</f>
        <v>159/o</v>
      </c>
      <c r="L74" s="849">
        <f>+'inscription 2015-2016'!Q74</f>
        <v>42256</v>
      </c>
      <c r="M74" s="850" t="str">
        <f ca="1">+'inscription 2015-2016'!T74</f>
        <v>OK</v>
      </c>
      <c r="N74" s="926">
        <f ca="1">+'inscription 2015-2016'!AM74</f>
        <v>65</v>
      </c>
    </row>
    <row r="75" spans="1:16" ht="18">
      <c r="A75" s="846">
        <f>+'inscription 2015-2016'!B75</f>
        <v>1</v>
      </c>
      <c r="B75" s="847" t="str">
        <f>+'inscription 2015-2016'!C75</f>
        <v>GRC</v>
      </c>
      <c r="C75" s="496">
        <f>+'inscription 2015-2016'!D75</f>
        <v>109283</v>
      </c>
      <c r="D75" s="496" t="str">
        <f>+'inscription 2015-2016'!E75</f>
        <v>Addouche-Sophia</v>
      </c>
      <c r="E75" s="496">
        <f>+'inscription 2015-2016'!F75</f>
        <v>0</v>
      </c>
      <c r="F75" s="848" t="str">
        <f>+'inscription 2015-2016'!G75</f>
        <v>F</v>
      </c>
      <c r="G75" s="849">
        <f>+'inscription 2015-2016'!K75</f>
        <v>38135</v>
      </c>
      <c r="H75" s="846">
        <f>+'inscription 2015-2016'!M75</f>
        <v>0</v>
      </c>
      <c r="I75" s="869" t="str">
        <f>+'inscription 2015-2016'!N75</f>
        <v>0465/63 19 32 M</v>
      </c>
      <c r="J75" s="873" t="str">
        <f>+'inscription 2015-2016'!O75</f>
        <v>krause_angelique@hotmail.com</v>
      </c>
      <c r="K75" s="848" t="str">
        <f>+'inscription 2015-2016'!P75</f>
        <v>157/o</v>
      </c>
      <c r="L75" s="849">
        <f>+'inscription 2015-2016'!Q75</f>
        <v>42271</v>
      </c>
      <c r="M75" s="850" t="str">
        <f ca="1">+'inscription 2015-2016'!T75</f>
        <v>OK</v>
      </c>
      <c r="N75" s="926">
        <f ca="1">+'inscription 2015-2016'!AM75</f>
        <v>100</v>
      </c>
    </row>
    <row r="76" spans="1:16" ht="24">
      <c r="A76" s="846">
        <f>+'inscription 2015-2016'!B76</f>
        <v>1</v>
      </c>
      <c r="B76" s="847" t="str">
        <f>+'inscription 2015-2016'!C76</f>
        <v>GRA</v>
      </c>
      <c r="C76" s="496">
        <f>+'inscription 2015-2016'!D76</f>
        <v>109469</v>
      </c>
      <c r="D76" s="496" t="str">
        <f>+'inscription 2015-2016'!E76</f>
        <v>Moriello-Olivia</v>
      </c>
      <c r="E76" s="496">
        <f>+'inscription 2015-2016'!F76</f>
        <v>0</v>
      </c>
      <c r="F76" s="848" t="str">
        <f>+'inscription 2015-2016'!G76</f>
        <v>F</v>
      </c>
      <c r="G76" s="849">
        <f>+'inscription 2015-2016'!K76</f>
        <v>39154</v>
      </c>
      <c r="H76" s="846">
        <f>+'inscription 2015-2016'!M76</f>
        <v>0</v>
      </c>
      <c r="I76" s="869" t="str">
        <f>+'inscription 2015-2016'!N76</f>
        <v>0479/64 96 02 M
0476/59 28 47 P</v>
      </c>
      <c r="J76" s="873" t="str">
        <f>+'inscription 2015-2016'!O76</f>
        <v>gabriel.moriello@gmail</v>
      </c>
      <c r="K76" s="848" t="str">
        <f>+'inscription 2015-2016'!P76</f>
        <v>176/o</v>
      </c>
      <c r="L76" s="849">
        <f>+'inscription 2015-2016'!Q76</f>
        <v>42256</v>
      </c>
      <c r="M76" s="850" t="str">
        <f ca="1">+'inscription 2015-2016'!T76</f>
        <v>OK</v>
      </c>
      <c r="N76" s="926" t="str">
        <f ca="1">+'inscription 2015-2016'!AM76</f>
        <v>ok</v>
      </c>
    </row>
    <row r="77" spans="1:16">
      <c r="A77" s="846">
        <f>+'inscription 2015-2016'!B77</f>
        <v>1</v>
      </c>
      <c r="B77" s="847" t="str">
        <f>+'inscription 2015-2016'!C77</f>
        <v>Psych</v>
      </c>
      <c r="C77" s="496">
        <f>+'inscription 2015-2016'!D77</f>
        <v>109470</v>
      </c>
      <c r="D77" s="496" t="str">
        <f>+'inscription 2015-2016'!E77</f>
        <v>Bodson-Elise</v>
      </c>
      <c r="E77" s="496">
        <f>+'inscription 2015-2016'!F77</f>
        <v>0</v>
      </c>
      <c r="F77" s="848" t="str">
        <f>+'inscription 2015-2016'!G77</f>
        <v>F</v>
      </c>
      <c r="G77" s="849">
        <f>+'inscription 2015-2016'!K77</f>
        <v>40533</v>
      </c>
      <c r="H77" s="846">
        <f>+'inscription 2015-2016'!M77</f>
        <v>0</v>
      </c>
      <c r="I77" s="869" t="str">
        <f>+'inscription 2015-2016'!N77</f>
        <v>0476/96 49 09 M</v>
      </c>
      <c r="J77" s="873" t="str">
        <f>+'inscription 2015-2016'!O77</f>
        <v>chagosse@hotmail.com</v>
      </c>
      <c r="K77" s="848" t="str">
        <f>+'inscription 2015-2016'!P77</f>
        <v>151/o</v>
      </c>
      <c r="L77" s="849">
        <f>+'inscription 2015-2016'!Q77</f>
        <v>42261</v>
      </c>
      <c r="M77" s="850" t="str">
        <f ca="1">+'inscription 2015-2016'!T77</f>
        <v>OK</v>
      </c>
      <c r="N77" s="926" t="str">
        <f ca="1">+'inscription 2015-2016'!AM77</f>
        <v>ok</v>
      </c>
    </row>
    <row r="78" spans="1:16">
      <c r="A78" s="846">
        <f>+'inscription 2015-2016'!B78</f>
        <v>2</v>
      </c>
      <c r="B78" s="847" t="str">
        <f>+'inscription 2015-2016'!C78</f>
        <v>Psych</v>
      </c>
      <c r="C78" s="496">
        <f>+'inscription 2015-2016'!D78</f>
        <v>109472</v>
      </c>
      <c r="D78" s="496" t="str">
        <f>+'inscription 2015-2016'!E78</f>
        <v>Bodson-Martin</v>
      </c>
      <c r="E78" s="496">
        <f>+'inscription 2015-2016'!F78</f>
        <v>0</v>
      </c>
      <c r="F78" s="848" t="str">
        <f>+'inscription 2015-2016'!G78</f>
        <v>M</v>
      </c>
      <c r="G78" s="849">
        <f>+'inscription 2015-2016'!K78</f>
        <v>41254</v>
      </c>
      <c r="H78" s="846">
        <f>+'inscription 2015-2016'!M78</f>
        <v>0</v>
      </c>
      <c r="I78" s="869" t="str">
        <f>+'inscription 2015-2016'!N78</f>
        <v>0476/96 49 09 M</v>
      </c>
      <c r="J78" s="873" t="str">
        <f>+'inscription 2015-2016'!O78</f>
        <v>chagosse@hotmail.com</v>
      </c>
      <c r="K78" s="848" t="str">
        <f>+'inscription 2015-2016'!P78</f>
        <v>150/o</v>
      </c>
      <c r="L78" s="849">
        <f>+'inscription 2015-2016'!Q78</f>
        <v>42261</v>
      </c>
      <c r="M78" s="850" t="str">
        <f ca="1">+'inscription 2015-2016'!T78</f>
        <v>OK</v>
      </c>
      <c r="N78" s="926" t="str">
        <f ca="1">+'inscription 2015-2016'!AM78</f>
        <v>ok</v>
      </c>
    </row>
    <row r="79" spans="1:16" ht="24">
      <c r="A79" s="846">
        <f>+'inscription 2015-2016'!B79</f>
        <v>3</v>
      </c>
      <c r="B79" s="847" t="str">
        <f>+'inscription 2015-2016'!C79</f>
        <v>Psych</v>
      </c>
      <c r="C79" s="496">
        <f>+'inscription 2015-2016'!D79</f>
        <v>109473</v>
      </c>
      <c r="D79" s="496" t="str">
        <f>+'inscription 2015-2016'!E79</f>
        <v>Lo Presti-Ilario</v>
      </c>
      <c r="E79" s="496">
        <f>+'inscription 2015-2016'!F79</f>
        <v>0</v>
      </c>
      <c r="F79" s="848" t="str">
        <f>+'inscription 2015-2016'!G79</f>
        <v>M</v>
      </c>
      <c r="G79" s="849">
        <f>+'inscription 2015-2016'!K79</f>
        <v>41151</v>
      </c>
      <c r="H79" s="846">
        <f>+'inscription 2015-2016'!M79</f>
        <v>0</v>
      </c>
      <c r="I79" s="869" t="str">
        <f>+'inscription 2015-2016'!N79</f>
        <v>0495/65 47 87 M
0497/23 45 68 P</v>
      </c>
      <c r="J79" s="873" t="str">
        <f>+'inscription 2015-2016'!O79</f>
        <v>gramme.gaelle@hotmail.com</v>
      </c>
      <c r="K79" s="848">
        <f>+'inscription 2015-2016'!P79</f>
        <v>0</v>
      </c>
      <c r="L79" s="849">
        <f>+'inscription 2015-2016'!Q79</f>
        <v>42261</v>
      </c>
      <c r="M79" s="850" t="str">
        <f ca="1">+'inscription 2015-2016'!T79</f>
        <v>OK</v>
      </c>
      <c r="N79" s="926" t="str">
        <f ca="1">+'inscription 2015-2016'!AM79</f>
        <v>ok</v>
      </c>
    </row>
    <row r="80" spans="1:16" ht="24">
      <c r="A80" s="846">
        <f>+'inscription 2015-2016'!B80</f>
        <v>1</v>
      </c>
      <c r="B80" s="847" t="str">
        <f>+'inscription 2015-2016'!C80</f>
        <v>Mjazz</v>
      </c>
      <c r="C80" s="496">
        <f>+'inscription 2015-2016'!D80</f>
        <v>109474</v>
      </c>
      <c r="D80" s="496" t="str">
        <f>+'inscription 2015-2016'!E80</f>
        <v>Van Raemdonck-Célia</v>
      </c>
      <c r="E80" s="496">
        <f>+'inscription 2015-2016'!F80</f>
        <v>0</v>
      </c>
      <c r="F80" s="848" t="str">
        <f>+'inscription 2015-2016'!G80</f>
        <v>F</v>
      </c>
      <c r="G80" s="849">
        <f>+'inscription 2015-2016'!K80</f>
        <v>38911</v>
      </c>
      <c r="H80" s="846">
        <f>+'inscription 2015-2016'!M80</f>
        <v>0</v>
      </c>
      <c r="I80" s="869" t="str">
        <f>+'inscription 2015-2016'!N80</f>
        <v>0497/99 49 54 M
0495/87 07 14 GM</v>
      </c>
      <c r="J80" s="873">
        <f>+'inscription 2015-2016'!O80</f>
        <v>0</v>
      </c>
      <c r="K80" s="848" t="str">
        <f>+'inscription 2015-2016'!P80</f>
        <v>165/?</v>
      </c>
      <c r="L80" s="849">
        <f>+'inscription 2015-2016'!Q80</f>
        <v>42254</v>
      </c>
      <c r="M80" s="850" t="str">
        <f ca="1">+'inscription 2015-2016'!T80</f>
        <v>OK</v>
      </c>
      <c r="N80" s="926" t="str">
        <f>+'inscription 2015-2016'!AM80</f>
        <v/>
      </c>
      <c r="O80" s="657" t="s">
        <v>1270</v>
      </c>
      <c r="P80" s="657">
        <f ca="1">SUBTOTAL(9,$N$2:$N$100)</f>
        <v>2914</v>
      </c>
    </row>
    <row r="81" spans="1:16" ht="24">
      <c r="A81" s="846">
        <f>+'inscription 2015-2016'!B81</f>
        <v>1</v>
      </c>
      <c r="B81" s="847" t="str">
        <f>+'inscription 2015-2016'!C81</f>
        <v>GRA</v>
      </c>
      <c r="C81" s="496">
        <f>+'inscription 2015-2016'!D81</f>
        <v>110293</v>
      </c>
      <c r="D81" s="496" t="str">
        <f>+'inscription 2015-2016'!E81</f>
        <v>Caputi-Romane</v>
      </c>
      <c r="E81" s="496">
        <f>+'inscription 2015-2016'!F81</f>
        <v>0</v>
      </c>
      <c r="F81" s="848" t="str">
        <f>+'inscription 2015-2016'!G81</f>
        <v>F</v>
      </c>
      <c r="G81" s="849">
        <f>+'inscription 2015-2016'!K81</f>
        <v>38950</v>
      </c>
      <c r="H81" s="846">
        <f>+'inscription 2015-2016'!M81</f>
        <v>0</v>
      </c>
      <c r="I81" s="869" t="str">
        <f>+'inscription 2015-2016'!N81</f>
        <v>0497/27 28 78 
0497/25 94 63 M</v>
      </c>
      <c r="J81" s="873">
        <f>+'inscription 2015-2016'!O81</f>
        <v>0</v>
      </c>
      <c r="K81" s="848" t="str">
        <f>+'inscription 2015-2016'!P81</f>
        <v>172/o</v>
      </c>
      <c r="L81" s="849">
        <f>+'inscription 2015-2016'!Q81</f>
        <v>42263</v>
      </c>
      <c r="M81" s="850" t="str">
        <f ca="1">+'inscription 2015-2016'!T81</f>
        <v>OK</v>
      </c>
      <c r="N81" s="926">
        <f ca="1">+'inscription 2015-2016'!AM81</f>
        <v>100</v>
      </c>
    </row>
    <row r="82" spans="1:16" ht="24">
      <c r="A82" s="846">
        <f>+'inscription 2015-2016'!B82</f>
        <v>2</v>
      </c>
      <c r="B82" s="847" t="str">
        <f>+'inscription 2015-2016'!C82</f>
        <v>GRA</v>
      </c>
      <c r="C82" s="496">
        <f>+'inscription 2015-2016'!D82</f>
        <v>110294</v>
      </c>
      <c r="D82" s="496" t="str">
        <f>+'inscription 2015-2016'!E82</f>
        <v>De Saint Georges-Iseut</v>
      </c>
      <c r="E82" s="496">
        <f>+'inscription 2015-2016'!F82</f>
        <v>0</v>
      </c>
      <c r="F82" s="848" t="str">
        <f>+'inscription 2015-2016'!G82</f>
        <v>F</v>
      </c>
      <c r="G82" s="849">
        <f>+'inscription 2015-2016'!K82</f>
        <v>39107</v>
      </c>
      <c r="H82" s="846" t="str">
        <f>+'inscription 2015-2016'!M82</f>
        <v>04/365 14 44</v>
      </c>
      <c r="I82" s="869" t="str">
        <f>+'inscription 2015-2016'!N82</f>
        <v>0486/27 56 32 P
0485/52 34 64 M</v>
      </c>
      <c r="J82" s="873" t="str">
        <f>+'inscription 2015-2016'!O82</f>
        <v>oli.d56@gmail.com
marie.chantry@gmail.com</v>
      </c>
      <c r="K82" s="848" t="str">
        <f>+'inscription 2015-2016'!P82</f>
        <v>143/o</v>
      </c>
      <c r="L82" s="849">
        <f>+'inscription 2015-2016'!Q82</f>
        <v>42263</v>
      </c>
      <c r="M82" s="850" t="str">
        <f ca="1">+'inscription 2015-2016'!T82</f>
        <v>OK</v>
      </c>
      <c r="N82" s="926">
        <f ca="1">+'inscription 2015-2016'!AM82</f>
        <v>100</v>
      </c>
    </row>
    <row r="83" spans="1:16" ht="24">
      <c r="A83" s="846">
        <f>+'inscription 2015-2016'!B83</f>
        <v>3</v>
      </c>
      <c r="B83" s="847" t="str">
        <f>+'inscription 2015-2016'!C83</f>
        <v>GRA</v>
      </c>
      <c r="C83" s="496">
        <f>+'inscription 2015-2016'!D83</f>
        <v>110295</v>
      </c>
      <c r="D83" s="496" t="str">
        <f>+'inscription 2015-2016'!E83</f>
        <v>Essaidi-Ines</v>
      </c>
      <c r="E83" s="496">
        <f>+'inscription 2015-2016'!F83</f>
        <v>0</v>
      </c>
      <c r="F83" s="848" t="str">
        <f>+'inscription 2015-2016'!G83</f>
        <v>F</v>
      </c>
      <c r="G83" s="849">
        <f>+'inscription 2015-2016'!K83</f>
        <v>39919</v>
      </c>
      <c r="H83" s="846">
        <f>+'inscription 2015-2016'!M83</f>
        <v>0</v>
      </c>
      <c r="I83" s="869" t="str">
        <f>+'inscription 2015-2016'!N83</f>
        <v>0489/42 61 70 M
0486/03 05 15 P</v>
      </c>
      <c r="J83" s="873" t="str">
        <f>+'inscription 2015-2016'!O83</f>
        <v>fauvillerachel@gmail.com</v>
      </c>
      <c r="K83" s="848" t="str">
        <f>+'inscription 2015-2016'!P83</f>
        <v>134/o</v>
      </c>
      <c r="L83" s="849">
        <f>+'inscription 2015-2016'!Q83</f>
        <v>42249</v>
      </c>
      <c r="M83" s="850" t="str">
        <f ca="1">+'inscription 2015-2016'!T83</f>
        <v>OK</v>
      </c>
      <c r="N83" s="926">
        <f ca="1">+'inscription 2015-2016'!AM83</f>
        <v>100</v>
      </c>
    </row>
    <row r="84" spans="1:16" ht="24">
      <c r="A84" s="846">
        <f>+'inscription 2015-2016'!B84</f>
        <v>1</v>
      </c>
      <c r="B84" s="847" t="str">
        <f>+'inscription 2015-2016'!C84</f>
        <v>GRC</v>
      </c>
      <c r="C84" s="496">
        <f>+'inscription 2015-2016'!D84</f>
        <v>110297</v>
      </c>
      <c r="D84" s="496" t="str">
        <f>+'inscription 2015-2016'!E84</f>
        <v>San Lorenzo-Mila</v>
      </c>
      <c r="E84" s="496">
        <f>+'inscription 2015-2016'!F84</f>
        <v>0</v>
      </c>
      <c r="F84" s="848" t="str">
        <f>+'inscription 2015-2016'!G84</f>
        <v>F</v>
      </c>
      <c r="G84" s="849">
        <f>+'inscription 2015-2016'!K84</f>
        <v>40654</v>
      </c>
      <c r="H84" s="846" t="str">
        <f>+'inscription 2015-2016'!M84</f>
        <v>043/33 33 93</v>
      </c>
      <c r="I84" s="869" t="str">
        <f>+'inscription 2015-2016'!N84</f>
        <v>0486/26 20 55
0475/65 87 27</v>
      </c>
      <c r="J84" s="873" t="str">
        <f>+'inscription 2015-2016'!O84</f>
        <v>aud-portaro@hotmail.com</v>
      </c>
      <c r="K84" s="848" t="str">
        <f>+'inscription 2015-2016'!P84</f>
        <v>155/o</v>
      </c>
      <c r="L84" s="849">
        <f>+'inscription 2015-2016'!Q84</f>
        <v>42257</v>
      </c>
      <c r="M84" s="850" t="str">
        <f ca="1">+'inscription 2015-2016'!T84</f>
        <v>OK</v>
      </c>
      <c r="N84" s="926" t="str">
        <f ca="1">+'inscription 2015-2016'!AM84</f>
        <v>ok</v>
      </c>
    </row>
    <row r="85" spans="1:16">
      <c r="A85" s="846">
        <f>+'inscription 2015-2016'!B85</f>
        <v>2</v>
      </c>
      <c r="B85" s="847" t="str">
        <f>+'inscription 2015-2016'!C85</f>
        <v>GRC</v>
      </c>
      <c r="C85" s="496">
        <f>+'inscription 2015-2016'!D85</f>
        <v>110298</v>
      </c>
      <c r="D85" s="496" t="str">
        <f>+'inscription 2015-2016'!E85</f>
        <v>Desmicht-Orlane</v>
      </c>
      <c r="E85" s="496" t="str">
        <f>+'inscription 2015-2016'!F85</f>
        <v>MJ</v>
      </c>
      <c r="F85" s="848" t="str">
        <f>+'inscription 2015-2016'!G85</f>
        <v>F</v>
      </c>
      <c r="G85" s="849">
        <f>+'inscription 2015-2016'!K85</f>
        <v>38902</v>
      </c>
      <c r="H85" s="846">
        <f>+'inscription 2015-2016'!M85</f>
        <v>0</v>
      </c>
      <c r="I85" s="869" t="str">
        <f>+'inscription 2015-2016'!N85</f>
        <v>0494/07 64 25 M</v>
      </c>
      <c r="J85" s="873">
        <f>+'inscription 2015-2016'!O85</f>
        <v>0</v>
      </c>
      <c r="K85" s="848" t="str">
        <f>+'inscription 2015-2016'!P85</f>
        <v>169/o</v>
      </c>
      <c r="L85" s="849">
        <f>+'inscription 2015-2016'!Q85</f>
        <v>42271</v>
      </c>
      <c r="M85" s="850" t="str">
        <f ca="1">+'inscription 2015-2016'!T85</f>
        <v>OK</v>
      </c>
      <c r="N85" s="926">
        <f ca="1">+'inscription 2015-2016'!AM85</f>
        <v>100</v>
      </c>
    </row>
    <row r="86" spans="1:16" ht="22.5">
      <c r="A86" s="846">
        <f>+'inscription 2015-2016'!B86</f>
        <v>1</v>
      </c>
      <c r="B86" s="847" t="str">
        <f>+'inscription 2015-2016'!C86</f>
        <v>Mjazz</v>
      </c>
      <c r="C86" s="496">
        <f>+'inscription 2015-2016'!D86</f>
        <v>110298</v>
      </c>
      <c r="D86" s="496" t="str">
        <f>+'inscription 2015-2016'!E86</f>
        <v>Desmicht-Orlane</v>
      </c>
      <c r="E86" s="496" t="str">
        <f>+'inscription 2015-2016'!F86</f>
        <v>GRC</v>
      </c>
      <c r="F86" s="848" t="str">
        <f>+'inscription 2015-2016'!G86</f>
        <v>F</v>
      </c>
      <c r="G86" s="849">
        <f>+'inscription 2015-2016'!K86</f>
        <v>0</v>
      </c>
      <c r="H86" s="846">
        <f>+'inscription 2015-2016'!M86</f>
        <v>0</v>
      </c>
      <c r="I86" s="869">
        <f>+'inscription 2015-2016'!N86</f>
        <v>0</v>
      </c>
      <c r="J86" s="873">
        <f>+'inscription 2015-2016'!O86</f>
        <v>0</v>
      </c>
      <c r="K86" s="848" t="str">
        <f>+'inscription 2015-2016'!P86</f>
        <v>169/o</v>
      </c>
      <c r="L86" s="849">
        <f>+'inscription 2015-2016'!Q86</f>
        <v>42261</v>
      </c>
      <c r="M86" s="850" t="str">
        <f ca="1">+'inscription 2015-2016'!T86</f>
        <v>OK</v>
      </c>
      <c r="N86" s="926" t="str">
        <f>+'inscription 2015-2016'!AM86</f>
        <v/>
      </c>
    </row>
    <row r="87" spans="1:16">
      <c r="A87" s="846">
        <f>+'inscription 2015-2016'!B87</f>
        <v>1</v>
      </c>
      <c r="B87" s="847" t="str">
        <f>+'inscription 2015-2016'!C87</f>
        <v>Psych</v>
      </c>
      <c r="C87" s="496">
        <f>+'inscription 2015-2016'!D87</f>
        <v>110310</v>
      </c>
      <c r="D87" s="496" t="str">
        <f>+'inscription 2015-2016'!E87</f>
        <v>Delvaux-Juliette</v>
      </c>
      <c r="E87" s="496">
        <f>+'inscription 2015-2016'!F87</f>
        <v>0</v>
      </c>
      <c r="F87" s="848" t="str">
        <f>+'inscription 2015-2016'!G87</f>
        <v>F</v>
      </c>
      <c r="G87" s="849">
        <f>+'inscription 2015-2016'!K87</f>
        <v>41446</v>
      </c>
      <c r="H87" s="846">
        <f>+'inscription 2015-2016'!M87</f>
        <v>0</v>
      </c>
      <c r="I87" s="869" t="str">
        <f>+'inscription 2015-2016'!N87</f>
        <v>0494/100596</v>
      </c>
      <c r="J87" s="873" t="str">
        <f>+'inscription 2015-2016'!O87</f>
        <v>jennifertromme@gmail.com</v>
      </c>
      <c r="K87" s="848" t="str">
        <f>+'inscription 2015-2016'!P87</f>
        <v>168/o</v>
      </c>
      <c r="L87" s="849">
        <f>+'inscription 2015-2016'!Q87</f>
        <v>42261</v>
      </c>
      <c r="M87" s="850" t="str">
        <f ca="1">+'inscription 2015-2016'!T87</f>
        <v>OK</v>
      </c>
      <c r="N87" s="926" t="str">
        <f ca="1">+'inscription 2015-2016'!AM87</f>
        <v>ok</v>
      </c>
    </row>
    <row r="88" spans="1:16">
      <c r="A88" s="846">
        <f>+'inscription 2015-2016'!B88</f>
        <v>2</v>
      </c>
      <c r="B88" s="847" t="str">
        <f>+'inscription 2015-2016'!C88</f>
        <v>Psych</v>
      </c>
      <c r="C88" s="496">
        <f>+'inscription 2015-2016'!D88</f>
        <v>110328</v>
      </c>
      <c r="D88" s="496" t="str">
        <f>+'inscription 2015-2016'!E88</f>
        <v>Capitano-Calogero</v>
      </c>
      <c r="E88" s="496">
        <f>+'inscription 2015-2016'!F88</f>
        <v>0</v>
      </c>
      <c r="F88" s="848" t="str">
        <f>+'inscription 2015-2016'!G88</f>
        <v>M</v>
      </c>
      <c r="G88" s="849">
        <f>+'inscription 2015-2016'!K88</f>
        <v>41053</v>
      </c>
      <c r="H88" s="846">
        <f>+'inscription 2015-2016'!M88</f>
        <v>0</v>
      </c>
      <c r="I88" s="869" t="str">
        <f>+'inscription 2015-2016'!N88</f>
        <v>0496/99 38 71</v>
      </c>
      <c r="J88" s="873">
        <f>+'inscription 2015-2016'!O88</f>
        <v>0</v>
      </c>
      <c r="K88" s="848" t="str">
        <f>+'inscription 2015-2016'!P88</f>
        <v>167/?</v>
      </c>
      <c r="L88" s="849">
        <f>+'inscription 2015-2016'!Q88</f>
        <v>42254</v>
      </c>
      <c r="M88" s="850" t="str">
        <f ca="1">+'inscription 2015-2016'!T88</f>
        <v>OK</v>
      </c>
      <c r="N88" s="926" t="str">
        <f ca="1">+'inscription 2015-2016'!AM88</f>
        <v>ok</v>
      </c>
    </row>
    <row r="89" spans="1:16">
      <c r="A89" s="846">
        <f>+'inscription 2015-2016'!B89</f>
        <v>3</v>
      </c>
      <c r="B89" s="847" t="str">
        <f>+'inscription 2015-2016'!C89</f>
        <v>Psych</v>
      </c>
      <c r="C89" s="496">
        <f>+'inscription 2015-2016'!D89</f>
        <v>110329</v>
      </c>
      <c r="D89" s="496" t="str">
        <f>+'inscription 2015-2016'!E89</f>
        <v>Capitano-Carmelo</v>
      </c>
      <c r="E89" s="496">
        <f>+'inscription 2015-2016'!F89</f>
        <v>0</v>
      </c>
      <c r="F89" s="848" t="str">
        <f>+'inscription 2015-2016'!G89</f>
        <v>M</v>
      </c>
      <c r="G89" s="849">
        <f>+'inscription 2015-2016'!K89</f>
        <v>41053</v>
      </c>
      <c r="H89" s="846">
        <f>+'inscription 2015-2016'!M89</f>
        <v>0</v>
      </c>
      <c r="I89" s="869" t="str">
        <f>+'inscription 2015-2016'!N89</f>
        <v>0496/99 38 71</v>
      </c>
      <c r="J89" s="873">
        <f>+'inscription 2015-2016'!O89</f>
        <v>0</v>
      </c>
      <c r="K89" s="848" t="str">
        <f>+'inscription 2015-2016'!P89</f>
        <v>166/?</v>
      </c>
      <c r="L89" s="849">
        <f>+'inscription 2015-2016'!Q89</f>
        <v>42254</v>
      </c>
      <c r="M89" s="850" t="str">
        <f ca="1">+'inscription 2015-2016'!T89</f>
        <v>OK</v>
      </c>
      <c r="N89" s="926" t="str">
        <f ca="1">+'inscription 2015-2016'!AM89</f>
        <v>ok</v>
      </c>
    </row>
    <row r="90" spans="1:16" ht="24">
      <c r="A90" s="846">
        <f>+'inscription 2015-2016'!B90</f>
        <v>1</v>
      </c>
      <c r="B90" s="847" t="str">
        <f>+'inscription 2015-2016'!C90</f>
        <v>GRA</v>
      </c>
      <c r="C90" s="496">
        <f>+'inscription 2015-2016'!D90</f>
        <v>110354</v>
      </c>
      <c r="D90" s="496" t="str">
        <f>+'inscription 2015-2016'!E90</f>
        <v>Caputi-Maelle</v>
      </c>
      <c r="E90" s="496">
        <f>+'inscription 2015-2016'!F90</f>
        <v>0</v>
      </c>
      <c r="F90" s="848" t="str">
        <f>+'inscription 2015-2016'!G90</f>
        <v>F</v>
      </c>
      <c r="G90" s="849">
        <f>+'inscription 2015-2016'!K90</f>
        <v>38950</v>
      </c>
      <c r="H90" s="846">
        <f>+'inscription 2015-2016'!M90</f>
        <v>0</v>
      </c>
      <c r="I90" s="869" t="str">
        <f>+'inscription 2015-2016'!N90</f>
        <v>0497/27 28 78 
0497/25 94 63 M</v>
      </c>
      <c r="J90" s="873">
        <f>+'inscription 2015-2016'!O90</f>
        <v>0</v>
      </c>
      <c r="K90" s="848" t="str">
        <f>+'inscription 2015-2016'!P90</f>
        <v>173/o</v>
      </c>
      <c r="L90" s="849">
        <f>+'inscription 2015-2016'!Q90</f>
        <v>42263</v>
      </c>
      <c r="M90" s="850" t="str">
        <f ca="1">+'inscription 2015-2016'!T90</f>
        <v>OK</v>
      </c>
      <c r="N90" s="926">
        <f ca="1">+'inscription 2015-2016'!AM90</f>
        <v>100</v>
      </c>
      <c r="O90" s="657" t="s">
        <v>1270</v>
      </c>
      <c r="P90" s="657">
        <f ca="1">SUBTOTAL(9,$N$2:$N$100)</f>
        <v>2914</v>
      </c>
    </row>
    <row r="91" spans="1:16">
      <c r="A91" s="846">
        <f>+'inscription 2015-2016'!B91</f>
        <v>1</v>
      </c>
      <c r="B91" s="847" t="str">
        <f>+'inscription 2015-2016'!C91</f>
        <v>GRC</v>
      </c>
      <c r="C91" s="496">
        <f>+'inscription 2015-2016'!D91</f>
        <v>110568</v>
      </c>
      <c r="D91" s="496" t="str">
        <f>+'inscription 2015-2016'!E91</f>
        <v>Meys-Jeanne</v>
      </c>
      <c r="E91" s="496">
        <f>+'inscription 2015-2016'!F91</f>
        <v>0</v>
      </c>
      <c r="F91" s="848" t="str">
        <f>+'inscription 2015-2016'!G91</f>
        <v>F</v>
      </c>
      <c r="G91" s="849">
        <f>+'inscription 2015-2016'!K91</f>
        <v>39983</v>
      </c>
      <c r="H91" s="846" t="str">
        <f>+'inscription 2015-2016'!M91</f>
        <v>04/226 70 57</v>
      </c>
      <c r="I91" s="869" t="str">
        <f>+'inscription 2015-2016'!N91</f>
        <v>0470/84 63 00</v>
      </c>
      <c r="J91" s="873">
        <f>+'inscription 2015-2016'!O91</f>
        <v>0</v>
      </c>
      <c r="K91" s="848">
        <f>+'inscription 2015-2016'!P91</f>
        <v>0</v>
      </c>
      <c r="L91" s="849">
        <f>+'inscription 2015-2016'!Q91</f>
        <v>42271</v>
      </c>
      <c r="M91" s="850" t="str">
        <f ca="1">+'inscription 2015-2016'!T91</f>
        <v>OK</v>
      </c>
      <c r="N91" s="926" t="str">
        <f ca="1">+'inscription 2015-2016'!AM91</f>
        <v>ok</v>
      </c>
    </row>
    <row r="92" spans="1:16">
      <c r="A92" s="846">
        <f>+'inscription 2015-2016'!B92</f>
        <v>2</v>
      </c>
      <c r="B92" s="847" t="str">
        <f>+'inscription 2015-2016'!C92</f>
        <v>GRC</v>
      </c>
      <c r="C92" s="496">
        <f>+'inscription 2015-2016'!D92</f>
        <v>111532</v>
      </c>
      <c r="D92" s="496" t="str">
        <f>+'inscription 2015-2016'!E92</f>
        <v>Mouloudi-Aya</v>
      </c>
      <c r="E92" s="496">
        <f>+'inscription 2015-2016'!F92</f>
        <v>0</v>
      </c>
      <c r="F92" s="848" t="str">
        <f>+'inscription 2015-2016'!G92</f>
        <v>F</v>
      </c>
      <c r="G92" s="849">
        <f>+'inscription 2015-2016'!K92</f>
        <v>40103</v>
      </c>
      <c r="H92" s="846">
        <f>+'inscription 2015-2016'!M92</f>
        <v>0</v>
      </c>
      <c r="I92" s="869" t="str">
        <f>+'inscription 2015-2016'!N92</f>
        <v>0498/28 21 03 M</v>
      </c>
      <c r="J92" s="873">
        <f>+'inscription 2015-2016'!O92</f>
        <v>0</v>
      </c>
      <c r="K92" s="848" t="str">
        <f>+'inscription 2015-2016'!P92</f>
        <v>177/N</v>
      </c>
      <c r="L92" s="849">
        <f>+'inscription 2015-2016'!Q92</f>
        <v>42285</v>
      </c>
      <c r="M92" s="850" t="str">
        <f ca="1">+'inscription 2015-2016'!T92</f>
        <v>OK</v>
      </c>
      <c r="N92" s="926">
        <f ca="1">+'inscription 2015-2016'!AM92</f>
        <v>100</v>
      </c>
    </row>
    <row r="93" spans="1:16">
      <c r="A93" s="846">
        <f>+'inscription 2015-2016'!B93</f>
        <v>3</v>
      </c>
      <c r="B93" s="847" t="str">
        <f>+'inscription 2015-2016'!C93</f>
        <v>GRC</v>
      </c>
      <c r="C93" s="496">
        <f>+'inscription 2015-2016'!D93</f>
        <v>111533</v>
      </c>
      <c r="D93" s="496" t="str">
        <f>+'inscription 2015-2016'!E93</f>
        <v>Tahri-Sirine</v>
      </c>
      <c r="E93" s="496">
        <f>+'inscription 2015-2016'!F93</f>
        <v>0</v>
      </c>
      <c r="F93" s="848" t="str">
        <f>+'inscription 2015-2016'!G93</f>
        <v>F</v>
      </c>
      <c r="G93" s="849">
        <f>+'inscription 2015-2016'!K93</f>
        <v>39394</v>
      </c>
      <c r="H93" s="846">
        <f>+'inscription 2015-2016'!M93</f>
        <v>0</v>
      </c>
      <c r="I93" s="869" t="str">
        <f>+'inscription 2015-2016'!N93</f>
        <v>0484/83 71 91 M</v>
      </c>
      <c r="J93" s="873" t="str">
        <f>+'inscription 2015-2016'!O93</f>
        <v>elkhajouti_hassana@hotmail.fr</v>
      </c>
      <c r="K93" s="848" t="str">
        <f>+'inscription 2015-2016'!P93</f>
        <v>175/o</v>
      </c>
      <c r="L93" s="849">
        <f>+'inscription 2015-2016'!Q93</f>
        <v>42285</v>
      </c>
      <c r="M93" s="850" t="str">
        <f ca="1">+'inscription 2015-2016'!T93</f>
        <v>OK</v>
      </c>
      <c r="N93" s="926" t="str">
        <f ca="1">+'inscription 2015-2016'!AM93</f>
        <v>ok</v>
      </c>
    </row>
    <row r="94" spans="1:16">
      <c r="A94" s="846">
        <f>+'inscription 2015-2016'!B94</f>
        <v>1</v>
      </c>
      <c r="B94" s="847" t="str">
        <f>+'inscription 2015-2016'!C94</f>
        <v>GRA</v>
      </c>
      <c r="C94" s="496">
        <f>+'inscription 2015-2016'!D94</f>
        <v>111535</v>
      </c>
      <c r="D94" s="496" t="str">
        <f>+'inscription 2015-2016'!E94</f>
        <v>Karatzas-Angélique</v>
      </c>
      <c r="E94" s="496">
        <f>+'inscription 2015-2016'!F94</f>
        <v>0</v>
      </c>
      <c r="F94" s="848" t="str">
        <f>+'inscription 2015-2016'!G94</f>
        <v>F</v>
      </c>
      <c r="G94" s="849">
        <f>+'inscription 2015-2016'!K94</f>
        <v>40060</v>
      </c>
      <c r="H94" s="846">
        <f>+'inscription 2015-2016'!M94</f>
        <v>0</v>
      </c>
      <c r="I94" s="869" t="str">
        <f>+'inscription 2015-2016'!N94</f>
        <v>0485/52 57 91 M</v>
      </c>
      <c r="J94" s="873" t="str">
        <f>+'inscription 2015-2016'!O94</f>
        <v>blom.isabelle@gmail.com</v>
      </c>
      <c r="K94" s="848" t="str">
        <f>+'inscription 2015-2016'!P94</f>
        <v>170/o</v>
      </c>
      <c r="L94" s="849">
        <f>+'inscription 2015-2016'!Q94</f>
        <v>42277</v>
      </c>
      <c r="M94" s="850" t="str">
        <f ca="1">+'inscription 2015-2016'!T94</f>
        <v>OK</v>
      </c>
      <c r="N94" s="926" t="str">
        <f ca="1">+'inscription 2015-2016'!AM94</f>
        <v>ok</v>
      </c>
    </row>
    <row r="95" spans="1:16">
      <c r="A95" s="846">
        <f>+'inscription 2015-2016'!B95</f>
        <v>2</v>
      </c>
      <c r="B95" s="847" t="str">
        <f>+'inscription 2015-2016'!C95</f>
        <v>GRA</v>
      </c>
      <c r="C95" s="496">
        <f>+'inscription 2015-2016'!D95</f>
        <v>111536</v>
      </c>
      <c r="D95" s="496" t="str">
        <f>+'inscription 2015-2016'!E95</f>
        <v>Karatzas-Anastasia</v>
      </c>
      <c r="E95" s="496">
        <f>+'inscription 2015-2016'!F95</f>
        <v>0</v>
      </c>
      <c r="F95" s="848" t="str">
        <f>+'inscription 2015-2016'!G95</f>
        <v>F</v>
      </c>
      <c r="G95" s="849">
        <f>+'inscription 2015-2016'!K95</f>
        <v>39370</v>
      </c>
      <c r="H95" s="846">
        <f>+'inscription 2015-2016'!M95</f>
        <v>0</v>
      </c>
      <c r="I95" s="869" t="str">
        <f>+'inscription 2015-2016'!N95</f>
        <v>0485/52 57 91 M</v>
      </c>
      <c r="J95" s="873" t="str">
        <f>+'inscription 2015-2016'!O95</f>
        <v>blom.isabelle@gmail.com</v>
      </c>
      <c r="K95" s="848" t="str">
        <f>+'inscription 2015-2016'!P95</f>
        <v>171/o</v>
      </c>
      <c r="L95" s="849">
        <f>+'inscription 2015-2016'!Q95</f>
        <v>42277</v>
      </c>
      <c r="M95" s="850" t="str">
        <f ca="1">+'inscription 2015-2016'!T95</f>
        <v>OK</v>
      </c>
      <c r="N95" s="926" t="str">
        <f ca="1">+'inscription 2015-2016'!AM95</f>
        <v>ok</v>
      </c>
    </row>
    <row r="96" spans="1:16" ht="24">
      <c r="A96" s="846">
        <f>+'inscription 2015-2016'!B96</f>
        <v>3</v>
      </c>
      <c r="B96" s="847" t="str">
        <f>+'inscription 2015-2016'!C96</f>
        <v>GRA</v>
      </c>
      <c r="C96" s="496">
        <f>+'inscription 2015-2016'!D96</f>
        <v>111537</v>
      </c>
      <c r="D96" s="496" t="str">
        <f>+'inscription 2015-2016'!E96</f>
        <v>Gazibaric-Alena</v>
      </c>
      <c r="E96" s="496">
        <f>+'inscription 2015-2016'!F96</f>
        <v>0</v>
      </c>
      <c r="F96" s="848" t="str">
        <f>+'inscription 2015-2016'!G96</f>
        <v>F</v>
      </c>
      <c r="G96" s="849">
        <f>+'inscription 2015-2016'!K96</f>
        <v>39053</v>
      </c>
      <c r="H96" s="846">
        <f>+'inscription 2015-2016'!M96</f>
        <v>0</v>
      </c>
      <c r="I96" s="869" t="str">
        <f>+'inscription 2015-2016'!N96</f>
        <v>0498/40 58 12 M
0494/76 83 98 GM</v>
      </c>
      <c r="J96" s="873">
        <f>+'inscription 2015-2016'!O96</f>
        <v>0</v>
      </c>
      <c r="K96" s="848">
        <f>+'inscription 2015-2016'!P96</f>
        <v>0</v>
      </c>
      <c r="L96" s="849">
        <f>+'inscription 2015-2016'!Q96</f>
        <v>42256</v>
      </c>
      <c r="M96" s="850" t="str">
        <f ca="1">+'inscription 2015-2016'!T96</f>
        <v>OK</v>
      </c>
      <c r="N96" s="926" t="str">
        <f ca="1">+'inscription 2015-2016'!AM96</f>
        <v>ok</v>
      </c>
    </row>
    <row r="97" spans="1:16">
      <c r="A97" s="846">
        <f>+'inscription 2015-2016'!B97</f>
        <v>4</v>
      </c>
      <c r="B97" s="847" t="str">
        <f>+'inscription 2015-2016'!C97</f>
        <v>GRA</v>
      </c>
      <c r="C97" s="496">
        <f>+'inscription 2015-2016'!D97</f>
        <v>111538</v>
      </c>
      <c r="D97" s="496" t="str">
        <f>+'inscription 2015-2016'!E97</f>
        <v>Cennetoglu-Aksel</v>
      </c>
      <c r="E97" s="496">
        <f>+'inscription 2015-2016'!F97</f>
        <v>0</v>
      </c>
      <c r="F97" s="848" t="str">
        <f>+'inscription 2015-2016'!G97</f>
        <v>F</v>
      </c>
      <c r="G97" s="849">
        <f>+'inscription 2015-2016'!K97</f>
        <v>39871</v>
      </c>
      <c r="H97" s="846">
        <f>+'inscription 2015-2016'!M97</f>
        <v>0</v>
      </c>
      <c r="I97" s="869" t="str">
        <f>+'inscription 2015-2016'!N97</f>
        <v>0498/23 05 14 M</v>
      </c>
      <c r="J97" s="873" t="str">
        <f>+'inscription 2015-2016'!O97</f>
        <v>tekatliraziye@live.be</v>
      </c>
      <c r="K97" s="848" t="str">
        <f>+'inscription 2015-2016'!P97</f>
        <v>?</v>
      </c>
      <c r="L97" s="849">
        <f>+'inscription 2015-2016'!Q97</f>
        <v>42277</v>
      </c>
      <c r="M97" s="850" t="str">
        <f ca="1">+'inscription 2015-2016'!T97</f>
        <v>OK</v>
      </c>
      <c r="N97" s="926">
        <f ca="1">+'inscription 2015-2016'!AM97</f>
        <v>35</v>
      </c>
    </row>
    <row r="98" spans="1:16">
      <c r="A98" s="846">
        <f>+'inscription 2015-2016'!B98</f>
        <v>5</v>
      </c>
      <c r="B98" s="847" t="str">
        <f>+'inscription 2015-2016'!C98</f>
        <v>GRA</v>
      </c>
      <c r="C98" s="496">
        <f>+'inscription 2015-2016'!D98</f>
        <v>1113534</v>
      </c>
      <c r="D98" s="496" t="str">
        <f>+'inscription 2015-2016'!E98</f>
        <v>Koudja-Jade</v>
      </c>
      <c r="E98" s="496">
        <f>+'inscription 2015-2016'!F98</f>
        <v>0</v>
      </c>
      <c r="F98" s="848" t="str">
        <f>+'inscription 2015-2016'!G98</f>
        <v>F</v>
      </c>
      <c r="G98" s="849">
        <f>+'inscription 2015-2016'!K98</f>
        <v>39385</v>
      </c>
      <c r="H98" s="846">
        <f>+'inscription 2015-2016'!M98</f>
        <v>0</v>
      </c>
      <c r="I98" s="869" t="str">
        <f>+'inscription 2015-2016'!N98</f>
        <v>0497/07 50 34 M</v>
      </c>
      <c r="J98" s="873" t="str">
        <f>+'inscription 2015-2016'!O98</f>
        <v>nathaliesk@live.be</v>
      </c>
      <c r="K98" s="848" t="str">
        <f>+'inscription 2015-2016'!P98</f>
        <v>160/o</v>
      </c>
      <c r="L98" s="849">
        <f>+'inscription 2015-2016'!Q98</f>
        <v>42270</v>
      </c>
      <c r="M98" s="850" t="str">
        <f ca="1">+'inscription 2015-2016'!T98</f>
        <v>OK</v>
      </c>
      <c r="N98" s="926" t="str">
        <f ca="1">+'inscription 2015-2016'!AM98</f>
        <v>ok</v>
      </c>
      <c r="O98" s="657" t="s">
        <v>1270</v>
      </c>
      <c r="P98" s="657">
        <f ca="1">SUBTOTAL(9,$N$2:$N$100)</f>
        <v>2914</v>
      </c>
    </row>
    <row r="99" spans="1:16" ht="22.5">
      <c r="A99" s="846">
        <f>+'inscription 2015-2016'!B99</f>
        <v>6</v>
      </c>
      <c r="B99" s="847" t="str">
        <f>+'inscription 2015-2016'!C99</f>
        <v>GRA</v>
      </c>
      <c r="C99" s="496">
        <f>+'inscription 2015-2016'!D99</f>
        <v>0</v>
      </c>
      <c r="D99" s="496" t="str">
        <f>+'inscription 2015-2016'!E99</f>
        <v>Kassessa Kayembe-Lisa-Grâce</v>
      </c>
      <c r="E99" s="496">
        <f>+'inscription 2015-2016'!F99</f>
        <v>0</v>
      </c>
      <c r="F99" s="848" t="str">
        <f>+'inscription 2015-2016'!G99</f>
        <v>F</v>
      </c>
      <c r="G99" s="849">
        <f>+'inscription 2015-2016'!K99</f>
        <v>38822</v>
      </c>
      <c r="H99" s="846">
        <f>+'inscription 2015-2016'!M99</f>
        <v>0</v>
      </c>
      <c r="I99" s="869" t="str">
        <f>+'inscription 2015-2016'!N99</f>
        <v>0484/96 22 11</v>
      </c>
      <c r="J99" s="873" t="str">
        <f>+'inscription 2015-2016'!O99</f>
        <v>sulbout.v@gmail.com</v>
      </c>
      <c r="K99" s="848" t="str">
        <f>+'inscription 2015-2016'!P99</f>
        <v>141/o</v>
      </c>
      <c r="L99" s="849">
        <f>+'inscription 2015-2016'!Q99</f>
        <v>42263</v>
      </c>
      <c r="M99" s="850" t="str">
        <f ca="1">+'inscription 2015-2016'!T99</f>
        <v>rappel</v>
      </c>
      <c r="N99" s="926">
        <f ca="1">+'inscription 2015-2016'!AM99</f>
        <v>135</v>
      </c>
    </row>
    <row r="100" spans="1:16">
      <c r="A100" s="846">
        <f>+'inscription 2015-2016'!B100</f>
        <v>1</v>
      </c>
      <c r="B100" s="847" t="str">
        <f>+'inscription 2015-2016'!C100</f>
        <v>GRC</v>
      </c>
      <c r="C100" s="496">
        <f>+'inscription 2015-2016'!D100</f>
        <v>0</v>
      </c>
      <c r="D100" s="496" t="str">
        <f>+'inscription 2015-2016'!E100</f>
        <v>Avola-Natasha</v>
      </c>
      <c r="E100" s="496">
        <f>+'inscription 2015-2016'!F100</f>
        <v>0</v>
      </c>
      <c r="F100" s="848" t="str">
        <f>+'inscription 2015-2016'!G100</f>
        <v>F</v>
      </c>
      <c r="G100" s="849">
        <f>+'inscription 2015-2016'!K100</f>
        <v>40336</v>
      </c>
      <c r="H100" s="846">
        <f>+'inscription 2015-2016'!M100</f>
        <v>0</v>
      </c>
      <c r="I100" s="869" t="str">
        <f>+'inscription 2015-2016'!N100</f>
        <v>0491/29 87 66</v>
      </c>
      <c r="J100" s="873" t="str">
        <f>+'inscription 2015-2016'!O100</f>
        <v>avolacateno@gmail.com</v>
      </c>
      <c r="K100" s="848" t="str">
        <f>+'inscription 2015-2016'!P100</f>
        <v>163/o</v>
      </c>
      <c r="L100" s="849">
        <f>+'inscription 2015-2016'!Q100</f>
        <v>42270</v>
      </c>
      <c r="M100" s="850" t="str">
        <f ca="1">+'inscription 2015-2016'!T100</f>
        <v>rappel</v>
      </c>
      <c r="N100" s="926">
        <f ca="1">+'inscription 2015-2016'!AM100</f>
        <v>135</v>
      </c>
    </row>
    <row r="101" spans="1:16">
      <c r="A101" s="846">
        <f>+'inscription 2015-2016'!B101</f>
        <v>2</v>
      </c>
      <c r="B101" s="847" t="str">
        <f>+'inscription 2015-2016'!C101</f>
        <v>GRC</v>
      </c>
      <c r="C101" s="496">
        <f>+'inscription 2015-2016'!D101</f>
        <v>0</v>
      </c>
      <c r="D101" s="496" t="str">
        <f>+'inscription 2015-2016'!E101</f>
        <v>El kadri-Ines</v>
      </c>
      <c r="E101" s="496">
        <f>+'inscription 2015-2016'!F101</f>
        <v>0</v>
      </c>
      <c r="F101" s="848" t="str">
        <f>+'inscription 2015-2016'!G101</f>
        <v>F</v>
      </c>
      <c r="G101" s="849">
        <f>+'inscription 2015-2016'!K101</f>
        <v>40298</v>
      </c>
      <c r="H101" s="846">
        <f>+'inscription 2015-2016'!M101</f>
        <v>0</v>
      </c>
      <c r="I101" s="869" t="str">
        <f>+'inscription 2015-2016'!N101</f>
        <v>0495/16 95 59 M</v>
      </c>
      <c r="J101" s="873" t="str">
        <f>+'inscription 2015-2016'!O101</f>
        <v>lila.aaboud@hotmail.be</v>
      </c>
      <c r="K101" s="848" t="str">
        <f>+'inscription 2015-2016'!P101</f>
        <v>174/o</v>
      </c>
      <c r="L101" s="849">
        <f>+'inscription 2015-2016'!Q101</f>
        <v>42271</v>
      </c>
      <c r="M101" s="850" t="str">
        <f ca="1">+'inscription 2015-2016'!T101</f>
        <v>rappel</v>
      </c>
      <c r="N101" s="926">
        <f ca="1">+'inscription 2015-2016'!AM101</f>
        <v>135</v>
      </c>
    </row>
    <row r="102" spans="1:16" ht="24">
      <c r="A102" s="846">
        <f>+'inscription 2015-2016'!B102</f>
        <v>1</v>
      </c>
      <c r="B102" s="847" t="str">
        <f>+'inscription 2015-2016'!C102</f>
        <v>GRE</v>
      </c>
      <c r="C102" s="496">
        <f>+'inscription 2015-2016'!D102</f>
        <v>0</v>
      </c>
      <c r="D102" s="496" t="str">
        <f>+'inscription 2015-2016'!E102</f>
        <v>Sahraoui-Anissa</v>
      </c>
      <c r="E102" s="496">
        <f>+'inscription 2015-2016'!F102</f>
        <v>0</v>
      </c>
      <c r="F102" s="848" t="str">
        <f>+'inscription 2015-2016'!G102</f>
        <v>F</v>
      </c>
      <c r="G102" s="849">
        <f>+'inscription 2015-2016'!K102</f>
        <v>36637</v>
      </c>
      <c r="H102" s="846">
        <f>+'inscription 2015-2016'!M102</f>
        <v>0</v>
      </c>
      <c r="I102" s="869" t="str">
        <f>+'inscription 2015-2016'!N102</f>
        <v>0499/17 91 76
0495/92 27 96 M</v>
      </c>
      <c r="J102" s="873" t="str">
        <f>+'inscription 2015-2016'!O102</f>
        <v>ameri22_2@hotmail.com</v>
      </c>
      <c r="K102" s="848" t="str">
        <f>+'inscription 2015-2016'!P102</f>
        <v>178/o</v>
      </c>
      <c r="L102" s="849">
        <f>+'inscription 2015-2016'!Q102</f>
        <v>42269</v>
      </c>
      <c r="M102" s="850" t="str">
        <f ca="1">+'inscription 2015-2016'!T102</f>
        <v>OK</v>
      </c>
      <c r="N102" s="926">
        <f ca="1">+'inscription 2015-2016'!AM102</f>
        <v>100</v>
      </c>
    </row>
    <row r="103" spans="1:16">
      <c r="A103" s="846">
        <f>+'inscription 2015-2016'!B103</f>
        <v>1</v>
      </c>
      <c r="B103" s="847" t="str">
        <f>+'inscription 2015-2016'!C103</f>
        <v>Mjazz</v>
      </c>
      <c r="C103" s="496">
        <f>+'inscription 2015-2016'!D103</f>
        <v>0</v>
      </c>
      <c r="D103" s="496" t="str">
        <f>+'inscription 2015-2016'!E103</f>
        <v>Coppola-Chiara</v>
      </c>
      <c r="E103" s="496">
        <f>+'inscription 2015-2016'!F103</f>
        <v>0</v>
      </c>
      <c r="F103" s="848" t="str">
        <f>+'inscription 2015-2016'!G103</f>
        <v>F</v>
      </c>
      <c r="G103" s="849">
        <f>+'inscription 2015-2016'!K103</f>
        <v>38689</v>
      </c>
      <c r="H103" s="846">
        <f>+'inscription 2015-2016'!M103</f>
        <v>0</v>
      </c>
      <c r="I103" s="869" t="str">
        <f>+'inscription 2015-2016'!N103</f>
        <v>0491/50 28 09 M</v>
      </c>
      <c r="J103" s="873">
        <f>+'inscription 2015-2016'!O103</f>
        <v>0</v>
      </c>
      <c r="K103" s="848" t="str">
        <f>+'inscription 2015-2016'!P103</f>
        <v>135/o</v>
      </c>
      <c r="L103" s="849">
        <f>+'inscription 2015-2016'!Q103</f>
        <v>42254</v>
      </c>
      <c r="M103" s="850" t="str">
        <f ca="1">+'inscription 2015-2016'!T103</f>
        <v>rappel</v>
      </c>
      <c r="N103" s="926" t="str">
        <f>+'inscription 2015-2016'!AM103</f>
        <v/>
      </c>
    </row>
    <row r="104" spans="1:16">
      <c r="A104" s="846">
        <f>+'inscription 2015-2016'!B104</f>
        <v>1</v>
      </c>
      <c r="B104" s="847" t="str">
        <f>+'inscription 2015-2016'!C104</f>
        <v>z</v>
      </c>
      <c r="C104" s="496">
        <f>+'inscription 2015-2016'!D104</f>
        <v>0</v>
      </c>
      <c r="D104" s="496" t="str">
        <f>+'inscription 2015-2016'!E104</f>
        <v>zz</v>
      </c>
      <c r="E104" s="496">
        <f>+'inscription 2015-2016'!F104</f>
        <v>0</v>
      </c>
      <c r="F104" s="848" t="str">
        <f>+'inscription 2015-2016'!G104</f>
        <v>.</v>
      </c>
      <c r="G104" s="849" t="str">
        <f>+'inscription 2015-2016'!K104</f>
        <v>.</v>
      </c>
      <c r="H104" s="846" t="str">
        <f>+'inscription 2015-2016'!M104</f>
        <v>.</v>
      </c>
      <c r="I104" s="869" t="str">
        <f>+'inscription 2015-2016'!N104</f>
        <v>.</v>
      </c>
      <c r="J104" s="873" t="str">
        <f>+'inscription 2015-2016'!O104</f>
        <v>.</v>
      </c>
      <c r="K104" s="848" t="str">
        <f>+'inscription 2015-2016'!P104</f>
        <v>.</v>
      </c>
      <c r="L104" s="849">
        <f>+'inscription 2015-2016'!Q104</f>
        <v>0</v>
      </c>
      <c r="M104" s="850" t="str">
        <f ca="1">+'inscription 2015-2016'!T104</f>
        <v>-</v>
      </c>
      <c r="N104" s="926" t="str">
        <f>+'inscription 2015-2016'!AM104</f>
        <v/>
      </c>
    </row>
    <row r="105" spans="1:16">
      <c r="A105" s="846">
        <f>+'inscription 2015-2016'!B105</f>
        <v>2</v>
      </c>
      <c r="B105" s="847" t="str">
        <f>+'inscription 2015-2016'!C105</f>
        <v>z</v>
      </c>
      <c r="C105" s="496">
        <f>+'inscription 2015-2016'!D105</f>
        <v>0</v>
      </c>
      <c r="D105" s="496" t="str">
        <f>+'inscription 2015-2016'!E105</f>
        <v>zz</v>
      </c>
      <c r="E105" s="496">
        <f>+'inscription 2015-2016'!F105</f>
        <v>0</v>
      </c>
      <c r="F105" s="848" t="str">
        <f>+'inscription 2015-2016'!G105</f>
        <v>.</v>
      </c>
      <c r="G105" s="849" t="str">
        <f>+'inscription 2015-2016'!K105</f>
        <v>.</v>
      </c>
      <c r="H105" s="846" t="str">
        <f>+'inscription 2015-2016'!M105</f>
        <v>.</v>
      </c>
      <c r="I105" s="869" t="str">
        <f>+'inscription 2015-2016'!N105</f>
        <v>.</v>
      </c>
      <c r="J105" s="873" t="str">
        <f>+'inscription 2015-2016'!O105</f>
        <v>.</v>
      </c>
      <c r="K105" s="848" t="str">
        <f>+'inscription 2015-2016'!P105</f>
        <v>.</v>
      </c>
      <c r="L105" s="849">
        <f>+'inscription 2015-2016'!Q105</f>
        <v>0</v>
      </c>
      <c r="M105" s="850" t="str">
        <f ca="1">+'inscription 2015-2016'!T105</f>
        <v>-</v>
      </c>
      <c r="N105" s="926" t="str">
        <f>+'inscription 2015-2016'!AM105</f>
        <v/>
      </c>
    </row>
    <row r="106" spans="1:16">
      <c r="A106" s="846">
        <f>+'inscription 2015-2016'!B106</f>
        <v>3</v>
      </c>
      <c r="B106" s="847" t="str">
        <f>+'inscription 2015-2016'!C106</f>
        <v>z</v>
      </c>
      <c r="C106" s="496">
        <f>+'inscription 2015-2016'!D106</f>
        <v>0</v>
      </c>
      <c r="D106" s="496" t="str">
        <f>+'inscription 2015-2016'!E106</f>
        <v>zz</v>
      </c>
      <c r="E106" s="496">
        <f>+'inscription 2015-2016'!F106</f>
        <v>0</v>
      </c>
      <c r="F106" s="848" t="str">
        <f>+'inscription 2015-2016'!G106</f>
        <v>.</v>
      </c>
      <c r="G106" s="849" t="str">
        <f>+'inscription 2015-2016'!K106</f>
        <v>.</v>
      </c>
      <c r="H106" s="846" t="str">
        <f>+'inscription 2015-2016'!M106</f>
        <v>.</v>
      </c>
      <c r="I106" s="869" t="str">
        <f>+'inscription 2015-2016'!N106</f>
        <v>.</v>
      </c>
      <c r="J106" s="873" t="str">
        <f>+'inscription 2015-2016'!O106</f>
        <v>.</v>
      </c>
      <c r="K106" s="848" t="str">
        <f>+'inscription 2015-2016'!P106</f>
        <v>.</v>
      </c>
      <c r="L106" s="849">
        <f>+'inscription 2015-2016'!Q106</f>
        <v>0</v>
      </c>
      <c r="M106" s="850" t="str">
        <f ca="1">+'inscription 2015-2016'!T106</f>
        <v>-</v>
      </c>
      <c r="N106" s="926" t="str">
        <f>+'inscription 2015-2016'!AM106</f>
        <v/>
      </c>
    </row>
    <row r="107" spans="1:16">
      <c r="A107" s="846">
        <f>+'inscription 2015-2016'!B107</f>
        <v>4</v>
      </c>
      <c r="B107" s="847" t="str">
        <f>+'inscription 2015-2016'!C107</f>
        <v>z</v>
      </c>
      <c r="C107" s="496">
        <f>+'inscription 2015-2016'!D107</f>
        <v>0</v>
      </c>
      <c r="D107" s="496" t="str">
        <f>+'inscription 2015-2016'!E107</f>
        <v>zz</v>
      </c>
      <c r="E107" s="496">
        <f>+'inscription 2015-2016'!F107</f>
        <v>0</v>
      </c>
      <c r="F107" s="848" t="str">
        <f>+'inscription 2015-2016'!G107</f>
        <v>.</v>
      </c>
      <c r="G107" s="849" t="str">
        <f>+'inscription 2015-2016'!K107</f>
        <v>.</v>
      </c>
      <c r="H107" s="846" t="str">
        <f>+'inscription 2015-2016'!M107</f>
        <v>.</v>
      </c>
      <c r="I107" s="869" t="str">
        <f>+'inscription 2015-2016'!N107</f>
        <v>.</v>
      </c>
      <c r="J107" s="873" t="str">
        <f>+'inscription 2015-2016'!O107</f>
        <v>.</v>
      </c>
      <c r="K107" s="848" t="str">
        <f>+'inscription 2015-2016'!P107</f>
        <v>.</v>
      </c>
      <c r="L107" s="849">
        <f>+'inscription 2015-2016'!Q107</f>
        <v>0</v>
      </c>
      <c r="M107" s="850" t="str">
        <f ca="1">+'inscription 2015-2016'!T107</f>
        <v>-</v>
      </c>
      <c r="N107" s="926" t="str">
        <f>+'inscription 2015-2016'!AM107</f>
        <v/>
      </c>
    </row>
    <row r="108" spans="1:16">
      <c r="A108" s="846">
        <f>+'inscription 2015-2016'!B108</f>
        <v>5</v>
      </c>
      <c r="B108" s="847" t="str">
        <f>+'inscription 2015-2016'!C108</f>
        <v>z</v>
      </c>
      <c r="C108" s="496">
        <f>+'inscription 2015-2016'!D108</f>
        <v>0</v>
      </c>
      <c r="D108" s="496" t="str">
        <f>+'inscription 2015-2016'!E108</f>
        <v>zz</v>
      </c>
      <c r="E108" s="496">
        <f>+'inscription 2015-2016'!F108</f>
        <v>0</v>
      </c>
      <c r="F108" s="848" t="str">
        <f>+'inscription 2015-2016'!G108</f>
        <v>.</v>
      </c>
      <c r="G108" s="849" t="str">
        <f>+'inscription 2015-2016'!K108</f>
        <v>.</v>
      </c>
      <c r="H108" s="846" t="str">
        <f>+'inscription 2015-2016'!M108</f>
        <v>.</v>
      </c>
      <c r="I108" s="869" t="str">
        <f>+'inscription 2015-2016'!N108</f>
        <v>.</v>
      </c>
      <c r="J108" s="873" t="str">
        <f>+'inscription 2015-2016'!O108</f>
        <v>.</v>
      </c>
      <c r="K108" s="848" t="str">
        <f>+'inscription 2015-2016'!P108</f>
        <v>.</v>
      </c>
      <c r="L108" s="849">
        <f>+'inscription 2015-2016'!Q108</f>
        <v>0</v>
      </c>
      <c r="M108" s="850" t="str">
        <f ca="1">+'inscription 2015-2016'!T108</f>
        <v>-</v>
      </c>
      <c r="N108" s="926" t="str">
        <f>+'inscription 2015-2016'!AM108</f>
        <v/>
      </c>
    </row>
    <row r="109" spans="1:16">
      <c r="A109" s="846">
        <f>+'inscription 2015-2016'!B109</f>
        <v>6</v>
      </c>
      <c r="B109" s="847" t="str">
        <f>+'inscription 2015-2016'!C109</f>
        <v>z</v>
      </c>
      <c r="C109" s="496">
        <f>+'inscription 2015-2016'!D109</f>
        <v>0</v>
      </c>
      <c r="D109" s="496" t="str">
        <f>+'inscription 2015-2016'!E109</f>
        <v>zz</v>
      </c>
      <c r="E109" s="496">
        <f>+'inscription 2015-2016'!F109</f>
        <v>0</v>
      </c>
      <c r="F109" s="848" t="str">
        <f>+'inscription 2015-2016'!G109</f>
        <v>.</v>
      </c>
      <c r="G109" s="849" t="str">
        <f>+'inscription 2015-2016'!K109</f>
        <v>.</v>
      </c>
      <c r="H109" s="846" t="str">
        <f>+'inscription 2015-2016'!M109</f>
        <v>.</v>
      </c>
      <c r="I109" s="869" t="str">
        <f>+'inscription 2015-2016'!N109</f>
        <v>.</v>
      </c>
      <c r="J109" s="873" t="str">
        <f>+'inscription 2015-2016'!O109</f>
        <v>.</v>
      </c>
      <c r="K109" s="848" t="str">
        <f>+'inscription 2015-2016'!P109</f>
        <v>.</v>
      </c>
      <c r="L109" s="849">
        <f>+'inscription 2015-2016'!Q109</f>
        <v>0</v>
      </c>
      <c r="M109" s="850" t="str">
        <f ca="1">+'inscription 2015-2016'!T109</f>
        <v>-</v>
      </c>
      <c r="N109" s="926" t="str">
        <f>+'inscription 2015-2016'!AM109</f>
        <v/>
      </c>
    </row>
    <row r="110" spans="1:16">
      <c r="A110" s="846">
        <f>+'inscription 2015-2016'!B110</f>
        <v>7</v>
      </c>
      <c r="B110" s="847" t="str">
        <f>+'inscription 2015-2016'!C110</f>
        <v>z</v>
      </c>
      <c r="C110" s="496">
        <f>+'inscription 2015-2016'!D110</f>
        <v>0</v>
      </c>
      <c r="D110" s="496" t="str">
        <f>+'inscription 2015-2016'!E110</f>
        <v>zz</v>
      </c>
      <c r="E110" s="496">
        <f>+'inscription 2015-2016'!F110</f>
        <v>0</v>
      </c>
      <c r="F110" s="848" t="str">
        <f>+'inscription 2015-2016'!G110</f>
        <v>.</v>
      </c>
      <c r="G110" s="849" t="str">
        <f>+'inscription 2015-2016'!K110</f>
        <v>.</v>
      </c>
      <c r="H110" s="846" t="str">
        <f>+'inscription 2015-2016'!M110</f>
        <v>.</v>
      </c>
      <c r="I110" s="869" t="str">
        <f>+'inscription 2015-2016'!N110</f>
        <v>.</v>
      </c>
      <c r="J110" s="873" t="str">
        <f>+'inscription 2015-2016'!O110</f>
        <v>.</v>
      </c>
      <c r="K110" s="848" t="str">
        <f>+'inscription 2015-2016'!P110</f>
        <v>.</v>
      </c>
      <c r="L110" s="849">
        <f>+'inscription 2015-2016'!Q110</f>
        <v>0</v>
      </c>
      <c r="M110" s="850" t="str">
        <f ca="1">+'inscription 2015-2016'!T110</f>
        <v>-</v>
      </c>
      <c r="N110" s="926" t="str">
        <f>+'inscription 2015-2016'!AM110</f>
        <v/>
      </c>
    </row>
    <row r="111" spans="1:16">
      <c r="A111" s="846">
        <f>+'inscription 2015-2016'!B111</f>
        <v>8</v>
      </c>
      <c r="B111" s="847" t="str">
        <f>+'inscription 2015-2016'!C111</f>
        <v>z</v>
      </c>
      <c r="C111" s="496">
        <f>+'inscription 2015-2016'!D111</f>
        <v>0</v>
      </c>
      <c r="D111" s="496" t="str">
        <f>+'inscription 2015-2016'!E111</f>
        <v>zz</v>
      </c>
      <c r="E111" s="496">
        <f>+'inscription 2015-2016'!F111</f>
        <v>0</v>
      </c>
      <c r="F111" s="848" t="str">
        <f>+'inscription 2015-2016'!G111</f>
        <v>.</v>
      </c>
      <c r="G111" s="849" t="str">
        <f>+'inscription 2015-2016'!K111</f>
        <v>.</v>
      </c>
      <c r="H111" s="846" t="str">
        <f>+'inscription 2015-2016'!M111</f>
        <v>.</v>
      </c>
      <c r="I111" s="869" t="str">
        <f>+'inscription 2015-2016'!N111</f>
        <v>.</v>
      </c>
      <c r="J111" s="873" t="str">
        <f>+'inscription 2015-2016'!O111</f>
        <v>.</v>
      </c>
      <c r="K111" s="848" t="str">
        <f>+'inscription 2015-2016'!P111</f>
        <v>.</v>
      </c>
      <c r="L111" s="849">
        <f>+'inscription 2015-2016'!Q111</f>
        <v>0</v>
      </c>
      <c r="M111" s="850" t="str">
        <f ca="1">+'inscription 2015-2016'!T111</f>
        <v>-</v>
      </c>
      <c r="N111" s="926" t="str">
        <f>+'inscription 2015-2016'!AM111</f>
        <v/>
      </c>
    </row>
    <row r="112" spans="1:16">
      <c r="A112" s="846">
        <f>+'inscription 2015-2016'!B112</f>
        <v>9</v>
      </c>
      <c r="B112" s="847" t="str">
        <f>+'inscription 2015-2016'!C112</f>
        <v>z</v>
      </c>
      <c r="C112" s="496">
        <f>+'inscription 2015-2016'!D112</f>
        <v>0</v>
      </c>
      <c r="D112" s="496" t="str">
        <f>+'inscription 2015-2016'!E112</f>
        <v>zz</v>
      </c>
      <c r="E112" s="496">
        <f>+'inscription 2015-2016'!F112</f>
        <v>0</v>
      </c>
      <c r="F112" s="848" t="str">
        <f>+'inscription 2015-2016'!G112</f>
        <v>.</v>
      </c>
      <c r="G112" s="849" t="str">
        <f>+'inscription 2015-2016'!K112</f>
        <v>.</v>
      </c>
      <c r="H112" s="846" t="str">
        <f>+'inscription 2015-2016'!M112</f>
        <v>.</v>
      </c>
      <c r="I112" s="869" t="str">
        <f>+'inscription 2015-2016'!N112</f>
        <v>.</v>
      </c>
      <c r="J112" s="873" t="str">
        <f>+'inscription 2015-2016'!O112</f>
        <v>.</v>
      </c>
      <c r="K112" s="848" t="str">
        <f>+'inscription 2015-2016'!P112</f>
        <v>.</v>
      </c>
      <c r="L112" s="849">
        <f>+'inscription 2015-2016'!Q112</f>
        <v>0</v>
      </c>
      <c r="M112" s="850" t="str">
        <f ca="1">+'inscription 2015-2016'!T112</f>
        <v>-</v>
      </c>
      <c r="N112" s="926" t="str">
        <f>+'inscription 2015-2016'!AM112</f>
        <v/>
      </c>
    </row>
    <row r="113" spans="1:15">
      <c r="A113" s="846">
        <f>+'inscription 2015-2016'!B113</f>
        <v>10</v>
      </c>
      <c r="B113" s="847" t="str">
        <f>+'inscription 2015-2016'!C113</f>
        <v>z</v>
      </c>
      <c r="C113" s="496">
        <f>+'inscription 2015-2016'!D113</f>
        <v>0</v>
      </c>
      <c r="D113" s="496" t="str">
        <f>+'inscription 2015-2016'!E113</f>
        <v>zz</v>
      </c>
      <c r="E113" s="496">
        <f>+'inscription 2015-2016'!F113</f>
        <v>0</v>
      </c>
      <c r="F113" s="848" t="str">
        <f>+'inscription 2015-2016'!G113</f>
        <v>.</v>
      </c>
      <c r="G113" s="849" t="str">
        <f>+'inscription 2015-2016'!K113</f>
        <v>.</v>
      </c>
      <c r="H113" s="846" t="str">
        <f>+'inscription 2015-2016'!M113</f>
        <v>.</v>
      </c>
      <c r="I113" s="869" t="str">
        <f>+'inscription 2015-2016'!N113</f>
        <v>.</v>
      </c>
      <c r="J113" s="873" t="str">
        <f>+'inscription 2015-2016'!O113</f>
        <v>.</v>
      </c>
      <c r="K113" s="848" t="str">
        <f>+'inscription 2015-2016'!P113</f>
        <v>.</v>
      </c>
      <c r="L113" s="849">
        <f>+'inscription 2015-2016'!Q113</f>
        <v>0</v>
      </c>
      <c r="M113" s="850" t="str">
        <f ca="1">+'inscription 2015-2016'!T113</f>
        <v>-</v>
      </c>
      <c r="N113" s="926" t="str">
        <f>+'inscription 2015-2016'!AM113</f>
        <v/>
      </c>
    </row>
    <row r="114" spans="1:15">
      <c r="A114" s="846">
        <f>+'inscription 2015-2016'!B114</f>
        <v>11</v>
      </c>
      <c r="B114" s="847" t="str">
        <f>+'inscription 2015-2016'!C114</f>
        <v>z</v>
      </c>
      <c r="C114" s="496">
        <f>+'inscription 2015-2016'!D114</f>
        <v>0</v>
      </c>
      <c r="D114" s="496" t="str">
        <f>+'inscription 2015-2016'!E114</f>
        <v>zz</v>
      </c>
      <c r="E114" s="496">
        <f>+'inscription 2015-2016'!F114</f>
        <v>0</v>
      </c>
      <c r="F114" s="848" t="str">
        <f>+'inscription 2015-2016'!G114</f>
        <v>.</v>
      </c>
      <c r="G114" s="849" t="str">
        <f>+'inscription 2015-2016'!K114</f>
        <v>.</v>
      </c>
      <c r="H114" s="846" t="str">
        <f>+'inscription 2015-2016'!M114</f>
        <v>.</v>
      </c>
      <c r="I114" s="869" t="str">
        <f>+'inscription 2015-2016'!N114</f>
        <v>.</v>
      </c>
      <c r="J114" s="873" t="str">
        <f>+'inscription 2015-2016'!O114</f>
        <v>.</v>
      </c>
      <c r="K114" s="848" t="str">
        <f>+'inscription 2015-2016'!P114</f>
        <v>.</v>
      </c>
      <c r="L114" s="849">
        <f>+'inscription 2015-2016'!Q114</f>
        <v>0</v>
      </c>
      <c r="M114" s="850" t="str">
        <f ca="1">+'inscription 2015-2016'!T114</f>
        <v>-</v>
      </c>
      <c r="N114" s="926" t="str">
        <f>+'inscription 2015-2016'!AM114</f>
        <v/>
      </c>
    </row>
    <row r="115" spans="1:15">
      <c r="A115" s="846">
        <f>+'inscription 2015-2016'!B115</f>
        <v>12</v>
      </c>
      <c r="B115" s="847" t="str">
        <f>+'inscription 2015-2016'!C115</f>
        <v>z</v>
      </c>
      <c r="C115" s="496">
        <f>+'inscription 2015-2016'!D115</f>
        <v>0</v>
      </c>
      <c r="D115" s="496" t="str">
        <f>+'inscription 2015-2016'!E115</f>
        <v>zz</v>
      </c>
      <c r="E115" s="496">
        <f>+'inscription 2015-2016'!F115</f>
        <v>0</v>
      </c>
      <c r="F115" s="848" t="str">
        <f>+'inscription 2015-2016'!G115</f>
        <v>.</v>
      </c>
      <c r="G115" s="849" t="str">
        <f>+'inscription 2015-2016'!K115</f>
        <v>.</v>
      </c>
      <c r="H115" s="846" t="str">
        <f>+'inscription 2015-2016'!M115</f>
        <v>.</v>
      </c>
      <c r="I115" s="869" t="str">
        <f>+'inscription 2015-2016'!N115</f>
        <v>.</v>
      </c>
      <c r="J115" s="873" t="str">
        <f>+'inscription 2015-2016'!O115</f>
        <v>.</v>
      </c>
      <c r="K115" s="848" t="str">
        <f>+'inscription 2015-2016'!P115</f>
        <v>.</v>
      </c>
      <c r="L115" s="849">
        <f>+'inscription 2015-2016'!Q115</f>
        <v>0</v>
      </c>
      <c r="M115" s="850" t="str">
        <f ca="1">+'inscription 2015-2016'!T115</f>
        <v>-</v>
      </c>
      <c r="N115" s="926" t="str">
        <f>+'inscription 2015-2016'!AM115</f>
        <v/>
      </c>
    </row>
    <row r="116" spans="1:15">
      <c r="A116" s="846">
        <f>+'inscription 2015-2016'!B116</f>
        <v>13</v>
      </c>
      <c r="B116" s="847" t="str">
        <f>+'inscription 2015-2016'!C116</f>
        <v>z</v>
      </c>
      <c r="C116" s="496">
        <f>+'inscription 2015-2016'!D116</f>
        <v>0</v>
      </c>
      <c r="D116" s="496" t="str">
        <f>+'inscription 2015-2016'!E116</f>
        <v>zz</v>
      </c>
      <c r="E116" s="496">
        <f>+'inscription 2015-2016'!F116</f>
        <v>0</v>
      </c>
      <c r="F116" s="848" t="str">
        <f>+'inscription 2015-2016'!G116</f>
        <v>.</v>
      </c>
      <c r="G116" s="849" t="str">
        <f>+'inscription 2015-2016'!K116</f>
        <v>.</v>
      </c>
      <c r="H116" s="846" t="str">
        <f>+'inscription 2015-2016'!M116</f>
        <v>.</v>
      </c>
      <c r="I116" s="869" t="str">
        <f>+'inscription 2015-2016'!N116</f>
        <v>.</v>
      </c>
      <c r="J116" s="873" t="str">
        <f>+'inscription 2015-2016'!O116</f>
        <v>.</v>
      </c>
      <c r="K116" s="848" t="str">
        <f>+'inscription 2015-2016'!P116</f>
        <v>.</v>
      </c>
      <c r="L116" s="849">
        <f>+'inscription 2015-2016'!Q116</f>
        <v>0</v>
      </c>
      <c r="M116" s="850" t="str">
        <f ca="1">+'inscription 2015-2016'!T116</f>
        <v>-</v>
      </c>
      <c r="N116" s="926" t="str">
        <f>+'inscription 2015-2016'!AM116</f>
        <v/>
      </c>
    </row>
    <row r="117" spans="1:15">
      <c r="B117" s="860"/>
      <c r="C117" s="878"/>
      <c r="D117" s="806"/>
      <c r="E117" s="806"/>
      <c r="F117" s="806"/>
      <c r="H117" s="806"/>
      <c r="I117" s="685"/>
      <c r="J117" s="874"/>
      <c r="K117" s="857"/>
      <c r="L117" s="858"/>
      <c r="M117" s="887"/>
      <c r="N117" s="591"/>
      <c r="O117" s="591"/>
    </row>
    <row r="118" spans="1:15">
      <c r="B118" s="860"/>
      <c r="C118" s="878"/>
      <c r="D118" s="806"/>
      <c r="E118" s="806"/>
      <c r="F118" s="806"/>
      <c r="H118" s="806"/>
      <c r="I118" s="685"/>
      <c r="J118" s="874"/>
      <c r="K118" s="857"/>
      <c r="L118" s="858"/>
      <c r="M118" s="887"/>
      <c r="N118" s="591"/>
      <c r="O118" s="591"/>
    </row>
    <row r="119" spans="1:15">
      <c r="B119" s="860"/>
      <c r="C119" s="878"/>
      <c r="D119" s="806"/>
      <c r="E119" s="806"/>
      <c r="F119" s="806"/>
      <c r="H119" s="806"/>
      <c r="I119" s="685"/>
      <c r="J119" s="874"/>
      <c r="K119" s="857"/>
      <c r="L119" s="858"/>
      <c r="M119" s="887"/>
      <c r="N119" s="591"/>
      <c r="O119" s="591"/>
    </row>
    <row r="120" spans="1:15">
      <c r="B120" s="860"/>
      <c r="C120" s="878"/>
      <c r="D120" s="806"/>
      <c r="E120" s="806"/>
      <c r="F120" s="806"/>
      <c r="H120" s="806"/>
      <c r="I120" s="685"/>
      <c r="J120" s="874"/>
      <c r="K120" s="857"/>
      <c r="L120" s="858"/>
      <c r="M120" s="887"/>
      <c r="N120" s="591"/>
      <c r="O120" s="591"/>
    </row>
    <row r="121" spans="1:15">
      <c r="B121" s="860"/>
      <c r="C121" s="878"/>
      <c r="D121" s="806"/>
      <c r="E121" s="806"/>
      <c r="F121" s="806"/>
      <c r="H121" s="806"/>
      <c r="I121" s="685"/>
      <c r="J121" s="874"/>
      <c r="K121" s="857"/>
      <c r="L121" s="858"/>
      <c r="M121" s="887"/>
      <c r="N121" s="591"/>
      <c r="O121" s="591"/>
    </row>
    <row r="122" spans="1:15">
      <c r="B122" s="860"/>
      <c r="C122" s="878"/>
      <c r="D122" s="806"/>
      <c r="E122" s="806"/>
      <c r="F122" s="806"/>
      <c r="H122" s="806"/>
      <c r="I122" s="685"/>
      <c r="J122" s="874"/>
      <c r="K122" s="857"/>
      <c r="L122" s="858"/>
      <c r="M122" s="887"/>
      <c r="N122" s="591"/>
      <c r="O122" s="591"/>
    </row>
    <row r="123" spans="1:15">
      <c r="B123" s="860"/>
      <c r="C123" s="878"/>
      <c r="D123" s="806"/>
      <c r="E123" s="806"/>
      <c r="F123" s="806"/>
      <c r="H123" s="806"/>
      <c r="I123" s="685"/>
      <c r="J123" s="874"/>
      <c r="K123" s="857"/>
      <c r="L123" s="858"/>
      <c r="M123" s="887"/>
      <c r="N123" s="591"/>
      <c r="O123" s="591"/>
    </row>
    <row r="124" spans="1:15">
      <c r="B124" s="860"/>
      <c r="C124" s="878"/>
      <c r="D124" s="806"/>
      <c r="E124" s="806"/>
      <c r="F124" s="806"/>
      <c r="H124" s="806"/>
      <c r="I124" s="685"/>
      <c r="J124" s="874"/>
      <c r="K124" s="857"/>
      <c r="L124" s="858"/>
      <c r="M124" s="887"/>
      <c r="N124" s="591"/>
      <c r="O124" s="591"/>
    </row>
    <row r="125" spans="1:15">
      <c r="B125" s="860"/>
      <c r="C125" s="878"/>
      <c r="D125" s="806"/>
      <c r="E125" s="806"/>
      <c r="F125" s="806"/>
      <c r="H125" s="806"/>
      <c r="I125" s="685"/>
      <c r="J125" s="874"/>
      <c r="K125" s="857"/>
      <c r="L125" s="858"/>
      <c r="M125" s="887"/>
      <c r="N125" s="591"/>
      <c r="O125" s="591"/>
    </row>
    <row r="126" spans="1:15">
      <c r="B126" s="860"/>
      <c r="C126" s="878"/>
      <c r="D126" s="806"/>
      <c r="E126" s="806"/>
      <c r="F126" s="806"/>
      <c r="H126" s="806"/>
      <c r="I126" s="685"/>
      <c r="J126" s="874"/>
      <c r="K126" s="857"/>
      <c r="L126" s="858"/>
      <c r="M126" s="887"/>
      <c r="N126" s="591"/>
      <c r="O126" s="591"/>
    </row>
    <row r="127" spans="1:15">
      <c r="B127" s="860"/>
      <c r="C127" s="878"/>
      <c r="D127" s="806"/>
      <c r="E127" s="806"/>
      <c r="F127" s="806"/>
      <c r="H127" s="806"/>
      <c r="I127" s="685"/>
      <c r="J127" s="874"/>
      <c r="K127" s="857"/>
      <c r="L127" s="858"/>
      <c r="M127" s="887"/>
      <c r="N127" s="591"/>
      <c r="O127" s="591"/>
    </row>
    <row r="128" spans="1:15">
      <c r="B128" s="860"/>
      <c r="C128" s="878"/>
      <c r="D128" s="806"/>
      <c r="E128" s="806"/>
      <c r="F128" s="806"/>
      <c r="H128" s="806"/>
      <c r="I128" s="685"/>
      <c r="J128" s="874"/>
      <c r="K128" s="857"/>
      <c r="L128" s="858"/>
      <c r="M128" s="887"/>
      <c r="N128" s="591"/>
      <c r="O128" s="591"/>
    </row>
    <row r="129" spans="2:15">
      <c r="B129" s="860"/>
      <c r="C129" s="878"/>
      <c r="D129" s="806"/>
      <c r="E129" s="806"/>
      <c r="F129" s="806"/>
      <c r="H129" s="806"/>
      <c r="I129" s="685"/>
      <c r="J129" s="874"/>
      <c r="K129" s="857"/>
      <c r="L129" s="858"/>
      <c r="M129" s="887"/>
      <c r="N129" s="591"/>
      <c r="O129" s="591"/>
    </row>
    <row r="130" spans="2:15">
      <c r="B130" s="860"/>
      <c r="C130" s="878"/>
      <c r="D130" s="806"/>
      <c r="E130" s="806"/>
      <c r="F130" s="806"/>
      <c r="H130" s="806"/>
      <c r="I130" s="685"/>
      <c r="J130" s="874"/>
      <c r="K130" s="857"/>
      <c r="L130" s="858"/>
      <c r="M130" s="887"/>
      <c r="N130" s="591"/>
      <c r="O130" s="591"/>
    </row>
    <row r="131" spans="2:15">
      <c r="B131" s="860"/>
      <c r="C131" s="878"/>
      <c r="D131" s="806"/>
      <c r="E131" s="806"/>
      <c r="F131" s="806"/>
      <c r="H131" s="806"/>
      <c r="I131" s="685"/>
      <c r="J131" s="874"/>
      <c r="K131" s="857"/>
      <c r="L131" s="858"/>
      <c r="M131" s="887"/>
      <c r="N131" s="591"/>
      <c r="O131" s="591"/>
    </row>
    <row r="132" spans="2:15">
      <c r="B132" s="860"/>
      <c r="C132" s="878"/>
      <c r="D132" s="806"/>
      <c r="E132" s="806"/>
      <c r="F132" s="806"/>
      <c r="H132" s="806"/>
      <c r="I132" s="685"/>
      <c r="J132" s="874"/>
      <c r="K132" s="857"/>
      <c r="L132" s="858"/>
      <c r="M132" s="887"/>
      <c r="N132" s="591"/>
      <c r="O132" s="591"/>
    </row>
    <row r="133" spans="2:15">
      <c r="B133" s="860"/>
      <c r="C133" s="878"/>
      <c r="D133" s="806"/>
      <c r="E133" s="806"/>
      <c r="F133" s="806"/>
      <c r="H133" s="806"/>
      <c r="I133" s="685"/>
      <c r="J133" s="874"/>
      <c r="K133" s="857"/>
      <c r="L133" s="858"/>
      <c r="M133" s="887"/>
      <c r="N133" s="591"/>
      <c r="O133" s="591"/>
    </row>
    <row r="134" spans="2:15">
      <c r="B134" s="860"/>
      <c r="C134" s="878"/>
      <c r="D134" s="806"/>
      <c r="E134" s="806"/>
      <c r="F134" s="806"/>
      <c r="H134" s="806"/>
      <c r="I134" s="685"/>
      <c r="J134" s="874"/>
      <c r="K134" s="857"/>
      <c r="L134" s="858"/>
      <c r="M134" s="887"/>
      <c r="N134" s="591"/>
      <c r="O134" s="591"/>
    </row>
    <row r="135" spans="2:15">
      <c r="B135" s="860"/>
      <c r="C135" s="878"/>
      <c r="D135" s="806"/>
      <c r="E135" s="806"/>
      <c r="F135" s="806"/>
      <c r="H135" s="806"/>
      <c r="I135" s="685"/>
      <c r="J135" s="874"/>
      <c r="K135" s="857"/>
      <c r="L135" s="858"/>
      <c r="M135" s="887"/>
      <c r="N135" s="591"/>
      <c r="O135" s="591"/>
    </row>
    <row r="136" spans="2:15">
      <c r="B136" s="860"/>
      <c r="C136" s="878"/>
      <c r="D136" s="806"/>
      <c r="E136" s="806"/>
      <c r="F136" s="806"/>
      <c r="H136" s="806"/>
      <c r="I136" s="685"/>
      <c r="J136" s="874"/>
      <c r="K136" s="857"/>
      <c r="L136" s="858"/>
      <c r="M136" s="887"/>
      <c r="N136" s="591"/>
      <c r="O136" s="591"/>
    </row>
    <row r="137" spans="2:15">
      <c r="B137" s="860"/>
      <c r="C137" s="878"/>
      <c r="D137" s="806"/>
      <c r="E137" s="806"/>
      <c r="F137" s="806"/>
      <c r="H137" s="806"/>
      <c r="I137" s="685"/>
      <c r="J137" s="874"/>
      <c r="K137" s="857"/>
      <c r="L137" s="858"/>
      <c r="M137" s="887"/>
      <c r="N137" s="591"/>
      <c r="O137" s="591"/>
    </row>
    <row r="138" spans="2:15">
      <c r="B138" s="860"/>
      <c r="C138" s="878"/>
      <c r="D138" s="806"/>
      <c r="E138" s="806"/>
      <c r="F138" s="806"/>
      <c r="H138" s="806"/>
      <c r="I138" s="685"/>
      <c r="J138" s="874"/>
      <c r="K138" s="857"/>
      <c r="L138" s="858"/>
      <c r="M138" s="887"/>
      <c r="N138" s="591"/>
      <c r="O138" s="591"/>
    </row>
    <row r="139" spans="2:15">
      <c r="B139" s="860"/>
      <c r="C139" s="878"/>
      <c r="D139" s="806"/>
      <c r="E139" s="806"/>
      <c r="F139" s="806"/>
      <c r="H139" s="806"/>
      <c r="I139" s="685"/>
      <c r="J139" s="874"/>
      <c r="K139" s="857"/>
      <c r="L139" s="858"/>
      <c r="M139" s="887"/>
      <c r="N139" s="591"/>
      <c r="O139" s="591"/>
    </row>
    <row r="140" spans="2:15">
      <c r="B140" s="860"/>
      <c r="C140" s="878"/>
      <c r="D140" s="806"/>
      <c r="E140" s="806"/>
      <c r="F140" s="806"/>
      <c r="H140" s="806"/>
      <c r="I140" s="685"/>
      <c r="J140" s="874"/>
      <c r="K140" s="857"/>
      <c r="L140" s="858"/>
      <c r="M140" s="887"/>
      <c r="N140" s="591"/>
      <c r="O140" s="591"/>
    </row>
    <row r="141" spans="2:15">
      <c r="B141" s="860"/>
      <c r="C141" s="878"/>
      <c r="D141" s="806"/>
      <c r="E141" s="806"/>
      <c r="F141" s="806"/>
      <c r="H141" s="806"/>
      <c r="I141" s="685"/>
      <c r="J141" s="874"/>
      <c r="K141" s="857"/>
      <c r="L141" s="858"/>
      <c r="M141" s="887"/>
      <c r="N141" s="591"/>
      <c r="O141" s="591"/>
    </row>
    <row r="142" spans="2:15">
      <c r="B142" s="860"/>
      <c r="C142" s="878"/>
      <c r="D142" s="806"/>
      <c r="E142" s="806"/>
      <c r="F142" s="806"/>
      <c r="H142" s="806"/>
      <c r="I142" s="685"/>
      <c r="J142" s="874"/>
      <c r="K142" s="857"/>
      <c r="L142" s="858"/>
      <c r="M142" s="887"/>
      <c r="N142" s="591"/>
      <c r="O142" s="591"/>
    </row>
    <row r="143" spans="2:15">
      <c r="B143" s="860"/>
      <c r="C143" s="878"/>
      <c r="D143" s="806"/>
      <c r="E143" s="806"/>
      <c r="F143" s="806"/>
      <c r="H143" s="806"/>
      <c r="I143" s="685"/>
      <c r="J143" s="874"/>
      <c r="K143" s="857"/>
      <c r="L143" s="858"/>
      <c r="M143" s="887"/>
      <c r="N143" s="591"/>
      <c r="O143" s="591"/>
    </row>
    <row r="144" spans="2:15">
      <c r="B144" s="860"/>
      <c r="C144" s="878"/>
      <c r="D144" s="806"/>
      <c r="E144" s="806"/>
      <c r="F144" s="806"/>
      <c r="H144" s="806"/>
      <c r="I144" s="685"/>
      <c r="J144" s="874"/>
      <c r="K144" s="857"/>
      <c r="L144" s="858"/>
      <c r="M144" s="887"/>
      <c r="N144" s="591"/>
      <c r="O144" s="591"/>
    </row>
    <row r="145" spans="2:15">
      <c r="B145" s="860"/>
      <c r="C145" s="878"/>
      <c r="D145" s="806"/>
      <c r="E145" s="806"/>
      <c r="F145" s="806"/>
      <c r="H145" s="806"/>
      <c r="I145" s="685"/>
      <c r="J145" s="874"/>
      <c r="K145" s="857"/>
      <c r="L145" s="858"/>
      <c r="M145" s="887"/>
      <c r="N145" s="591"/>
      <c r="O145" s="591"/>
    </row>
    <row r="146" spans="2:15">
      <c r="B146" s="860"/>
      <c r="C146" s="878"/>
      <c r="D146" s="806"/>
      <c r="E146" s="806"/>
      <c r="F146" s="806"/>
      <c r="H146" s="806"/>
      <c r="I146" s="685"/>
      <c r="J146" s="874"/>
      <c r="K146" s="857"/>
      <c r="L146" s="858"/>
      <c r="M146" s="887"/>
      <c r="N146" s="591"/>
      <c r="O146" s="591"/>
    </row>
    <row r="147" spans="2:15">
      <c r="B147" s="860"/>
      <c r="C147" s="878"/>
      <c r="D147" s="806"/>
      <c r="E147" s="806"/>
      <c r="F147" s="806"/>
      <c r="H147" s="806"/>
      <c r="I147" s="685"/>
      <c r="J147" s="874"/>
      <c r="K147" s="857"/>
      <c r="L147" s="858"/>
      <c r="M147" s="887"/>
      <c r="N147" s="591"/>
      <c r="O147" s="591"/>
    </row>
    <row r="148" spans="2:15">
      <c r="B148" s="860"/>
      <c r="C148" s="878"/>
      <c r="D148" s="806"/>
      <c r="E148" s="806"/>
      <c r="F148" s="806"/>
      <c r="H148" s="806"/>
      <c r="I148" s="685"/>
      <c r="J148" s="874"/>
      <c r="K148" s="857"/>
      <c r="L148" s="858"/>
      <c r="M148" s="887"/>
      <c r="N148" s="591"/>
      <c r="O148" s="591"/>
    </row>
    <row r="149" spans="2:15">
      <c r="B149" s="860"/>
      <c r="C149" s="878"/>
      <c r="D149" s="806"/>
      <c r="E149" s="806"/>
      <c r="F149" s="806"/>
      <c r="H149" s="806"/>
      <c r="I149" s="685"/>
      <c r="J149" s="874"/>
      <c r="K149" s="857"/>
      <c r="L149" s="858"/>
      <c r="M149" s="887"/>
      <c r="N149" s="591"/>
      <c r="O149" s="591"/>
    </row>
    <row r="150" spans="2:15">
      <c r="B150" s="860"/>
      <c r="C150" s="878"/>
      <c r="D150" s="806"/>
      <c r="E150" s="806"/>
      <c r="F150" s="806"/>
      <c r="H150" s="806"/>
      <c r="I150" s="685"/>
      <c r="J150" s="874"/>
      <c r="K150" s="857"/>
      <c r="L150" s="858"/>
      <c r="M150" s="887"/>
      <c r="N150" s="591"/>
      <c r="O150" s="591"/>
    </row>
    <row r="151" spans="2:15">
      <c r="B151" s="860"/>
      <c r="C151" s="878"/>
      <c r="D151" s="806"/>
      <c r="E151" s="806"/>
      <c r="F151" s="806"/>
      <c r="H151" s="806"/>
      <c r="I151" s="685"/>
      <c r="J151" s="874"/>
      <c r="K151" s="857"/>
      <c r="L151" s="858"/>
      <c r="M151" s="887"/>
      <c r="N151" s="591"/>
      <c r="O151" s="591"/>
    </row>
    <row r="152" spans="2:15">
      <c r="B152" s="860"/>
      <c r="C152" s="878"/>
      <c r="D152" s="806"/>
      <c r="E152" s="806"/>
      <c r="F152" s="806"/>
      <c r="H152" s="806"/>
      <c r="I152" s="685"/>
      <c r="J152" s="874"/>
      <c r="K152" s="857"/>
      <c r="L152" s="858"/>
      <c r="M152" s="887"/>
      <c r="N152" s="591"/>
      <c r="O152" s="591"/>
    </row>
    <row r="153" spans="2:15">
      <c r="B153" s="860"/>
      <c r="C153" s="878"/>
      <c r="D153" s="806"/>
      <c r="E153" s="806"/>
      <c r="F153" s="806"/>
      <c r="H153" s="806"/>
      <c r="I153" s="685"/>
      <c r="J153" s="874"/>
      <c r="K153" s="857"/>
      <c r="L153" s="858"/>
      <c r="M153" s="887"/>
      <c r="N153" s="591"/>
      <c r="O153" s="591"/>
    </row>
    <row r="154" spans="2:15">
      <c r="B154" s="860"/>
      <c r="C154" s="878"/>
      <c r="D154" s="806"/>
      <c r="E154" s="806"/>
      <c r="F154" s="806"/>
      <c r="H154" s="806"/>
      <c r="I154" s="685"/>
      <c r="J154" s="874"/>
      <c r="K154" s="857"/>
      <c r="L154" s="858"/>
      <c r="M154" s="887"/>
      <c r="N154" s="591"/>
      <c r="O154" s="591"/>
    </row>
    <row r="155" spans="2:15">
      <c r="B155" s="860"/>
      <c r="C155" s="878"/>
      <c r="D155" s="806"/>
      <c r="E155" s="806"/>
      <c r="F155" s="806"/>
      <c r="H155" s="806"/>
      <c r="I155" s="685"/>
      <c r="J155" s="874"/>
      <c r="K155" s="857"/>
      <c r="L155" s="858"/>
      <c r="M155" s="887"/>
      <c r="N155" s="591"/>
      <c r="O155" s="591"/>
    </row>
    <row r="156" spans="2:15">
      <c r="B156" s="860"/>
      <c r="C156" s="878"/>
      <c r="D156" s="806"/>
      <c r="E156" s="806"/>
      <c r="F156" s="806"/>
      <c r="H156" s="806"/>
      <c r="I156" s="685"/>
      <c r="J156" s="874"/>
      <c r="K156" s="857"/>
      <c r="L156" s="858"/>
      <c r="M156" s="887"/>
      <c r="N156" s="591"/>
      <c r="O156" s="591"/>
    </row>
    <row r="157" spans="2:15">
      <c r="B157" s="860"/>
      <c r="C157" s="878"/>
      <c r="D157" s="806"/>
      <c r="E157" s="806"/>
      <c r="F157" s="806"/>
      <c r="H157" s="806"/>
      <c r="I157" s="685"/>
      <c r="J157" s="874"/>
      <c r="K157" s="857"/>
      <c r="L157" s="858"/>
      <c r="M157" s="887"/>
      <c r="N157" s="591"/>
      <c r="O157" s="591"/>
    </row>
    <row r="158" spans="2:15">
      <c r="B158" s="860"/>
      <c r="C158" s="878"/>
      <c r="D158" s="806"/>
      <c r="E158" s="806"/>
      <c r="F158" s="806"/>
      <c r="H158" s="806"/>
      <c r="I158" s="685"/>
      <c r="J158" s="874"/>
      <c r="K158" s="857"/>
      <c r="L158" s="858"/>
      <c r="M158" s="887"/>
      <c r="N158" s="591"/>
      <c r="O158" s="591"/>
    </row>
    <row r="159" spans="2:15">
      <c r="B159" s="860"/>
      <c r="C159" s="878"/>
      <c r="D159" s="806"/>
      <c r="E159" s="806"/>
      <c r="F159" s="806"/>
      <c r="H159" s="806"/>
      <c r="I159" s="685"/>
      <c r="J159" s="874"/>
      <c r="K159" s="857"/>
      <c r="L159" s="858"/>
      <c r="M159" s="887"/>
      <c r="N159" s="591"/>
      <c r="O159" s="591"/>
    </row>
    <row r="160" spans="2:15">
      <c r="B160" s="860"/>
      <c r="C160" s="878"/>
      <c r="D160" s="806"/>
      <c r="E160" s="806"/>
      <c r="F160" s="806"/>
      <c r="H160" s="806"/>
      <c r="I160" s="685"/>
      <c r="J160" s="874"/>
      <c r="K160" s="857"/>
      <c r="L160" s="858"/>
      <c r="M160" s="887"/>
      <c r="N160" s="591"/>
      <c r="O160" s="591"/>
    </row>
    <row r="161" spans="2:16">
      <c r="B161" s="860"/>
      <c r="C161" s="878"/>
      <c r="D161" s="806"/>
      <c r="E161" s="806"/>
      <c r="F161" s="806"/>
      <c r="H161" s="806"/>
      <c r="I161" s="685"/>
      <c r="J161" s="874"/>
      <c r="K161" s="857"/>
      <c r="L161" s="858"/>
      <c r="M161" s="887"/>
      <c r="N161" s="591"/>
      <c r="O161" s="591"/>
    </row>
    <row r="162" spans="2:16">
      <c r="B162" s="860"/>
      <c r="C162" s="878"/>
      <c r="D162" s="806"/>
      <c r="E162" s="806"/>
      <c r="F162" s="806"/>
      <c r="H162" s="806"/>
      <c r="I162" s="685"/>
      <c r="J162" s="874"/>
      <c r="K162" s="857"/>
      <c r="L162" s="858"/>
      <c r="M162" s="887"/>
      <c r="N162" s="591"/>
      <c r="O162" s="591"/>
    </row>
    <row r="163" spans="2:16">
      <c r="B163" s="860"/>
      <c r="C163" s="878"/>
      <c r="D163" s="806"/>
      <c r="E163" s="806"/>
      <c r="F163" s="806"/>
      <c r="H163" s="806"/>
      <c r="I163" s="685"/>
      <c r="J163" s="874"/>
      <c r="K163" s="857"/>
      <c r="L163" s="858"/>
      <c r="M163" s="887"/>
      <c r="N163" s="591"/>
      <c r="O163" s="591"/>
    </row>
    <row r="164" spans="2:16">
      <c r="B164" s="860"/>
      <c r="C164" s="878"/>
      <c r="D164" s="806"/>
      <c r="E164" s="806"/>
      <c r="F164" s="806"/>
      <c r="H164" s="806"/>
      <c r="I164" s="685"/>
      <c r="J164" s="874"/>
      <c r="K164" s="857"/>
      <c r="L164" s="858"/>
      <c r="M164" s="887"/>
      <c r="N164" s="591"/>
      <c r="O164" s="591"/>
    </row>
    <row r="165" spans="2:16">
      <c r="B165" s="860"/>
      <c r="C165" s="878"/>
      <c r="D165" s="806"/>
      <c r="E165" s="806"/>
      <c r="F165" s="806"/>
      <c r="H165" s="806"/>
      <c r="I165" s="685"/>
      <c r="J165" s="874"/>
      <c r="K165" s="857"/>
      <c r="L165" s="858"/>
      <c r="M165" s="887"/>
      <c r="N165" s="591"/>
      <c r="O165" s="591"/>
    </row>
    <row r="166" spans="2:16">
      <c r="B166" s="860"/>
      <c r="C166" s="878"/>
      <c r="D166" s="806"/>
      <c r="E166" s="806"/>
      <c r="F166" s="806"/>
      <c r="H166" s="806"/>
      <c r="I166" s="685"/>
      <c r="J166" s="874"/>
      <c r="K166" s="857"/>
      <c r="L166" s="858"/>
      <c r="M166" s="887"/>
      <c r="N166" s="591"/>
      <c r="O166" s="591"/>
    </row>
    <row r="167" spans="2:16">
      <c r="B167" s="860"/>
      <c r="C167" s="878"/>
      <c r="D167" s="806"/>
      <c r="E167" s="806"/>
      <c r="F167" s="806"/>
      <c r="H167" s="806"/>
      <c r="I167" s="685"/>
      <c r="J167" s="874"/>
      <c r="K167" s="857"/>
      <c r="L167" s="858"/>
      <c r="M167" s="887"/>
      <c r="N167" s="591"/>
      <c r="O167" s="591"/>
    </row>
    <row r="168" spans="2:16">
      <c r="B168" s="860"/>
      <c r="C168" s="878"/>
      <c r="D168" s="806"/>
      <c r="E168" s="806"/>
      <c r="F168" s="806"/>
      <c r="H168" s="806"/>
      <c r="I168" s="685"/>
      <c r="J168" s="874"/>
      <c r="K168" s="857"/>
      <c r="L168" s="858"/>
      <c r="M168" s="887"/>
      <c r="N168" s="591"/>
      <c r="O168" s="591"/>
    </row>
    <row r="169" spans="2:16">
      <c r="B169" s="860"/>
      <c r="C169" s="878"/>
      <c r="D169" s="806"/>
      <c r="E169" s="806"/>
      <c r="F169" s="806"/>
      <c r="H169" s="806"/>
      <c r="I169" s="685"/>
      <c r="J169" s="874"/>
      <c r="K169" s="857"/>
      <c r="L169" s="858"/>
      <c r="M169" s="887"/>
      <c r="N169" s="591"/>
      <c r="O169" s="591"/>
    </row>
    <row r="170" spans="2:16">
      <c r="B170" s="860"/>
      <c r="C170" s="878"/>
      <c r="D170" s="806"/>
      <c r="E170" s="806"/>
      <c r="F170" s="806"/>
      <c r="H170" s="806"/>
      <c r="I170" s="685"/>
      <c r="J170" s="874"/>
      <c r="K170" s="857"/>
      <c r="L170" s="858"/>
      <c r="M170" s="887"/>
      <c r="N170" s="591"/>
      <c r="O170" s="591"/>
    </row>
    <row r="171" spans="2:16">
      <c r="B171" s="860"/>
      <c r="C171" s="878"/>
      <c r="D171" s="806"/>
      <c r="E171" s="806"/>
      <c r="F171" s="806"/>
      <c r="H171" s="806"/>
      <c r="I171" s="685"/>
      <c r="J171" s="874"/>
      <c r="K171" s="857"/>
      <c r="L171" s="858"/>
      <c r="M171" s="887"/>
      <c r="N171" s="591"/>
      <c r="O171" s="591"/>
    </row>
    <row r="172" spans="2:16">
      <c r="B172" s="860"/>
      <c r="C172" s="878"/>
      <c r="D172" s="806"/>
      <c r="E172" s="806"/>
      <c r="F172" s="806"/>
      <c r="H172" s="806"/>
      <c r="I172" s="685"/>
      <c r="J172" s="874"/>
      <c r="K172" s="857"/>
      <c r="L172" s="858"/>
      <c r="M172" s="887"/>
      <c r="N172" s="591"/>
      <c r="O172" s="591"/>
    </row>
    <row r="173" spans="2:16">
      <c r="B173" s="860"/>
      <c r="C173" s="878"/>
      <c r="D173" s="806"/>
      <c r="E173" s="806"/>
      <c r="F173" s="806"/>
      <c r="H173" s="806"/>
      <c r="I173" s="685"/>
      <c r="J173" s="874"/>
      <c r="K173" s="857"/>
      <c r="L173" s="858"/>
      <c r="M173" s="887"/>
      <c r="N173" s="591"/>
      <c r="O173" s="591"/>
    </row>
    <row r="174" spans="2:16">
      <c r="B174" s="860"/>
      <c r="C174" s="878"/>
      <c r="D174" s="806"/>
      <c r="E174" s="806"/>
      <c r="F174" s="806"/>
      <c r="H174" s="806"/>
      <c r="I174" s="685"/>
      <c r="J174" s="874"/>
      <c r="K174" s="857"/>
      <c r="L174" s="858"/>
      <c r="M174" s="887"/>
      <c r="N174" s="591"/>
      <c r="O174" s="591"/>
      <c r="P174" s="591"/>
    </row>
    <row r="175" spans="2:16">
      <c r="B175" s="860"/>
      <c r="C175" s="878"/>
      <c r="D175" s="806"/>
      <c r="E175" s="806"/>
      <c r="F175" s="806"/>
      <c r="H175" s="806"/>
      <c r="I175" s="685"/>
      <c r="J175" s="874"/>
      <c r="K175" s="857"/>
      <c r="L175" s="858"/>
      <c r="M175" s="887"/>
      <c r="N175" s="591"/>
      <c r="O175" s="591"/>
      <c r="P175" s="591"/>
    </row>
    <row r="176" spans="2:16">
      <c r="B176" s="860"/>
      <c r="C176" s="878"/>
      <c r="D176" s="806"/>
      <c r="E176" s="806"/>
      <c r="F176" s="806"/>
      <c r="H176" s="806"/>
      <c r="I176" s="685"/>
      <c r="J176" s="874"/>
      <c r="K176" s="857"/>
      <c r="L176" s="858"/>
      <c r="M176" s="887"/>
      <c r="N176" s="591"/>
      <c r="O176" s="591"/>
      <c r="P176" s="591"/>
    </row>
    <row r="177" spans="2:16">
      <c r="B177" s="860"/>
      <c r="C177" s="878"/>
      <c r="D177" s="806"/>
      <c r="E177" s="806"/>
      <c r="F177" s="806"/>
      <c r="H177" s="806"/>
      <c r="I177" s="685"/>
      <c r="J177" s="874"/>
      <c r="K177" s="857"/>
      <c r="L177" s="858"/>
      <c r="M177" s="887"/>
      <c r="N177" s="591"/>
      <c r="O177" s="591"/>
      <c r="P177" s="591"/>
    </row>
    <row r="178" spans="2:16">
      <c r="B178" s="860"/>
      <c r="C178" s="878"/>
      <c r="D178" s="806"/>
      <c r="E178" s="806"/>
      <c r="F178" s="806"/>
      <c r="H178" s="806"/>
      <c r="I178" s="685"/>
      <c r="J178" s="874"/>
      <c r="K178" s="857"/>
      <c r="L178" s="858"/>
      <c r="M178" s="887"/>
      <c r="N178" s="591"/>
      <c r="O178" s="591"/>
      <c r="P178" s="591"/>
    </row>
    <row r="179" spans="2:16">
      <c r="B179" s="860"/>
      <c r="C179" s="878"/>
      <c r="D179" s="806"/>
      <c r="E179" s="806"/>
      <c r="F179" s="806"/>
      <c r="H179" s="806"/>
      <c r="I179" s="685"/>
      <c r="J179" s="874"/>
      <c r="K179" s="857"/>
      <c r="L179" s="858"/>
      <c r="M179" s="887"/>
      <c r="N179" s="591"/>
      <c r="O179" s="591"/>
      <c r="P179" s="591"/>
    </row>
    <row r="180" spans="2:16">
      <c r="B180" s="860"/>
      <c r="C180" s="878"/>
      <c r="D180" s="806"/>
      <c r="E180" s="806"/>
      <c r="F180" s="806"/>
      <c r="H180" s="806"/>
      <c r="I180" s="685"/>
      <c r="J180" s="874"/>
      <c r="K180" s="857"/>
      <c r="L180" s="858"/>
      <c r="M180" s="887"/>
      <c r="N180" s="591"/>
      <c r="O180" s="591"/>
      <c r="P180" s="591"/>
    </row>
    <row r="181" spans="2:16">
      <c r="B181" s="860"/>
      <c r="C181" s="878"/>
      <c r="D181" s="806"/>
      <c r="E181" s="806"/>
      <c r="F181" s="806"/>
      <c r="H181" s="806"/>
      <c r="I181" s="685"/>
      <c r="J181" s="874"/>
      <c r="K181" s="857"/>
      <c r="L181" s="858"/>
      <c r="M181" s="887"/>
      <c r="N181" s="591"/>
      <c r="O181" s="591"/>
      <c r="P181" s="591"/>
    </row>
    <row r="182" spans="2:16">
      <c r="B182" s="860"/>
      <c r="C182" s="878"/>
      <c r="D182" s="806"/>
      <c r="E182" s="806"/>
      <c r="F182" s="806"/>
      <c r="H182" s="806"/>
      <c r="I182" s="685"/>
      <c r="J182" s="874"/>
      <c r="K182" s="857"/>
      <c r="L182" s="858"/>
      <c r="M182" s="887"/>
      <c r="N182" s="591"/>
      <c r="O182" s="591"/>
      <c r="P182" s="591"/>
    </row>
    <row r="183" spans="2:16">
      <c r="B183" s="860"/>
      <c r="C183" s="878"/>
      <c r="D183" s="806"/>
      <c r="E183" s="806"/>
      <c r="F183" s="806"/>
      <c r="H183" s="806"/>
      <c r="I183" s="685"/>
      <c r="J183" s="874"/>
      <c r="K183" s="857"/>
      <c r="L183" s="858"/>
      <c r="M183" s="887"/>
      <c r="N183" s="591"/>
      <c r="O183" s="591"/>
      <c r="P183" s="591"/>
    </row>
    <row r="184" spans="2:16">
      <c r="B184" s="860"/>
      <c r="C184" s="878"/>
      <c r="D184" s="806"/>
      <c r="E184" s="806"/>
      <c r="F184" s="806"/>
      <c r="H184" s="806"/>
      <c r="I184" s="685"/>
      <c r="J184" s="874"/>
      <c r="K184" s="857"/>
      <c r="L184" s="858"/>
      <c r="M184" s="887"/>
      <c r="N184" s="591"/>
      <c r="O184" s="591"/>
      <c r="P184" s="591"/>
    </row>
    <row r="185" spans="2:16">
      <c r="B185" s="860"/>
      <c r="C185" s="878"/>
      <c r="D185" s="806"/>
      <c r="E185" s="806"/>
      <c r="F185" s="806"/>
      <c r="H185" s="806"/>
      <c r="I185" s="685"/>
      <c r="J185" s="874"/>
      <c r="K185" s="857"/>
      <c r="L185" s="858"/>
      <c r="M185" s="887"/>
      <c r="N185" s="591"/>
      <c r="O185" s="591"/>
      <c r="P185" s="591"/>
    </row>
    <row r="186" spans="2:16">
      <c r="B186" s="860"/>
      <c r="C186" s="878"/>
      <c r="D186" s="806"/>
      <c r="E186" s="806"/>
      <c r="F186" s="806"/>
      <c r="H186" s="806"/>
      <c r="I186" s="685"/>
      <c r="J186" s="874"/>
      <c r="K186" s="857"/>
      <c r="L186" s="858"/>
      <c r="M186" s="887"/>
      <c r="N186" s="591"/>
      <c r="O186" s="591"/>
      <c r="P186" s="591"/>
    </row>
    <row r="187" spans="2:16">
      <c r="B187" s="860"/>
      <c r="C187" s="878"/>
      <c r="D187" s="806"/>
      <c r="E187" s="806"/>
      <c r="F187" s="806"/>
      <c r="H187" s="806"/>
      <c r="I187" s="685"/>
      <c r="J187" s="874"/>
      <c r="K187" s="857"/>
      <c r="L187" s="858"/>
      <c r="M187" s="887"/>
      <c r="N187" s="591"/>
      <c r="O187" s="591"/>
      <c r="P187" s="591"/>
    </row>
    <row r="188" spans="2:16">
      <c r="B188" s="860"/>
      <c r="C188" s="878"/>
      <c r="D188" s="806"/>
      <c r="E188" s="806"/>
      <c r="F188" s="806"/>
      <c r="H188" s="806"/>
      <c r="I188" s="685"/>
      <c r="J188" s="874"/>
      <c r="K188" s="857"/>
      <c r="L188" s="858"/>
      <c r="M188" s="887"/>
      <c r="N188" s="591"/>
      <c r="O188" s="591"/>
      <c r="P188" s="591"/>
    </row>
    <row r="189" spans="2:16">
      <c r="B189" s="860"/>
      <c r="C189" s="878"/>
      <c r="D189" s="806"/>
      <c r="E189" s="806"/>
      <c r="F189" s="806"/>
      <c r="H189" s="806"/>
      <c r="I189" s="685"/>
      <c r="J189" s="874"/>
      <c r="K189" s="857"/>
      <c r="L189" s="858"/>
      <c r="M189" s="887"/>
      <c r="N189" s="591"/>
      <c r="O189" s="591"/>
      <c r="P189" s="591"/>
    </row>
    <row r="190" spans="2:16">
      <c r="B190" s="860"/>
      <c r="C190" s="878"/>
      <c r="D190" s="806"/>
      <c r="E190" s="806"/>
      <c r="F190" s="806"/>
      <c r="H190" s="806"/>
      <c r="I190" s="685"/>
      <c r="J190" s="874"/>
      <c r="K190" s="857"/>
      <c r="L190" s="858"/>
      <c r="M190" s="887"/>
      <c r="N190" s="591"/>
      <c r="O190" s="591"/>
      <c r="P190" s="591"/>
    </row>
    <row r="191" spans="2:16">
      <c r="B191" s="860"/>
      <c r="C191" s="878"/>
      <c r="D191" s="806"/>
      <c r="E191" s="806"/>
      <c r="F191" s="806"/>
      <c r="H191" s="806"/>
      <c r="I191" s="685"/>
      <c r="J191" s="874"/>
      <c r="K191" s="857"/>
      <c r="L191" s="858"/>
      <c r="M191" s="887"/>
      <c r="N191" s="591"/>
      <c r="O191" s="591"/>
      <c r="P191" s="591"/>
    </row>
    <row r="192" spans="2:16">
      <c r="B192" s="860"/>
      <c r="C192" s="878"/>
      <c r="D192" s="806"/>
      <c r="E192" s="806"/>
      <c r="F192" s="806"/>
      <c r="H192" s="806"/>
      <c r="I192" s="685"/>
      <c r="J192" s="874"/>
      <c r="K192" s="857"/>
      <c r="L192" s="858"/>
      <c r="M192" s="887"/>
      <c r="N192" s="591"/>
      <c r="O192" s="591"/>
      <c r="P192" s="591"/>
    </row>
    <row r="193" spans="2:16">
      <c r="B193" s="860"/>
      <c r="C193" s="878"/>
      <c r="D193" s="806"/>
      <c r="E193" s="806"/>
      <c r="F193" s="806"/>
      <c r="H193" s="806"/>
      <c r="I193" s="685"/>
      <c r="J193" s="874"/>
      <c r="K193" s="857"/>
      <c r="L193" s="858"/>
      <c r="M193" s="887"/>
      <c r="N193" s="591"/>
      <c r="O193" s="591"/>
      <c r="P193" s="591"/>
    </row>
    <row r="194" spans="2:16">
      <c r="B194" s="860"/>
      <c r="C194" s="878"/>
      <c r="D194" s="806"/>
      <c r="E194" s="806"/>
      <c r="F194" s="806"/>
      <c r="H194" s="806"/>
      <c r="I194" s="685"/>
      <c r="J194" s="874"/>
      <c r="K194" s="857"/>
      <c r="L194" s="858"/>
      <c r="M194" s="887"/>
      <c r="N194" s="591"/>
      <c r="O194" s="591"/>
      <c r="P194" s="591"/>
    </row>
    <row r="195" spans="2:16">
      <c r="B195" s="860"/>
      <c r="C195" s="878"/>
      <c r="D195" s="806"/>
      <c r="E195" s="806"/>
      <c r="F195" s="806"/>
      <c r="H195" s="806"/>
      <c r="I195" s="685"/>
      <c r="J195" s="874"/>
      <c r="K195" s="857"/>
      <c r="L195" s="858"/>
      <c r="M195" s="887"/>
      <c r="N195" s="591"/>
      <c r="O195" s="591"/>
      <c r="P195" s="591"/>
    </row>
    <row r="196" spans="2:16">
      <c r="B196" s="860"/>
      <c r="C196" s="878"/>
      <c r="D196" s="806"/>
      <c r="E196" s="806"/>
      <c r="F196" s="806"/>
      <c r="H196" s="806"/>
      <c r="I196" s="685"/>
      <c r="J196" s="874"/>
      <c r="K196" s="857"/>
      <c r="L196" s="858"/>
      <c r="M196" s="887"/>
      <c r="N196" s="591"/>
      <c r="O196" s="591"/>
      <c r="P196" s="591"/>
    </row>
    <row r="197" spans="2:16">
      <c r="B197" s="860"/>
      <c r="C197" s="878"/>
      <c r="D197" s="806"/>
      <c r="E197" s="806"/>
      <c r="F197" s="806"/>
      <c r="H197" s="806"/>
      <c r="I197" s="685"/>
      <c r="J197" s="874"/>
      <c r="K197" s="857"/>
      <c r="L197" s="858"/>
      <c r="M197" s="887"/>
      <c r="N197" s="591"/>
      <c r="O197" s="591"/>
      <c r="P197" s="591"/>
    </row>
    <row r="198" spans="2:16">
      <c r="B198" s="860"/>
      <c r="C198" s="878"/>
      <c r="D198" s="806"/>
      <c r="E198" s="806"/>
      <c r="F198" s="806"/>
      <c r="H198" s="806"/>
      <c r="I198" s="685"/>
      <c r="J198" s="874"/>
      <c r="K198" s="857"/>
      <c r="L198" s="858"/>
      <c r="M198" s="887"/>
      <c r="N198" s="591"/>
      <c r="O198" s="591"/>
      <c r="P198" s="591"/>
    </row>
    <row r="199" spans="2:16">
      <c r="B199" s="860"/>
      <c r="C199" s="878"/>
      <c r="D199" s="806"/>
      <c r="E199" s="806"/>
      <c r="F199" s="806"/>
      <c r="H199" s="806"/>
      <c r="I199" s="685"/>
      <c r="J199" s="874"/>
      <c r="K199" s="857"/>
      <c r="L199" s="858"/>
      <c r="M199" s="887"/>
      <c r="N199" s="591"/>
      <c r="O199" s="591"/>
      <c r="P199" s="591"/>
    </row>
    <row r="200" spans="2:16">
      <c r="B200" s="860"/>
      <c r="C200" s="878"/>
      <c r="D200" s="806"/>
      <c r="E200" s="806"/>
      <c r="F200" s="806"/>
      <c r="H200" s="806"/>
      <c r="I200" s="685"/>
      <c r="J200" s="874"/>
      <c r="K200" s="857"/>
      <c r="L200" s="858"/>
      <c r="M200" s="887"/>
      <c r="N200" s="591"/>
      <c r="O200" s="591"/>
      <c r="P200" s="591"/>
    </row>
    <row r="201" spans="2:16">
      <c r="B201" s="860"/>
      <c r="C201" s="878"/>
      <c r="D201" s="806"/>
      <c r="E201" s="806"/>
      <c r="F201" s="806"/>
      <c r="H201" s="806"/>
      <c r="I201" s="685"/>
      <c r="J201" s="874"/>
      <c r="K201" s="857"/>
      <c r="L201" s="858"/>
      <c r="M201" s="887"/>
      <c r="N201" s="591"/>
      <c r="O201" s="591"/>
      <c r="P201" s="591"/>
    </row>
    <row r="202" spans="2:16">
      <c r="B202" s="860"/>
      <c r="C202" s="878"/>
      <c r="D202" s="806"/>
      <c r="E202" s="806"/>
      <c r="F202" s="806"/>
      <c r="H202" s="806"/>
      <c r="I202" s="685"/>
      <c r="J202" s="874"/>
      <c r="K202" s="857"/>
      <c r="L202" s="858"/>
      <c r="M202" s="887"/>
      <c r="N202" s="591"/>
      <c r="O202" s="591"/>
      <c r="P202" s="591"/>
    </row>
    <row r="203" spans="2:16">
      <c r="B203" s="860"/>
      <c r="C203" s="878"/>
      <c r="D203" s="806"/>
      <c r="E203" s="806"/>
      <c r="F203" s="806"/>
      <c r="H203" s="806"/>
      <c r="I203" s="685"/>
      <c r="J203" s="874"/>
      <c r="K203" s="857"/>
      <c r="L203" s="858"/>
      <c r="M203" s="887"/>
      <c r="N203" s="591"/>
      <c r="O203" s="591"/>
      <c r="P203" s="591"/>
    </row>
    <row r="204" spans="2:16">
      <c r="B204" s="860"/>
      <c r="C204" s="878"/>
      <c r="D204" s="806"/>
      <c r="E204" s="806"/>
      <c r="F204" s="806"/>
      <c r="H204" s="806"/>
      <c r="I204" s="685"/>
      <c r="J204" s="874"/>
      <c r="K204" s="857"/>
      <c r="L204" s="858"/>
      <c r="M204" s="887"/>
      <c r="N204" s="591"/>
      <c r="O204" s="591"/>
      <c r="P204" s="591"/>
    </row>
    <row r="205" spans="2:16">
      <c r="B205" s="860"/>
      <c r="C205" s="878"/>
      <c r="D205" s="806"/>
      <c r="E205" s="806"/>
      <c r="F205" s="806"/>
      <c r="H205" s="806"/>
      <c r="I205" s="685"/>
      <c r="J205" s="874"/>
      <c r="K205" s="857"/>
      <c r="L205" s="858"/>
      <c r="M205" s="887"/>
      <c r="N205" s="591"/>
      <c r="O205" s="591"/>
      <c r="P205" s="591"/>
    </row>
    <row r="206" spans="2:16">
      <c r="B206" s="860"/>
      <c r="C206" s="878"/>
      <c r="D206" s="806"/>
      <c r="E206" s="806"/>
      <c r="F206" s="806"/>
      <c r="H206" s="806"/>
      <c r="I206" s="685"/>
      <c r="J206" s="874"/>
      <c r="K206" s="857"/>
      <c r="L206" s="858"/>
      <c r="M206" s="887"/>
      <c r="N206" s="591"/>
      <c r="O206" s="591"/>
      <c r="P206" s="591"/>
    </row>
    <row r="207" spans="2:16">
      <c r="B207" s="860"/>
      <c r="C207" s="878"/>
      <c r="D207" s="806"/>
      <c r="E207" s="806"/>
      <c r="F207" s="806"/>
      <c r="H207" s="806"/>
      <c r="I207" s="685"/>
      <c r="J207" s="874"/>
      <c r="K207" s="857"/>
      <c r="L207" s="858"/>
      <c r="M207" s="887"/>
      <c r="N207" s="591"/>
      <c r="O207" s="591"/>
      <c r="P207" s="591"/>
    </row>
    <row r="208" spans="2:16">
      <c r="B208" s="860"/>
      <c r="C208" s="878"/>
      <c r="D208" s="806"/>
      <c r="E208" s="806"/>
      <c r="F208" s="806"/>
      <c r="H208" s="806"/>
      <c r="I208" s="685"/>
      <c r="J208" s="874"/>
      <c r="K208" s="857"/>
      <c r="L208" s="858"/>
      <c r="M208" s="887"/>
      <c r="N208" s="591"/>
      <c r="O208" s="591"/>
      <c r="P208" s="591"/>
    </row>
    <row r="209" spans="2:16">
      <c r="B209" s="860"/>
      <c r="C209" s="878"/>
      <c r="D209" s="806"/>
      <c r="E209" s="806"/>
      <c r="F209" s="806"/>
      <c r="H209" s="806"/>
      <c r="I209" s="685"/>
      <c r="J209" s="874"/>
      <c r="K209" s="857"/>
      <c r="L209" s="858"/>
      <c r="M209" s="887"/>
      <c r="N209" s="591"/>
      <c r="O209" s="591"/>
      <c r="P209" s="591"/>
    </row>
    <row r="210" spans="2:16">
      <c r="B210" s="860"/>
      <c r="C210" s="878"/>
      <c r="D210" s="806"/>
      <c r="E210" s="806"/>
      <c r="F210" s="806"/>
      <c r="H210" s="806"/>
      <c r="I210" s="685"/>
      <c r="J210" s="874"/>
      <c r="K210" s="857"/>
      <c r="L210" s="858"/>
      <c r="M210" s="887"/>
      <c r="N210" s="591"/>
      <c r="O210" s="591"/>
      <c r="P210" s="591"/>
    </row>
    <row r="211" spans="2:16">
      <c r="B211" s="860"/>
      <c r="C211" s="878"/>
      <c r="D211" s="806"/>
      <c r="E211" s="806"/>
      <c r="F211" s="806"/>
      <c r="H211" s="806"/>
      <c r="I211" s="685"/>
      <c r="J211" s="874"/>
      <c r="K211" s="857"/>
      <c r="L211" s="858"/>
      <c r="M211" s="887"/>
      <c r="N211" s="591"/>
      <c r="O211" s="591"/>
      <c r="P211" s="591"/>
    </row>
    <row r="212" spans="2:16">
      <c r="B212" s="860"/>
      <c r="C212" s="878"/>
      <c r="D212" s="806"/>
      <c r="E212" s="806"/>
      <c r="F212" s="806"/>
      <c r="H212" s="806"/>
      <c r="I212" s="685"/>
      <c r="J212" s="874"/>
      <c r="K212" s="857"/>
      <c r="L212" s="858"/>
      <c r="M212" s="887"/>
      <c r="N212" s="591"/>
      <c r="O212" s="591"/>
      <c r="P212" s="591"/>
    </row>
    <row r="213" spans="2:16">
      <c r="B213" s="860"/>
      <c r="C213" s="878"/>
      <c r="D213" s="806"/>
      <c r="E213" s="806"/>
      <c r="F213" s="806"/>
      <c r="H213" s="806"/>
      <c r="I213" s="685"/>
      <c r="J213" s="874"/>
      <c r="K213" s="857"/>
      <c r="L213" s="858"/>
      <c r="M213" s="887"/>
      <c r="N213" s="591"/>
      <c r="O213" s="591"/>
      <c r="P213" s="591"/>
    </row>
    <row r="214" spans="2:16">
      <c r="B214" s="860"/>
      <c r="C214" s="878"/>
      <c r="D214" s="806"/>
      <c r="E214" s="806"/>
      <c r="F214" s="806"/>
      <c r="H214" s="806"/>
      <c r="I214" s="685"/>
      <c r="J214" s="874"/>
      <c r="K214" s="857"/>
      <c r="L214" s="858"/>
      <c r="M214" s="887"/>
      <c r="N214" s="591"/>
      <c r="O214" s="591"/>
      <c r="P214" s="591"/>
    </row>
    <row r="215" spans="2:16">
      <c r="B215" s="860"/>
      <c r="C215" s="878"/>
      <c r="D215" s="806"/>
      <c r="E215" s="806"/>
      <c r="F215" s="806"/>
      <c r="H215" s="806"/>
      <c r="I215" s="685"/>
      <c r="J215" s="874"/>
      <c r="K215" s="857"/>
      <c r="L215" s="858"/>
      <c r="M215" s="887"/>
      <c r="N215" s="591"/>
      <c r="O215" s="591"/>
      <c r="P215" s="591"/>
    </row>
    <row r="216" spans="2:16">
      <c r="B216" s="860"/>
      <c r="C216" s="878"/>
      <c r="D216" s="806"/>
      <c r="E216" s="806"/>
      <c r="F216" s="806"/>
      <c r="H216" s="806"/>
      <c r="I216" s="685"/>
      <c r="J216" s="874"/>
      <c r="K216" s="857"/>
      <c r="L216" s="858"/>
      <c r="M216" s="887"/>
      <c r="N216" s="591"/>
      <c r="O216" s="591"/>
      <c r="P216" s="591"/>
    </row>
    <row r="217" spans="2:16">
      <c r="B217" s="860"/>
      <c r="C217" s="878"/>
      <c r="D217" s="806"/>
      <c r="E217" s="806"/>
      <c r="F217" s="806"/>
      <c r="H217" s="806"/>
      <c r="I217" s="685"/>
      <c r="J217" s="874"/>
      <c r="K217" s="857"/>
      <c r="L217" s="858"/>
      <c r="M217" s="887"/>
      <c r="N217" s="591"/>
      <c r="O217" s="591"/>
      <c r="P217" s="591"/>
    </row>
    <row r="218" spans="2:16">
      <c r="B218" s="860"/>
      <c r="C218" s="878"/>
      <c r="D218" s="806"/>
      <c r="E218" s="806"/>
      <c r="F218" s="806"/>
      <c r="H218" s="806"/>
      <c r="I218" s="685"/>
      <c r="J218" s="874"/>
      <c r="K218" s="857"/>
      <c r="L218" s="858"/>
      <c r="M218" s="887"/>
      <c r="N218" s="591"/>
      <c r="O218" s="591"/>
      <c r="P218" s="591"/>
    </row>
    <row r="219" spans="2:16">
      <c r="B219" s="860"/>
      <c r="C219" s="878"/>
      <c r="D219" s="806"/>
      <c r="E219" s="806"/>
      <c r="F219" s="806"/>
      <c r="H219" s="806"/>
      <c r="I219" s="685"/>
      <c r="J219" s="874"/>
      <c r="K219" s="857"/>
      <c r="L219" s="858"/>
      <c r="M219" s="887"/>
      <c r="N219" s="591"/>
      <c r="O219" s="591"/>
      <c r="P219" s="591"/>
    </row>
    <row r="220" spans="2:16">
      <c r="B220" s="860"/>
      <c r="C220" s="878"/>
      <c r="D220" s="806"/>
      <c r="E220" s="806"/>
      <c r="F220" s="806"/>
      <c r="H220" s="806"/>
      <c r="I220" s="685"/>
      <c r="J220" s="874"/>
      <c r="K220" s="857"/>
      <c r="L220" s="858"/>
      <c r="M220" s="887"/>
      <c r="N220" s="591"/>
      <c r="O220" s="591"/>
      <c r="P220" s="591"/>
    </row>
    <row r="221" spans="2:16">
      <c r="B221" s="860"/>
      <c r="C221" s="878"/>
      <c r="D221" s="806"/>
      <c r="E221" s="806"/>
      <c r="F221" s="806"/>
      <c r="H221" s="806"/>
      <c r="I221" s="685"/>
      <c r="J221" s="874"/>
      <c r="K221" s="857"/>
      <c r="L221" s="858"/>
      <c r="M221" s="887"/>
      <c r="N221" s="591"/>
      <c r="O221" s="591"/>
      <c r="P221" s="591"/>
    </row>
    <row r="222" spans="2:16">
      <c r="B222" s="860"/>
      <c r="C222" s="878"/>
      <c r="D222" s="806"/>
      <c r="E222" s="806"/>
      <c r="F222" s="806"/>
      <c r="H222" s="806"/>
      <c r="I222" s="685"/>
      <c r="J222" s="874"/>
      <c r="K222" s="857"/>
      <c r="L222" s="858"/>
      <c r="M222" s="887"/>
      <c r="N222" s="591"/>
      <c r="O222" s="591"/>
      <c r="P222" s="591"/>
    </row>
    <row r="223" spans="2:16">
      <c r="B223" s="860"/>
      <c r="C223" s="878"/>
      <c r="D223" s="806"/>
      <c r="E223" s="806"/>
      <c r="F223" s="806"/>
      <c r="H223" s="806"/>
      <c r="I223" s="685"/>
      <c r="J223" s="874"/>
      <c r="K223" s="857"/>
      <c r="L223" s="858"/>
      <c r="M223" s="887"/>
      <c r="N223" s="591"/>
      <c r="O223" s="591"/>
      <c r="P223" s="591"/>
    </row>
    <row r="224" spans="2:16">
      <c r="B224" s="860"/>
      <c r="C224" s="878"/>
      <c r="D224" s="806"/>
      <c r="E224" s="806"/>
      <c r="F224" s="806"/>
      <c r="H224" s="806"/>
      <c r="I224" s="685"/>
      <c r="J224" s="874"/>
      <c r="K224" s="857"/>
      <c r="L224" s="858"/>
      <c r="M224" s="887"/>
      <c r="N224" s="591"/>
      <c r="O224" s="591"/>
      <c r="P224" s="591"/>
    </row>
    <row r="225" spans="2:16">
      <c r="B225" s="860"/>
      <c r="C225" s="878"/>
      <c r="D225" s="806"/>
      <c r="E225" s="806"/>
      <c r="F225" s="806"/>
      <c r="H225" s="806"/>
      <c r="I225" s="685"/>
      <c r="J225" s="874"/>
      <c r="K225" s="857"/>
      <c r="L225" s="858"/>
      <c r="M225" s="887"/>
      <c r="N225" s="591"/>
      <c r="O225" s="591"/>
      <c r="P225" s="591"/>
    </row>
    <row r="226" spans="2:16">
      <c r="B226" s="860"/>
      <c r="C226" s="878"/>
      <c r="D226" s="806"/>
      <c r="E226" s="806"/>
      <c r="F226" s="806"/>
      <c r="H226" s="806"/>
      <c r="I226" s="685"/>
      <c r="J226" s="874"/>
      <c r="K226" s="857"/>
      <c r="L226" s="858"/>
      <c r="M226" s="887"/>
      <c r="N226" s="591"/>
      <c r="O226" s="591"/>
      <c r="P226" s="591"/>
    </row>
    <row r="227" spans="2:16">
      <c r="B227" s="860"/>
      <c r="C227" s="878"/>
      <c r="D227" s="806"/>
      <c r="E227" s="806"/>
      <c r="F227" s="806"/>
      <c r="H227" s="806"/>
      <c r="I227" s="685"/>
      <c r="J227" s="874"/>
      <c r="K227" s="857"/>
      <c r="L227" s="858"/>
      <c r="M227" s="887"/>
      <c r="N227" s="591"/>
      <c r="O227" s="591"/>
      <c r="P227" s="591"/>
    </row>
    <row r="228" spans="2:16">
      <c r="B228" s="860"/>
      <c r="C228" s="878"/>
      <c r="D228" s="806"/>
      <c r="E228" s="806"/>
      <c r="F228" s="806"/>
      <c r="H228" s="806"/>
      <c r="I228" s="685"/>
      <c r="J228" s="874"/>
      <c r="K228" s="857"/>
      <c r="L228" s="858"/>
      <c r="M228" s="887"/>
      <c r="N228" s="591"/>
      <c r="O228" s="591"/>
      <c r="P228" s="591"/>
    </row>
    <row r="229" spans="2:16">
      <c r="B229" s="860"/>
      <c r="C229" s="878"/>
      <c r="D229" s="806"/>
      <c r="E229" s="806"/>
      <c r="F229" s="806"/>
      <c r="H229" s="806"/>
      <c r="I229" s="685"/>
      <c r="J229" s="874"/>
      <c r="K229" s="857"/>
      <c r="L229" s="858"/>
      <c r="M229" s="887"/>
      <c r="N229" s="591"/>
      <c r="O229" s="591"/>
      <c r="P229" s="591"/>
    </row>
    <row r="230" spans="2:16">
      <c r="B230" s="860"/>
      <c r="C230" s="878"/>
      <c r="D230" s="806"/>
      <c r="E230" s="806"/>
      <c r="F230" s="806"/>
      <c r="H230" s="806"/>
      <c r="I230" s="685"/>
      <c r="J230" s="874"/>
      <c r="K230" s="857"/>
      <c r="L230" s="858"/>
      <c r="M230" s="887"/>
      <c r="N230" s="591"/>
      <c r="O230" s="591"/>
      <c r="P230" s="591"/>
    </row>
    <row r="231" spans="2:16">
      <c r="B231" s="860"/>
      <c r="C231" s="878"/>
      <c r="D231" s="806"/>
      <c r="E231" s="806"/>
      <c r="F231" s="806"/>
      <c r="H231" s="806"/>
      <c r="I231" s="685"/>
      <c r="J231" s="874"/>
      <c r="K231" s="857"/>
      <c r="L231" s="858"/>
      <c r="M231" s="887"/>
      <c r="N231" s="591"/>
      <c r="O231" s="591"/>
      <c r="P231" s="591"/>
    </row>
    <row r="232" spans="2:16">
      <c r="B232" s="860"/>
      <c r="C232" s="878"/>
      <c r="D232" s="806"/>
      <c r="E232" s="806"/>
      <c r="F232" s="806"/>
      <c r="H232" s="806"/>
      <c r="I232" s="685"/>
      <c r="J232" s="874"/>
      <c r="K232" s="857"/>
      <c r="L232" s="858"/>
      <c r="M232" s="887"/>
      <c r="N232" s="591"/>
      <c r="O232" s="591"/>
      <c r="P232" s="591"/>
    </row>
    <row r="233" spans="2:16">
      <c r="B233" s="860"/>
      <c r="C233" s="878"/>
      <c r="D233" s="806"/>
      <c r="E233" s="806"/>
      <c r="F233" s="806"/>
      <c r="H233" s="806"/>
      <c r="I233" s="685"/>
      <c r="J233" s="874"/>
      <c r="K233" s="857"/>
      <c r="L233" s="858"/>
      <c r="M233" s="887"/>
      <c r="N233" s="591"/>
      <c r="O233" s="591"/>
      <c r="P233" s="591"/>
    </row>
    <row r="234" spans="2:16">
      <c r="B234" s="860"/>
      <c r="C234" s="878"/>
      <c r="D234" s="806"/>
      <c r="E234" s="806"/>
      <c r="F234" s="806"/>
      <c r="H234" s="806"/>
      <c r="I234" s="685"/>
      <c r="J234" s="874"/>
      <c r="K234" s="857"/>
      <c r="L234" s="858"/>
      <c r="M234" s="887"/>
      <c r="N234" s="591"/>
      <c r="O234" s="591"/>
      <c r="P234" s="591"/>
    </row>
    <row r="235" spans="2:16">
      <c r="B235" s="860"/>
      <c r="C235" s="878"/>
      <c r="D235" s="806"/>
      <c r="E235" s="806"/>
      <c r="F235" s="806"/>
      <c r="H235" s="806"/>
      <c r="I235" s="685"/>
      <c r="J235" s="874"/>
      <c r="K235" s="857"/>
      <c r="L235" s="858"/>
      <c r="M235" s="887"/>
      <c r="N235" s="591"/>
      <c r="O235" s="591"/>
      <c r="P235" s="591"/>
    </row>
    <row r="236" spans="2:16">
      <c r="B236" s="860"/>
      <c r="C236" s="878"/>
      <c r="D236" s="806"/>
      <c r="E236" s="806"/>
      <c r="F236" s="806"/>
      <c r="H236" s="806"/>
      <c r="I236" s="685"/>
      <c r="J236" s="874"/>
      <c r="K236" s="857"/>
      <c r="L236" s="858"/>
      <c r="M236" s="887"/>
      <c r="N236" s="591"/>
      <c r="O236" s="591"/>
      <c r="P236" s="591"/>
    </row>
    <row r="237" spans="2:16">
      <c r="B237" s="860"/>
      <c r="C237" s="878"/>
      <c r="D237" s="806"/>
      <c r="E237" s="806"/>
      <c r="F237" s="806"/>
      <c r="H237" s="806"/>
      <c r="I237" s="685"/>
      <c r="J237" s="874"/>
      <c r="K237" s="857"/>
      <c r="L237" s="858"/>
      <c r="M237" s="887"/>
      <c r="N237" s="591"/>
      <c r="O237" s="591"/>
      <c r="P237" s="591"/>
    </row>
    <row r="238" spans="2:16">
      <c r="B238" s="860"/>
      <c r="C238" s="878"/>
      <c r="D238" s="806"/>
      <c r="E238" s="806"/>
      <c r="F238" s="806"/>
      <c r="H238" s="806"/>
      <c r="I238" s="685"/>
      <c r="J238" s="874"/>
      <c r="K238" s="857"/>
      <c r="L238" s="858"/>
      <c r="M238" s="887"/>
      <c r="N238" s="591"/>
      <c r="O238" s="591"/>
      <c r="P238" s="591"/>
    </row>
    <row r="239" spans="2:16">
      <c r="B239" s="860"/>
      <c r="C239" s="878"/>
      <c r="D239" s="806"/>
      <c r="E239" s="806"/>
      <c r="F239" s="806"/>
      <c r="H239" s="806"/>
      <c r="I239" s="685"/>
      <c r="J239" s="874"/>
      <c r="K239" s="857"/>
      <c r="L239" s="858"/>
      <c r="M239" s="887"/>
      <c r="N239" s="591"/>
      <c r="O239" s="591"/>
      <c r="P239" s="591"/>
    </row>
    <row r="240" spans="2:16">
      <c r="B240" s="860"/>
      <c r="C240" s="878"/>
      <c r="D240" s="806"/>
      <c r="E240" s="806"/>
      <c r="F240" s="806"/>
      <c r="H240" s="806"/>
      <c r="I240" s="685"/>
      <c r="J240" s="874"/>
      <c r="K240" s="857"/>
      <c r="L240" s="858"/>
      <c r="M240" s="887"/>
      <c r="N240" s="591"/>
      <c r="O240" s="591"/>
      <c r="P240" s="591"/>
    </row>
    <row r="241" spans="2:16">
      <c r="B241" s="860"/>
      <c r="C241" s="878"/>
      <c r="D241" s="806"/>
      <c r="E241" s="806"/>
      <c r="F241" s="806"/>
      <c r="H241" s="806"/>
      <c r="I241" s="685"/>
      <c r="J241" s="874"/>
      <c r="K241" s="857"/>
      <c r="L241" s="858"/>
      <c r="M241" s="887"/>
      <c r="N241" s="591"/>
      <c r="O241" s="591"/>
      <c r="P241" s="591"/>
    </row>
    <row r="242" spans="2:16">
      <c r="B242" s="860"/>
      <c r="C242" s="878"/>
      <c r="D242" s="806"/>
      <c r="E242" s="806"/>
      <c r="F242" s="806"/>
      <c r="H242" s="806"/>
      <c r="I242" s="685"/>
      <c r="J242" s="874"/>
      <c r="K242" s="857"/>
      <c r="L242" s="858"/>
      <c r="M242" s="887"/>
      <c r="N242" s="591"/>
      <c r="O242" s="591"/>
      <c r="P242" s="591"/>
    </row>
    <row r="243" spans="2:16">
      <c r="B243" s="860"/>
      <c r="C243" s="878"/>
      <c r="D243" s="806"/>
      <c r="E243" s="806"/>
      <c r="F243" s="806"/>
      <c r="H243" s="806"/>
      <c r="I243" s="685"/>
      <c r="J243" s="874"/>
      <c r="K243" s="857"/>
      <c r="L243" s="858"/>
      <c r="M243" s="887"/>
      <c r="N243" s="591"/>
      <c r="O243" s="591"/>
      <c r="P243" s="591"/>
    </row>
    <row r="244" spans="2:16">
      <c r="B244" s="860"/>
      <c r="C244" s="878"/>
      <c r="D244" s="806"/>
      <c r="E244" s="806"/>
      <c r="F244" s="806"/>
      <c r="H244" s="806"/>
      <c r="I244" s="685"/>
      <c r="J244" s="874"/>
      <c r="K244" s="857"/>
      <c r="L244" s="858"/>
      <c r="M244" s="887"/>
      <c r="N244" s="591"/>
      <c r="O244" s="591"/>
      <c r="P244" s="591"/>
    </row>
    <row r="245" spans="2:16">
      <c r="B245" s="860"/>
      <c r="C245" s="878"/>
      <c r="D245" s="806"/>
      <c r="E245" s="806"/>
      <c r="F245" s="806"/>
      <c r="H245" s="806"/>
      <c r="I245" s="685"/>
      <c r="J245" s="874"/>
      <c r="K245" s="857"/>
      <c r="L245" s="858"/>
      <c r="M245" s="887"/>
      <c r="N245" s="591"/>
      <c r="O245" s="591"/>
      <c r="P245" s="591"/>
    </row>
    <row r="246" spans="2:16">
      <c r="B246" s="860"/>
      <c r="C246" s="878"/>
      <c r="D246" s="806"/>
      <c r="E246" s="806"/>
      <c r="F246" s="806"/>
      <c r="H246" s="806"/>
      <c r="I246" s="685"/>
      <c r="J246" s="874"/>
      <c r="K246" s="857"/>
      <c r="L246" s="858"/>
      <c r="M246" s="887"/>
      <c r="N246" s="591"/>
      <c r="O246" s="591"/>
      <c r="P246" s="591"/>
    </row>
    <row r="247" spans="2:16">
      <c r="B247" s="860"/>
      <c r="C247" s="878"/>
      <c r="D247" s="806"/>
      <c r="E247" s="806"/>
      <c r="F247" s="806"/>
      <c r="H247" s="806"/>
      <c r="I247" s="685"/>
      <c r="J247" s="874"/>
      <c r="K247" s="857"/>
      <c r="L247" s="858"/>
      <c r="M247" s="887"/>
      <c r="N247" s="591"/>
      <c r="O247" s="591"/>
      <c r="P247" s="591"/>
    </row>
    <row r="248" spans="2:16">
      <c r="B248" s="860"/>
      <c r="C248" s="878"/>
      <c r="D248" s="806"/>
      <c r="E248" s="806"/>
      <c r="F248" s="806"/>
      <c r="H248" s="806"/>
      <c r="I248" s="685"/>
      <c r="J248" s="874"/>
      <c r="K248" s="857"/>
      <c r="L248" s="858"/>
      <c r="M248" s="887"/>
      <c r="N248" s="591"/>
      <c r="O248" s="591"/>
      <c r="P248" s="591"/>
    </row>
    <row r="249" spans="2:16">
      <c r="B249" s="860"/>
      <c r="C249" s="878"/>
      <c r="D249" s="806"/>
      <c r="E249" s="806"/>
      <c r="F249" s="806"/>
      <c r="H249" s="806"/>
      <c r="I249" s="685"/>
      <c r="J249" s="874"/>
      <c r="K249" s="857"/>
      <c r="L249" s="858"/>
      <c r="M249" s="887"/>
      <c r="N249" s="591"/>
      <c r="O249" s="591"/>
      <c r="P249" s="591"/>
    </row>
    <row r="250" spans="2:16">
      <c r="B250" s="860"/>
      <c r="C250" s="878"/>
      <c r="D250" s="806"/>
      <c r="E250" s="806"/>
      <c r="F250" s="806"/>
      <c r="H250" s="806"/>
      <c r="I250" s="685"/>
      <c r="J250" s="874"/>
      <c r="K250" s="857"/>
      <c r="L250" s="858"/>
      <c r="M250" s="887"/>
      <c r="N250" s="591"/>
      <c r="O250" s="591"/>
      <c r="P250" s="591"/>
    </row>
    <row r="251" spans="2:16">
      <c r="B251" s="860"/>
      <c r="C251" s="878"/>
      <c r="D251" s="806"/>
      <c r="E251" s="806"/>
      <c r="F251" s="806"/>
      <c r="H251" s="806"/>
      <c r="I251" s="685"/>
      <c r="J251" s="874"/>
      <c r="K251" s="857"/>
      <c r="L251" s="858"/>
      <c r="M251" s="887"/>
      <c r="N251" s="591"/>
      <c r="O251" s="591"/>
      <c r="P251" s="591"/>
    </row>
    <row r="252" spans="2:16">
      <c r="B252" s="860"/>
      <c r="C252" s="878"/>
      <c r="D252" s="806"/>
      <c r="E252" s="806"/>
      <c r="F252" s="806"/>
      <c r="H252" s="806"/>
      <c r="I252" s="685"/>
      <c r="J252" s="874"/>
      <c r="K252" s="857"/>
      <c r="L252" s="858"/>
      <c r="M252" s="887"/>
      <c r="N252" s="591"/>
      <c r="O252" s="591"/>
      <c r="P252" s="591"/>
    </row>
    <row r="253" spans="2:16">
      <c r="B253" s="860"/>
      <c r="C253" s="878"/>
      <c r="D253" s="806"/>
      <c r="E253" s="806"/>
      <c r="F253" s="806"/>
      <c r="H253" s="806"/>
      <c r="I253" s="685"/>
      <c r="J253" s="874"/>
      <c r="K253" s="857"/>
      <c r="L253" s="858"/>
      <c r="M253" s="887"/>
      <c r="N253" s="591"/>
      <c r="O253" s="591"/>
      <c r="P253" s="591"/>
    </row>
    <row r="254" spans="2:16">
      <c r="B254" s="860"/>
      <c r="C254" s="878"/>
      <c r="D254" s="806"/>
      <c r="E254" s="806"/>
      <c r="F254" s="806"/>
      <c r="H254" s="806"/>
      <c r="I254" s="685"/>
      <c r="J254" s="874"/>
      <c r="K254" s="857"/>
      <c r="L254" s="858"/>
      <c r="M254" s="887"/>
      <c r="N254" s="591"/>
      <c r="O254" s="591"/>
      <c r="P254" s="591"/>
    </row>
    <row r="255" spans="2:16">
      <c r="B255" s="860"/>
      <c r="C255" s="878"/>
      <c r="D255" s="806"/>
      <c r="E255" s="806"/>
      <c r="F255" s="806"/>
      <c r="H255" s="806"/>
      <c r="I255" s="685"/>
      <c r="J255" s="874"/>
      <c r="K255" s="857"/>
      <c r="L255" s="858"/>
      <c r="M255" s="887"/>
      <c r="N255" s="591"/>
      <c r="O255" s="591"/>
      <c r="P255" s="591"/>
    </row>
    <row r="256" spans="2:16">
      <c r="B256" s="860"/>
      <c r="C256" s="878"/>
      <c r="D256" s="806"/>
      <c r="E256" s="806"/>
      <c r="F256" s="806"/>
      <c r="H256" s="806"/>
      <c r="I256" s="685"/>
      <c r="J256" s="874"/>
      <c r="K256" s="857"/>
      <c r="L256" s="858"/>
      <c r="M256" s="887"/>
      <c r="N256" s="591"/>
      <c r="O256" s="591"/>
      <c r="P256" s="591"/>
    </row>
    <row r="257" spans="2:16">
      <c r="B257" s="860"/>
      <c r="C257" s="878"/>
      <c r="D257" s="806"/>
      <c r="E257" s="806"/>
      <c r="F257" s="806"/>
      <c r="H257" s="806"/>
      <c r="I257" s="685"/>
      <c r="J257" s="874"/>
      <c r="K257" s="857"/>
      <c r="L257" s="858"/>
      <c r="M257" s="887"/>
      <c r="N257" s="591"/>
      <c r="O257" s="591"/>
      <c r="P257" s="591"/>
    </row>
    <row r="258" spans="2:16">
      <c r="B258" s="860"/>
      <c r="C258" s="878"/>
      <c r="D258" s="806"/>
      <c r="E258" s="806"/>
      <c r="F258" s="806"/>
      <c r="H258" s="806"/>
      <c r="I258" s="685"/>
      <c r="J258" s="874"/>
      <c r="K258" s="857"/>
      <c r="L258" s="858"/>
      <c r="M258" s="887"/>
      <c r="N258" s="591"/>
      <c r="O258" s="591"/>
      <c r="P258" s="591"/>
    </row>
    <row r="259" spans="2:16">
      <c r="B259" s="860"/>
      <c r="C259" s="878"/>
      <c r="D259" s="806"/>
      <c r="E259" s="806"/>
      <c r="F259" s="806"/>
      <c r="H259" s="806"/>
      <c r="I259" s="685"/>
      <c r="J259" s="874"/>
      <c r="K259" s="857"/>
      <c r="L259" s="858"/>
      <c r="M259" s="887"/>
      <c r="N259" s="591"/>
      <c r="O259" s="591"/>
      <c r="P259" s="591"/>
    </row>
    <row r="260" spans="2:16">
      <c r="B260" s="860"/>
      <c r="C260" s="878"/>
      <c r="D260" s="806"/>
      <c r="E260" s="806"/>
      <c r="F260" s="806"/>
      <c r="H260" s="806"/>
      <c r="I260" s="685"/>
      <c r="J260" s="874"/>
      <c r="K260" s="857"/>
      <c r="L260" s="858"/>
      <c r="M260" s="887"/>
      <c r="N260" s="591"/>
      <c r="O260" s="591"/>
      <c r="P260" s="591"/>
    </row>
    <row r="261" spans="2:16">
      <c r="B261" s="860"/>
      <c r="C261" s="878"/>
      <c r="D261" s="806"/>
      <c r="E261" s="806"/>
      <c r="F261" s="806"/>
      <c r="H261" s="806"/>
      <c r="I261" s="685"/>
      <c r="J261" s="874"/>
      <c r="K261" s="857"/>
      <c r="L261" s="858"/>
      <c r="M261" s="887"/>
      <c r="N261" s="591"/>
      <c r="O261" s="591"/>
      <c r="P261" s="591"/>
    </row>
    <row r="262" spans="2:16">
      <c r="B262" s="860"/>
      <c r="C262" s="878"/>
      <c r="D262" s="806"/>
      <c r="E262" s="806"/>
      <c r="F262" s="806"/>
      <c r="H262" s="806"/>
      <c r="I262" s="685"/>
      <c r="J262" s="874"/>
      <c r="K262" s="857"/>
      <c r="L262" s="858"/>
      <c r="M262" s="887"/>
      <c r="N262" s="591"/>
      <c r="O262" s="591"/>
      <c r="P262" s="591"/>
    </row>
    <row r="263" spans="2:16">
      <c r="B263" s="860"/>
      <c r="C263" s="878"/>
      <c r="D263" s="806"/>
      <c r="E263" s="806"/>
      <c r="F263" s="806"/>
      <c r="H263" s="806"/>
      <c r="I263" s="685"/>
      <c r="J263" s="874"/>
      <c r="K263" s="857"/>
      <c r="L263" s="858"/>
      <c r="M263" s="887"/>
      <c r="N263" s="591"/>
      <c r="O263" s="591"/>
      <c r="P263" s="591"/>
    </row>
    <row r="264" spans="2:16">
      <c r="B264" s="860"/>
      <c r="C264" s="878"/>
      <c r="D264" s="806"/>
      <c r="E264" s="806"/>
      <c r="F264" s="806"/>
      <c r="H264" s="806"/>
      <c r="I264" s="685"/>
      <c r="J264" s="874"/>
      <c r="K264" s="857"/>
      <c r="L264" s="858"/>
      <c r="M264" s="887"/>
      <c r="N264" s="591"/>
      <c r="O264" s="591"/>
      <c r="P264" s="591"/>
    </row>
    <row r="265" spans="2:16">
      <c r="B265" s="860"/>
      <c r="C265" s="878"/>
      <c r="D265" s="806"/>
      <c r="E265" s="806"/>
      <c r="F265" s="806"/>
      <c r="H265" s="806"/>
      <c r="I265" s="685"/>
      <c r="J265" s="874"/>
      <c r="K265" s="857"/>
      <c r="L265" s="858"/>
      <c r="M265" s="887"/>
      <c r="N265" s="591"/>
      <c r="O265" s="591"/>
      <c r="P265" s="591"/>
    </row>
    <row r="266" spans="2:16">
      <c r="B266" s="860"/>
      <c r="C266" s="878"/>
      <c r="D266" s="806"/>
      <c r="E266" s="806"/>
      <c r="F266" s="806"/>
      <c r="H266" s="806"/>
      <c r="I266" s="685"/>
      <c r="J266" s="874"/>
      <c r="K266" s="857"/>
      <c r="L266" s="858"/>
      <c r="M266" s="887"/>
      <c r="N266" s="591"/>
      <c r="O266" s="591"/>
      <c r="P266" s="591"/>
    </row>
    <row r="267" spans="2:16">
      <c r="B267" s="860"/>
      <c r="C267" s="878"/>
      <c r="D267" s="806"/>
      <c r="E267" s="806"/>
      <c r="F267" s="806"/>
      <c r="H267" s="806"/>
      <c r="I267" s="685"/>
      <c r="J267" s="874"/>
      <c r="K267" s="857"/>
      <c r="L267" s="858"/>
      <c r="M267" s="887"/>
      <c r="N267" s="591"/>
      <c r="O267" s="591"/>
      <c r="P267" s="591"/>
    </row>
    <row r="268" spans="2:16">
      <c r="B268" s="860"/>
      <c r="C268" s="878"/>
      <c r="D268" s="806"/>
      <c r="E268" s="806"/>
      <c r="F268" s="806"/>
      <c r="H268" s="806"/>
      <c r="I268" s="685"/>
      <c r="J268" s="874"/>
      <c r="K268" s="857"/>
      <c r="L268" s="858"/>
      <c r="M268" s="887"/>
      <c r="N268" s="591"/>
      <c r="O268" s="591"/>
      <c r="P268" s="591"/>
    </row>
    <row r="269" spans="2:16">
      <c r="B269" s="860"/>
      <c r="C269" s="878"/>
      <c r="D269" s="806"/>
      <c r="E269" s="806"/>
      <c r="F269" s="806"/>
      <c r="H269" s="806"/>
      <c r="I269" s="685"/>
      <c r="J269" s="874"/>
      <c r="K269" s="857"/>
      <c r="L269" s="858"/>
      <c r="M269" s="887"/>
      <c r="N269" s="591"/>
      <c r="O269" s="591"/>
      <c r="P269" s="591"/>
    </row>
    <row r="270" spans="2:16">
      <c r="B270" s="860"/>
      <c r="C270" s="878"/>
      <c r="D270" s="806"/>
      <c r="E270" s="806"/>
      <c r="F270" s="806"/>
      <c r="H270" s="806"/>
      <c r="I270" s="685"/>
      <c r="J270" s="874"/>
      <c r="K270" s="857"/>
      <c r="L270" s="858"/>
      <c r="M270" s="887"/>
      <c r="N270" s="591"/>
      <c r="O270" s="591"/>
      <c r="P270" s="591"/>
    </row>
    <row r="271" spans="2:16">
      <c r="B271" s="860"/>
      <c r="C271" s="878"/>
      <c r="D271" s="806"/>
      <c r="E271" s="806"/>
      <c r="F271" s="806"/>
      <c r="H271" s="806"/>
      <c r="I271" s="685"/>
      <c r="J271" s="874"/>
      <c r="K271" s="857"/>
      <c r="L271" s="858"/>
      <c r="M271" s="887"/>
      <c r="N271" s="591"/>
      <c r="O271" s="591"/>
      <c r="P271" s="591"/>
    </row>
    <row r="272" spans="2:16">
      <c r="B272" s="860"/>
      <c r="C272" s="878"/>
      <c r="D272" s="806"/>
      <c r="E272" s="806"/>
      <c r="F272" s="806"/>
      <c r="H272" s="806"/>
      <c r="I272" s="685"/>
      <c r="J272" s="874"/>
      <c r="K272" s="857"/>
      <c r="L272" s="858"/>
      <c r="M272" s="887"/>
      <c r="N272" s="591"/>
      <c r="O272" s="591"/>
      <c r="P272" s="591"/>
    </row>
    <row r="273" spans="1:16">
      <c r="B273" s="860"/>
      <c r="C273" s="878"/>
      <c r="D273" s="806"/>
      <c r="E273" s="806"/>
      <c r="F273" s="806"/>
      <c r="H273" s="806"/>
      <c r="I273" s="685"/>
      <c r="J273" s="874"/>
      <c r="K273" s="857"/>
      <c r="L273" s="858"/>
      <c r="M273" s="887"/>
      <c r="N273" s="591"/>
      <c r="O273" s="591"/>
      <c r="P273" s="591"/>
    </row>
    <row r="274" spans="1:16">
      <c r="B274" s="860"/>
      <c r="C274" s="878"/>
      <c r="D274" s="806"/>
      <c r="E274" s="806"/>
      <c r="F274" s="806"/>
      <c r="H274" s="806"/>
      <c r="I274" s="685"/>
      <c r="J274" s="874"/>
      <c r="K274" s="857"/>
      <c r="L274" s="858"/>
      <c r="M274" s="887"/>
      <c r="N274" s="591"/>
      <c r="O274" s="591"/>
      <c r="P274" s="591"/>
    </row>
    <row r="275" spans="1:16">
      <c r="B275" s="860"/>
      <c r="C275" s="878"/>
      <c r="D275" s="806"/>
      <c r="E275" s="806"/>
      <c r="F275" s="806"/>
      <c r="H275" s="806"/>
      <c r="I275" s="685"/>
      <c r="J275" s="874"/>
      <c r="K275" s="857"/>
      <c r="L275" s="858"/>
      <c r="M275" s="887"/>
      <c r="N275" s="591"/>
      <c r="O275" s="591"/>
      <c r="P275" s="591"/>
    </row>
    <row r="276" spans="1:16">
      <c r="B276" s="860"/>
      <c r="C276" s="878"/>
      <c r="D276" s="806"/>
      <c r="E276" s="806"/>
      <c r="F276" s="806"/>
      <c r="H276" s="806"/>
      <c r="I276" s="685"/>
      <c r="J276" s="874"/>
      <c r="K276" s="857"/>
      <c r="L276" s="858"/>
      <c r="M276" s="887"/>
      <c r="N276" s="591"/>
      <c r="O276" s="591"/>
      <c r="P276" s="591"/>
    </row>
    <row r="277" spans="1:16">
      <c r="B277" s="860"/>
      <c r="C277" s="878"/>
      <c r="D277" s="806"/>
      <c r="E277" s="806"/>
      <c r="F277" s="806"/>
      <c r="H277" s="806"/>
      <c r="I277" s="685"/>
      <c r="J277" s="874"/>
      <c r="K277" s="857"/>
      <c r="L277" s="858"/>
      <c r="M277" s="887"/>
      <c r="N277" s="591"/>
      <c r="O277" s="591"/>
      <c r="P277" s="591"/>
    </row>
    <row r="278" spans="1:16">
      <c r="B278" s="860"/>
      <c r="C278" s="878"/>
      <c r="D278" s="806"/>
      <c r="E278" s="806"/>
      <c r="F278" s="806"/>
      <c r="H278" s="806"/>
      <c r="I278" s="685"/>
      <c r="J278" s="874"/>
      <c r="K278" s="857"/>
      <c r="L278" s="858"/>
      <c r="M278" s="887"/>
      <c r="N278" s="591"/>
      <c r="O278" s="591"/>
      <c r="P278" s="591"/>
    </row>
    <row r="279" spans="1:16">
      <c r="B279" s="860"/>
      <c r="C279" s="878"/>
      <c r="D279" s="806"/>
      <c r="E279" s="806"/>
      <c r="F279" s="806"/>
      <c r="H279" s="806"/>
      <c r="I279" s="685"/>
      <c r="J279" s="874"/>
      <c r="K279" s="857"/>
      <c r="L279" s="858"/>
      <c r="M279" s="887"/>
      <c r="N279" s="591"/>
      <c r="O279" s="591"/>
      <c r="P279" s="591"/>
    </row>
    <row r="280" spans="1:16">
      <c r="B280" s="860"/>
      <c r="C280" s="878"/>
      <c r="D280" s="806"/>
      <c r="E280" s="806"/>
      <c r="F280" s="806"/>
      <c r="H280" s="806"/>
      <c r="I280" s="685"/>
      <c r="J280" s="874"/>
      <c r="K280" s="857"/>
      <c r="L280" s="858"/>
      <c r="M280" s="887"/>
      <c r="N280" s="591"/>
      <c r="O280" s="591"/>
      <c r="P280" s="591"/>
    </row>
    <row r="281" spans="1:16">
      <c r="B281" s="860"/>
      <c r="C281" s="878"/>
      <c r="D281" s="806"/>
      <c r="E281" s="806"/>
      <c r="F281" s="806"/>
      <c r="H281" s="806"/>
      <c r="I281" s="685"/>
      <c r="J281" s="874"/>
      <c r="K281" s="857"/>
      <c r="L281" s="858"/>
      <c r="M281" s="887"/>
      <c r="N281" s="591"/>
      <c r="O281" s="591"/>
      <c r="P281" s="591"/>
    </row>
    <row r="282" spans="1:16">
      <c r="B282" s="860"/>
      <c r="C282" s="878"/>
      <c r="D282" s="806"/>
      <c r="E282" s="806"/>
      <c r="F282" s="806"/>
      <c r="H282" s="806"/>
      <c r="I282" s="685"/>
      <c r="J282" s="874"/>
      <c r="K282" s="857"/>
      <c r="L282" s="858"/>
      <c r="M282" s="887"/>
      <c r="N282" s="591"/>
      <c r="O282" s="591"/>
      <c r="P282" s="591"/>
    </row>
    <row r="283" spans="1:16">
      <c r="B283" s="860"/>
      <c r="C283" s="878"/>
      <c r="D283" s="806"/>
      <c r="E283" s="806"/>
      <c r="F283" s="806"/>
      <c r="H283" s="806"/>
      <c r="I283" s="685"/>
      <c r="J283" s="874"/>
      <c r="K283" s="857"/>
      <c r="L283" s="858"/>
      <c r="M283" s="887"/>
      <c r="N283" s="591"/>
      <c r="O283" s="591"/>
      <c r="P283" s="591"/>
    </row>
    <row r="284" spans="1:16">
      <c r="B284" s="860"/>
      <c r="C284" s="878"/>
      <c r="D284" s="806"/>
      <c r="E284" s="806"/>
      <c r="F284" s="806"/>
      <c r="H284" s="806"/>
      <c r="I284" s="685"/>
      <c r="J284" s="874"/>
      <c r="K284" s="857"/>
      <c r="L284" s="858"/>
      <c r="M284" s="887"/>
      <c r="N284" s="591"/>
      <c r="O284" s="591"/>
      <c r="P284" s="591"/>
    </row>
    <row r="285" spans="1:16">
      <c r="B285" s="860"/>
      <c r="C285" s="878"/>
      <c r="D285" s="806"/>
      <c r="E285" s="806"/>
      <c r="F285" s="806"/>
      <c r="H285" s="806"/>
      <c r="I285" s="685"/>
      <c r="J285" s="874"/>
      <c r="K285" s="857"/>
      <c r="L285" s="858"/>
      <c r="M285" s="887"/>
      <c r="N285" s="591"/>
      <c r="O285" s="591"/>
      <c r="P285" s="591"/>
    </row>
    <row r="286" spans="1:16">
      <c r="B286" s="860"/>
      <c r="C286" s="878"/>
      <c r="D286" s="806"/>
      <c r="E286" s="806"/>
      <c r="F286" s="806"/>
      <c r="H286" s="806"/>
      <c r="I286" s="685"/>
      <c r="J286" s="874"/>
      <c r="K286" s="857"/>
      <c r="L286" s="858"/>
      <c r="M286" s="887"/>
      <c r="N286" s="591"/>
      <c r="O286" s="591"/>
      <c r="P286" s="591"/>
    </row>
    <row r="287" spans="1:16">
      <c r="A287" s="863"/>
      <c r="B287" s="860"/>
      <c r="C287" s="878"/>
      <c r="D287" s="806"/>
      <c r="E287" s="806"/>
      <c r="F287" s="861"/>
      <c r="G287" s="862"/>
      <c r="H287" s="863"/>
      <c r="I287" s="870"/>
      <c r="J287" s="874"/>
      <c r="K287" s="861"/>
      <c r="L287" s="862"/>
      <c r="M287" s="864"/>
      <c r="N287" s="591"/>
      <c r="O287" s="591"/>
      <c r="P287" s="591"/>
    </row>
    <row r="288" spans="1:16">
      <c r="A288" s="863"/>
      <c r="B288" s="860"/>
      <c r="C288" s="878"/>
      <c r="D288" s="806"/>
      <c r="E288" s="806"/>
      <c r="F288" s="861"/>
      <c r="G288" s="862"/>
      <c r="H288" s="863"/>
      <c r="I288" s="870"/>
      <c r="J288" s="874"/>
      <c r="K288" s="861"/>
      <c r="L288" s="862"/>
      <c r="M288" s="864"/>
      <c r="N288" s="591"/>
      <c r="O288" s="591"/>
      <c r="P288" s="591"/>
    </row>
    <row r="289" spans="1:16">
      <c r="A289" s="863"/>
      <c r="B289" s="860"/>
      <c r="C289" s="878"/>
      <c r="D289" s="806"/>
      <c r="E289" s="806"/>
      <c r="F289" s="861"/>
      <c r="G289" s="862"/>
      <c r="H289" s="863"/>
      <c r="I289" s="870"/>
      <c r="J289" s="874"/>
      <c r="K289" s="861"/>
      <c r="L289" s="862"/>
      <c r="M289" s="864"/>
      <c r="N289" s="591"/>
      <c r="O289" s="591"/>
      <c r="P289" s="591"/>
    </row>
    <row r="290" spans="1:16">
      <c r="B290" s="860"/>
      <c r="C290" s="878"/>
      <c r="D290" s="806"/>
      <c r="E290" s="806"/>
      <c r="F290" s="806"/>
      <c r="H290" s="806"/>
      <c r="I290" s="871"/>
      <c r="J290" s="865"/>
      <c r="K290" s="263"/>
      <c r="L290" s="858"/>
      <c r="M290" s="887"/>
      <c r="N290" s="591"/>
      <c r="O290" s="591"/>
      <c r="P290" s="591"/>
    </row>
    <row r="291" spans="1:16">
      <c r="B291" s="860"/>
      <c r="C291" s="878"/>
      <c r="D291" s="806"/>
      <c r="E291" s="806"/>
      <c r="F291" s="806"/>
      <c r="H291" s="806"/>
      <c r="I291" s="685"/>
      <c r="J291" s="859"/>
      <c r="K291" s="263"/>
      <c r="L291" s="858"/>
      <c r="M291" s="887"/>
      <c r="N291" s="591"/>
      <c r="O291" s="591"/>
      <c r="P291" s="591"/>
    </row>
    <row r="292" spans="1:16">
      <c r="B292" s="860"/>
      <c r="C292" s="878"/>
      <c r="D292" s="806"/>
      <c r="E292" s="806"/>
      <c r="F292" s="806"/>
      <c r="H292" s="806"/>
      <c r="I292" s="685"/>
      <c r="J292" s="859"/>
      <c r="K292" s="263"/>
      <c r="L292" s="858"/>
      <c r="M292" s="887"/>
      <c r="N292" s="591"/>
      <c r="O292" s="591"/>
      <c r="P292" s="591"/>
    </row>
    <row r="293" spans="1:16">
      <c r="B293" s="860"/>
      <c r="C293" s="878"/>
      <c r="D293" s="806"/>
      <c r="E293" s="806"/>
      <c r="F293" s="806"/>
      <c r="H293" s="806"/>
      <c r="I293" s="685"/>
      <c r="J293" s="859"/>
      <c r="K293" s="263"/>
      <c r="L293" s="858"/>
      <c r="M293" s="887"/>
      <c r="N293" s="591"/>
      <c r="O293" s="591"/>
      <c r="P293" s="591"/>
    </row>
    <row r="294" spans="1:16">
      <c r="B294" s="860"/>
      <c r="C294" s="878"/>
      <c r="D294" s="806"/>
      <c r="E294" s="806"/>
      <c r="F294" s="806"/>
      <c r="H294" s="806"/>
      <c r="I294" s="685"/>
      <c r="J294" s="802"/>
      <c r="K294" s="808"/>
      <c r="L294" s="858"/>
      <c r="M294" s="887"/>
      <c r="N294" s="591"/>
      <c r="O294" s="591"/>
      <c r="P294" s="591"/>
    </row>
    <row r="295" spans="1:16">
      <c r="A295" s="863"/>
      <c r="B295" s="860"/>
      <c r="C295" s="878"/>
      <c r="D295" s="806"/>
      <c r="E295" s="806"/>
      <c r="F295" s="861"/>
      <c r="G295" s="862"/>
      <c r="H295" s="863"/>
      <c r="I295" s="870"/>
      <c r="J295" s="874"/>
      <c r="K295" s="861"/>
      <c r="L295" s="862"/>
      <c r="M295" s="864"/>
      <c r="N295" s="591"/>
      <c r="O295" s="591"/>
      <c r="P295" s="591"/>
    </row>
    <row r="296" spans="1:16">
      <c r="A296" s="863"/>
      <c r="B296" s="860"/>
      <c r="C296" s="878"/>
      <c r="D296" s="806"/>
      <c r="E296" s="806"/>
      <c r="F296" s="861"/>
      <c r="G296" s="862"/>
      <c r="H296" s="863"/>
      <c r="I296" s="870"/>
      <c r="J296" s="874"/>
      <c r="K296" s="861"/>
      <c r="L296" s="862"/>
      <c r="M296" s="864"/>
      <c r="N296" s="591"/>
      <c r="O296" s="591"/>
      <c r="P296" s="591"/>
    </row>
    <row r="297" spans="1:16">
      <c r="A297" s="863"/>
      <c r="B297" s="860"/>
      <c r="C297" s="878"/>
      <c r="D297" s="806"/>
      <c r="E297" s="806"/>
      <c r="F297" s="861"/>
      <c r="G297" s="862"/>
      <c r="H297" s="863"/>
      <c r="I297" s="870"/>
      <c r="J297" s="874"/>
      <c r="K297" s="861"/>
      <c r="L297" s="862"/>
      <c r="M297" s="864"/>
      <c r="N297" s="591"/>
      <c r="O297" s="591"/>
      <c r="P297" s="591"/>
    </row>
    <row r="298" spans="1:16">
      <c r="A298" s="863"/>
      <c r="B298" s="860"/>
      <c r="C298" s="878"/>
      <c r="D298" s="806"/>
      <c r="E298" s="806"/>
      <c r="F298" s="861"/>
      <c r="G298" s="862"/>
      <c r="H298" s="863"/>
      <c r="I298" s="870"/>
      <c r="J298" s="874"/>
      <c r="K298" s="861"/>
      <c r="L298" s="862"/>
      <c r="M298" s="864"/>
      <c r="N298" s="591"/>
      <c r="O298" s="591"/>
      <c r="P298" s="591"/>
    </row>
    <row r="299" spans="1:16">
      <c r="A299" s="863"/>
      <c r="B299" s="860"/>
      <c r="C299" s="878"/>
      <c r="D299" s="806"/>
      <c r="E299" s="806"/>
      <c r="F299" s="861"/>
      <c r="G299" s="862"/>
      <c r="H299" s="863"/>
      <c r="I299" s="870"/>
      <c r="J299" s="874"/>
      <c r="K299" s="861"/>
      <c r="L299" s="862"/>
      <c r="M299" s="864"/>
      <c r="N299" s="591"/>
      <c r="O299" s="591"/>
      <c r="P299" s="591"/>
    </row>
    <row r="300" spans="1:16">
      <c r="B300" s="860"/>
      <c r="C300" s="880"/>
      <c r="D300" s="881"/>
      <c r="E300" s="881"/>
      <c r="F300" s="805"/>
      <c r="H300" s="805"/>
      <c r="I300" s="591"/>
      <c r="J300" s="802"/>
      <c r="K300" s="808"/>
      <c r="L300" s="805"/>
      <c r="M300" s="805"/>
      <c r="N300" s="591"/>
      <c r="O300" s="591"/>
      <c r="P300" s="591"/>
    </row>
    <row r="301" spans="1:16">
      <c r="B301" s="860"/>
      <c r="C301" s="878"/>
      <c r="D301" s="806"/>
      <c r="E301" s="806"/>
      <c r="F301" s="806"/>
      <c r="H301" s="806"/>
      <c r="I301" s="871"/>
      <c r="J301" s="865"/>
      <c r="K301" s="263"/>
      <c r="L301" s="872"/>
      <c r="M301" s="887"/>
      <c r="N301" s="591"/>
      <c r="O301" s="591"/>
      <c r="P301" s="591"/>
    </row>
    <row r="302" spans="1:16">
      <c r="B302" s="860"/>
      <c r="C302" s="878"/>
      <c r="D302" s="806"/>
      <c r="E302" s="806"/>
      <c r="F302" s="806"/>
      <c r="H302" s="806"/>
      <c r="I302" s="685"/>
      <c r="J302" s="859"/>
      <c r="K302" s="263"/>
      <c r="L302" s="872"/>
      <c r="M302" s="887"/>
      <c r="N302" s="591"/>
      <c r="O302" s="591"/>
      <c r="P302" s="591"/>
    </row>
    <row r="303" spans="1:16">
      <c r="B303" s="860"/>
      <c r="C303" s="878"/>
      <c r="D303" s="806"/>
      <c r="E303" s="806"/>
      <c r="F303" s="806"/>
      <c r="H303" s="806"/>
      <c r="I303" s="685"/>
      <c r="J303" s="859"/>
      <c r="K303" s="263"/>
      <c r="L303" s="872"/>
      <c r="M303" s="887"/>
      <c r="N303" s="591"/>
      <c r="O303" s="591"/>
      <c r="P303" s="591"/>
    </row>
    <row r="304" spans="1:16">
      <c r="B304" s="860"/>
      <c r="C304" s="878"/>
      <c r="D304" s="806"/>
      <c r="E304" s="806"/>
      <c r="F304" s="806"/>
      <c r="H304" s="806"/>
      <c r="I304" s="685"/>
      <c r="J304" s="859"/>
      <c r="K304" s="263"/>
      <c r="L304" s="872"/>
      <c r="M304" s="887"/>
      <c r="N304" s="591"/>
      <c r="O304" s="591"/>
      <c r="P304" s="591"/>
    </row>
    <row r="305" spans="1:16">
      <c r="B305" s="860"/>
      <c r="C305" s="878"/>
      <c r="D305" s="806"/>
      <c r="E305" s="806"/>
      <c r="F305" s="806"/>
      <c r="H305" s="806"/>
      <c r="I305" s="685"/>
      <c r="J305" s="874"/>
      <c r="K305" s="872"/>
      <c r="L305" s="872"/>
      <c r="M305" s="887"/>
      <c r="N305" s="591"/>
      <c r="O305" s="591"/>
      <c r="P305" s="591"/>
    </row>
    <row r="306" spans="1:16">
      <c r="A306" s="863"/>
      <c r="B306" s="860"/>
      <c r="C306" s="878"/>
      <c r="D306" s="806"/>
      <c r="E306" s="806"/>
      <c r="F306" s="861"/>
      <c r="G306" s="862"/>
      <c r="H306" s="863"/>
      <c r="I306" s="870"/>
      <c r="J306" s="874"/>
      <c r="K306" s="861"/>
      <c r="L306" s="862"/>
      <c r="M306" s="864"/>
      <c r="N306" s="591"/>
      <c r="O306" s="591"/>
      <c r="P306" s="591"/>
    </row>
    <row r="307" spans="1:16">
      <c r="A307" s="863"/>
      <c r="B307" s="860"/>
      <c r="C307" s="878"/>
      <c r="D307" s="806"/>
      <c r="E307" s="806"/>
      <c r="F307" s="861"/>
      <c r="G307" s="862"/>
      <c r="H307" s="863"/>
      <c r="I307" s="870"/>
      <c r="J307" s="874"/>
      <c r="K307" s="861"/>
      <c r="L307" s="862"/>
      <c r="M307" s="864"/>
      <c r="N307" s="591"/>
      <c r="O307" s="591"/>
      <c r="P307" s="591"/>
    </row>
    <row r="308" spans="1:16">
      <c r="A308" s="863"/>
      <c r="B308" s="860"/>
      <c r="C308" s="878"/>
      <c r="D308" s="806"/>
      <c r="E308" s="806"/>
      <c r="F308" s="861"/>
      <c r="G308" s="862"/>
      <c r="H308" s="863"/>
      <c r="I308" s="870"/>
      <c r="J308" s="874"/>
      <c r="K308" s="861"/>
      <c r="L308" s="862"/>
      <c r="M308" s="864"/>
      <c r="N308" s="591"/>
      <c r="O308" s="591"/>
      <c r="P308" s="591"/>
    </row>
    <row r="309" spans="1:16">
      <c r="A309" s="863"/>
      <c r="B309" s="860"/>
      <c r="C309" s="878"/>
      <c r="D309" s="806"/>
      <c r="E309" s="806"/>
      <c r="F309" s="861"/>
      <c r="G309" s="862"/>
      <c r="H309" s="863"/>
      <c r="I309" s="870"/>
      <c r="J309" s="874"/>
      <c r="K309" s="861"/>
      <c r="L309" s="862"/>
      <c r="M309" s="864"/>
      <c r="N309" s="591"/>
      <c r="O309" s="591"/>
      <c r="P309" s="591"/>
    </row>
    <row r="310" spans="1:16">
      <c r="A310" s="863"/>
      <c r="B310" s="860"/>
      <c r="C310" s="878"/>
      <c r="D310" s="806"/>
      <c r="E310" s="806"/>
      <c r="F310" s="861"/>
      <c r="G310" s="862"/>
      <c r="H310" s="863"/>
      <c r="I310" s="870"/>
      <c r="J310" s="874"/>
      <c r="K310" s="861"/>
      <c r="L310" s="862"/>
      <c r="M310" s="864"/>
      <c r="N310" s="591"/>
      <c r="O310" s="591"/>
      <c r="P310" s="591"/>
    </row>
    <row r="311" spans="1:16">
      <c r="A311" s="863"/>
      <c r="B311" s="860"/>
      <c r="C311" s="878"/>
      <c r="D311" s="806"/>
      <c r="E311" s="806"/>
      <c r="F311" s="861"/>
      <c r="G311" s="862"/>
      <c r="H311" s="863"/>
      <c r="I311" s="870"/>
      <c r="J311" s="874"/>
      <c r="K311" s="861"/>
      <c r="L311" s="862"/>
      <c r="M311" s="864"/>
      <c r="N311" s="591"/>
      <c r="O311" s="591"/>
      <c r="P311" s="591"/>
    </row>
    <row r="312" spans="1:16">
      <c r="A312" s="263"/>
      <c r="B312" s="860"/>
      <c r="C312" s="263"/>
      <c r="D312" s="882"/>
      <c r="E312" s="882"/>
      <c r="F312" s="805"/>
      <c r="H312" s="805"/>
      <c r="I312" s="591"/>
      <c r="J312" s="802"/>
      <c r="K312" s="808"/>
      <c r="L312" s="805"/>
      <c r="M312" s="805"/>
      <c r="N312" s="591"/>
      <c r="O312" s="591"/>
      <c r="P312" s="591"/>
    </row>
    <row r="313" spans="1:16">
      <c r="A313" s="263"/>
      <c r="B313" s="263"/>
      <c r="C313" s="263"/>
      <c r="D313" s="882"/>
      <c r="E313" s="882"/>
      <c r="F313" s="805"/>
      <c r="H313" s="805"/>
      <c r="I313" s="871"/>
      <c r="J313" s="865"/>
      <c r="K313" s="263"/>
      <c r="L313" s="805"/>
      <c r="M313" s="805"/>
      <c r="N313" s="591"/>
      <c r="O313" s="591"/>
      <c r="P313" s="591"/>
    </row>
    <row r="314" spans="1:16">
      <c r="A314" s="263"/>
      <c r="B314" s="263"/>
      <c r="C314" s="263"/>
      <c r="D314" s="882"/>
      <c r="E314" s="882"/>
      <c r="F314" s="805"/>
      <c r="H314" s="805"/>
      <c r="I314" s="591"/>
      <c r="J314" s="859"/>
      <c r="K314" s="263"/>
      <c r="L314" s="805"/>
      <c r="M314" s="805"/>
      <c r="N314" s="591"/>
      <c r="O314" s="591"/>
      <c r="P314" s="591"/>
    </row>
    <row r="315" spans="1:16">
      <c r="A315" s="805"/>
      <c r="B315" s="263"/>
      <c r="C315" s="263"/>
      <c r="D315" s="882"/>
      <c r="E315" s="882"/>
      <c r="F315" s="805"/>
      <c r="H315" s="805"/>
      <c r="I315" s="591"/>
      <c r="J315" s="859"/>
      <c r="K315" s="263"/>
      <c r="L315" s="805"/>
      <c r="M315" s="805"/>
      <c r="N315" s="591"/>
      <c r="O315" s="591"/>
      <c r="P315" s="591"/>
    </row>
    <row r="316" spans="1:16">
      <c r="A316" s="805"/>
      <c r="B316" s="263"/>
      <c r="C316" s="263"/>
      <c r="D316" s="882"/>
      <c r="E316" s="882"/>
      <c r="F316" s="805"/>
      <c r="H316" s="805"/>
      <c r="I316" s="591"/>
      <c r="J316" s="859"/>
      <c r="K316" s="263"/>
      <c r="L316" s="805"/>
      <c r="M316" s="805"/>
      <c r="N316" s="591"/>
      <c r="O316" s="591"/>
      <c r="P316" s="591"/>
    </row>
    <row r="317" spans="1:16">
      <c r="B317" s="860"/>
      <c r="C317" s="880"/>
      <c r="D317" s="881"/>
      <c r="E317" s="881"/>
      <c r="F317" s="805"/>
      <c r="H317" s="805"/>
      <c r="I317" s="591"/>
      <c r="J317" s="802"/>
      <c r="K317" s="808"/>
      <c r="L317" s="805"/>
      <c r="M317" s="805"/>
      <c r="N317" s="591"/>
      <c r="O317" s="591"/>
      <c r="P317" s="591"/>
    </row>
    <row r="318" spans="1:16">
      <c r="B318" s="860"/>
      <c r="C318" s="880"/>
      <c r="D318" s="881"/>
      <c r="E318" s="881"/>
      <c r="F318" s="805"/>
      <c r="H318" s="805"/>
      <c r="I318" s="591"/>
      <c r="J318" s="802"/>
      <c r="K318" s="808"/>
      <c r="L318" s="805"/>
      <c r="M318" s="805"/>
      <c r="N318" s="591"/>
      <c r="O318" s="591"/>
      <c r="P318" s="591"/>
    </row>
    <row r="319" spans="1:16">
      <c r="B319" s="860"/>
      <c r="C319" s="880"/>
      <c r="D319" s="881"/>
      <c r="E319" s="881"/>
      <c r="F319" s="805"/>
      <c r="H319" s="805"/>
      <c r="I319" s="591"/>
      <c r="J319" s="802"/>
      <c r="K319" s="808"/>
      <c r="L319" s="805"/>
      <c r="M319" s="805"/>
      <c r="N319" s="591"/>
      <c r="O319" s="591"/>
      <c r="P319" s="591"/>
    </row>
    <row r="320" spans="1:16">
      <c r="B320" s="860"/>
      <c r="C320" s="880"/>
      <c r="D320" s="881"/>
      <c r="E320" s="881"/>
      <c r="F320" s="805"/>
      <c r="H320" s="805"/>
      <c r="I320" s="591"/>
      <c r="J320" s="802"/>
      <c r="K320" s="808"/>
      <c r="L320" s="805"/>
      <c r="M320" s="805"/>
      <c r="N320" s="591"/>
      <c r="O320" s="591"/>
      <c r="P320" s="591"/>
    </row>
    <row r="321" spans="2:16">
      <c r="B321" s="860"/>
      <c r="C321" s="880"/>
      <c r="D321" s="881"/>
      <c r="E321" s="881"/>
      <c r="F321" s="805"/>
      <c r="H321" s="805"/>
      <c r="I321" s="591"/>
      <c r="J321" s="802"/>
      <c r="K321" s="808"/>
      <c r="L321" s="805"/>
      <c r="M321" s="805"/>
      <c r="N321" s="591"/>
      <c r="O321" s="591"/>
      <c r="P321" s="591"/>
    </row>
    <row r="322" spans="2:16">
      <c r="B322" s="860"/>
      <c r="C322" s="880"/>
      <c r="D322" s="881"/>
      <c r="E322" s="881"/>
      <c r="F322" s="805"/>
      <c r="H322" s="805"/>
      <c r="I322" s="591"/>
      <c r="J322" s="802"/>
      <c r="K322" s="808"/>
      <c r="L322" s="805"/>
      <c r="M322" s="805"/>
      <c r="N322" s="591"/>
      <c r="O322" s="591"/>
      <c r="P322" s="591"/>
    </row>
    <row r="323" spans="2:16">
      <c r="B323" s="860"/>
      <c r="C323" s="880"/>
      <c r="D323" s="881"/>
      <c r="E323" s="881"/>
      <c r="F323" s="805"/>
      <c r="H323" s="805"/>
      <c r="I323" s="591"/>
      <c r="J323" s="802"/>
      <c r="K323" s="808"/>
      <c r="L323" s="805"/>
      <c r="M323" s="805"/>
      <c r="N323" s="591"/>
      <c r="O323" s="591"/>
      <c r="P323" s="591"/>
    </row>
    <row r="324" spans="2:16">
      <c r="B324" s="860"/>
      <c r="C324" s="880"/>
      <c r="D324" s="881"/>
      <c r="E324" s="881"/>
      <c r="F324" s="805"/>
      <c r="H324" s="805"/>
      <c r="I324" s="591"/>
      <c r="J324" s="802"/>
      <c r="K324" s="808"/>
      <c r="L324" s="805"/>
      <c r="M324" s="805"/>
      <c r="N324" s="591"/>
      <c r="O324" s="591"/>
      <c r="P324" s="591"/>
    </row>
    <row r="325" spans="2:16">
      <c r="B325" s="860"/>
      <c r="C325" s="880"/>
      <c r="D325" s="881"/>
      <c r="E325" s="881"/>
      <c r="F325" s="805"/>
      <c r="H325" s="805"/>
      <c r="I325" s="591"/>
      <c r="J325" s="802"/>
      <c r="K325" s="808"/>
      <c r="L325" s="805"/>
      <c r="M325" s="805"/>
      <c r="N325" s="591"/>
      <c r="O325" s="591"/>
      <c r="P325" s="591"/>
    </row>
    <row r="326" spans="2:16">
      <c r="B326" s="860"/>
      <c r="C326" s="880"/>
      <c r="D326" s="881"/>
      <c r="E326" s="881"/>
      <c r="F326" s="805"/>
      <c r="H326" s="805"/>
      <c r="I326" s="591"/>
      <c r="J326" s="802"/>
      <c r="K326" s="808"/>
      <c r="L326" s="805"/>
      <c r="M326" s="805"/>
      <c r="N326" s="591"/>
      <c r="O326" s="591"/>
      <c r="P326" s="591"/>
    </row>
    <row r="327" spans="2:16">
      <c r="B327" s="860"/>
      <c r="C327" s="880"/>
      <c r="D327" s="881"/>
      <c r="E327" s="881"/>
      <c r="F327" s="805"/>
      <c r="H327" s="805"/>
      <c r="I327" s="591"/>
      <c r="J327" s="802"/>
      <c r="K327" s="808"/>
      <c r="L327" s="805"/>
      <c r="M327" s="805"/>
      <c r="N327" s="591"/>
      <c r="O327" s="591"/>
      <c r="P327" s="591"/>
    </row>
    <row r="328" spans="2:16">
      <c r="B328" s="860"/>
      <c r="C328" s="880"/>
      <c r="D328" s="881"/>
      <c r="E328" s="881"/>
      <c r="F328" s="805"/>
      <c r="H328" s="805"/>
      <c r="I328" s="591"/>
      <c r="J328" s="802"/>
      <c r="K328" s="808"/>
      <c r="L328" s="805"/>
      <c r="M328" s="805"/>
      <c r="N328" s="591"/>
      <c r="O328" s="591"/>
      <c r="P328" s="591"/>
    </row>
    <row r="329" spans="2:16">
      <c r="B329" s="860"/>
      <c r="C329" s="880"/>
      <c r="D329" s="881"/>
      <c r="E329" s="881"/>
      <c r="F329" s="805"/>
      <c r="H329" s="805"/>
      <c r="I329" s="591"/>
      <c r="J329" s="802"/>
      <c r="K329" s="808"/>
      <c r="L329" s="805"/>
      <c r="M329" s="805"/>
      <c r="N329" s="591"/>
      <c r="O329" s="591"/>
      <c r="P329" s="591"/>
    </row>
    <row r="330" spans="2:16">
      <c r="B330" s="860"/>
      <c r="C330" s="880"/>
      <c r="D330" s="881"/>
      <c r="E330" s="881"/>
      <c r="F330" s="805"/>
      <c r="H330" s="805"/>
      <c r="I330" s="591"/>
      <c r="J330" s="802"/>
      <c r="K330" s="808"/>
      <c r="L330" s="805"/>
      <c r="M330" s="805"/>
      <c r="N330" s="591"/>
      <c r="O330" s="591"/>
      <c r="P330" s="591"/>
    </row>
    <row r="331" spans="2:16">
      <c r="B331" s="860"/>
      <c r="C331" s="880"/>
      <c r="D331" s="881"/>
      <c r="E331" s="881"/>
      <c r="F331" s="805"/>
      <c r="H331" s="805"/>
      <c r="I331" s="591"/>
      <c r="J331" s="802"/>
      <c r="K331" s="808"/>
      <c r="L331" s="805"/>
      <c r="M331" s="805"/>
      <c r="N331" s="591"/>
      <c r="O331" s="591"/>
      <c r="P331" s="591"/>
    </row>
    <row r="332" spans="2:16">
      <c r="B332" s="860"/>
      <c r="C332" s="880"/>
      <c r="D332" s="881"/>
      <c r="E332" s="881"/>
      <c r="F332" s="805"/>
      <c r="H332" s="805"/>
      <c r="I332" s="591"/>
      <c r="J332" s="802"/>
      <c r="K332" s="808"/>
      <c r="L332" s="805"/>
      <c r="M332" s="805"/>
      <c r="N332" s="591"/>
      <c r="O332" s="591"/>
      <c r="P332" s="591"/>
    </row>
    <row r="333" spans="2:16">
      <c r="B333" s="860"/>
      <c r="C333" s="880"/>
      <c r="D333" s="881"/>
      <c r="E333" s="881"/>
      <c r="F333" s="805"/>
      <c r="H333" s="805"/>
      <c r="I333" s="591"/>
      <c r="J333" s="802"/>
      <c r="K333" s="808"/>
      <c r="L333" s="805"/>
      <c r="M333" s="805"/>
      <c r="N333" s="591"/>
      <c r="O333" s="591"/>
      <c r="P333" s="591"/>
    </row>
    <row r="334" spans="2:16">
      <c r="B334" s="860"/>
      <c r="C334" s="880"/>
      <c r="D334" s="881"/>
      <c r="E334" s="881"/>
      <c r="F334" s="805"/>
      <c r="H334" s="805"/>
      <c r="I334" s="591"/>
      <c r="J334" s="802"/>
      <c r="K334" s="808"/>
      <c r="L334" s="805"/>
      <c r="M334" s="805"/>
      <c r="N334" s="591"/>
      <c r="O334" s="591"/>
      <c r="P334" s="591"/>
    </row>
    <row r="335" spans="2:16">
      <c r="B335" s="860"/>
      <c r="C335" s="880"/>
      <c r="D335" s="881"/>
      <c r="E335" s="881"/>
      <c r="F335" s="805"/>
      <c r="H335" s="805"/>
      <c r="I335" s="591"/>
      <c r="J335" s="802"/>
      <c r="K335" s="808"/>
      <c r="L335" s="805"/>
      <c r="M335" s="805"/>
      <c r="N335" s="591"/>
      <c r="O335" s="591"/>
      <c r="P335" s="591"/>
    </row>
    <row r="336" spans="2:16">
      <c r="B336" s="860"/>
      <c r="C336" s="880"/>
      <c r="D336" s="881"/>
      <c r="E336" s="881"/>
      <c r="F336" s="805"/>
      <c r="H336" s="805"/>
      <c r="I336" s="591"/>
      <c r="J336" s="802"/>
      <c r="K336" s="808"/>
      <c r="L336" s="805"/>
      <c r="M336" s="805"/>
      <c r="N336" s="591"/>
      <c r="O336" s="591"/>
      <c r="P336" s="591"/>
    </row>
    <row r="337" spans="2:16">
      <c r="B337" s="860"/>
      <c r="C337" s="880"/>
      <c r="D337" s="881"/>
      <c r="E337" s="881"/>
      <c r="F337" s="805"/>
      <c r="H337" s="805"/>
      <c r="I337" s="591"/>
      <c r="J337" s="802"/>
      <c r="K337" s="808"/>
      <c r="L337" s="805"/>
      <c r="M337" s="805"/>
      <c r="N337" s="591"/>
      <c r="O337" s="591"/>
      <c r="P337" s="591"/>
    </row>
    <row r="338" spans="2:16">
      <c r="B338" s="860"/>
      <c r="C338" s="880"/>
      <c r="D338" s="881"/>
      <c r="E338" s="881"/>
      <c r="F338" s="805"/>
      <c r="H338" s="805"/>
      <c r="I338" s="591"/>
      <c r="J338" s="802"/>
      <c r="K338" s="808"/>
      <c r="L338" s="805"/>
      <c r="M338" s="805"/>
      <c r="N338" s="591"/>
      <c r="O338" s="591"/>
      <c r="P338" s="591"/>
    </row>
    <row r="339" spans="2:16">
      <c r="B339" s="860"/>
      <c r="C339" s="880"/>
      <c r="D339" s="881"/>
      <c r="E339" s="881"/>
      <c r="F339" s="805"/>
      <c r="H339" s="805"/>
      <c r="I339" s="591"/>
      <c r="J339" s="802"/>
      <c r="K339" s="808"/>
      <c r="L339" s="805"/>
      <c r="M339" s="805"/>
      <c r="N339" s="591"/>
      <c r="O339" s="591"/>
      <c r="P339" s="591"/>
    </row>
    <row r="340" spans="2:16">
      <c r="B340" s="860"/>
      <c r="C340" s="880"/>
      <c r="D340" s="881"/>
      <c r="E340" s="881"/>
      <c r="F340" s="805"/>
      <c r="H340" s="805"/>
      <c r="I340" s="591"/>
      <c r="J340" s="802"/>
      <c r="K340" s="808"/>
      <c r="L340" s="805"/>
      <c r="M340" s="805"/>
      <c r="N340" s="591"/>
      <c r="O340" s="591"/>
      <c r="P340" s="591"/>
    </row>
    <row r="341" spans="2:16">
      <c r="B341" s="860"/>
      <c r="C341" s="880"/>
      <c r="D341" s="881"/>
      <c r="E341" s="881"/>
      <c r="F341" s="805"/>
      <c r="H341" s="805"/>
      <c r="I341" s="591"/>
      <c r="J341" s="802"/>
      <c r="K341" s="808"/>
      <c r="L341" s="805"/>
      <c r="M341" s="805"/>
      <c r="N341" s="591"/>
      <c r="O341" s="591"/>
      <c r="P341" s="591"/>
    </row>
    <row r="342" spans="2:16">
      <c r="B342" s="860"/>
      <c r="C342" s="880"/>
      <c r="D342" s="881"/>
      <c r="E342" s="881"/>
      <c r="F342" s="805"/>
      <c r="H342" s="805"/>
      <c r="I342" s="591"/>
      <c r="J342" s="802"/>
      <c r="K342" s="808"/>
      <c r="L342" s="805"/>
      <c r="M342" s="805"/>
      <c r="N342" s="591"/>
      <c r="O342" s="591"/>
      <c r="P342" s="591"/>
    </row>
    <row r="343" spans="2:16">
      <c r="B343" s="860"/>
      <c r="C343" s="880"/>
      <c r="D343" s="881"/>
      <c r="E343" s="881"/>
      <c r="F343" s="805"/>
      <c r="H343" s="805"/>
      <c r="I343" s="591"/>
      <c r="J343" s="802"/>
      <c r="K343" s="808"/>
      <c r="L343" s="805"/>
      <c r="M343" s="805"/>
      <c r="N343" s="591"/>
      <c r="O343" s="591"/>
      <c r="P343" s="591"/>
    </row>
    <row r="344" spans="2:16">
      <c r="B344" s="860"/>
      <c r="C344" s="880"/>
      <c r="D344" s="881"/>
      <c r="E344" s="881"/>
      <c r="F344" s="805"/>
      <c r="H344" s="805"/>
      <c r="I344" s="591"/>
      <c r="J344" s="802"/>
      <c r="K344" s="808"/>
      <c r="L344" s="805"/>
      <c r="M344" s="805"/>
      <c r="N344" s="591"/>
      <c r="O344" s="591"/>
      <c r="P344" s="591"/>
    </row>
    <row r="345" spans="2:16">
      <c r="B345" s="860"/>
      <c r="C345" s="880"/>
      <c r="D345" s="881"/>
      <c r="E345" s="881"/>
      <c r="F345" s="805"/>
      <c r="H345" s="805"/>
      <c r="I345" s="591"/>
      <c r="J345" s="802"/>
      <c r="K345" s="808"/>
      <c r="L345" s="805"/>
      <c r="M345" s="805"/>
      <c r="N345" s="591"/>
      <c r="O345" s="591"/>
      <c r="P345" s="591"/>
    </row>
    <row r="346" spans="2:16">
      <c r="B346" s="860"/>
      <c r="C346" s="880"/>
      <c r="D346" s="881"/>
      <c r="E346" s="881"/>
      <c r="F346" s="805"/>
      <c r="H346" s="805"/>
      <c r="I346" s="591"/>
      <c r="J346" s="802"/>
      <c r="K346" s="808"/>
      <c r="L346" s="805"/>
      <c r="M346" s="805"/>
      <c r="N346" s="591"/>
      <c r="O346" s="591"/>
      <c r="P346" s="591"/>
    </row>
    <row r="347" spans="2:16">
      <c r="B347" s="860"/>
      <c r="C347" s="880"/>
      <c r="D347" s="881"/>
      <c r="E347" s="881"/>
      <c r="F347" s="805"/>
      <c r="H347" s="805"/>
      <c r="I347" s="591"/>
      <c r="J347" s="802"/>
      <c r="K347" s="808"/>
      <c r="L347" s="805"/>
      <c r="M347" s="805"/>
      <c r="N347" s="591"/>
      <c r="O347" s="591"/>
      <c r="P347" s="591"/>
    </row>
    <row r="348" spans="2:16">
      <c r="B348" s="860"/>
      <c r="C348" s="880"/>
      <c r="D348" s="881"/>
      <c r="E348" s="881"/>
      <c r="F348" s="805"/>
      <c r="H348" s="805"/>
      <c r="I348" s="591"/>
      <c r="J348" s="802"/>
      <c r="K348" s="808"/>
      <c r="L348" s="805"/>
      <c r="M348" s="805"/>
      <c r="N348" s="591"/>
      <c r="O348" s="591"/>
      <c r="P348" s="591"/>
    </row>
    <row r="349" spans="2:16">
      <c r="B349" s="860"/>
      <c r="C349" s="880"/>
      <c r="D349" s="881"/>
      <c r="E349" s="881"/>
      <c r="F349" s="805"/>
      <c r="H349" s="805"/>
      <c r="I349" s="591"/>
      <c r="J349" s="802"/>
      <c r="K349" s="808"/>
      <c r="L349" s="805"/>
      <c r="M349" s="805"/>
      <c r="N349" s="591"/>
      <c r="O349" s="591"/>
      <c r="P349" s="591"/>
    </row>
    <row r="350" spans="2:16">
      <c r="B350" s="860"/>
      <c r="C350" s="880"/>
      <c r="D350" s="881"/>
      <c r="E350" s="881"/>
      <c r="F350" s="805"/>
      <c r="H350" s="805"/>
      <c r="I350" s="591"/>
      <c r="J350" s="802"/>
      <c r="K350" s="808"/>
      <c r="L350" s="805"/>
      <c r="M350" s="805"/>
      <c r="N350" s="591"/>
      <c r="O350" s="591"/>
      <c r="P350" s="591"/>
    </row>
    <row r="351" spans="2:16">
      <c r="B351" s="860"/>
      <c r="C351" s="880"/>
      <c r="D351" s="881"/>
      <c r="E351" s="881"/>
      <c r="F351" s="805"/>
      <c r="H351" s="805"/>
      <c r="I351" s="591"/>
      <c r="J351" s="802"/>
      <c r="K351" s="808"/>
      <c r="L351" s="805"/>
      <c r="M351" s="805"/>
      <c r="N351" s="591"/>
      <c r="O351" s="591"/>
      <c r="P351" s="591"/>
    </row>
    <row r="352" spans="2:16">
      <c r="B352" s="860"/>
      <c r="C352" s="880"/>
      <c r="D352" s="881"/>
      <c r="E352" s="881"/>
      <c r="F352" s="805"/>
      <c r="H352" s="805"/>
      <c r="I352" s="591"/>
      <c r="J352" s="802"/>
      <c r="K352" s="808"/>
      <c r="L352" s="805"/>
      <c r="M352" s="805"/>
      <c r="N352" s="591"/>
      <c r="O352" s="591"/>
      <c r="P352" s="591"/>
    </row>
    <row r="353" spans="2:16">
      <c r="B353" s="860"/>
      <c r="C353" s="880"/>
      <c r="D353" s="881"/>
      <c r="E353" s="881"/>
      <c r="F353" s="805"/>
      <c r="H353" s="805"/>
      <c r="I353" s="591"/>
      <c r="J353" s="802"/>
      <c r="K353" s="808"/>
      <c r="L353" s="805"/>
      <c r="M353" s="805"/>
      <c r="N353" s="591"/>
      <c r="O353" s="591"/>
      <c r="P353" s="591"/>
    </row>
    <row r="354" spans="2:16">
      <c r="B354" s="860"/>
      <c r="C354" s="880"/>
      <c r="D354" s="881"/>
      <c r="E354" s="881"/>
      <c r="F354" s="805"/>
      <c r="H354" s="805"/>
      <c r="I354" s="591"/>
      <c r="J354" s="802"/>
      <c r="K354" s="808"/>
      <c r="L354" s="805"/>
      <c r="M354" s="805"/>
      <c r="N354" s="591"/>
      <c r="O354" s="591"/>
      <c r="P354" s="591"/>
    </row>
    <row r="355" spans="2:16">
      <c r="B355" s="860"/>
      <c r="C355" s="880"/>
      <c r="D355" s="881"/>
      <c r="E355" s="881"/>
      <c r="F355" s="805"/>
      <c r="H355" s="805"/>
      <c r="I355" s="591"/>
      <c r="J355" s="802"/>
      <c r="K355" s="808"/>
      <c r="L355" s="805"/>
      <c r="M355" s="805"/>
      <c r="N355" s="591"/>
      <c r="O355" s="591"/>
      <c r="P355" s="591"/>
    </row>
    <row r="356" spans="2:16">
      <c r="B356" s="860"/>
      <c r="C356" s="880"/>
      <c r="D356" s="881"/>
      <c r="E356" s="881"/>
      <c r="F356" s="805"/>
      <c r="H356" s="805"/>
      <c r="I356" s="591"/>
      <c r="J356" s="802"/>
      <c r="K356" s="808"/>
      <c r="L356" s="805"/>
      <c r="M356" s="805"/>
      <c r="N356" s="591"/>
      <c r="O356" s="591"/>
      <c r="P356" s="591"/>
    </row>
    <row r="357" spans="2:16">
      <c r="B357" s="860"/>
      <c r="C357" s="880"/>
      <c r="D357" s="881"/>
      <c r="E357" s="881"/>
      <c r="F357" s="805"/>
      <c r="H357" s="805"/>
      <c r="I357" s="591"/>
      <c r="J357" s="802"/>
      <c r="K357" s="808"/>
      <c r="L357" s="805"/>
      <c r="M357" s="805"/>
      <c r="N357" s="591"/>
      <c r="O357" s="591"/>
      <c r="P357" s="591"/>
    </row>
    <row r="358" spans="2:16">
      <c r="B358" s="860"/>
      <c r="C358" s="880"/>
      <c r="D358" s="881"/>
      <c r="E358" s="881"/>
      <c r="F358" s="805"/>
      <c r="H358" s="805"/>
      <c r="I358" s="591"/>
      <c r="J358" s="802"/>
      <c r="K358" s="808"/>
      <c r="L358" s="805"/>
      <c r="M358" s="805"/>
      <c r="N358" s="591"/>
      <c r="O358" s="591"/>
      <c r="P358" s="591"/>
    </row>
    <row r="359" spans="2:16">
      <c r="B359" s="860"/>
      <c r="C359" s="880"/>
      <c r="D359" s="881"/>
      <c r="E359" s="881"/>
      <c r="F359" s="805"/>
      <c r="H359" s="805"/>
      <c r="I359" s="591"/>
      <c r="J359" s="802"/>
      <c r="K359" s="808"/>
      <c r="L359" s="805"/>
      <c r="M359" s="805"/>
      <c r="N359" s="591"/>
      <c r="O359" s="591"/>
      <c r="P359" s="591"/>
    </row>
    <row r="360" spans="2:16">
      <c r="B360" s="860"/>
      <c r="C360" s="880"/>
      <c r="D360" s="881"/>
      <c r="E360" s="881"/>
      <c r="F360" s="805"/>
      <c r="H360" s="805"/>
      <c r="I360" s="591"/>
      <c r="J360" s="802"/>
      <c r="K360" s="808"/>
      <c r="L360" s="805"/>
      <c r="M360" s="805"/>
      <c r="N360" s="591"/>
      <c r="O360" s="591"/>
      <c r="P360" s="591"/>
    </row>
    <row r="361" spans="2:16">
      <c r="B361" s="860"/>
      <c r="C361" s="880"/>
      <c r="D361" s="881"/>
      <c r="E361" s="881"/>
      <c r="F361" s="805"/>
      <c r="H361" s="805"/>
      <c r="I361" s="591"/>
      <c r="J361" s="802"/>
      <c r="K361" s="808"/>
      <c r="L361" s="805"/>
      <c r="M361" s="805"/>
      <c r="N361" s="591"/>
      <c r="O361" s="591"/>
      <c r="P361" s="591"/>
    </row>
    <row r="362" spans="2:16">
      <c r="B362" s="860"/>
      <c r="C362" s="880"/>
      <c r="D362" s="881"/>
      <c r="E362" s="881"/>
      <c r="F362" s="805"/>
      <c r="H362" s="805"/>
      <c r="I362" s="591"/>
      <c r="J362" s="802"/>
      <c r="K362" s="808"/>
      <c r="L362" s="805"/>
      <c r="M362" s="805"/>
      <c r="N362" s="591"/>
      <c r="O362" s="591"/>
      <c r="P362" s="591"/>
    </row>
    <row r="363" spans="2:16">
      <c r="B363" s="860"/>
      <c r="C363" s="880"/>
      <c r="D363" s="881"/>
      <c r="E363" s="881"/>
      <c r="F363" s="805"/>
      <c r="H363" s="805"/>
      <c r="I363" s="591"/>
      <c r="J363" s="802"/>
      <c r="K363" s="808"/>
      <c r="L363" s="805"/>
      <c r="M363" s="805"/>
      <c r="N363" s="591"/>
      <c r="O363" s="591"/>
      <c r="P363" s="591"/>
    </row>
    <row r="364" spans="2:16">
      <c r="B364" s="860"/>
      <c r="C364" s="880"/>
      <c r="D364" s="881"/>
      <c r="E364" s="881"/>
      <c r="F364" s="805"/>
      <c r="H364" s="805"/>
      <c r="I364" s="591"/>
      <c r="J364" s="802"/>
      <c r="K364" s="808"/>
      <c r="L364" s="805"/>
      <c r="M364" s="805"/>
      <c r="N364" s="591"/>
      <c r="O364" s="591"/>
      <c r="P364" s="591"/>
    </row>
    <row r="365" spans="2:16">
      <c r="B365" s="860"/>
      <c r="C365" s="880"/>
      <c r="D365" s="881"/>
      <c r="E365" s="881"/>
      <c r="F365" s="805"/>
      <c r="H365" s="805"/>
      <c r="I365" s="591"/>
      <c r="J365" s="802"/>
      <c r="K365" s="808"/>
      <c r="L365" s="805"/>
      <c r="M365" s="805"/>
      <c r="N365" s="591"/>
      <c r="O365" s="591"/>
      <c r="P365" s="591"/>
    </row>
    <row r="366" spans="2:16">
      <c r="B366" s="860"/>
      <c r="C366" s="880"/>
      <c r="D366" s="881"/>
      <c r="E366" s="881"/>
      <c r="F366" s="805"/>
      <c r="H366" s="805"/>
      <c r="I366" s="591"/>
      <c r="J366" s="802"/>
      <c r="K366" s="808"/>
      <c r="L366" s="805"/>
      <c r="M366" s="805"/>
      <c r="N366" s="591"/>
      <c r="O366" s="591"/>
      <c r="P366" s="591"/>
    </row>
    <row r="367" spans="2:16">
      <c r="B367" s="860"/>
      <c r="C367" s="880"/>
      <c r="D367" s="881"/>
      <c r="E367" s="881"/>
      <c r="F367" s="805"/>
      <c r="H367" s="805"/>
      <c r="I367" s="591"/>
      <c r="J367" s="802"/>
      <c r="K367" s="808"/>
      <c r="L367" s="805"/>
      <c r="M367" s="805"/>
      <c r="N367" s="591"/>
      <c r="O367" s="591"/>
      <c r="P367" s="591"/>
    </row>
    <row r="368" spans="2:16">
      <c r="B368" s="860"/>
      <c r="C368" s="880"/>
      <c r="D368" s="881"/>
      <c r="E368" s="881"/>
      <c r="F368" s="805"/>
      <c r="H368" s="805"/>
      <c r="I368" s="591"/>
      <c r="J368" s="802"/>
      <c r="K368" s="808"/>
      <c r="L368" s="805"/>
      <c r="M368" s="805"/>
      <c r="N368" s="591"/>
      <c r="O368" s="591"/>
      <c r="P368" s="591"/>
    </row>
    <row r="369" spans="2:16">
      <c r="B369" s="860"/>
      <c r="C369" s="880"/>
      <c r="D369" s="881"/>
      <c r="E369" s="881"/>
      <c r="F369" s="805"/>
      <c r="H369" s="805"/>
      <c r="I369" s="591"/>
      <c r="J369" s="802"/>
      <c r="K369" s="808"/>
      <c r="L369" s="805"/>
      <c r="M369" s="805"/>
      <c r="N369" s="591"/>
      <c r="O369" s="591"/>
      <c r="P369" s="591"/>
    </row>
    <row r="370" spans="2:16">
      <c r="B370" s="860"/>
      <c r="C370" s="880"/>
      <c r="D370" s="881"/>
      <c r="E370" s="881"/>
      <c r="F370" s="805"/>
      <c r="H370" s="805"/>
      <c r="I370" s="591"/>
      <c r="J370" s="802"/>
      <c r="K370" s="808"/>
      <c r="L370" s="805"/>
      <c r="M370" s="805"/>
      <c r="N370" s="591"/>
      <c r="O370" s="591"/>
      <c r="P370" s="591"/>
    </row>
    <row r="371" spans="2:16">
      <c r="B371" s="860"/>
      <c r="C371" s="880"/>
      <c r="D371" s="881"/>
      <c r="E371" s="881"/>
      <c r="F371" s="805"/>
      <c r="H371" s="805"/>
      <c r="I371" s="591"/>
      <c r="J371" s="802"/>
      <c r="K371" s="808"/>
      <c r="L371" s="805"/>
      <c r="M371" s="805"/>
      <c r="N371" s="591"/>
      <c r="O371" s="591"/>
      <c r="P371" s="591"/>
    </row>
    <row r="372" spans="2:16">
      <c r="B372" s="860"/>
      <c r="C372" s="880"/>
      <c r="D372" s="881"/>
      <c r="E372" s="881"/>
      <c r="F372" s="805"/>
      <c r="H372" s="805"/>
      <c r="I372" s="591"/>
      <c r="J372" s="802"/>
      <c r="K372" s="808"/>
      <c r="L372" s="805"/>
      <c r="M372" s="805"/>
      <c r="N372" s="591"/>
      <c r="O372" s="591"/>
      <c r="P372" s="591"/>
    </row>
    <row r="373" spans="2:16">
      <c r="B373" s="860"/>
      <c r="C373" s="880"/>
      <c r="D373" s="881"/>
      <c r="E373" s="881"/>
      <c r="F373" s="805"/>
      <c r="H373" s="805"/>
      <c r="I373" s="591"/>
      <c r="J373" s="802"/>
      <c r="K373" s="808"/>
      <c r="L373" s="805"/>
      <c r="M373" s="805"/>
      <c r="N373" s="591"/>
      <c r="O373" s="591"/>
      <c r="P373" s="591"/>
    </row>
    <row r="374" spans="2:16">
      <c r="B374" s="860"/>
      <c r="C374" s="880"/>
      <c r="D374" s="881"/>
      <c r="E374" s="881"/>
      <c r="F374" s="805"/>
      <c r="H374" s="805"/>
      <c r="I374" s="591"/>
      <c r="J374" s="802"/>
      <c r="K374" s="808"/>
      <c r="L374" s="805"/>
      <c r="M374" s="805"/>
      <c r="N374" s="591"/>
      <c r="O374" s="591"/>
      <c r="P374" s="591"/>
    </row>
    <row r="375" spans="2:16">
      <c r="B375" s="860"/>
      <c r="C375" s="880"/>
      <c r="D375" s="881"/>
      <c r="E375" s="881"/>
      <c r="F375" s="805"/>
      <c r="H375" s="805"/>
      <c r="I375" s="591"/>
      <c r="J375" s="802"/>
      <c r="K375" s="808"/>
      <c r="L375" s="805"/>
      <c r="M375" s="805"/>
      <c r="N375" s="591"/>
      <c r="O375" s="591"/>
      <c r="P375" s="591"/>
    </row>
    <row r="376" spans="2:16">
      <c r="B376" s="860"/>
      <c r="C376" s="880"/>
      <c r="D376" s="881"/>
      <c r="E376" s="881"/>
      <c r="F376" s="805"/>
      <c r="H376" s="805"/>
      <c r="I376" s="591"/>
      <c r="J376" s="802"/>
      <c r="K376" s="808"/>
      <c r="L376" s="805"/>
      <c r="M376" s="805"/>
      <c r="N376" s="591"/>
      <c r="O376" s="591"/>
      <c r="P376" s="591"/>
    </row>
    <row r="377" spans="2:16">
      <c r="B377" s="860"/>
      <c r="C377" s="880"/>
      <c r="D377" s="881"/>
      <c r="E377" s="881"/>
      <c r="F377" s="805"/>
      <c r="H377" s="805"/>
      <c r="I377" s="591"/>
      <c r="J377" s="802"/>
      <c r="K377" s="808"/>
      <c r="L377" s="805"/>
      <c r="M377" s="805"/>
      <c r="N377" s="591"/>
      <c r="O377" s="591"/>
      <c r="P377" s="591"/>
    </row>
    <row r="378" spans="2:16">
      <c r="B378" s="860"/>
      <c r="C378" s="880"/>
      <c r="D378" s="881"/>
      <c r="E378" s="881"/>
      <c r="F378" s="805"/>
      <c r="H378" s="805"/>
      <c r="I378" s="591"/>
      <c r="J378" s="802"/>
      <c r="K378" s="808"/>
      <c r="L378" s="805"/>
      <c r="M378" s="805"/>
      <c r="N378" s="591"/>
      <c r="O378" s="591"/>
      <c r="P378" s="591"/>
    </row>
    <row r="379" spans="2:16">
      <c r="B379" s="860"/>
      <c r="C379" s="880"/>
      <c r="D379" s="881"/>
      <c r="E379" s="881"/>
      <c r="F379" s="805"/>
      <c r="H379" s="805"/>
      <c r="I379" s="591"/>
      <c r="J379" s="802"/>
      <c r="K379" s="808"/>
      <c r="L379" s="805"/>
      <c r="M379" s="805"/>
      <c r="N379" s="591"/>
      <c r="O379" s="591"/>
      <c r="P379" s="591"/>
    </row>
    <row r="380" spans="2:16">
      <c r="B380" s="860"/>
      <c r="C380" s="880"/>
      <c r="D380" s="881"/>
      <c r="E380" s="881"/>
      <c r="F380" s="805"/>
      <c r="H380" s="805"/>
      <c r="I380" s="591"/>
      <c r="J380" s="802"/>
      <c r="K380" s="808"/>
      <c r="L380" s="805"/>
      <c r="M380" s="805"/>
      <c r="N380" s="591"/>
      <c r="O380" s="591"/>
      <c r="P380" s="591"/>
    </row>
    <row r="381" spans="2:16">
      <c r="B381" s="860"/>
      <c r="C381" s="880"/>
      <c r="D381" s="881"/>
      <c r="E381" s="881"/>
      <c r="F381" s="805"/>
      <c r="H381" s="805"/>
      <c r="I381" s="591"/>
      <c r="J381" s="802"/>
      <c r="K381" s="808"/>
      <c r="L381" s="805"/>
      <c r="M381" s="805"/>
      <c r="N381" s="591"/>
      <c r="O381" s="591"/>
      <c r="P381" s="591"/>
    </row>
    <row r="382" spans="2:16">
      <c r="B382" s="860"/>
      <c r="C382" s="880"/>
      <c r="D382" s="881"/>
      <c r="E382" s="881"/>
      <c r="F382" s="805"/>
      <c r="H382" s="805"/>
      <c r="I382" s="591"/>
      <c r="J382" s="802"/>
      <c r="K382" s="808"/>
      <c r="L382" s="805"/>
      <c r="M382" s="805"/>
      <c r="N382" s="591"/>
      <c r="O382" s="591"/>
      <c r="P382" s="591"/>
    </row>
    <row r="383" spans="2:16">
      <c r="B383" s="860"/>
      <c r="C383" s="880"/>
      <c r="D383" s="881"/>
      <c r="E383" s="881"/>
      <c r="F383" s="805"/>
      <c r="H383" s="805"/>
      <c r="I383" s="591"/>
      <c r="J383" s="802"/>
      <c r="K383" s="808"/>
      <c r="L383" s="805"/>
      <c r="M383" s="805"/>
      <c r="N383" s="591"/>
      <c r="O383" s="591"/>
      <c r="P383" s="591"/>
    </row>
    <row r="384" spans="2:16">
      <c r="B384" s="860"/>
      <c r="C384" s="880"/>
      <c r="D384" s="881"/>
      <c r="E384" s="881"/>
      <c r="F384" s="805"/>
      <c r="H384" s="805"/>
      <c r="I384" s="591"/>
      <c r="J384" s="802"/>
      <c r="K384" s="808"/>
      <c r="L384" s="805"/>
      <c r="M384" s="805"/>
      <c r="N384" s="591"/>
      <c r="O384" s="591"/>
      <c r="P384" s="591"/>
    </row>
    <row r="385" spans="2:16">
      <c r="B385" s="860"/>
      <c r="C385" s="880"/>
      <c r="D385" s="881"/>
      <c r="E385" s="881"/>
      <c r="F385" s="805"/>
      <c r="H385" s="805"/>
      <c r="I385" s="591"/>
      <c r="J385" s="802"/>
      <c r="K385" s="808"/>
      <c r="L385" s="805"/>
      <c r="M385" s="805"/>
      <c r="N385" s="591"/>
      <c r="O385" s="591"/>
      <c r="P385" s="591"/>
    </row>
    <row r="386" spans="2:16">
      <c r="B386" s="860"/>
      <c r="C386" s="880"/>
      <c r="D386" s="881"/>
      <c r="E386" s="881"/>
      <c r="F386" s="805"/>
      <c r="H386" s="805"/>
      <c r="I386" s="591"/>
      <c r="J386" s="802"/>
      <c r="K386" s="808"/>
      <c r="L386" s="805"/>
      <c r="M386" s="805"/>
      <c r="N386" s="591"/>
      <c r="O386" s="591"/>
      <c r="P386" s="591"/>
    </row>
    <row r="387" spans="2:16">
      <c r="B387" s="860"/>
      <c r="C387" s="880"/>
      <c r="D387" s="881"/>
      <c r="E387" s="881"/>
      <c r="F387" s="805"/>
      <c r="H387" s="805"/>
      <c r="I387" s="591"/>
      <c r="J387" s="802"/>
      <c r="K387" s="808"/>
      <c r="L387" s="805"/>
      <c r="M387" s="805"/>
      <c r="N387" s="591"/>
      <c r="O387" s="591"/>
      <c r="P387" s="591"/>
    </row>
    <row r="388" spans="2:16">
      <c r="B388" s="860"/>
      <c r="C388" s="880"/>
      <c r="D388" s="881"/>
      <c r="E388" s="881"/>
      <c r="F388" s="805"/>
      <c r="H388" s="805"/>
      <c r="I388" s="591"/>
      <c r="J388" s="802"/>
      <c r="K388" s="808"/>
      <c r="L388" s="805"/>
      <c r="M388" s="805"/>
      <c r="N388" s="591"/>
      <c r="O388" s="591"/>
      <c r="P388" s="591"/>
    </row>
    <row r="389" spans="2:16">
      <c r="B389" s="860"/>
      <c r="C389" s="880"/>
      <c r="D389" s="881"/>
      <c r="E389" s="881"/>
      <c r="F389" s="805"/>
      <c r="H389" s="805"/>
      <c r="I389" s="591"/>
      <c r="J389" s="802"/>
      <c r="K389" s="808"/>
      <c r="L389" s="805"/>
      <c r="M389" s="805"/>
      <c r="N389" s="591"/>
      <c r="O389" s="591"/>
      <c r="P389" s="591"/>
    </row>
    <row r="390" spans="2:16">
      <c r="B390" s="860"/>
      <c r="C390" s="880"/>
      <c r="D390" s="881"/>
      <c r="E390" s="881"/>
      <c r="F390" s="805"/>
      <c r="H390" s="805"/>
      <c r="I390" s="591"/>
      <c r="J390" s="802"/>
      <c r="K390" s="808"/>
      <c r="L390" s="805"/>
      <c r="M390" s="805"/>
      <c r="N390" s="591"/>
      <c r="O390" s="591"/>
      <c r="P390" s="591"/>
    </row>
    <row r="391" spans="2:16">
      <c r="B391" s="860"/>
      <c r="C391" s="880"/>
      <c r="D391" s="881"/>
      <c r="E391" s="881"/>
      <c r="F391" s="805"/>
      <c r="H391" s="805"/>
      <c r="I391" s="591"/>
      <c r="J391" s="802"/>
      <c r="K391" s="808"/>
      <c r="L391" s="805"/>
      <c r="M391" s="805"/>
      <c r="N391" s="591"/>
      <c r="O391" s="591"/>
      <c r="P391" s="591"/>
    </row>
    <row r="392" spans="2:16">
      <c r="B392" s="860"/>
      <c r="C392" s="880"/>
      <c r="D392" s="881"/>
      <c r="E392" s="881"/>
      <c r="F392" s="805"/>
      <c r="H392" s="805"/>
      <c r="I392" s="591"/>
      <c r="J392" s="802"/>
      <c r="K392" s="808"/>
      <c r="L392" s="805"/>
      <c r="M392" s="805"/>
      <c r="N392" s="591"/>
      <c r="O392" s="591"/>
      <c r="P392" s="591"/>
    </row>
    <row r="393" spans="2:16">
      <c r="B393" s="860"/>
      <c r="C393" s="880"/>
      <c r="D393" s="881"/>
      <c r="E393" s="881"/>
      <c r="F393" s="805"/>
      <c r="H393" s="805"/>
      <c r="I393" s="591"/>
      <c r="J393" s="802"/>
      <c r="K393" s="808"/>
      <c r="L393" s="805"/>
      <c r="M393" s="805"/>
      <c r="N393" s="591"/>
      <c r="O393" s="591"/>
      <c r="P393" s="591"/>
    </row>
    <row r="394" spans="2:16">
      <c r="B394" s="860"/>
      <c r="C394" s="880"/>
      <c r="D394" s="881"/>
      <c r="E394" s="881"/>
      <c r="F394" s="805"/>
      <c r="H394" s="805"/>
      <c r="I394" s="591"/>
      <c r="J394" s="802"/>
      <c r="K394" s="808"/>
      <c r="L394" s="805"/>
      <c r="M394" s="805"/>
      <c r="N394" s="591"/>
      <c r="O394" s="591"/>
      <c r="P394" s="591"/>
    </row>
    <row r="395" spans="2:16">
      <c r="B395" s="860"/>
      <c r="C395" s="880"/>
      <c r="D395" s="881"/>
      <c r="E395" s="881"/>
      <c r="F395" s="805"/>
      <c r="H395" s="805"/>
      <c r="I395" s="591"/>
      <c r="J395" s="802"/>
      <c r="K395" s="808"/>
      <c r="L395" s="805"/>
      <c r="M395" s="805"/>
      <c r="N395" s="591"/>
      <c r="O395" s="591"/>
      <c r="P395" s="591"/>
    </row>
    <row r="396" spans="2:16">
      <c r="B396" s="860"/>
      <c r="C396" s="880"/>
      <c r="D396" s="881"/>
      <c r="E396" s="881"/>
      <c r="F396" s="805"/>
      <c r="H396" s="805"/>
      <c r="I396" s="591"/>
      <c r="J396" s="802"/>
      <c r="K396" s="808"/>
      <c r="L396" s="805"/>
      <c r="M396" s="805"/>
      <c r="N396" s="591"/>
      <c r="O396" s="591"/>
      <c r="P396" s="591"/>
    </row>
    <row r="397" spans="2:16">
      <c r="B397" s="860"/>
      <c r="C397" s="880"/>
      <c r="D397" s="881"/>
      <c r="E397" s="881"/>
      <c r="F397" s="805"/>
      <c r="H397" s="805"/>
      <c r="I397" s="591"/>
      <c r="J397" s="802"/>
      <c r="K397" s="808"/>
      <c r="L397" s="805"/>
      <c r="M397" s="805"/>
      <c r="N397" s="591"/>
      <c r="O397" s="591"/>
      <c r="P397" s="591"/>
    </row>
    <row r="398" spans="2:16">
      <c r="B398" s="860"/>
      <c r="C398" s="880"/>
      <c r="D398" s="881"/>
      <c r="E398" s="881"/>
      <c r="F398" s="805"/>
      <c r="H398" s="805"/>
      <c r="I398" s="591"/>
      <c r="J398" s="802"/>
      <c r="K398" s="808"/>
      <c r="L398" s="805"/>
      <c r="M398" s="805"/>
      <c r="N398" s="591"/>
      <c r="O398" s="591"/>
      <c r="P398" s="591"/>
    </row>
    <row r="399" spans="2:16">
      <c r="B399" s="860"/>
      <c r="C399" s="880"/>
      <c r="D399" s="881"/>
      <c r="E399" s="881"/>
      <c r="F399" s="805"/>
      <c r="H399" s="805"/>
      <c r="I399" s="591"/>
      <c r="J399" s="802"/>
      <c r="K399" s="808"/>
      <c r="L399" s="805"/>
      <c r="M399" s="805"/>
      <c r="N399" s="591"/>
      <c r="O399" s="591"/>
      <c r="P399" s="591"/>
    </row>
    <row r="400" spans="2:16">
      <c r="B400" s="860"/>
      <c r="C400" s="880"/>
      <c r="D400" s="881"/>
      <c r="E400" s="881"/>
      <c r="F400" s="805"/>
      <c r="H400" s="805"/>
      <c r="I400" s="591"/>
      <c r="J400" s="802"/>
      <c r="K400" s="808"/>
      <c r="L400" s="805"/>
      <c r="M400" s="805"/>
      <c r="N400" s="591"/>
      <c r="O400" s="591"/>
      <c r="P400" s="591"/>
    </row>
    <row r="401" spans="2:16">
      <c r="B401" s="860"/>
      <c r="C401" s="880"/>
      <c r="D401" s="881"/>
      <c r="E401" s="881"/>
      <c r="F401" s="805"/>
      <c r="H401" s="805"/>
      <c r="I401" s="591"/>
      <c r="J401" s="802"/>
      <c r="K401" s="808"/>
      <c r="L401" s="805"/>
      <c r="M401" s="805"/>
      <c r="N401" s="591"/>
      <c r="O401" s="591"/>
      <c r="P401" s="591"/>
    </row>
    <row r="402" spans="2:16">
      <c r="B402" s="860"/>
      <c r="C402" s="880"/>
      <c r="D402" s="881"/>
      <c r="E402" s="881"/>
      <c r="F402" s="805"/>
      <c r="H402" s="805"/>
      <c r="I402" s="591"/>
      <c r="J402" s="802"/>
      <c r="K402" s="808"/>
      <c r="L402" s="805"/>
      <c r="M402" s="805"/>
      <c r="N402" s="591"/>
      <c r="O402" s="591"/>
      <c r="P402" s="591"/>
    </row>
    <row r="403" spans="2:16">
      <c r="B403" s="860"/>
      <c r="C403" s="880"/>
      <c r="D403" s="881"/>
      <c r="E403" s="881"/>
      <c r="F403" s="805"/>
      <c r="H403" s="805"/>
      <c r="I403" s="591"/>
      <c r="J403" s="802"/>
      <c r="K403" s="808"/>
      <c r="L403" s="805"/>
      <c r="M403" s="805"/>
      <c r="N403" s="591"/>
      <c r="O403" s="591"/>
      <c r="P403" s="591"/>
    </row>
    <row r="404" spans="2:16">
      <c r="B404" s="860"/>
      <c r="C404" s="880"/>
      <c r="D404" s="881"/>
      <c r="E404" s="881"/>
      <c r="F404" s="805"/>
      <c r="H404" s="805"/>
      <c r="I404" s="591"/>
      <c r="J404" s="802"/>
      <c r="K404" s="808"/>
      <c r="L404" s="805"/>
      <c r="M404" s="805"/>
      <c r="N404" s="591"/>
      <c r="O404" s="591"/>
      <c r="P404" s="591"/>
    </row>
    <row r="405" spans="2:16">
      <c r="B405" s="860"/>
      <c r="C405" s="880"/>
      <c r="D405" s="881"/>
      <c r="E405" s="881"/>
      <c r="F405" s="805"/>
      <c r="H405" s="805"/>
      <c r="I405" s="591"/>
      <c r="J405" s="802"/>
      <c r="K405" s="808"/>
      <c r="L405" s="805"/>
      <c r="M405" s="805"/>
      <c r="N405" s="591"/>
      <c r="O405" s="591"/>
      <c r="P405" s="591"/>
    </row>
    <row r="406" spans="2:16">
      <c r="B406" s="860"/>
      <c r="C406" s="880"/>
      <c r="D406" s="881"/>
      <c r="E406" s="881"/>
      <c r="F406" s="805"/>
      <c r="H406" s="805"/>
      <c r="I406" s="591"/>
      <c r="J406" s="802"/>
      <c r="K406" s="808"/>
      <c r="L406" s="805"/>
      <c r="M406" s="805"/>
      <c r="N406" s="591"/>
      <c r="O406" s="591"/>
      <c r="P406" s="591"/>
    </row>
    <row r="407" spans="2:16">
      <c r="B407" s="860"/>
      <c r="C407" s="880"/>
      <c r="D407" s="881"/>
      <c r="E407" s="881"/>
      <c r="F407" s="805"/>
      <c r="H407" s="805"/>
      <c r="I407" s="591"/>
      <c r="J407" s="802"/>
      <c r="K407" s="808"/>
      <c r="L407" s="805"/>
      <c r="M407" s="805"/>
      <c r="N407" s="591"/>
      <c r="O407" s="591"/>
      <c r="P407" s="591"/>
    </row>
    <row r="408" spans="2:16">
      <c r="B408" s="860"/>
      <c r="C408" s="880"/>
      <c r="D408" s="881"/>
      <c r="E408" s="881"/>
      <c r="F408" s="805"/>
      <c r="H408" s="805"/>
      <c r="I408" s="591"/>
      <c r="J408" s="802"/>
      <c r="K408" s="808"/>
      <c r="L408" s="805"/>
      <c r="M408" s="805"/>
      <c r="N408" s="591"/>
      <c r="O408" s="591"/>
      <c r="P408" s="591"/>
    </row>
    <row r="409" spans="2:16">
      <c r="B409" s="860"/>
      <c r="C409" s="880"/>
      <c r="D409" s="881"/>
      <c r="E409" s="881"/>
      <c r="F409" s="805"/>
      <c r="H409" s="805"/>
      <c r="I409" s="591"/>
      <c r="J409" s="802"/>
      <c r="K409" s="808"/>
      <c r="L409" s="805"/>
      <c r="M409" s="805"/>
      <c r="N409" s="591"/>
      <c r="O409" s="591"/>
      <c r="P409" s="591"/>
    </row>
    <row r="410" spans="2:16">
      <c r="B410" s="860"/>
      <c r="C410" s="880"/>
      <c r="D410" s="881"/>
      <c r="E410" s="881"/>
      <c r="F410" s="805"/>
      <c r="H410" s="805"/>
      <c r="I410" s="591"/>
      <c r="J410" s="802"/>
      <c r="K410" s="808"/>
      <c r="L410" s="805"/>
      <c r="M410" s="805"/>
      <c r="N410" s="591"/>
      <c r="O410" s="591"/>
      <c r="P410" s="591"/>
    </row>
    <row r="411" spans="2:16">
      <c r="B411" s="860"/>
      <c r="C411" s="880"/>
      <c r="D411" s="881"/>
      <c r="E411" s="881"/>
      <c r="F411" s="805"/>
      <c r="H411" s="805"/>
      <c r="I411" s="591"/>
      <c r="J411" s="802"/>
      <c r="K411" s="808"/>
      <c r="L411" s="805"/>
      <c r="M411" s="805"/>
      <c r="N411" s="591"/>
      <c r="O411" s="591"/>
      <c r="P411" s="591"/>
    </row>
    <row r="412" spans="2:16">
      <c r="B412" s="860"/>
      <c r="C412" s="880"/>
      <c r="D412" s="881"/>
      <c r="E412" s="881"/>
      <c r="F412" s="805"/>
      <c r="H412" s="805"/>
      <c r="I412" s="591"/>
      <c r="J412" s="802"/>
      <c r="K412" s="808"/>
      <c r="L412" s="805"/>
      <c r="M412" s="805"/>
      <c r="N412" s="591"/>
      <c r="O412" s="591"/>
      <c r="P412" s="591"/>
    </row>
    <row r="413" spans="2:16">
      <c r="B413" s="860"/>
      <c r="C413" s="880"/>
      <c r="D413" s="881"/>
      <c r="E413" s="881"/>
      <c r="F413" s="805"/>
      <c r="H413" s="805"/>
      <c r="I413" s="591"/>
      <c r="J413" s="802"/>
      <c r="K413" s="808"/>
      <c r="L413" s="805"/>
      <c r="M413" s="805"/>
      <c r="N413" s="591"/>
      <c r="O413" s="591"/>
      <c r="P413" s="591"/>
    </row>
    <row r="414" spans="2:16">
      <c r="B414" s="860"/>
      <c r="C414" s="880"/>
      <c r="D414" s="881"/>
      <c r="E414" s="881"/>
      <c r="F414" s="805"/>
      <c r="H414" s="805"/>
      <c r="I414" s="591"/>
      <c r="J414" s="802"/>
      <c r="K414" s="808"/>
      <c r="L414" s="805"/>
      <c r="M414" s="805"/>
      <c r="N414" s="591"/>
      <c r="O414" s="591"/>
      <c r="P414" s="591"/>
    </row>
    <row r="415" spans="2:16">
      <c r="B415" s="860"/>
      <c r="C415" s="880"/>
      <c r="D415" s="881"/>
      <c r="E415" s="881"/>
      <c r="F415" s="805"/>
      <c r="H415" s="805"/>
      <c r="I415" s="591"/>
      <c r="J415" s="802"/>
      <c r="K415" s="808"/>
      <c r="L415" s="805"/>
      <c r="M415" s="805"/>
      <c r="N415" s="591"/>
      <c r="O415" s="591"/>
      <c r="P415" s="591"/>
    </row>
    <row r="416" spans="2:16">
      <c r="B416" s="860"/>
      <c r="C416" s="880"/>
      <c r="D416" s="881"/>
      <c r="E416" s="881"/>
      <c r="F416" s="805"/>
      <c r="H416" s="805"/>
      <c r="I416" s="591"/>
      <c r="J416" s="802"/>
      <c r="K416" s="808"/>
      <c r="L416" s="805"/>
      <c r="M416" s="805"/>
      <c r="N416" s="591"/>
      <c r="O416" s="591"/>
      <c r="P416" s="591"/>
    </row>
    <row r="417" spans="2:16">
      <c r="B417" s="860"/>
      <c r="C417" s="880"/>
      <c r="D417" s="881"/>
      <c r="E417" s="881"/>
      <c r="F417" s="805"/>
      <c r="H417" s="805"/>
      <c r="I417" s="591"/>
      <c r="J417" s="802"/>
      <c r="K417" s="808"/>
      <c r="L417" s="805"/>
      <c r="M417" s="805"/>
      <c r="N417" s="591"/>
      <c r="O417" s="591"/>
      <c r="P417" s="591"/>
    </row>
    <row r="418" spans="2:16">
      <c r="B418" s="860"/>
      <c r="C418" s="880"/>
      <c r="D418" s="881"/>
      <c r="E418" s="881"/>
      <c r="F418" s="805"/>
      <c r="H418" s="805"/>
      <c r="I418" s="591"/>
      <c r="J418" s="802"/>
      <c r="K418" s="808"/>
      <c r="L418" s="805"/>
      <c r="M418" s="805"/>
      <c r="N418" s="591"/>
      <c r="O418" s="591"/>
      <c r="P418" s="591"/>
    </row>
    <row r="419" spans="2:16">
      <c r="B419" s="860"/>
      <c r="C419" s="880"/>
      <c r="D419" s="881"/>
      <c r="E419" s="881"/>
      <c r="F419" s="805"/>
      <c r="H419" s="805"/>
      <c r="I419" s="591"/>
      <c r="J419" s="802"/>
      <c r="K419" s="808"/>
      <c r="L419" s="805"/>
      <c r="M419" s="805"/>
      <c r="N419" s="591"/>
      <c r="O419" s="591"/>
      <c r="P419" s="591"/>
    </row>
    <row r="420" spans="2:16">
      <c r="B420" s="860"/>
      <c r="C420" s="880"/>
      <c r="D420" s="881"/>
      <c r="E420" s="881"/>
      <c r="F420" s="805"/>
      <c r="H420" s="805"/>
      <c r="I420" s="591"/>
      <c r="J420" s="802"/>
      <c r="K420" s="808"/>
      <c r="L420" s="805"/>
      <c r="M420" s="805"/>
      <c r="N420" s="591"/>
      <c r="O420" s="591"/>
      <c r="P420" s="591"/>
    </row>
    <row r="421" spans="2:16">
      <c r="B421" s="860"/>
      <c r="C421" s="880"/>
      <c r="D421" s="881"/>
      <c r="E421" s="881"/>
      <c r="F421" s="805"/>
      <c r="H421" s="805"/>
      <c r="I421" s="591"/>
      <c r="J421" s="802"/>
      <c r="K421" s="808"/>
      <c r="L421" s="805"/>
      <c r="M421" s="805"/>
      <c r="N421" s="591"/>
      <c r="O421" s="591"/>
      <c r="P421" s="591"/>
    </row>
    <row r="422" spans="2:16">
      <c r="B422" s="860"/>
      <c r="C422" s="880"/>
      <c r="D422" s="881"/>
      <c r="E422" s="881"/>
      <c r="F422" s="805"/>
      <c r="H422" s="805"/>
      <c r="I422" s="591"/>
      <c r="J422" s="802"/>
      <c r="K422" s="808"/>
      <c r="L422" s="805"/>
      <c r="M422" s="805"/>
      <c r="N422" s="591"/>
      <c r="O422" s="591"/>
      <c r="P422" s="591"/>
    </row>
    <row r="423" spans="2:16">
      <c r="B423" s="860"/>
      <c r="C423" s="880"/>
      <c r="D423" s="881"/>
      <c r="E423" s="881"/>
      <c r="F423" s="805"/>
      <c r="H423" s="805"/>
      <c r="I423" s="591"/>
      <c r="J423" s="802"/>
      <c r="K423" s="808"/>
      <c r="L423" s="805"/>
      <c r="M423" s="805"/>
      <c r="N423" s="591"/>
      <c r="O423" s="591"/>
      <c r="P423" s="591"/>
    </row>
    <row r="424" spans="2:16">
      <c r="B424" s="860"/>
      <c r="C424" s="880"/>
      <c r="D424" s="881"/>
      <c r="E424" s="881"/>
      <c r="F424" s="805"/>
      <c r="H424" s="805"/>
      <c r="I424" s="591"/>
      <c r="J424" s="802"/>
      <c r="K424" s="808"/>
      <c r="L424" s="805"/>
      <c r="M424" s="805"/>
      <c r="N424" s="591"/>
      <c r="O424" s="591"/>
      <c r="P424" s="591"/>
    </row>
    <row r="425" spans="2:16">
      <c r="B425" s="860"/>
      <c r="C425" s="880"/>
      <c r="D425" s="881"/>
      <c r="E425" s="881"/>
      <c r="F425" s="805"/>
      <c r="H425" s="805"/>
      <c r="I425" s="591"/>
      <c r="J425" s="802"/>
      <c r="K425" s="808"/>
      <c r="L425" s="805"/>
      <c r="M425" s="805"/>
      <c r="N425" s="591"/>
      <c r="O425" s="591"/>
      <c r="P425" s="591"/>
    </row>
    <row r="426" spans="2:16">
      <c r="B426" s="860"/>
      <c r="C426" s="880"/>
      <c r="D426" s="881"/>
      <c r="E426" s="881"/>
      <c r="F426" s="805"/>
      <c r="H426" s="805"/>
      <c r="I426" s="591"/>
      <c r="J426" s="802"/>
      <c r="K426" s="808"/>
      <c r="L426" s="805"/>
      <c r="M426" s="805"/>
      <c r="N426" s="591"/>
      <c r="O426" s="591"/>
      <c r="P426" s="591"/>
    </row>
    <row r="427" spans="2:16">
      <c r="B427" s="860"/>
      <c r="C427" s="880"/>
      <c r="D427" s="881"/>
      <c r="E427" s="881"/>
      <c r="F427" s="805"/>
      <c r="H427" s="805"/>
      <c r="I427" s="591"/>
      <c r="J427" s="802"/>
      <c r="K427" s="808"/>
      <c r="L427" s="805"/>
      <c r="M427" s="805"/>
      <c r="N427" s="591"/>
      <c r="O427" s="591"/>
      <c r="P427" s="591"/>
    </row>
    <row r="428" spans="2:16">
      <c r="B428" s="860"/>
      <c r="C428" s="880"/>
      <c r="D428" s="881"/>
      <c r="E428" s="881"/>
      <c r="F428" s="805"/>
      <c r="H428" s="805"/>
      <c r="I428" s="591"/>
      <c r="J428" s="802"/>
      <c r="K428" s="808"/>
      <c r="L428" s="805"/>
      <c r="M428" s="805"/>
      <c r="N428" s="591"/>
      <c r="O428" s="591"/>
      <c r="P428" s="591"/>
    </row>
    <row r="429" spans="2:16">
      <c r="B429" s="860"/>
      <c r="C429" s="880"/>
      <c r="D429" s="881"/>
      <c r="E429" s="881"/>
      <c r="F429" s="805"/>
      <c r="H429" s="805"/>
      <c r="I429" s="591"/>
      <c r="J429" s="802"/>
      <c r="K429" s="808"/>
      <c r="L429" s="805"/>
      <c r="M429" s="805"/>
      <c r="N429" s="591"/>
      <c r="O429" s="591"/>
      <c r="P429" s="591"/>
    </row>
    <row r="430" spans="2:16">
      <c r="B430" s="860"/>
      <c r="C430" s="880"/>
      <c r="D430" s="881"/>
      <c r="E430" s="881"/>
      <c r="F430" s="805"/>
      <c r="H430" s="805"/>
      <c r="I430" s="591"/>
      <c r="J430" s="802"/>
      <c r="K430" s="808"/>
      <c r="L430" s="805"/>
      <c r="M430" s="805"/>
      <c r="N430" s="591"/>
      <c r="O430" s="591"/>
      <c r="P430" s="591"/>
    </row>
    <row r="431" spans="2:16">
      <c r="B431" s="860"/>
      <c r="C431" s="880"/>
      <c r="D431" s="881"/>
      <c r="E431" s="881"/>
      <c r="F431" s="805"/>
      <c r="H431" s="805"/>
      <c r="I431" s="591"/>
      <c r="J431" s="802"/>
      <c r="K431" s="808"/>
      <c r="L431" s="805"/>
      <c r="M431" s="805"/>
      <c r="N431" s="591"/>
      <c r="O431" s="591"/>
      <c r="P431" s="591"/>
    </row>
    <row r="432" spans="2:16">
      <c r="B432" s="860"/>
      <c r="C432" s="880"/>
      <c r="D432" s="881"/>
      <c r="E432" s="881"/>
      <c r="F432" s="805"/>
      <c r="H432" s="805"/>
      <c r="I432" s="591"/>
      <c r="J432" s="802"/>
      <c r="K432" s="808"/>
      <c r="L432" s="805"/>
      <c r="M432" s="805"/>
      <c r="N432" s="591"/>
      <c r="O432" s="591"/>
      <c r="P432" s="591"/>
    </row>
    <row r="433" spans="2:16">
      <c r="B433" s="860"/>
      <c r="C433" s="880"/>
      <c r="D433" s="881"/>
      <c r="E433" s="881"/>
      <c r="F433" s="805"/>
      <c r="H433" s="805"/>
      <c r="I433" s="591"/>
      <c r="J433" s="802"/>
      <c r="K433" s="808"/>
      <c r="L433" s="805"/>
      <c r="M433" s="805"/>
      <c r="N433" s="591"/>
      <c r="O433" s="591"/>
      <c r="P433" s="591"/>
    </row>
    <row r="434" spans="2:16">
      <c r="B434" s="860"/>
      <c r="C434" s="880"/>
      <c r="D434" s="881"/>
      <c r="E434" s="881"/>
      <c r="F434" s="805"/>
      <c r="H434" s="805"/>
      <c r="I434" s="591"/>
      <c r="J434" s="802"/>
      <c r="K434" s="808"/>
      <c r="L434" s="805"/>
      <c r="M434" s="805"/>
      <c r="N434" s="591"/>
      <c r="O434" s="591"/>
      <c r="P434" s="591"/>
    </row>
    <row r="435" spans="2:16">
      <c r="B435" s="860"/>
      <c r="C435" s="880"/>
      <c r="D435" s="881"/>
      <c r="E435" s="881"/>
      <c r="F435" s="805"/>
      <c r="H435" s="805"/>
      <c r="I435" s="591"/>
      <c r="J435" s="802"/>
      <c r="K435" s="808"/>
      <c r="L435" s="805"/>
      <c r="M435" s="805"/>
      <c r="N435" s="591"/>
      <c r="O435" s="591"/>
      <c r="P435" s="591"/>
    </row>
    <row r="436" spans="2:16">
      <c r="B436" s="860"/>
      <c r="C436" s="880"/>
      <c r="D436" s="881"/>
      <c r="E436" s="881"/>
      <c r="F436" s="805"/>
      <c r="H436" s="805"/>
      <c r="I436" s="591"/>
      <c r="J436" s="802"/>
      <c r="K436" s="808"/>
      <c r="L436" s="805"/>
      <c r="M436" s="805"/>
      <c r="N436" s="591"/>
      <c r="O436" s="591"/>
      <c r="P436" s="591"/>
    </row>
    <row r="437" spans="2:16">
      <c r="B437" s="860"/>
      <c r="C437" s="880"/>
      <c r="D437" s="881"/>
      <c r="E437" s="881"/>
      <c r="F437" s="805"/>
      <c r="H437" s="805"/>
      <c r="I437" s="591"/>
      <c r="J437" s="802"/>
      <c r="K437" s="808"/>
      <c r="L437" s="805"/>
      <c r="M437" s="805"/>
      <c r="N437" s="591"/>
      <c r="O437" s="591"/>
      <c r="P437" s="591"/>
    </row>
    <row r="438" spans="2:16">
      <c r="B438" s="860"/>
      <c r="C438" s="880"/>
      <c r="D438" s="881"/>
      <c r="E438" s="881"/>
      <c r="F438" s="805"/>
      <c r="H438" s="805"/>
      <c r="I438" s="591"/>
      <c r="J438" s="802"/>
      <c r="K438" s="808"/>
      <c r="L438" s="805"/>
      <c r="M438" s="805"/>
      <c r="N438" s="591"/>
      <c r="O438" s="591"/>
    </row>
    <row r="439" spans="2:16">
      <c r="B439" s="860"/>
      <c r="C439" s="880"/>
      <c r="D439" s="881"/>
      <c r="E439" s="881"/>
      <c r="F439" s="805"/>
      <c r="H439" s="805"/>
      <c r="I439" s="591"/>
      <c r="J439" s="802"/>
      <c r="K439" s="808"/>
      <c r="L439" s="805"/>
      <c r="M439" s="805"/>
      <c r="N439" s="591"/>
      <c r="O439" s="591"/>
    </row>
    <row r="440" spans="2:16">
      <c r="B440" s="860"/>
      <c r="C440" s="880"/>
      <c r="D440" s="881"/>
      <c r="E440" s="881"/>
      <c r="F440" s="805"/>
      <c r="H440" s="805"/>
      <c r="I440" s="591"/>
      <c r="J440" s="802"/>
      <c r="K440" s="808"/>
      <c r="L440" s="805"/>
      <c r="M440" s="805"/>
      <c r="N440" s="591"/>
      <c r="O440" s="591"/>
    </row>
    <row r="441" spans="2:16">
      <c r="B441" s="860"/>
      <c r="C441" s="880"/>
      <c r="D441" s="881"/>
      <c r="E441" s="881"/>
      <c r="F441" s="805"/>
      <c r="H441" s="805"/>
      <c r="I441" s="591"/>
      <c r="J441" s="802"/>
      <c r="K441" s="808"/>
      <c r="L441" s="805"/>
      <c r="M441" s="805"/>
      <c r="N441" s="591"/>
      <c r="O441" s="591"/>
    </row>
    <row r="442" spans="2:16">
      <c r="B442" s="860"/>
      <c r="C442" s="880"/>
      <c r="D442" s="881"/>
      <c r="E442" s="881"/>
      <c r="F442" s="805"/>
      <c r="H442" s="805"/>
      <c r="I442" s="591"/>
      <c r="J442" s="802"/>
      <c r="K442" s="808"/>
      <c r="L442" s="805"/>
      <c r="M442" s="805"/>
      <c r="N442" s="591"/>
      <c r="O442" s="591"/>
    </row>
    <row r="443" spans="2:16">
      <c r="B443" s="860"/>
      <c r="C443" s="880"/>
      <c r="D443" s="881"/>
      <c r="E443" s="881"/>
      <c r="F443" s="805"/>
      <c r="H443" s="805"/>
      <c r="I443" s="591"/>
      <c r="J443" s="802"/>
      <c r="K443" s="808"/>
      <c r="L443" s="805"/>
      <c r="M443" s="805"/>
      <c r="N443" s="591"/>
      <c r="O443" s="591"/>
    </row>
    <row r="444" spans="2:16">
      <c r="B444" s="860"/>
      <c r="C444" s="880"/>
      <c r="D444" s="881"/>
      <c r="E444" s="881"/>
      <c r="F444" s="805"/>
      <c r="H444" s="805"/>
      <c r="I444" s="591"/>
      <c r="J444" s="802"/>
      <c r="K444" s="808"/>
      <c r="L444" s="805"/>
      <c r="M444" s="805"/>
      <c r="N444" s="591"/>
      <c r="O444" s="591"/>
    </row>
    <row r="445" spans="2:16">
      <c r="B445" s="860"/>
      <c r="C445" s="880"/>
      <c r="D445" s="881"/>
      <c r="E445" s="881"/>
      <c r="F445" s="805"/>
      <c r="H445" s="805"/>
      <c r="I445" s="591"/>
      <c r="J445" s="802"/>
      <c r="K445" s="808"/>
      <c r="L445" s="805"/>
      <c r="M445" s="805"/>
      <c r="N445" s="591"/>
      <c r="O445" s="591"/>
    </row>
    <row r="446" spans="2:16">
      <c r="B446" s="860"/>
      <c r="C446" s="880"/>
      <c r="D446" s="881"/>
      <c r="E446" s="881"/>
      <c r="F446" s="805"/>
      <c r="H446" s="805"/>
      <c r="I446" s="591"/>
      <c r="J446" s="802"/>
      <c r="K446" s="808"/>
      <c r="L446" s="805"/>
      <c r="M446" s="805"/>
      <c r="N446" s="591"/>
      <c r="O446" s="591"/>
    </row>
    <row r="447" spans="2:16">
      <c r="B447" s="860"/>
      <c r="C447" s="880"/>
      <c r="D447" s="881"/>
      <c r="E447" s="881"/>
      <c r="F447" s="805"/>
      <c r="H447" s="805"/>
      <c r="I447" s="591"/>
      <c r="J447" s="802"/>
      <c r="K447" s="808"/>
      <c r="L447" s="805"/>
      <c r="M447" s="805"/>
      <c r="N447" s="591"/>
      <c r="O447" s="591"/>
    </row>
    <row r="448" spans="2:16">
      <c r="B448" s="860"/>
      <c r="C448" s="880"/>
      <c r="D448" s="881"/>
      <c r="E448" s="881"/>
      <c r="F448" s="805"/>
      <c r="H448" s="805"/>
      <c r="I448" s="591"/>
      <c r="J448" s="802"/>
      <c r="K448" s="808"/>
      <c r="L448" s="805"/>
      <c r="M448" s="805"/>
      <c r="N448" s="591"/>
      <c r="O448" s="591"/>
    </row>
    <row r="449" spans="2:15">
      <c r="B449" s="860"/>
      <c r="C449" s="880"/>
      <c r="D449" s="881"/>
      <c r="E449" s="881"/>
      <c r="F449" s="805"/>
      <c r="H449" s="805"/>
      <c r="I449" s="591"/>
      <c r="J449" s="802"/>
      <c r="K449" s="808"/>
      <c r="L449" s="805"/>
      <c r="M449" s="805"/>
      <c r="N449" s="591"/>
      <c r="O449" s="591"/>
    </row>
    <row r="450" spans="2:15">
      <c r="B450" s="860"/>
      <c r="C450" s="880"/>
      <c r="D450" s="881"/>
      <c r="E450" s="881"/>
      <c r="F450" s="805"/>
      <c r="H450" s="805"/>
      <c r="I450" s="591"/>
      <c r="J450" s="802"/>
      <c r="K450" s="808"/>
      <c r="L450" s="805"/>
      <c r="M450" s="805"/>
      <c r="N450" s="591"/>
      <c r="O450" s="591"/>
    </row>
    <row r="451" spans="2:15">
      <c r="B451" s="860"/>
      <c r="C451" s="880"/>
      <c r="D451" s="881"/>
      <c r="E451" s="881"/>
      <c r="F451" s="805"/>
      <c r="H451" s="805"/>
      <c r="I451" s="591"/>
      <c r="J451" s="802"/>
      <c r="K451" s="808"/>
      <c r="L451" s="805"/>
      <c r="M451" s="805"/>
      <c r="N451" s="591"/>
      <c r="O451" s="591"/>
    </row>
    <row r="452" spans="2:15">
      <c r="B452" s="860"/>
      <c r="C452" s="880"/>
      <c r="D452" s="881"/>
      <c r="E452" s="881"/>
      <c r="F452" s="805"/>
      <c r="H452" s="805"/>
      <c r="I452" s="591"/>
      <c r="J452" s="802"/>
      <c r="K452" s="808"/>
      <c r="L452" s="805"/>
      <c r="M452" s="805"/>
      <c r="N452" s="591"/>
      <c r="O452" s="591"/>
    </row>
    <row r="453" spans="2:15">
      <c r="B453" s="860"/>
      <c r="C453" s="880"/>
      <c r="D453" s="881"/>
      <c r="E453" s="881"/>
      <c r="F453" s="805"/>
      <c r="H453" s="805"/>
      <c r="I453" s="591"/>
      <c r="J453" s="802"/>
      <c r="K453" s="808"/>
      <c r="L453" s="805"/>
      <c r="M453" s="805"/>
      <c r="N453" s="591"/>
      <c r="O453" s="591"/>
    </row>
    <row r="454" spans="2:15">
      <c r="B454" s="860"/>
      <c r="C454" s="880"/>
      <c r="D454" s="881"/>
      <c r="E454" s="881"/>
      <c r="F454" s="805"/>
      <c r="H454" s="805"/>
      <c r="I454" s="591"/>
      <c r="J454" s="802"/>
      <c r="K454" s="808"/>
      <c r="L454" s="805"/>
      <c r="M454" s="805"/>
      <c r="N454" s="591"/>
      <c r="O454" s="591"/>
    </row>
    <row r="455" spans="2:15">
      <c r="B455" s="860"/>
      <c r="C455" s="880"/>
      <c r="D455" s="881"/>
      <c r="E455" s="881"/>
      <c r="F455" s="805"/>
      <c r="H455" s="805"/>
      <c r="I455" s="591"/>
      <c r="J455" s="802"/>
      <c r="K455" s="808"/>
      <c r="L455" s="805"/>
      <c r="M455" s="805"/>
      <c r="N455" s="591"/>
      <c r="O455" s="591"/>
    </row>
    <row r="456" spans="2:15">
      <c r="B456" s="860"/>
      <c r="C456" s="880"/>
      <c r="D456" s="881"/>
      <c r="E456" s="881"/>
      <c r="F456" s="805"/>
      <c r="H456" s="805"/>
      <c r="I456" s="591"/>
      <c r="J456" s="802"/>
      <c r="K456" s="808"/>
      <c r="L456" s="805"/>
      <c r="M456" s="805"/>
      <c r="N456" s="591"/>
      <c r="O456" s="591"/>
    </row>
    <row r="457" spans="2:15">
      <c r="B457" s="860"/>
      <c r="C457" s="880"/>
      <c r="D457" s="881"/>
      <c r="E457" s="881"/>
      <c r="F457" s="805"/>
      <c r="H457" s="805"/>
      <c r="I457" s="591"/>
      <c r="J457" s="802"/>
      <c r="K457" s="808"/>
      <c r="L457" s="805"/>
      <c r="M457" s="805"/>
      <c r="N457" s="591"/>
      <c r="O457" s="591"/>
    </row>
    <row r="458" spans="2:15">
      <c r="B458" s="860"/>
      <c r="C458" s="880"/>
      <c r="D458" s="881"/>
      <c r="E458" s="881"/>
      <c r="F458" s="805"/>
      <c r="H458" s="805"/>
      <c r="I458" s="591"/>
      <c r="J458" s="802"/>
      <c r="K458" s="808"/>
      <c r="L458" s="805"/>
      <c r="M458" s="805"/>
      <c r="N458" s="591"/>
      <c r="O458" s="591"/>
    </row>
    <row r="459" spans="2:15">
      <c r="B459" s="860"/>
      <c r="C459" s="880"/>
      <c r="D459" s="881"/>
      <c r="E459" s="881"/>
      <c r="F459" s="805"/>
      <c r="H459" s="805"/>
      <c r="I459" s="591"/>
      <c r="J459" s="802"/>
      <c r="K459" s="808"/>
      <c r="L459" s="805"/>
      <c r="M459" s="805"/>
      <c r="N459" s="591"/>
      <c r="O459" s="591"/>
    </row>
    <row r="460" spans="2:15">
      <c r="B460" s="860"/>
      <c r="C460" s="880"/>
      <c r="D460" s="881"/>
      <c r="E460" s="881"/>
      <c r="F460" s="805"/>
      <c r="H460" s="805"/>
      <c r="I460" s="591"/>
      <c r="J460" s="802"/>
      <c r="K460" s="808"/>
      <c r="L460" s="805"/>
      <c r="M460" s="805"/>
      <c r="N460" s="591"/>
      <c r="O460" s="591"/>
    </row>
    <row r="461" spans="2:15">
      <c r="B461" s="860"/>
      <c r="C461" s="880"/>
      <c r="D461" s="881"/>
      <c r="E461" s="881"/>
      <c r="F461" s="805"/>
      <c r="H461" s="805"/>
      <c r="I461" s="591"/>
      <c r="J461" s="802"/>
      <c r="K461" s="808"/>
      <c r="L461" s="805"/>
      <c r="M461" s="805"/>
      <c r="N461" s="591"/>
      <c r="O461" s="591"/>
    </row>
    <row r="462" spans="2:15">
      <c r="B462" s="860"/>
      <c r="C462" s="880"/>
      <c r="D462" s="881"/>
      <c r="E462" s="881"/>
      <c r="F462" s="805"/>
      <c r="H462" s="805"/>
      <c r="I462" s="591"/>
      <c r="J462" s="802"/>
      <c r="K462" s="808"/>
      <c r="L462" s="805"/>
      <c r="M462" s="805"/>
      <c r="N462" s="591"/>
      <c r="O462" s="591"/>
    </row>
    <row r="463" spans="2:15">
      <c r="B463" s="860"/>
      <c r="C463" s="880"/>
      <c r="D463" s="881"/>
      <c r="E463" s="881"/>
      <c r="F463" s="805"/>
      <c r="H463" s="805"/>
      <c r="I463" s="591"/>
      <c r="J463" s="802"/>
      <c r="K463" s="808"/>
      <c r="L463" s="805"/>
      <c r="M463" s="805"/>
      <c r="N463" s="591"/>
      <c r="O463" s="591"/>
    </row>
    <row r="464" spans="2:15">
      <c r="B464" s="860"/>
      <c r="C464" s="880"/>
      <c r="D464" s="881"/>
      <c r="E464" s="881"/>
      <c r="F464" s="805"/>
      <c r="H464" s="805"/>
      <c r="I464" s="591"/>
      <c r="J464" s="802"/>
      <c r="K464" s="808"/>
      <c r="L464" s="805"/>
      <c r="M464" s="805"/>
      <c r="N464" s="591"/>
      <c r="O464" s="591"/>
    </row>
    <row r="465" spans="2:15">
      <c r="B465" s="860"/>
      <c r="C465" s="880"/>
      <c r="D465" s="881"/>
      <c r="E465" s="881"/>
      <c r="F465" s="805"/>
      <c r="H465" s="805"/>
      <c r="I465" s="591"/>
      <c r="J465" s="802"/>
      <c r="K465" s="808"/>
      <c r="L465" s="805"/>
      <c r="M465" s="805"/>
      <c r="N465" s="591"/>
      <c r="O465" s="591"/>
    </row>
    <row r="466" spans="2:15">
      <c r="B466" s="860"/>
      <c r="C466" s="880"/>
      <c r="D466" s="881"/>
      <c r="E466" s="881"/>
      <c r="F466" s="805"/>
      <c r="H466" s="805"/>
      <c r="I466" s="591"/>
      <c r="J466" s="802"/>
      <c r="K466" s="808"/>
      <c r="L466" s="805"/>
      <c r="M466" s="805"/>
      <c r="N466" s="591"/>
      <c r="O466" s="591"/>
    </row>
    <row r="467" spans="2:15">
      <c r="B467" s="860"/>
      <c r="C467" s="880"/>
      <c r="D467" s="881"/>
      <c r="E467" s="881"/>
      <c r="F467" s="805"/>
      <c r="H467" s="805"/>
      <c r="I467" s="591"/>
      <c r="J467" s="802"/>
      <c r="K467" s="808"/>
      <c r="L467" s="805"/>
      <c r="M467" s="805"/>
      <c r="N467" s="591"/>
      <c r="O467" s="591"/>
    </row>
    <row r="468" spans="2:15">
      <c r="B468" s="860"/>
      <c r="C468" s="880"/>
      <c r="D468" s="881"/>
      <c r="E468" s="881"/>
      <c r="F468" s="805"/>
      <c r="H468" s="805"/>
      <c r="I468" s="591"/>
      <c r="J468" s="802"/>
      <c r="K468" s="808"/>
      <c r="L468" s="805"/>
      <c r="M468" s="805"/>
      <c r="N468" s="591"/>
      <c r="O468" s="591"/>
    </row>
    <row r="469" spans="2:15">
      <c r="B469" s="860"/>
      <c r="C469" s="880"/>
      <c r="D469" s="881"/>
      <c r="E469" s="881"/>
      <c r="F469" s="805"/>
      <c r="H469" s="805"/>
      <c r="I469" s="591"/>
      <c r="J469" s="802"/>
      <c r="K469" s="808"/>
      <c r="L469" s="805"/>
      <c r="M469" s="805"/>
      <c r="N469" s="591"/>
      <c r="O469" s="591"/>
    </row>
    <row r="470" spans="2:15">
      <c r="B470" s="860"/>
      <c r="C470" s="880"/>
      <c r="D470" s="881"/>
      <c r="E470" s="881"/>
      <c r="F470" s="805"/>
      <c r="H470" s="805"/>
      <c r="I470" s="591"/>
      <c r="J470" s="802"/>
      <c r="K470" s="808"/>
      <c r="L470" s="805"/>
      <c r="M470" s="805"/>
      <c r="N470" s="591"/>
      <c r="O470" s="591"/>
    </row>
    <row r="471" spans="2:15">
      <c r="B471" s="860"/>
      <c r="C471" s="880"/>
      <c r="D471" s="881"/>
      <c r="E471" s="881"/>
      <c r="F471" s="805"/>
      <c r="H471" s="805"/>
      <c r="I471" s="591"/>
      <c r="J471" s="802"/>
      <c r="K471" s="808"/>
      <c r="L471" s="805"/>
      <c r="M471" s="805"/>
      <c r="N471" s="591"/>
      <c r="O471" s="591"/>
    </row>
    <row r="472" spans="2:15">
      <c r="B472" s="860"/>
      <c r="C472" s="880"/>
      <c r="D472" s="881"/>
      <c r="E472" s="881"/>
      <c r="F472" s="805"/>
      <c r="H472" s="805"/>
      <c r="I472" s="591"/>
      <c r="J472" s="802"/>
      <c r="K472" s="808"/>
      <c r="L472" s="805"/>
      <c r="M472" s="805"/>
      <c r="N472" s="591"/>
      <c r="O472" s="591"/>
    </row>
    <row r="473" spans="2:15">
      <c r="B473" s="860"/>
      <c r="C473" s="880"/>
      <c r="D473" s="881"/>
      <c r="E473" s="881"/>
      <c r="F473" s="805"/>
      <c r="H473" s="805"/>
      <c r="I473" s="591"/>
      <c r="J473" s="802"/>
      <c r="K473" s="808"/>
      <c r="L473" s="805"/>
      <c r="M473" s="805"/>
      <c r="N473" s="591"/>
      <c r="O473" s="591"/>
    </row>
    <row r="474" spans="2:15">
      <c r="B474" s="860"/>
      <c r="C474" s="880"/>
      <c r="D474" s="881"/>
      <c r="E474" s="881"/>
      <c r="F474" s="805"/>
      <c r="H474" s="805"/>
      <c r="I474" s="591"/>
      <c r="J474" s="802"/>
      <c r="K474" s="808"/>
      <c r="L474" s="805"/>
      <c r="M474" s="805"/>
      <c r="N474" s="591"/>
      <c r="O474" s="591"/>
    </row>
    <row r="475" spans="2:15">
      <c r="B475" s="860"/>
      <c r="C475" s="880"/>
      <c r="D475" s="881"/>
      <c r="E475" s="881"/>
      <c r="F475" s="805"/>
      <c r="H475" s="805"/>
      <c r="I475" s="591"/>
      <c r="J475" s="802"/>
      <c r="K475" s="808"/>
      <c r="L475" s="805"/>
      <c r="M475" s="805"/>
      <c r="N475" s="591"/>
      <c r="O475" s="591"/>
    </row>
    <row r="476" spans="2:15">
      <c r="B476" s="860"/>
      <c r="C476" s="880"/>
      <c r="D476" s="881"/>
      <c r="E476" s="881"/>
      <c r="F476" s="805"/>
      <c r="H476" s="805"/>
      <c r="I476" s="591"/>
      <c r="J476" s="802"/>
      <c r="K476" s="808"/>
      <c r="L476" s="805"/>
      <c r="M476" s="805"/>
      <c r="N476" s="591"/>
      <c r="O476" s="591"/>
    </row>
    <row r="477" spans="2:15">
      <c r="B477" s="860"/>
      <c r="C477" s="880"/>
      <c r="D477" s="881"/>
      <c r="E477" s="881"/>
      <c r="F477" s="805"/>
      <c r="H477" s="805"/>
      <c r="I477" s="591"/>
      <c r="J477" s="802"/>
      <c r="K477" s="808"/>
      <c r="L477" s="805"/>
      <c r="M477" s="805"/>
      <c r="N477" s="591"/>
      <c r="O477" s="591"/>
    </row>
    <row r="478" spans="2:15">
      <c r="B478" s="860"/>
      <c r="C478" s="880"/>
      <c r="D478" s="881"/>
      <c r="E478" s="881"/>
      <c r="F478" s="805"/>
      <c r="H478" s="805"/>
      <c r="I478" s="591"/>
      <c r="J478" s="802"/>
      <c r="K478" s="808"/>
      <c r="L478" s="805"/>
      <c r="M478" s="805"/>
      <c r="N478" s="591"/>
      <c r="O478" s="591"/>
    </row>
    <row r="479" spans="2:15">
      <c r="B479" s="860"/>
      <c r="C479" s="880"/>
      <c r="D479" s="881"/>
      <c r="E479" s="881"/>
      <c r="F479" s="805"/>
      <c r="H479" s="805"/>
      <c r="I479" s="591"/>
      <c r="J479" s="802"/>
      <c r="K479" s="808"/>
      <c r="L479" s="805"/>
      <c r="M479" s="805"/>
      <c r="N479" s="591"/>
      <c r="O479" s="591"/>
    </row>
    <row r="480" spans="2:15">
      <c r="B480" s="860"/>
      <c r="C480" s="880"/>
      <c r="D480" s="881"/>
      <c r="E480" s="881"/>
      <c r="F480" s="805"/>
      <c r="H480" s="805"/>
      <c r="I480" s="591"/>
      <c r="J480" s="802"/>
      <c r="K480" s="808"/>
      <c r="L480" s="805"/>
      <c r="M480" s="805"/>
      <c r="N480" s="591"/>
      <c r="O480" s="591"/>
    </row>
    <row r="481" spans="2:15">
      <c r="B481" s="860"/>
      <c r="C481" s="880"/>
      <c r="D481" s="881"/>
      <c r="E481" s="881"/>
      <c r="F481" s="805"/>
      <c r="H481" s="805"/>
      <c r="I481" s="591"/>
      <c r="J481" s="802"/>
      <c r="K481" s="808"/>
      <c r="L481" s="805"/>
      <c r="M481" s="805"/>
      <c r="N481" s="591"/>
      <c r="O481" s="591"/>
    </row>
    <row r="482" spans="2:15">
      <c r="B482" s="860"/>
      <c r="C482" s="880"/>
      <c r="D482" s="881"/>
      <c r="E482" s="881"/>
      <c r="F482" s="805"/>
      <c r="H482" s="805"/>
      <c r="I482" s="591"/>
      <c r="J482" s="802"/>
      <c r="K482" s="808"/>
      <c r="L482" s="805"/>
      <c r="M482" s="805"/>
      <c r="N482" s="591"/>
      <c r="O482" s="591"/>
    </row>
    <row r="483" spans="2:15">
      <c r="B483" s="860"/>
      <c r="C483" s="880"/>
      <c r="D483" s="881"/>
      <c r="E483" s="881"/>
      <c r="F483" s="805"/>
      <c r="H483" s="805"/>
      <c r="I483" s="591"/>
      <c r="J483" s="802"/>
      <c r="K483" s="808"/>
      <c r="L483" s="805"/>
      <c r="M483" s="805"/>
      <c r="N483" s="591"/>
      <c r="O483" s="591"/>
    </row>
    <row r="484" spans="2:15">
      <c r="B484" s="860"/>
      <c r="C484" s="880"/>
      <c r="D484" s="881"/>
      <c r="E484" s="881"/>
      <c r="F484" s="805"/>
      <c r="H484" s="805"/>
      <c r="I484" s="591"/>
      <c r="J484" s="802"/>
      <c r="K484" s="808"/>
      <c r="L484" s="805"/>
      <c r="M484" s="805"/>
      <c r="N484" s="591"/>
      <c r="O484" s="591"/>
    </row>
  </sheetData>
  <autoFilter ref="A1:M116">
    <sortState ref="A2:P20">
      <sortCondition ref="D1:D112"/>
    </sortState>
  </autoFilter>
  <sortState ref="A2:N111">
    <sortCondition ref="B2:B111"/>
  </sortState>
  <conditionalFormatting sqref="A290:A294 A301:A305 A117:A286">
    <cfRule type="cellIs" dxfId="140" priority="20" operator="equal">
      <formula>1</formula>
    </cfRule>
  </conditionalFormatting>
  <conditionalFormatting sqref="B301:B305">
    <cfRule type="cellIs" dxfId="139" priority="21" operator="equal">
      <formula>"z"</formula>
    </cfRule>
  </conditionalFormatting>
  <conditionalFormatting sqref="M2 M4:M373">
    <cfRule type="cellIs" dxfId="138" priority="15" operator="equal">
      <formula>"encour"</formula>
    </cfRule>
    <cfRule type="cellIs" dxfId="137" priority="16" operator="equal">
      <formula>"Rappel"</formula>
    </cfRule>
  </conditionalFormatting>
  <conditionalFormatting sqref="D2:D116">
    <cfRule type="containsText" dxfId="136" priority="616" operator="containsText" text="zz">
      <formula>NOT(ISERROR(SEARCH("zz",D2)))</formula>
    </cfRule>
    <cfRule type="duplicateValues" dxfId="135" priority="617"/>
  </conditionalFormatting>
  <conditionalFormatting sqref="N2:N116">
    <cfRule type="cellIs" dxfId="134" priority="3" operator="equal">
      <formula>"encour"</formula>
    </cfRule>
    <cfRule type="cellIs" dxfId="133" priority="4" operator="equal">
      <formula>"Rappel"</formula>
    </cfRule>
  </conditionalFormatting>
  <conditionalFormatting sqref="M3">
    <cfRule type="cellIs" dxfId="132" priority="1" operator="equal">
      <formula>"encour"</formula>
    </cfRule>
    <cfRule type="cellIs" dxfId="131" priority="2" operator="equal">
      <formula>"Rappel"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&amp;L&amp;Z&amp;F&amp;A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28" sqref="D28"/>
    </sheetView>
  </sheetViews>
  <sheetFormatPr baseColWidth="10" defaultRowHeight="12.75"/>
  <cols>
    <col min="1" max="1" width="21.140625" customWidth="1"/>
    <col min="2" max="2" width="18.28515625" customWidth="1"/>
    <col min="3" max="3" width="22.7109375" customWidth="1"/>
    <col min="4" max="4" width="32.7109375" bestFit="1" customWidth="1"/>
  </cols>
  <sheetData>
    <row r="1" spans="1:4">
      <c r="A1" s="973" t="s">
        <v>1280</v>
      </c>
      <c r="B1" t="s">
        <v>133</v>
      </c>
    </row>
    <row r="3" spans="1:4">
      <c r="A3" s="973" t="s">
        <v>1283</v>
      </c>
      <c r="B3" t="s">
        <v>1285</v>
      </c>
      <c r="C3" t="s">
        <v>1286</v>
      </c>
      <c r="D3" t="s">
        <v>1287</v>
      </c>
    </row>
    <row r="4" spans="1:4">
      <c r="A4" s="974" t="s">
        <v>881</v>
      </c>
      <c r="B4" s="975">
        <v>1</v>
      </c>
      <c r="C4" s="975">
        <v>1</v>
      </c>
      <c r="D4" s="975">
        <v>1</v>
      </c>
    </row>
    <row r="5" spans="1:4">
      <c r="A5" s="974" t="s">
        <v>888</v>
      </c>
      <c r="B5" s="975">
        <v>1</v>
      </c>
      <c r="C5" s="975">
        <v>1</v>
      </c>
      <c r="D5" s="975">
        <v>1</v>
      </c>
    </row>
    <row r="6" spans="1:4">
      <c r="A6" s="974" t="s">
        <v>889</v>
      </c>
      <c r="B6" s="975">
        <v>1</v>
      </c>
      <c r="C6" s="975">
        <v>1</v>
      </c>
      <c r="D6" s="975">
        <v>1</v>
      </c>
    </row>
    <row r="7" spans="1:4">
      <c r="A7" s="974" t="s">
        <v>1000</v>
      </c>
      <c r="B7" s="975">
        <v>1</v>
      </c>
      <c r="C7" s="975">
        <v>1</v>
      </c>
      <c r="D7" s="975">
        <v>1</v>
      </c>
    </row>
    <row r="8" spans="1:4">
      <c r="A8" s="974" t="s">
        <v>907</v>
      </c>
      <c r="B8" s="975">
        <v>1</v>
      </c>
      <c r="C8" s="975">
        <v>1</v>
      </c>
      <c r="D8" s="975">
        <v>1</v>
      </c>
    </row>
    <row r="9" spans="1:4">
      <c r="A9" s="974" t="s">
        <v>909</v>
      </c>
      <c r="B9" s="975">
        <v>1</v>
      </c>
      <c r="C9" s="975">
        <v>1</v>
      </c>
      <c r="D9" s="975">
        <v>1</v>
      </c>
    </row>
    <row r="10" spans="1:4">
      <c r="A10" s="974" t="s">
        <v>920</v>
      </c>
      <c r="B10" s="975">
        <v>1</v>
      </c>
      <c r="C10" s="975">
        <v>1</v>
      </c>
      <c r="D10" s="975">
        <v>1</v>
      </c>
    </row>
    <row r="11" spans="1:4">
      <c r="A11" s="974" t="s">
        <v>925</v>
      </c>
      <c r="B11" s="975">
        <v>1</v>
      </c>
      <c r="C11" s="975">
        <v>1</v>
      </c>
      <c r="D11" s="975">
        <v>1</v>
      </c>
    </row>
    <row r="12" spans="1:4">
      <c r="A12" s="974" t="s">
        <v>929</v>
      </c>
      <c r="B12" s="975">
        <v>1</v>
      </c>
      <c r="C12" s="975">
        <v>1</v>
      </c>
      <c r="D12" s="975">
        <v>1</v>
      </c>
    </row>
    <row r="13" spans="1:4">
      <c r="A13" s="974" t="s">
        <v>932</v>
      </c>
      <c r="B13" s="975">
        <v>1</v>
      </c>
      <c r="C13" s="975">
        <v>1</v>
      </c>
      <c r="D13" s="975">
        <v>1</v>
      </c>
    </row>
    <row r="14" spans="1:4">
      <c r="A14" s="974" t="s">
        <v>1284</v>
      </c>
      <c r="B14" s="975">
        <v>10</v>
      </c>
      <c r="C14" s="975">
        <v>10</v>
      </c>
      <c r="D14" s="975">
        <v>10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160"/>
  <sheetViews>
    <sheetView zoomScaleNormal="100" workbookViewId="0">
      <pane xSplit="6" ySplit="1" topLeftCell="G2" activePane="bottomRight" state="frozen"/>
      <selection pane="topRight" activeCell="H1" sqref="H1"/>
      <selection pane="bottomLeft" activeCell="A2" sqref="A2"/>
      <selection pane="bottomRight" sqref="A1:XFD1"/>
    </sheetView>
  </sheetViews>
  <sheetFormatPr baseColWidth="10" defaultColWidth="11.140625" defaultRowHeight="12"/>
  <cols>
    <col min="1" max="1" width="9.85546875" style="779" bestFit="1" customWidth="1"/>
    <col min="2" max="2" width="5.7109375" style="685" bestFit="1" customWidth="1"/>
    <col min="3" max="3" width="7.5703125" style="761" bestFit="1" customWidth="1"/>
    <col min="4" max="4" width="11.140625" style="763" bestFit="1" customWidth="1"/>
    <col min="5" max="5" width="21.85546875" style="762" bestFit="1" customWidth="1"/>
    <col min="6" max="6" width="4.7109375" style="751" customWidth="1"/>
    <col min="7" max="7" width="6.7109375" style="657" bestFit="1" customWidth="1"/>
    <col min="8" max="8" width="24.5703125" style="657" customWidth="1"/>
    <col min="9" max="9" width="8" style="657" bestFit="1" customWidth="1"/>
    <col min="10" max="10" width="15.42578125" style="657" customWidth="1"/>
    <col min="11" max="11" width="9.85546875" style="755" customWidth="1"/>
    <col min="12" max="12" width="7.42578125" style="657" bestFit="1" customWidth="1"/>
    <col min="13" max="13" width="11.28515625" style="657" customWidth="1"/>
    <col min="14" max="14" width="15.28515625" style="657" customWidth="1"/>
    <col min="15" max="15" width="28.7109375" style="756" bestFit="1" customWidth="1"/>
    <col min="16" max="16" width="10.85546875" style="757" bestFit="1" customWidth="1"/>
    <col min="17" max="17" width="11.7109375" style="657" bestFit="1" customWidth="1"/>
    <col min="18" max="18" width="7.85546875" style="657" bestFit="1" customWidth="1"/>
    <col min="19" max="19" width="10.140625" style="657" bestFit="1" customWidth="1"/>
    <col min="20" max="20" width="9.5703125" style="804" bestFit="1" customWidth="1"/>
    <col min="21" max="21" width="7.5703125" style="657" bestFit="1" customWidth="1"/>
    <col min="22" max="22" width="18.140625" style="657" bestFit="1" customWidth="1"/>
    <col min="23" max="23" width="9" style="769" bestFit="1" customWidth="1"/>
    <col min="24" max="24" width="7.5703125" style="657" bestFit="1" customWidth="1"/>
    <col min="25" max="25" width="8.85546875" style="769" customWidth="1"/>
    <col min="26" max="26" width="5.140625" style="769" customWidth="1"/>
    <col min="27" max="27" width="7.5703125" style="657" bestFit="1" customWidth="1"/>
    <col min="28" max="28" width="9.7109375" style="657" bestFit="1" customWidth="1"/>
    <col min="29" max="29" width="5.140625" style="769" customWidth="1"/>
    <col min="30" max="30" width="7.5703125" style="657" bestFit="1" customWidth="1"/>
    <col min="31" max="31" width="9.7109375" style="657" bestFit="1" customWidth="1"/>
    <col min="32" max="32" width="7.7109375" style="657" customWidth="1"/>
    <col min="33" max="33" width="7.5703125" style="657" bestFit="1" customWidth="1"/>
    <col min="34" max="34" width="9.7109375" style="657" bestFit="1" customWidth="1"/>
    <col min="35" max="35" width="5.85546875" style="657" customWidth="1"/>
    <col min="36" max="36" width="7.42578125" style="657" bestFit="1" customWidth="1"/>
    <col min="37" max="37" width="10.28515625" style="591" bestFit="1" customWidth="1"/>
    <col min="38" max="38" width="10.140625" style="591" bestFit="1" customWidth="1"/>
    <col min="39" max="39" width="9.5703125" style="805" bestFit="1" customWidth="1"/>
    <col min="40" max="40" width="6.85546875" style="777" bestFit="1" customWidth="1"/>
    <col min="41" max="41" width="6.85546875" style="769" bestFit="1" customWidth="1"/>
    <col min="42" max="42" width="6.5703125" style="769" bestFit="1" customWidth="1"/>
    <col min="43" max="44" width="9" style="773" bestFit="1" customWidth="1"/>
    <col min="45" max="45" width="5.7109375" style="769" bestFit="1" customWidth="1"/>
    <col min="46" max="46" width="17" style="769" bestFit="1" customWidth="1"/>
    <col min="47" max="47" width="11.140625" style="773"/>
    <col min="48" max="49" width="11.140625" style="591"/>
    <col min="50" max="16384" width="11.140625" style="657"/>
  </cols>
  <sheetData>
    <row r="1" spans="1:54" s="981" customFormat="1" ht="72" customHeight="1">
      <c r="A1" s="727" t="s">
        <v>1278</v>
      </c>
      <c r="B1" s="739" t="s">
        <v>1279</v>
      </c>
      <c r="C1" s="976" t="s">
        <v>1280</v>
      </c>
      <c r="D1" s="868" t="s">
        <v>1281</v>
      </c>
      <c r="E1" s="977" t="s">
        <v>1282</v>
      </c>
      <c r="F1" s="731" t="s">
        <v>1265</v>
      </c>
      <c r="G1" s="711" t="s">
        <v>22</v>
      </c>
      <c r="H1" s="711" t="s">
        <v>18</v>
      </c>
      <c r="I1" s="711" t="s">
        <v>6</v>
      </c>
      <c r="J1" s="711" t="s">
        <v>7</v>
      </c>
      <c r="K1" s="889" t="s">
        <v>1160</v>
      </c>
      <c r="L1" s="711" t="s">
        <v>23</v>
      </c>
      <c r="M1" s="732" t="s">
        <v>4</v>
      </c>
      <c r="N1" s="889" t="s">
        <v>1161</v>
      </c>
      <c r="O1" s="733">
        <f>COUNTIF(O2:O135,"*@*")</f>
        <v>79</v>
      </c>
      <c r="P1" s="734" t="s">
        <v>1162</v>
      </c>
      <c r="Q1" s="778" t="s">
        <v>1163</v>
      </c>
      <c r="R1" s="735" t="s">
        <v>138</v>
      </c>
      <c r="S1" s="736" t="s">
        <v>114</v>
      </c>
      <c r="T1" s="886">
        <f ca="1">COUNTIF($T$2:$T$127,"ok")</f>
        <v>93</v>
      </c>
      <c r="U1" s="737">
        <v>42277</v>
      </c>
      <c r="V1" s="738" t="s">
        <v>172</v>
      </c>
      <c r="W1" s="796">
        <f ca="1">COUNTIF(W2:W127,"ok")</f>
        <v>66</v>
      </c>
      <c r="X1" s="953">
        <v>42308</v>
      </c>
      <c r="Y1" s="781" t="s">
        <v>1276</v>
      </c>
      <c r="Z1" s="791"/>
      <c r="AA1" s="954">
        <v>42338</v>
      </c>
      <c r="AB1" s="952" t="s">
        <v>1277</v>
      </c>
      <c r="AC1" s="793"/>
      <c r="AD1" s="955">
        <v>42369</v>
      </c>
      <c r="AE1" s="956" t="s">
        <v>1277</v>
      </c>
      <c r="AF1" s="957"/>
      <c r="AG1" s="958">
        <v>42035</v>
      </c>
      <c r="AH1" s="959" t="s">
        <v>1277</v>
      </c>
      <c r="AI1" s="960"/>
      <c r="AJ1" s="739" t="s">
        <v>150</v>
      </c>
      <c r="AK1" s="739" t="s">
        <v>1138</v>
      </c>
      <c r="AL1" s="739" t="s">
        <v>1038</v>
      </c>
      <c r="AM1" s="931">
        <f ca="1">COUNTIF(AM2:AM135,"ok")</f>
        <v>62</v>
      </c>
      <c r="AN1" s="978" t="s">
        <v>173</v>
      </c>
      <c r="AO1" s="978" t="s">
        <v>173</v>
      </c>
      <c r="AP1" s="979" t="s">
        <v>173</v>
      </c>
      <c r="AQ1" s="768" t="s">
        <v>1194</v>
      </c>
      <c r="AR1" s="768" t="s">
        <v>1203</v>
      </c>
      <c r="AS1" s="980" t="s">
        <v>1195</v>
      </c>
      <c r="AT1" s="980"/>
      <c r="AU1" s="768"/>
      <c r="AV1" s="740"/>
      <c r="AW1" s="740"/>
    </row>
    <row r="2" spans="1:54" ht="24">
      <c r="A2" s="727">
        <v>42255</v>
      </c>
      <c r="B2" s="741">
        <f t="shared" ref="B2:B33" si="0">IF(C2=".","",IF(ISTEXT(C2),IF(C2=C1,B1+1,1),""))</f>
        <v>1</v>
      </c>
      <c r="C2" s="691" t="s">
        <v>134</v>
      </c>
      <c r="D2" s="610">
        <v>14497</v>
      </c>
      <c r="E2" s="610" t="s">
        <v>884</v>
      </c>
      <c r="F2" s="689" t="s">
        <v>171</v>
      </c>
      <c r="G2" s="610" t="s">
        <v>242</v>
      </c>
      <c r="H2" s="610" t="s">
        <v>86</v>
      </c>
      <c r="I2" s="610">
        <v>4342</v>
      </c>
      <c r="J2" s="605" t="s">
        <v>8</v>
      </c>
      <c r="K2" s="647">
        <v>36840</v>
      </c>
      <c r="L2" s="648" t="s">
        <v>1058</v>
      </c>
      <c r="M2" s="610" t="s">
        <v>46</v>
      </c>
      <c r="N2" s="605" t="s">
        <v>243</v>
      </c>
      <c r="O2" s="742" t="s">
        <v>9</v>
      </c>
      <c r="P2" s="649" t="s">
        <v>245</v>
      </c>
      <c r="Q2" s="743">
        <v>42249</v>
      </c>
      <c r="R2" s="651">
        <v>35</v>
      </c>
      <c r="S2" s="744">
        <v>42250</v>
      </c>
      <c r="T2" s="927" t="str">
        <f t="shared" ref="T2:T33" ca="1" si="1">IF(Q2,IF(ISNUMBER(S2),"OK",IF(Q2+8&lt;TODAY(),"rappel","encour")),"-")</f>
        <v>OK</v>
      </c>
      <c r="U2" s="651">
        <v>120</v>
      </c>
      <c r="V2" s="745">
        <v>42250</v>
      </c>
      <c r="W2" s="792" t="str">
        <f t="shared" ref="W2:W33" ca="1" si="2">IF(ISNUMBER(U2),IF(ISNUMBER(V2),"OK",IF(Q2+15&lt;TODAY(),"rappel","encour")),"-")</f>
        <v>OK</v>
      </c>
      <c r="X2" s="652">
        <v>30</v>
      </c>
      <c r="Y2" s="782">
        <v>42278</v>
      </c>
      <c r="Z2" s="792" t="str">
        <f t="shared" ref="Z2:Z33" ca="1" si="3">IF(X2,IF(ISNUMBER(Y2),"OK",IF(X$1&lt;TODAY(),"rappel","encour")),"-")</f>
        <v>OK</v>
      </c>
      <c r="AA2" s="652"/>
      <c r="AB2" s="653"/>
      <c r="AC2" s="794" t="str">
        <f t="shared" ref="AC2:AC33" ca="1" si="4">IF(AA2,IF(ISNUMBER(AB2),"OK",IF(AA$1&lt;TODAY(),"rappel","encour")),"-")</f>
        <v>-</v>
      </c>
      <c r="AD2" s="652"/>
      <c r="AE2" s="655"/>
      <c r="AF2" s="654" t="str">
        <f t="shared" ref="AF2:AF33" ca="1" si="5">IF(AD2,IF(ISNUMBER(AE2),"OK",IF(AD$1&lt;TODAY(),"rappel","encour")),"-")</f>
        <v>-</v>
      </c>
      <c r="AG2" s="652"/>
      <c r="AH2" s="656"/>
      <c r="AI2" s="654" t="str">
        <f t="shared" ref="AI2:AI33" ca="1" si="6">IF(AG2,IF(ISNUMBER(AH2),"OK",IF(AG$1&lt;TODAY(),"rappel","encour")),"-")</f>
        <v>-</v>
      </c>
      <c r="AJ2" s="350"/>
      <c r="AK2" s="694">
        <f t="shared" ref="AK2:AK33" si="7">IF(OR(ISNUMBER(U2),ISNUMBER(X2),ISNUMBER(AA2),ISNUMBER(AD2),ISNUMBER(AG2)),+R2+U2+X2+AA2+AD2+AG2,"")</f>
        <v>185</v>
      </c>
      <c r="AL2" s="694">
        <f t="shared" ref="AL2:AL13" ca="1" si="8">IF(T2="ok",+R2)+IF(W2="ok",+U2)+IF(Z2="ok",+X2)+IF(AC2="ok",+AA2)+IF(AF2="ok",+AD2)+IF(AI2="ok",+AG2)</f>
        <v>185</v>
      </c>
      <c r="AM2" s="932" t="str">
        <f t="shared" ref="AM2:AM33" ca="1" si="9">IF(ISNUMBER(AK2),IF(AK2=AL2,"ok",AK2-AL2),"")</f>
        <v>ok</v>
      </c>
      <c r="AN2" s="769"/>
      <c r="AO2" s="768"/>
      <c r="AP2" s="773"/>
      <c r="AQ2" s="768" t="str">
        <f t="shared" ref="AQ2:AQ33" ca="1" si="10">IF(T2="rappel",TODAY()-Q2,".")</f>
        <v>.</v>
      </c>
      <c r="AR2" s="768" t="str">
        <f ca="1">IF(W2="rappel",TODAY()-Q2,".")</f>
        <v>.</v>
      </c>
      <c r="AS2" s="768" t="str">
        <f t="shared" ref="AS2:AS17" ca="1" si="11">IF(W2="rappel",TODAY()-S2,".")</f>
        <v>.</v>
      </c>
      <c r="AU2" s="770"/>
    </row>
    <row r="3" spans="1:54" ht="24">
      <c r="A3" s="727">
        <v>42255</v>
      </c>
      <c r="B3" s="741">
        <f t="shared" si="0"/>
        <v>1</v>
      </c>
      <c r="C3" s="691" t="s">
        <v>171</v>
      </c>
      <c r="D3" s="610">
        <v>14497</v>
      </c>
      <c r="E3" s="610" t="s">
        <v>884</v>
      </c>
      <c r="F3" s="689" t="s">
        <v>134</v>
      </c>
      <c r="G3" s="610" t="s">
        <v>242</v>
      </c>
      <c r="H3" s="610" t="s">
        <v>86</v>
      </c>
      <c r="I3" s="610">
        <v>4342</v>
      </c>
      <c r="J3" s="605" t="s">
        <v>8</v>
      </c>
      <c r="K3" s="647">
        <v>36840</v>
      </c>
      <c r="L3" s="648" t="s">
        <v>1058</v>
      </c>
      <c r="M3" s="610" t="s">
        <v>46</v>
      </c>
      <c r="N3" s="605" t="s">
        <v>243</v>
      </c>
      <c r="O3" s="742" t="s">
        <v>9</v>
      </c>
      <c r="P3" s="649" t="s">
        <v>245</v>
      </c>
      <c r="Q3" s="743">
        <v>42260</v>
      </c>
      <c r="R3" s="651">
        <v>0</v>
      </c>
      <c r="S3" s="744">
        <v>42250</v>
      </c>
      <c r="T3" s="927" t="str">
        <f t="shared" ca="1" si="1"/>
        <v>OK</v>
      </c>
      <c r="U3" s="651"/>
      <c r="V3" s="746"/>
      <c r="W3" s="792" t="str">
        <f t="shared" ca="1" si="2"/>
        <v>-</v>
      </c>
      <c r="X3" s="651">
        <v>70</v>
      </c>
      <c r="Y3" s="783">
        <v>42278</v>
      </c>
      <c r="Z3" s="792" t="str">
        <f t="shared" ca="1" si="3"/>
        <v>OK</v>
      </c>
      <c r="AA3" s="651">
        <v>130</v>
      </c>
      <c r="AB3" s="658"/>
      <c r="AC3" s="795" t="str">
        <f t="shared" ca="1" si="4"/>
        <v>encour</v>
      </c>
      <c r="AD3" s="651"/>
      <c r="AE3" s="655"/>
      <c r="AF3" s="659" t="str">
        <f t="shared" ca="1" si="5"/>
        <v>-</v>
      </c>
      <c r="AG3" s="651"/>
      <c r="AH3" s="655"/>
      <c r="AI3" s="659" t="str">
        <f t="shared" ca="1" si="6"/>
        <v>-</v>
      </c>
      <c r="AJ3" s="287"/>
      <c r="AK3" s="694">
        <f t="shared" si="7"/>
        <v>200</v>
      </c>
      <c r="AL3" s="694">
        <f t="shared" ca="1" si="8"/>
        <v>70</v>
      </c>
      <c r="AM3" s="932">
        <f t="shared" ca="1" si="9"/>
        <v>130</v>
      </c>
      <c r="AN3" s="769"/>
      <c r="AO3" s="768"/>
      <c r="AP3" s="773"/>
      <c r="AQ3" s="768" t="str">
        <f t="shared" ca="1" si="10"/>
        <v>.</v>
      </c>
      <c r="AR3" s="768" t="str">
        <f ca="1">IF(W3="rappel",TODAY()-Q3,".")</f>
        <v>.</v>
      </c>
      <c r="AS3" s="768" t="str">
        <f t="shared" ca="1" si="11"/>
        <v>.</v>
      </c>
      <c r="AU3" s="770"/>
      <c r="AX3" s="591"/>
      <c r="AY3" s="591"/>
      <c r="AZ3" s="591"/>
      <c r="BA3" s="591"/>
      <c r="BB3" s="591"/>
    </row>
    <row r="4" spans="1:54" ht="24">
      <c r="A4" s="727">
        <v>42255</v>
      </c>
      <c r="B4" s="741">
        <f t="shared" si="0"/>
        <v>1</v>
      </c>
      <c r="C4" s="691" t="s">
        <v>134</v>
      </c>
      <c r="D4" s="610">
        <v>14498</v>
      </c>
      <c r="E4" s="610" t="s">
        <v>887</v>
      </c>
      <c r="F4" s="689" t="s">
        <v>171</v>
      </c>
      <c r="G4" s="610" t="s">
        <v>242</v>
      </c>
      <c r="H4" s="610" t="s">
        <v>246</v>
      </c>
      <c r="I4" s="610">
        <v>4000</v>
      </c>
      <c r="J4" s="605" t="s">
        <v>1</v>
      </c>
      <c r="K4" s="647">
        <v>36398</v>
      </c>
      <c r="L4" s="648" t="s">
        <v>1058</v>
      </c>
      <c r="M4" s="610" t="s">
        <v>47</v>
      </c>
      <c r="N4" s="605" t="s">
        <v>247</v>
      </c>
      <c r="O4" s="742" t="s">
        <v>29</v>
      </c>
      <c r="P4" s="649" t="s">
        <v>248</v>
      </c>
      <c r="Q4" s="743">
        <v>42249</v>
      </c>
      <c r="R4" s="651">
        <v>35</v>
      </c>
      <c r="S4" s="744">
        <v>42249</v>
      </c>
      <c r="T4" s="927" t="str">
        <f t="shared" ca="1" si="1"/>
        <v>OK</v>
      </c>
      <c r="U4" s="651">
        <f>IF(ISERROR(VLOOKUP(C4,cotisation15_16,4,FALSE)),".",VLOOKUP(C4,cotisation15_16,4,FALSE))</f>
        <v>150</v>
      </c>
      <c r="V4" s="746">
        <v>42249</v>
      </c>
      <c r="W4" s="792" t="str">
        <f t="shared" ca="1" si="2"/>
        <v>OK</v>
      </c>
      <c r="X4" s="651"/>
      <c r="Y4" s="783"/>
      <c r="Z4" s="792" t="str">
        <f t="shared" ca="1" si="3"/>
        <v>-</v>
      </c>
      <c r="AA4" s="651"/>
      <c r="AB4" s="658"/>
      <c r="AC4" s="795" t="str">
        <f t="shared" ca="1" si="4"/>
        <v>-</v>
      </c>
      <c r="AD4" s="651"/>
      <c r="AE4" s="655"/>
      <c r="AF4" s="659" t="str">
        <f t="shared" ca="1" si="5"/>
        <v>-</v>
      </c>
      <c r="AG4" s="651"/>
      <c r="AH4" s="655"/>
      <c r="AI4" s="659" t="str">
        <f t="shared" ca="1" si="6"/>
        <v>-</v>
      </c>
      <c r="AJ4" s="287"/>
      <c r="AK4" s="694">
        <f t="shared" si="7"/>
        <v>185</v>
      </c>
      <c r="AL4" s="694">
        <f t="shared" ca="1" si="8"/>
        <v>185</v>
      </c>
      <c r="AM4" s="932" t="str">
        <f t="shared" ca="1" si="9"/>
        <v>ok</v>
      </c>
      <c r="AN4" s="769"/>
      <c r="AO4" s="768"/>
      <c r="AP4" s="773"/>
      <c r="AQ4" s="768" t="str">
        <f t="shared" ca="1" si="10"/>
        <v>.</v>
      </c>
      <c r="AR4" s="768" t="str">
        <f ca="1">IF(W4="rappel",TODAY()-Q4,".")</f>
        <v>.</v>
      </c>
      <c r="AS4" s="768" t="str">
        <f t="shared" ca="1" si="11"/>
        <v>.</v>
      </c>
      <c r="AU4" s="775"/>
    </row>
    <row r="5" spans="1:54" ht="24">
      <c r="A5" s="727">
        <v>42255</v>
      </c>
      <c r="B5" s="741">
        <f t="shared" si="0"/>
        <v>1</v>
      </c>
      <c r="C5" s="691" t="s">
        <v>171</v>
      </c>
      <c r="D5" s="610">
        <v>14498</v>
      </c>
      <c r="E5" s="610" t="s">
        <v>887</v>
      </c>
      <c r="F5" s="689" t="s">
        <v>134</v>
      </c>
      <c r="G5" s="610" t="s">
        <v>242</v>
      </c>
      <c r="H5" s="610" t="s">
        <v>246</v>
      </c>
      <c r="I5" s="610">
        <v>4000</v>
      </c>
      <c r="J5" s="605" t="s">
        <v>1</v>
      </c>
      <c r="K5" s="647">
        <v>36398</v>
      </c>
      <c r="L5" s="648" t="s">
        <v>1058</v>
      </c>
      <c r="M5" s="610" t="s">
        <v>47</v>
      </c>
      <c r="N5" s="605" t="s">
        <v>247</v>
      </c>
      <c r="O5" s="742" t="s">
        <v>29</v>
      </c>
      <c r="P5" s="649" t="s">
        <v>248</v>
      </c>
      <c r="Q5" s="743">
        <v>42260</v>
      </c>
      <c r="R5" s="651">
        <v>0</v>
      </c>
      <c r="S5" s="744">
        <v>42249</v>
      </c>
      <c r="T5" s="927" t="str">
        <f t="shared" ca="1" si="1"/>
        <v>OK</v>
      </c>
      <c r="U5" s="651"/>
      <c r="V5" s="746"/>
      <c r="W5" s="792" t="str">
        <f t="shared" ca="1" si="2"/>
        <v>-</v>
      </c>
      <c r="X5" s="651">
        <v>100</v>
      </c>
      <c r="Y5" s="783">
        <v>42289</v>
      </c>
      <c r="Z5" s="792" t="str">
        <f t="shared" ca="1" si="3"/>
        <v>OK</v>
      </c>
      <c r="AA5" s="651">
        <v>100</v>
      </c>
      <c r="AB5" s="658"/>
      <c r="AC5" s="795" t="str">
        <f t="shared" ca="1" si="4"/>
        <v>encour</v>
      </c>
      <c r="AD5" s="651"/>
      <c r="AE5" s="655"/>
      <c r="AF5" s="659" t="str">
        <f t="shared" ca="1" si="5"/>
        <v>-</v>
      </c>
      <c r="AG5" s="651"/>
      <c r="AH5" s="655"/>
      <c r="AI5" s="659" t="str">
        <f t="shared" ca="1" si="6"/>
        <v>-</v>
      </c>
      <c r="AJ5" s="287"/>
      <c r="AK5" s="694">
        <f t="shared" si="7"/>
        <v>200</v>
      </c>
      <c r="AL5" s="694">
        <f t="shared" ca="1" si="8"/>
        <v>100</v>
      </c>
      <c r="AM5" s="932">
        <f t="shared" ca="1" si="9"/>
        <v>100</v>
      </c>
      <c r="AN5" s="769"/>
      <c r="AO5" s="768"/>
      <c r="AP5" s="773"/>
      <c r="AQ5" s="768" t="str">
        <f t="shared" ca="1" si="10"/>
        <v>.</v>
      </c>
      <c r="AR5" s="768" t="str">
        <f ca="1">IF(W5="rappel",TODAY()-Q5,".")</f>
        <v>.</v>
      </c>
      <c r="AS5" s="768" t="str">
        <f t="shared" ca="1" si="11"/>
        <v>.</v>
      </c>
      <c r="AU5" s="770"/>
    </row>
    <row r="6" spans="1:54" ht="24">
      <c r="A6" s="727">
        <v>42248</v>
      </c>
      <c r="B6" s="741">
        <f t="shared" si="0"/>
        <v>1</v>
      </c>
      <c r="C6" s="691" t="s">
        <v>134</v>
      </c>
      <c r="D6" s="610">
        <v>19548</v>
      </c>
      <c r="E6" s="610" t="s">
        <v>906</v>
      </c>
      <c r="F6" s="689" t="s">
        <v>171</v>
      </c>
      <c r="G6" s="610" t="s">
        <v>242</v>
      </c>
      <c r="H6" s="610" t="s">
        <v>85</v>
      </c>
      <c r="I6" s="610">
        <v>4420</v>
      </c>
      <c r="J6" s="605" t="s">
        <v>10</v>
      </c>
      <c r="K6" s="647">
        <v>35655</v>
      </c>
      <c r="L6" s="648" t="s">
        <v>1058</v>
      </c>
      <c r="M6" s="610"/>
      <c r="N6" s="605" t="s">
        <v>261</v>
      </c>
      <c r="O6" s="742" t="s">
        <v>154</v>
      </c>
      <c r="P6" s="649" t="s">
        <v>262</v>
      </c>
      <c r="Q6" s="743">
        <v>42249</v>
      </c>
      <c r="R6" s="651">
        <v>0</v>
      </c>
      <c r="S6" s="744">
        <v>42248</v>
      </c>
      <c r="T6" s="927" t="str">
        <f t="shared" ca="1" si="1"/>
        <v>OK</v>
      </c>
      <c r="U6" s="651">
        <v>75</v>
      </c>
      <c r="V6" s="746"/>
      <c r="W6" s="792" t="str">
        <f t="shared" ca="1" si="2"/>
        <v>rappel</v>
      </c>
      <c r="X6" s="651"/>
      <c r="Y6" s="783"/>
      <c r="Z6" s="792" t="str">
        <f t="shared" ca="1" si="3"/>
        <v>-</v>
      </c>
      <c r="AA6" s="651"/>
      <c r="AB6" s="658"/>
      <c r="AC6" s="795" t="str">
        <f t="shared" ca="1" si="4"/>
        <v>-</v>
      </c>
      <c r="AD6" s="651"/>
      <c r="AE6" s="655"/>
      <c r="AF6" s="659" t="str">
        <f t="shared" ca="1" si="5"/>
        <v>-</v>
      </c>
      <c r="AG6" s="651"/>
      <c r="AH6" s="655"/>
      <c r="AI6" s="659" t="str">
        <f t="shared" ca="1" si="6"/>
        <v>-</v>
      </c>
      <c r="AJ6" s="287"/>
      <c r="AK6" s="694">
        <f t="shared" si="7"/>
        <v>75</v>
      </c>
      <c r="AL6" s="694">
        <f t="shared" ca="1" si="8"/>
        <v>0</v>
      </c>
      <c r="AM6" s="932">
        <f t="shared" ca="1" si="9"/>
        <v>75</v>
      </c>
      <c r="AN6" s="772"/>
      <c r="AO6" s="768"/>
      <c r="AP6" s="773"/>
      <c r="AQ6" s="768" t="str">
        <f t="shared" ca="1" si="10"/>
        <v>.</v>
      </c>
      <c r="AR6" s="768">
        <f ca="1">IF(W6="rappel",TODAY()-Q6-14,".")</f>
        <v>27</v>
      </c>
      <c r="AS6" s="768">
        <f t="shared" ca="1" si="11"/>
        <v>42</v>
      </c>
      <c r="AU6" s="770"/>
    </row>
    <row r="7" spans="1:54" ht="24">
      <c r="A7" s="727">
        <v>42248</v>
      </c>
      <c r="B7" s="741">
        <f t="shared" si="0"/>
        <v>1</v>
      </c>
      <c r="C7" s="691" t="s">
        <v>171</v>
      </c>
      <c r="D7" s="610">
        <v>19548</v>
      </c>
      <c r="E7" s="610" t="s">
        <v>906</v>
      </c>
      <c r="F7" s="689" t="s">
        <v>134</v>
      </c>
      <c r="G7" s="610" t="s">
        <v>242</v>
      </c>
      <c r="H7" s="610" t="s">
        <v>85</v>
      </c>
      <c r="I7" s="610">
        <v>4420</v>
      </c>
      <c r="J7" s="605" t="s">
        <v>10</v>
      </c>
      <c r="K7" s="647">
        <v>35655</v>
      </c>
      <c r="L7" s="648" t="s">
        <v>1058</v>
      </c>
      <c r="M7" s="610"/>
      <c r="N7" s="605" t="s">
        <v>261</v>
      </c>
      <c r="O7" s="742" t="s">
        <v>154</v>
      </c>
      <c r="P7" s="649" t="s">
        <v>262</v>
      </c>
      <c r="Q7" s="743">
        <v>42260</v>
      </c>
      <c r="R7" s="651">
        <v>0</v>
      </c>
      <c r="S7" s="744">
        <v>42248</v>
      </c>
      <c r="T7" s="927" t="str">
        <f t="shared" ca="1" si="1"/>
        <v>OK</v>
      </c>
      <c r="U7" s="651">
        <v>100</v>
      </c>
      <c r="V7" s="746">
        <v>42263</v>
      </c>
      <c r="W7" s="792" t="str">
        <f t="shared" ca="1" si="2"/>
        <v>OK</v>
      </c>
      <c r="X7" s="651">
        <v>100</v>
      </c>
      <c r="Y7" s="783">
        <v>42282</v>
      </c>
      <c r="Z7" s="792" t="str">
        <f t="shared" ca="1" si="3"/>
        <v>OK</v>
      </c>
      <c r="AA7" s="651"/>
      <c r="AB7" s="658"/>
      <c r="AC7" s="795" t="str">
        <f t="shared" ca="1" si="4"/>
        <v>-</v>
      </c>
      <c r="AD7" s="651"/>
      <c r="AE7" s="655"/>
      <c r="AF7" s="659" t="str">
        <f t="shared" ca="1" si="5"/>
        <v>-</v>
      </c>
      <c r="AG7" s="651"/>
      <c r="AH7" s="655"/>
      <c r="AI7" s="659" t="str">
        <f t="shared" ca="1" si="6"/>
        <v>-</v>
      </c>
      <c r="AJ7" s="287"/>
      <c r="AK7" s="694">
        <f t="shared" si="7"/>
        <v>200</v>
      </c>
      <c r="AL7" s="694">
        <f t="shared" ca="1" si="8"/>
        <v>200</v>
      </c>
      <c r="AM7" s="932" t="str">
        <f t="shared" ca="1" si="9"/>
        <v>ok</v>
      </c>
      <c r="AN7" s="772"/>
      <c r="AO7" s="768"/>
      <c r="AP7" s="773"/>
      <c r="AQ7" s="768" t="str">
        <f t="shared" ca="1" si="10"/>
        <v>.</v>
      </c>
      <c r="AR7" s="768" t="str">
        <f ca="1">IF(W7="rappel",TODAY()-Q7,".")</f>
        <v>.</v>
      </c>
      <c r="AS7" s="768" t="str">
        <f t="shared" ca="1" si="11"/>
        <v>.</v>
      </c>
      <c r="AU7" s="770"/>
    </row>
    <row r="8" spans="1:54">
      <c r="A8" s="727">
        <v>42260</v>
      </c>
      <c r="B8" s="741">
        <f t="shared" si="0"/>
        <v>1</v>
      </c>
      <c r="C8" s="691" t="s">
        <v>135</v>
      </c>
      <c r="D8" s="610">
        <v>19561</v>
      </c>
      <c r="E8" s="610" t="s">
        <v>912</v>
      </c>
      <c r="F8" s="689"/>
      <c r="G8" s="610" t="s">
        <v>242</v>
      </c>
      <c r="H8" s="610" t="s">
        <v>800</v>
      </c>
      <c r="I8" s="610">
        <v>4420</v>
      </c>
      <c r="J8" s="605" t="s">
        <v>10</v>
      </c>
      <c r="K8" s="647">
        <v>19697</v>
      </c>
      <c r="L8" s="648" t="s">
        <v>263</v>
      </c>
      <c r="M8" s="610"/>
      <c r="N8" s="605" t="s">
        <v>264</v>
      </c>
      <c r="O8" s="742"/>
      <c r="P8" s="649" t="s">
        <v>265</v>
      </c>
      <c r="Q8" s="743">
        <v>42248</v>
      </c>
      <c r="R8" s="651">
        <v>35</v>
      </c>
      <c r="S8" s="744">
        <v>42258</v>
      </c>
      <c r="T8" s="927" t="str">
        <f t="shared" ca="1" si="1"/>
        <v>OK</v>
      </c>
      <c r="U8" s="651">
        <f>IF(ISERROR(VLOOKUP(C8,cotisation15_16,4,FALSE)),".",VLOOKUP(C8,cotisation15_16,4,FALSE))</f>
        <v>100</v>
      </c>
      <c r="V8" s="746">
        <v>42258</v>
      </c>
      <c r="W8" s="792" t="str">
        <f t="shared" ca="1" si="2"/>
        <v>OK</v>
      </c>
      <c r="X8" s="651"/>
      <c r="Y8" s="783"/>
      <c r="Z8" s="792" t="str">
        <f t="shared" ca="1" si="3"/>
        <v>-</v>
      </c>
      <c r="AA8" s="651"/>
      <c r="AB8" s="658"/>
      <c r="AC8" s="795" t="str">
        <f t="shared" ca="1" si="4"/>
        <v>-</v>
      </c>
      <c r="AD8" s="651"/>
      <c r="AE8" s="655"/>
      <c r="AF8" s="659" t="str">
        <f t="shared" ca="1" si="5"/>
        <v>-</v>
      </c>
      <c r="AG8" s="651"/>
      <c r="AH8" s="655"/>
      <c r="AI8" s="659" t="str">
        <f t="shared" ca="1" si="6"/>
        <v>-</v>
      </c>
      <c r="AJ8" s="287"/>
      <c r="AK8" s="694">
        <f t="shared" si="7"/>
        <v>135</v>
      </c>
      <c r="AL8" s="694">
        <f t="shared" ca="1" si="8"/>
        <v>135</v>
      </c>
      <c r="AM8" s="932" t="str">
        <f t="shared" ca="1" si="9"/>
        <v>ok</v>
      </c>
      <c r="AN8" s="769"/>
      <c r="AO8" s="768"/>
      <c r="AP8" s="773"/>
      <c r="AQ8" s="768" t="str">
        <f t="shared" ca="1" si="10"/>
        <v>.</v>
      </c>
      <c r="AR8" s="768" t="str">
        <f ca="1">IF(W8="rappel",TODAY()-Q8,".")</f>
        <v>.</v>
      </c>
      <c r="AS8" s="768" t="str">
        <f t="shared" ca="1" si="11"/>
        <v>.</v>
      </c>
      <c r="AU8" s="770"/>
    </row>
    <row r="9" spans="1:54">
      <c r="A9" s="727">
        <v>42248</v>
      </c>
      <c r="B9" s="741">
        <f t="shared" si="0"/>
        <v>1</v>
      </c>
      <c r="C9" s="691" t="s">
        <v>134</v>
      </c>
      <c r="D9" s="610">
        <v>19562</v>
      </c>
      <c r="E9" s="610" t="s">
        <v>913</v>
      </c>
      <c r="F9" s="689"/>
      <c r="G9" s="610" t="s">
        <v>242</v>
      </c>
      <c r="H9" s="610" t="s">
        <v>32</v>
      </c>
      <c r="I9" s="610">
        <v>4450</v>
      </c>
      <c r="J9" s="605" t="s">
        <v>95</v>
      </c>
      <c r="K9" s="647">
        <v>34493</v>
      </c>
      <c r="L9" s="648" t="s">
        <v>1058</v>
      </c>
      <c r="M9" s="610"/>
      <c r="N9" s="605" t="s">
        <v>33</v>
      </c>
      <c r="O9" s="742" t="s">
        <v>19</v>
      </c>
      <c r="P9" s="649" t="s">
        <v>266</v>
      </c>
      <c r="Q9" s="743">
        <v>42249</v>
      </c>
      <c r="R9" s="651">
        <v>0</v>
      </c>
      <c r="S9" s="744">
        <v>42249</v>
      </c>
      <c r="T9" s="927" t="str">
        <f t="shared" ca="1" si="1"/>
        <v>OK</v>
      </c>
      <c r="U9" s="651">
        <v>75</v>
      </c>
      <c r="V9" s="746"/>
      <c r="W9" s="792" t="str">
        <f t="shared" ca="1" si="2"/>
        <v>rappel</v>
      </c>
      <c r="X9" s="651"/>
      <c r="Y9" s="783"/>
      <c r="Z9" s="792" t="str">
        <f t="shared" ca="1" si="3"/>
        <v>-</v>
      </c>
      <c r="AA9" s="651"/>
      <c r="AB9" s="658"/>
      <c r="AC9" s="795" t="str">
        <f t="shared" ca="1" si="4"/>
        <v>-</v>
      </c>
      <c r="AD9" s="651"/>
      <c r="AE9" s="655"/>
      <c r="AF9" s="659" t="str">
        <f t="shared" ca="1" si="5"/>
        <v>-</v>
      </c>
      <c r="AG9" s="651"/>
      <c r="AH9" s="655"/>
      <c r="AI9" s="659" t="str">
        <f t="shared" ca="1" si="6"/>
        <v>-</v>
      </c>
      <c r="AJ9" s="287"/>
      <c r="AK9" s="694">
        <f t="shared" si="7"/>
        <v>75</v>
      </c>
      <c r="AL9" s="694">
        <f t="shared" ca="1" si="8"/>
        <v>0</v>
      </c>
      <c r="AM9" s="932">
        <f t="shared" ca="1" si="9"/>
        <v>75</v>
      </c>
      <c r="AN9" s="772"/>
      <c r="AO9" s="768"/>
      <c r="AP9" s="773"/>
      <c r="AQ9" s="768" t="str">
        <f t="shared" ca="1" si="10"/>
        <v>.</v>
      </c>
      <c r="AR9" s="768">
        <f ca="1">IF(W9="rappel",TODAY()-Q9-14,".")</f>
        <v>27</v>
      </c>
      <c r="AS9" s="768">
        <f t="shared" ca="1" si="11"/>
        <v>41</v>
      </c>
      <c r="AU9" s="770"/>
    </row>
    <row r="10" spans="1:54">
      <c r="A10" s="727">
        <v>42255</v>
      </c>
      <c r="B10" s="741">
        <f t="shared" si="0"/>
        <v>1</v>
      </c>
      <c r="C10" s="691" t="s">
        <v>135</v>
      </c>
      <c r="D10" s="610">
        <v>19590</v>
      </c>
      <c r="E10" s="610" t="s">
        <v>926</v>
      </c>
      <c r="F10" s="689"/>
      <c r="G10" s="610" t="s">
        <v>242</v>
      </c>
      <c r="H10" s="610" t="s">
        <v>271</v>
      </c>
      <c r="I10" s="610">
        <v>4420</v>
      </c>
      <c r="J10" s="605" t="s">
        <v>272</v>
      </c>
      <c r="K10" s="647">
        <v>23770</v>
      </c>
      <c r="L10" s="648" t="s">
        <v>1058</v>
      </c>
      <c r="M10" s="610" t="s">
        <v>273</v>
      </c>
      <c r="N10" s="605" t="s">
        <v>274</v>
      </c>
      <c r="O10" s="742" t="s">
        <v>275</v>
      </c>
      <c r="P10" s="649" t="s">
        <v>276</v>
      </c>
      <c r="Q10" s="743">
        <v>42250</v>
      </c>
      <c r="R10" s="651">
        <v>35</v>
      </c>
      <c r="S10" s="744">
        <v>42250</v>
      </c>
      <c r="T10" s="927" t="str">
        <f t="shared" ca="1" si="1"/>
        <v>OK</v>
      </c>
      <c r="U10" s="651">
        <v>50</v>
      </c>
      <c r="V10" s="746">
        <v>42257</v>
      </c>
      <c r="W10" s="792" t="str">
        <f t="shared" ca="1" si="2"/>
        <v>OK</v>
      </c>
      <c r="X10" s="651">
        <v>50</v>
      </c>
      <c r="Y10" s="783">
        <v>42285</v>
      </c>
      <c r="Z10" s="792" t="str">
        <f t="shared" ca="1" si="3"/>
        <v>OK</v>
      </c>
      <c r="AA10" s="651"/>
      <c r="AB10" s="658"/>
      <c r="AC10" s="795" t="str">
        <f t="shared" ca="1" si="4"/>
        <v>-</v>
      </c>
      <c r="AD10" s="651"/>
      <c r="AE10" s="655"/>
      <c r="AF10" s="659" t="str">
        <f t="shared" ca="1" si="5"/>
        <v>-</v>
      </c>
      <c r="AG10" s="651"/>
      <c r="AH10" s="655"/>
      <c r="AI10" s="659" t="str">
        <f t="shared" ca="1" si="6"/>
        <v>-</v>
      </c>
      <c r="AJ10" s="287"/>
      <c r="AK10" s="694">
        <f t="shared" si="7"/>
        <v>135</v>
      </c>
      <c r="AL10" s="694">
        <f t="shared" ca="1" si="8"/>
        <v>135</v>
      </c>
      <c r="AM10" s="932" t="str">
        <f t="shared" ca="1" si="9"/>
        <v>ok</v>
      </c>
      <c r="AN10" s="769"/>
      <c r="AO10" s="768"/>
      <c r="AP10" s="773"/>
      <c r="AQ10" s="768" t="str">
        <f t="shared" ca="1" si="10"/>
        <v>.</v>
      </c>
      <c r="AR10" s="768" t="str">
        <f ca="1">IF(W10="rappel",TODAY()-Q10,".")</f>
        <v>.</v>
      </c>
      <c r="AS10" s="768" t="str">
        <f t="shared" ca="1" si="11"/>
        <v>.</v>
      </c>
      <c r="AU10" s="770"/>
    </row>
    <row r="11" spans="1:54" ht="24">
      <c r="A11" s="727">
        <v>42255</v>
      </c>
      <c r="B11" s="741">
        <f t="shared" si="0"/>
        <v>1</v>
      </c>
      <c r="C11" s="691" t="s">
        <v>134</v>
      </c>
      <c r="D11" s="610">
        <v>32659</v>
      </c>
      <c r="E11" s="610" t="s">
        <v>927</v>
      </c>
      <c r="F11" s="689" t="s">
        <v>171</v>
      </c>
      <c r="G11" s="610" t="s">
        <v>242</v>
      </c>
      <c r="H11" s="610" t="s">
        <v>277</v>
      </c>
      <c r="I11" s="610">
        <v>4102</v>
      </c>
      <c r="J11" s="605" t="s">
        <v>278</v>
      </c>
      <c r="K11" s="647">
        <v>37202</v>
      </c>
      <c r="L11" s="648" t="s">
        <v>1058</v>
      </c>
      <c r="M11" s="610" t="s">
        <v>279</v>
      </c>
      <c r="N11" s="605" t="s">
        <v>280</v>
      </c>
      <c r="O11" s="767" t="s">
        <v>281</v>
      </c>
      <c r="P11" s="649" t="s">
        <v>282</v>
      </c>
      <c r="Q11" s="743">
        <v>42249</v>
      </c>
      <c r="R11" s="651">
        <v>35</v>
      </c>
      <c r="S11" s="744">
        <v>42251</v>
      </c>
      <c r="T11" s="927" t="str">
        <f t="shared" ca="1" si="1"/>
        <v>OK</v>
      </c>
      <c r="U11" s="651">
        <f t="shared" ref="U11:U36" si="12">IF(ISERROR(VLOOKUP(C11,cotisation15_16,4,FALSE)),".",VLOOKUP(C11,cotisation15_16,4,FALSE))</f>
        <v>150</v>
      </c>
      <c r="V11" s="746"/>
      <c r="W11" s="792" t="str">
        <f t="shared" ca="1" si="2"/>
        <v>rappel</v>
      </c>
      <c r="X11" s="651"/>
      <c r="Y11" s="783"/>
      <c r="Z11" s="792" t="str">
        <f t="shared" ca="1" si="3"/>
        <v>-</v>
      </c>
      <c r="AA11" s="651"/>
      <c r="AB11" s="658"/>
      <c r="AC11" s="795" t="str">
        <f t="shared" ca="1" si="4"/>
        <v>-</v>
      </c>
      <c r="AD11" s="651"/>
      <c r="AE11" s="655"/>
      <c r="AF11" s="659" t="str">
        <f t="shared" ca="1" si="5"/>
        <v>-</v>
      </c>
      <c r="AG11" s="651"/>
      <c r="AH11" s="655"/>
      <c r="AI11" s="659" t="str">
        <f t="shared" ca="1" si="6"/>
        <v>-</v>
      </c>
      <c r="AJ11" s="287"/>
      <c r="AK11" s="694">
        <f t="shared" si="7"/>
        <v>185</v>
      </c>
      <c r="AL11" s="694">
        <f t="shared" ca="1" si="8"/>
        <v>35</v>
      </c>
      <c r="AM11" s="932">
        <f t="shared" ca="1" si="9"/>
        <v>150</v>
      </c>
      <c r="AN11" s="772">
        <v>42285</v>
      </c>
      <c r="AO11" s="768"/>
      <c r="AP11" s="773"/>
      <c r="AQ11" s="768" t="str">
        <f t="shared" ca="1" si="10"/>
        <v>.</v>
      </c>
      <c r="AR11" s="768">
        <f ca="1">IF(W11="rappel",TODAY()-Q11-14,".")</f>
        <v>27</v>
      </c>
      <c r="AS11" s="768">
        <f t="shared" ca="1" si="11"/>
        <v>39</v>
      </c>
      <c r="AU11" s="770"/>
    </row>
    <row r="12" spans="1:54" ht="24">
      <c r="A12" s="727">
        <v>42255</v>
      </c>
      <c r="B12" s="741">
        <f t="shared" si="0"/>
        <v>1</v>
      </c>
      <c r="C12" s="691" t="s">
        <v>171</v>
      </c>
      <c r="D12" s="610">
        <v>32659</v>
      </c>
      <c r="E12" s="610" t="s">
        <v>927</v>
      </c>
      <c r="F12" s="689" t="s">
        <v>134</v>
      </c>
      <c r="G12" s="610" t="s">
        <v>242</v>
      </c>
      <c r="H12" s="610" t="s">
        <v>277</v>
      </c>
      <c r="I12" s="610">
        <v>4102</v>
      </c>
      <c r="J12" s="605" t="s">
        <v>278</v>
      </c>
      <c r="K12" s="647">
        <v>37202</v>
      </c>
      <c r="L12" s="648" t="s">
        <v>1058</v>
      </c>
      <c r="M12" s="610" t="s">
        <v>279</v>
      </c>
      <c r="N12" s="605" t="s">
        <v>280</v>
      </c>
      <c r="O12" s="742" t="s">
        <v>281</v>
      </c>
      <c r="P12" s="649" t="s">
        <v>282</v>
      </c>
      <c r="Q12" s="743">
        <v>42260</v>
      </c>
      <c r="R12" s="651">
        <v>0</v>
      </c>
      <c r="S12" s="744">
        <v>42251</v>
      </c>
      <c r="T12" s="927" t="str">
        <f t="shared" ca="1" si="1"/>
        <v>OK</v>
      </c>
      <c r="U12" s="651">
        <f t="shared" si="12"/>
        <v>200</v>
      </c>
      <c r="V12" s="746"/>
      <c r="W12" s="792" t="str">
        <f t="shared" ca="1" si="2"/>
        <v>rappel</v>
      </c>
      <c r="X12" s="651"/>
      <c r="Y12" s="783"/>
      <c r="Z12" s="792" t="str">
        <f t="shared" ca="1" si="3"/>
        <v>-</v>
      </c>
      <c r="AA12" s="651"/>
      <c r="AB12" s="658"/>
      <c r="AC12" s="795" t="str">
        <f t="shared" ca="1" si="4"/>
        <v>-</v>
      </c>
      <c r="AD12" s="651"/>
      <c r="AE12" s="655"/>
      <c r="AF12" s="659" t="str">
        <f t="shared" ca="1" si="5"/>
        <v>-</v>
      </c>
      <c r="AG12" s="651"/>
      <c r="AH12" s="655"/>
      <c r="AI12" s="659" t="str">
        <f t="shared" ca="1" si="6"/>
        <v>-</v>
      </c>
      <c r="AJ12" s="287"/>
      <c r="AK12" s="694">
        <f t="shared" si="7"/>
        <v>200</v>
      </c>
      <c r="AL12" s="694">
        <f t="shared" ca="1" si="8"/>
        <v>0</v>
      </c>
      <c r="AM12" s="932">
        <f t="shared" ca="1" si="9"/>
        <v>200</v>
      </c>
      <c r="AN12" s="772">
        <v>42285</v>
      </c>
      <c r="AO12" s="768"/>
      <c r="AP12" s="773"/>
      <c r="AQ12" s="768" t="str">
        <f t="shared" ca="1" si="10"/>
        <v>.</v>
      </c>
      <c r="AR12" s="768">
        <f ca="1">IF(W12="rappel",TODAY()-Q12-14,".")</f>
        <v>16</v>
      </c>
      <c r="AS12" s="768">
        <f t="shared" ca="1" si="11"/>
        <v>39</v>
      </c>
      <c r="AU12" s="770"/>
    </row>
    <row r="13" spans="1:54">
      <c r="A13" s="727">
        <v>42263</v>
      </c>
      <c r="B13" s="741">
        <f t="shared" si="0"/>
        <v>1</v>
      </c>
      <c r="C13" s="691" t="s">
        <v>137</v>
      </c>
      <c r="D13" s="610">
        <v>32802</v>
      </c>
      <c r="E13" s="610" t="s">
        <v>886</v>
      </c>
      <c r="F13" s="689"/>
      <c r="G13" s="610" t="s">
        <v>242</v>
      </c>
      <c r="H13" s="610" t="s">
        <v>283</v>
      </c>
      <c r="I13" s="610">
        <v>4101</v>
      </c>
      <c r="J13" s="605" t="s">
        <v>284</v>
      </c>
      <c r="K13" s="647">
        <v>26963</v>
      </c>
      <c r="L13" s="648" t="s">
        <v>1058</v>
      </c>
      <c r="M13" s="610" t="s">
        <v>285</v>
      </c>
      <c r="N13" s="605" t="s">
        <v>286</v>
      </c>
      <c r="O13" s="742" t="s">
        <v>287</v>
      </c>
      <c r="P13" s="649" t="s">
        <v>288</v>
      </c>
      <c r="Q13" s="743">
        <v>42248</v>
      </c>
      <c r="R13" s="651">
        <f>IF(ISERROR(VLOOKUP(C13,cotisation15_16,3,FALSE)),".",VLOOKUP(C13,cotisation15_16,3,FALSE))</f>
        <v>35</v>
      </c>
      <c r="S13" s="744">
        <v>42263</v>
      </c>
      <c r="T13" s="927" t="str">
        <f t="shared" ca="1" si="1"/>
        <v>OK</v>
      </c>
      <c r="U13" s="651">
        <f t="shared" si="12"/>
        <v>100</v>
      </c>
      <c r="V13" s="746">
        <v>42263</v>
      </c>
      <c r="W13" s="792" t="str">
        <f t="shared" ca="1" si="2"/>
        <v>OK</v>
      </c>
      <c r="X13" s="651"/>
      <c r="Y13" s="783"/>
      <c r="Z13" s="792" t="str">
        <f t="shared" ca="1" si="3"/>
        <v>-</v>
      </c>
      <c r="AA13" s="651"/>
      <c r="AB13" s="658"/>
      <c r="AC13" s="795" t="str">
        <f t="shared" ca="1" si="4"/>
        <v>-</v>
      </c>
      <c r="AD13" s="651"/>
      <c r="AE13" s="655"/>
      <c r="AF13" s="659" t="str">
        <f t="shared" ca="1" si="5"/>
        <v>-</v>
      </c>
      <c r="AG13" s="651"/>
      <c r="AH13" s="655"/>
      <c r="AI13" s="659" t="str">
        <f t="shared" ca="1" si="6"/>
        <v>-</v>
      </c>
      <c r="AJ13" s="287"/>
      <c r="AK13" s="694">
        <f t="shared" si="7"/>
        <v>135</v>
      </c>
      <c r="AL13" s="694">
        <f t="shared" ca="1" si="8"/>
        <v>135</v>
      </c>
      <c r="AM13" s="932" t="str">
        <f t="shared" ca="1" si="9"/>
        <v>ok</v>
      </c>
      <c r="AN13" s="769"/>
      <c r="AO13" s="768"/>
      <c r="AP13" s="773"/>
      <c r="AQ13" s="768" t="str">
        <f t="shared" ca="1" si="10"/>
        <v>.</v>
      </c>
      <c r="AR13" s="768" t="str">
        <f ca="1">IF(W13="rappel",TODAY()-Q13,".")</f>
        <v>.</v>
      </c>
      <c r="AS13" s="768" t="str">
        <f t="shared" ca="1" si="11"/>
        <v>.</v>
      </c>
      <c r="AU13" s="770"/>
    </row>
    <row r="14" spans="1:54">
      <c r="A14" s="727">
        <v>42279</v>
      </c>
      <c r="B14" s="741">
        <f t="shared" si="0"/>
        <v>2</v>
      </c>
      <c r="C14" s="691" t="s">
        <v>137</v>
      </c>
      <c r="D14" s="610">
        <v>35782</v>
      </c>
      <c r="E14" s="610" t="s">
        <v>1114</v>
      </c>
      <c r="F14" s="689"/>
      <c r="G14" s="610" t="s">
        <v>242</v>
      </c>
      <c r="H14" s="610" t="s">
        <v>1115</v>
      </c>
      <c r="I14" s="610">
        <v>4460</v>
      </c>
      <c r="J14" s="605" t="s">
        <v>461</v>
      </c>
      <c r="K14" s="647">
        <v>19833</v>
      </c>
      <c r="L14" s="648" t="s">
        <v>1058</v>
      </c>
      <c r="M14" s="610" t="s">
        <v>1116</v>
      </c>
      <c r="N14" s="605" t="s">
        <v>1117</v>
      </c>
      <c r="O14" s="688"/>
      <c r="P14" s="649" t="s">
        <v>1118</v>
      </c>
      <c r="Q14" s="743">
        <v>42270</v>
      </c>
      <c r="R14" s="651">
        <f>IF(ISERROR(VLOOKUP(C14,cotisation15_16,3,FALSE)),".",VLOOKUP(C14,cotisation15_16,3,FALSE))</f>
        <v>35</v>
      </c>
      <c r="S14" s="744">
        <v>0</v>
      </c>
      <c r="T14" s="927" t="str">
        <f t="shared" ca="1" si="1"/>
        <v>OK</v>
      </c>
      <c r="U14" s="651">
        <f t="shared" si="12"/>
        <v>100</v>
      </c>
      <c r="V14" s="746">
        <v>42279</v>
      </c>
      <c r="W14" s="792" t="str">
        <f t="shared" ca="1" si="2"/>
        <v>OK</v>
      </c>
      <c r="X14" s="651"/>
      <c r="Y14" s="783"/>
      <c r="Z14" s="792" t="str">
        <f t="shared" ca="1" si="3"/>
        <v>-</v>
      </c>
      <c r="AA14" s="651"/>
      <c r="AB14" s="658"/>
      <c r="AC14" s="795" t="str">
        <f t="shared" ca="1" si="4"/>
        <v>-</v>
      </c>
      <c r="AD14" s="651"/>
      <c r="AE14" s="655"/>
      <c r="AF14" s="659" t="str">
        <f t="shared" ca="1" si="5"/>
        <v>-</v>
      </c>
      <c r="AG14" s="651"/>
      <c r="AH14" s="655"/>
      <c r="AI14" s="659" t="str">
        <f t="shared" ca="1" si="6"/>
        <v>-</v>
      </c>
      <c r="AJ14" s="287"/>
      <c r="AK14" s="694">
        <f t="shared" si="7"/>
        <v>135</v>
      </c>
      <c r="AL14" s="694">
        <f ca="1">IF(Q14,IF(T14="ok",+R14)+IF(W14="ok",+U14)+IF(Z14="ok",+X14)+IF(AC14="ok",+AA14)+IF(AF14="ok",+AD14)+IF(AI14="ok",+AG14),"-")</f>
        <v>135</v>
      </c>
      <c r="AM14" s="932" t="str">
        <f t="shared" ca="1" si="9"/>
        <v>ok</v>
      </c>
      <c r="AN14" s="772"/>
      <c r="AO14" s="772"/>
      <c r="AP14" s="773"/>
      <c r="AQ14" s="768" t="str">
        <f t="shared" ca="1" si="10"/>
        <v>.</v>
      </c>
      <c r="AR14" s="768" t="str">
        <f ca="1">IF(W14="rappel",TODAY()-Q14,".")</f>
        <v>.</v>
      </c>
      <c r="AS14" s="768" t="str">
        <f t="shared" ca="1" si="11"/>
        <v>.</v>
      </c>
    </row>
    <row r="15" spans="1:54">
      <c r="A15" s="727">
        <v>42255</v>
      </c>
      <c r="B15" s="741">
        <f t="shared" si="0"/>
        <v>3</v>
      </c>
      <c r="C15" s="691" t="s">
        <v>135</v>
      </c>
      <c r="D15" s="610">
        <v>38333</v>
      </c>
      <c r="E15" s="610" t="s">
        <v>918</v>
      </c>
      <c r="F15" s="689"/>
      <c r="G15" s="610" t="s">
        <v>242</v>
      </c>
      <c r="H15" s="610" t="s">
        <v>289</v>
      </c>
      <c r="I15" s="610">
        <v>4000</v>
      </c>
      <c r="J15" s="605" t="s">
        <v>1</v>
      </c>
      <c r="K15" s="647">
        <v>23587</v>
      </c>
      <c r="L15" s="648" t="s">
        <v>1058</v>
      </c>
      <c r="M15" s="610" t="s">
        <v>290</v>
      </c>
      <c r="N15" s="605" t="s">
        <v>291</v>
      </c>
      <c r="O15" s="742" t="s">
        <v>292</v>
      </c>
      <c r="P15" s="649" t="s">
        <v>293</v>
      </c>
      <c r="Q15" s="743">
        <v>42248</v>
      </c>
      <c r="R15" s="651">
        <v>35</v>
      </c>
      <c r="S15" s="744">
        <v>42252</v>
      </c>
      <c r="T15" s="927" t="str">
        <f t="shared" ca="1" si="1"/>
        <v>OK</v>
      </c>
      <c r="U15" s="651">
        <f t="shared" si="12"/>
        <v>100</v>
      </c>
      <c r="V15" s="746">
        <v>42252</v>
      </c>
      <c r="W15" s="792" t="str">
        <f t="shared" ca="1" si="2"/>
        <v>OK</v>
      </c>
      <c r="X15" s="651"/>
      <c r="Y15" s="783"/>
      <c r="Z15" s="792" t="str">
        <f t="shared" ca="1" si="3"/>
        <v>-</v>
      </c>
      <c r="AA15" s="651"/>
      <c r="AB15" s="658"/>
      <c r="AC15" s="795" t="str">
        <f t="shared" ca="1" si="4"/>
        <v>-</v>
      </c>
      <c r="AD15" s="651"/>
      <c r="AE15" s="655"/>
      <c r="AF15" s="659" t="str">
        <f t="shared" ca="1" si="5"/>
        <v>-</v>
      </c>
      <c r="AG15" s="651"/>
      <c r="AH15" s="655"/>
      <c r="AI15" s="659" t="str">
        <f t="shared" ca="1" si="6"/>
        <v>-</v>
      </c>
      <c r="AJ15" s="287"/>
      <c r="AK15" s="694">
        <f t="shared" si="7"/>
        <v>135</v>
      </c>
      <c r="AL15" s="694">
        <f ca="1">IF(T15="ok",+R15)+IF(W15="ok",+U15)+IF(Z15="ok",+X15)+IF(AC15="ok",+AA15)+IF(AF15="ok",+AD15)+IF(AI15="ok",+AG15)</f>
        <v>135</v>
      </c>
      <c r="AM15" s="932" t="str">
        <f t="shared" ca="1" si="9"/>
        <v>ok</v>
      </c>
      <c r="AN15" s="769"/>
      <c r="AO15" s="768"/>
      <c r="AP15" s="773"/>
      <c r="AQ15" s="768" t="str">
        <f t="shared" ca="1" si="10"/>
        <v>.</v>
      </c>
      <c r="AR15" s="768" t="str">
        <f ca="1">IF(W15="rappel",TODAY()-Q15-14,".")</f>
        <v>.</v>
      </c>
      <c r="AS15" s="768" t="str">
        <f t="shared" ca="1" si="11"/>
        <v>.</v>
      </c>
      <c r="AU15" s="770"/>
    </row>
    <row r="16" spans="1:54">
      <c r="A16" s="727">
        <v>42268</v>
      </c>
      <c r="B16" s="741">
        <f t="shared" si="0"/>
        <v>1</v>
      </c>
      <c r="C16" s="691" t="s">
        <v>797</v>
      </c>
      <c r="D16" s="610">
        <v>43682</v>
      </c>
      <c r="E16" s="610" t="s">
        <v>924</v>
      </c>
      <c r="F16" s="689"/>
      <c r="G16" s="610" t="s">
        <v>242</v>
      </c>
      <c r="H16" s="610" t="s">
        <v>872</v>
      </c>
      <c r="I16" s="610">
        <v>4420</v>
      </c>
      <c r="J16" s="605" t="s">
        <v>10</v>
      </c>
      <c r="K16" s="647">
        <v>38901</v>
      </c>
      <c r="L16" s="648" t="s">
        <v>1058</v>
      </c>
      <c r="M16" s="610" t="s">
        <v>873</v>
      </c>
      <c r="N16" s="605" t="s">
        <v>874</v>
      </c>
      <c r="O16" s="742" t="s">
        <v>875</v>
      </c>
      <c r="P16" s="649" t="s">
        <v>876</v>
      </c>
      <c r="Q16" s="743">
        <v>42257</v>
      </c>
      <c r="R16" s="651">
        <v>35</v>
      </c>
      <c r="S16" s="744">
        <v>42268</v>
      </c>
      <c r="T16" s="927" t="str">
        <f t="shared" ca="1" si="1"/>
        <v>OK</v>
      </c>
      <c r="U16" s="651">
        <f t="shared" si="12"/>
        <v>100</v>
      </c>
      <c r="V16" s="746">
        <v>42268</v>
      </c>
      <c r="W16" s="792" t="str">
        <f t="shared" ca="1" si="2"/>
        <v>OK</v>
      </c>
      <c r="X16" s="651"/>
      <c r="Y16" s="783"/>
      <c r="Z16" s="792" t="str">
        <f t="shared" ca="1" si="3"/>
        <v>-</v>
      </c>
      <c r="AA16" s="651"/>
      <c r="AB16" s="658"/>
      <c r="AC16" s="795" t="str">
        <f t="shared" ca="1" si="4"/>
        <v>-</v>
      </c>
      <c r="AD16" s="651"/>
      <c r="AE16" s="655"/>
      <c r="AF16" s="659" t="str">
        <f t="shared" ca="1" si="5"/>
        <v>-</v>
      </c>
      <c r="AG16" s="651"/>
      <c r="AH16" s="655"/>
      <c r="AI16" s="659" t="str">
        <f t="shared" ca="1" si="6"/>
        <v>-</v>
      </c>
      <c r="AJ16" s="287"/>
      <c r="AK16" s="694">
        <f t="shared" si="7"/>
        <v>135</v>
      </c>
      <c r="AL16" s="694">
        <f ca="1">IF(T16="ok",+R16)+IF(W16="ok",+U16)+IF(Z16="ok",+X16)+IF(AC16="ok",+AA16)+IF(AF16="ok",+AD16)+IF(AI16="ok",+AG16)</f>
        <v>135</v>
      </c>
      <c r="AM16" s="932" t="str">
        <f t="shared" ca="1" si="9"/>
        <v>ok</v>
      </c>
      <c r="AN16" s="771">
        <v>42267</v>
      </c>
      <c r="AO16" s="768"/>
      <c r="AP16" s="773"/>
      <c r="AQ16" s="768" t="str">
        <f t="shared" ca="1" si="10"/>
        <v>.</v>
      </c>
      <c r="AR16" s="768" t="str">
        <f ca="1">IF(W16="rappel",TODAY()-Q16,".")</f>
        <v>.</v>
      </c>
      <c r="AS16" s="768" t="str">
        <f t="shared" ca="1" si="11"/>
        <v>.</v>
      </c>
      <c r="AU16" s="770"/>
    </row>
    <row r="17" spans="1:47">
      <c r="A17" s="727">
        <v>42262</v>
      </c>
      <c r="B17" s="741">
        <f t="shared" si="0"/>
        <v>1</v>
      </c>
      <c r="C17" s="691" t="s">
        <v>135</v>
      </c>
      <c r="D17" s="610">
        <v>54301</v>
      </c>
      <c r="E17" s="610" t="s">
        <v>933</v>
      </c>
      <c r="F17" s="689"/>
      <c r="G17" s="610" t="s">
        <v>242</v>
      </c>
      <c r="H17" s="610" t="s">
        <v>294</v>
      </c>
      <c r="I17" s="610">
        <v>4420</v>
      </c>
      <c r="J17" s="605" t="s">
        <v>10</v>
      </c>
      <c r="K17" s="647">
        <v>17417</v>
      </c>
      <c r="L17" s="648" t="s">
        <v>1058</v>
      </c>
      <c r="M17" s="610" t="s">
        <v>295</v>
      </c>
      <c r="N17" s="605" t="s">
        <v>296</v>
      </c>
      <c r="O17" s="742"/>
      <c r="P17" s="649" t="s">
        <v>297</v>
      </c>
      <c r="Q17" s="743">
        <v>42248</v>
      </c>
      <c r="R17" s="651">
        <v>35</v>
      </c>
      <c r="S17" s="744">
        <v>42261</v>
      </c>
      <c r="T17" s="927" t="str">
        <f t="shared" ca="1" si="1"/>
        <v>OK</v>
      </c>
      <c r="U17" s="651">
        <f t="shared" si="12"/>
        <v>100</v>
      </c>
      <c r="V17" s="746">
        <v>42261</v>
      </c>
      <c r="W17" s="792" t="str">
        <f t="shared" ca="1" si="2"/>
        <v>OK</v>
      </c>
      <c r="X17" s="651"/>
      <c r="Y17" s="783"/>
      <c r="Z17" s="792" t="str">
        <f t="shared" ca="1" si="3"/>
        <v>-</v>
      </c>
      <c r="AA17" s="651"/>
      <c r="AB17" s="658"/>
      <c r="AC17" s="795" t="str">
        <f t="shared" ca="1" si="4"/>
        <v>-</v>
      </c>
      <c r="AD17" s="651"/>
      <c r="AE17" s="655"/>
      <c r="AF17" s="659" t="str">
        <f t="shared" ca="1" si="5"/>
        <v>-</v>
      </c>
      <c r="AG17" s="651"/>
      <c r="AH17" s="655"/>
      <c r="AI17" s="659" t="str">
        <f t="shared" ca="1" si="6"/>
        <v>-</v>
      </c>
      <c r="AJ17" s="287"/>
      <c r="AK17" s="694">
        <f t="shared" si="7"/>
        <v>135</v>
      </c>
      <c r="AL17" s="694">
        <f ca="1">IF(Q17,IF(T17="ok",+R17)+IF(W17="ok",+U17)+IF(Z17="ok",+X17)+IF(AC17="ok",+AA17)+IF(AF17="ok",+AD17)+IF(AI17="ok",+AG17),"-")</f>
        <v>135</v>
      </c>
      <c r="AM17" s="932" t="str">
        <f t="shared" ca="1" si="9"/>
        <v>ok</v>
      </c>
      <c r="AN17" s="769"/>
      <c r="AO17" s="768"/>
      <c r="AP17" s="773"/>
      <c r="AQ17" s="768" t="str">
        <f t="shared" ca="1" si="10"/>
        <v>.</v>
      </c>
      <c r="AR17" s="768" t="str">
        <f ca="1">IF(W17="rappel",TODAY()-Q17,".")</f>
        <v>.</v>
      </c>
      <c r="AS17" s="768" t="str">
        <f t="shared" ca="1" si="11"/>
        <v>.</v>
      </c>
      <c r="AU17" s="770"/>
    </row>
    <row r="18" spans="1:47">
      <c r="A18" s="727">
        <v>42283</v>
      </c>
      <c r="B18" s="741">
        <f t="shared" si="0"/>
        <v>2</v>
      </c>
      <c r="C18" s="691" t="s">
        <v>135</v>
      </c>
      <c r="D18" s="610">
        <v>54319</v>
      </c>
      <c r="E18" s="610" t="s">
        <v>891</v>
      </c>
      <c r="F18" s="689"/>
      <c r="G18" s="610" t="s">
        <v>242</v>
      </c>
      <c r="H18" s="610" t="s">
        <v>298</v>
      </c>
      <c r="I18" s="610">
        <v>4420</v>
      </c>
      <c r="J18" s="605" t="s">
        <v>10</v>
      </c>
      <c r="K18" s="647">
        <v>20519</v>
      </c>
      <c r="L18" s="648" t="s">
        <v>1058</v>
      </c>
      <c r="M18" s="610"/>
      <c r="N18" s="605" t="s">
        <v>299</v>
      </c>
      <c r="O18" s="742" t="s">
        <v>1037</v>
      </c>
      <c r="P18" s="649" t="s">
        <v>300</v>
      </c>
      <c r="Q18" s="743">
        <v>42248</v>
      </c>
      <c r="R18" s="651">
        <f>IF(ISERROR(VLOOKUP(C18,cotisation15_16,3,FALSE)),".",VLOOKUP(C18,cotisation15_16,3,FALSE))</f>
        <v>35</v>
      </c>
      <c r="S18" s="744">
        <v>42283</v>
      </c>
      <c r="T18" s="927" t="str">
        <f t="shared" ca="1" si="1"/>
        <v>OK</v>
      </c>
      <c r="U18" s="651">
        <f t="shared" si="12"/>
        <v>100</v>
      </c>
      <c r="V18" s="746">
        <v>42283</v>
      </c>
      <c r="W18" s="792" t="str">
        <f t="shared" ca="1" si="2"/>
        <v>OK</v>
      </c>
      <c r="X18" s="651"/>
      <c r="Y18" s="783"/>
      <c r="Z18" s="792" t="str">
        <f t="shared" ca="1" si="3"/>
        <v>-</v>
      </c>
      <c r="AA18" s="651"/>
      <c r="AB18" s="658"/>
      <c r="AC18" s="795" t="str">
        <f t="shared" ca="1" si="4"/>
        <v>-</v>
      </c>
      <c r="AD18" s="651"/>
      <c r="AE18" s="655"/>
      <c r="AF18" s="659" t="str">
        <f t="shared" ca="1" si="5"/>
        <v>-</v>
      </c>
      <c r="AG18" s="651"/>
      <c r="AH18" s="655"/>
      <c r="AI18" s="659" t="str">
        <f t="shared" ca="1" si="6"/>
        <v>-</v>
      </c>
      <c r="AJ18" s="287"/>
      <c r="AK18" s="694">
        <f t="shared" si="7"/>
        <v>135</v>
      </c>
      <c r="AL18" s="694">
        <f ca="1">IF(T18="ok",+R18)+IF(W18="ok",+U18)+IF(Z18="ok",+X18)+IF(AC18="ok",+AA18)+IF(AF18="ok",+AD18)+IF(AI18="ok",+AG18)</f>
        <v>135</v>
      </c>
      <c r="AM18" s="932" t="str">
        <f t="shared" ca="1" si="9"/>
        <v>ok</v>
      </c>
      <c r="AN18" s="769"/>
      <c r="AO18" s="768"/>
      <c r="AP18" s="773"/>
      <c r="AQ18" s="768" t="str">
        <f t="shared" ca="1" si="10"/>
        <v>.</v>
      </c>
      <c r="AR18" s="768" t="str">
        <f ca="1">IF(W18="rappel",TODAY()-Q18,".")</f>
        <v>.</v>
      </c>
      <c r="AS18" s="768"/>
      <c r="AU18" s="770"/>
    </row>
    <row r="19" spans="1:47">
      <c r="A19" s="727">
        <v>42273</v>
      </c>
      <c r="B19" s="741">
        <f t="shared" si="0"/>
        <v>3</v>
      </c>
      <c r="C19" s="691" t="s">
        <v>137</v>
      </c>
      <c r="D19" s="610">
        <v>55108</v>
      </c>
      <c r="E19" s="610" t="s">
        <v>940</v>
      </c>
      <c r="F19" s="689"/>
      <c r="G19" s="610" t="s">
        <v>242</v>
      </c>
      <c r="H19" s="610" t="s">
        <v>301</v>
      </c>
      <c r="I19" s="610">
        <v>4431</v>
      </c>
      <c r="J19" s="605" t="s">
        <v>302</v>
      </c>
      <c r="K19" s="647">
        <v>18967</v>
      </c>
      <c r="L19" s="648" t="s">
        <v>263</v>
      </c>
      <c r="M19" s="610"/>
      <c r="N19" s="605" t="s">
        <v>303</v>
      </c>
      <c r="O19" s="742"/>
      <c r="P19" s="649" t="s">
        <v>1030</v>
      </c>
      <c r="Q19" s="743">
        <v>42262</v>
      </c>
      <c r="R19" s="651">
        <v>35</v>
      </c>
      <c r="S19" s="744">
        <v>42271</v>
      </c>
      <c r="T19" s="927" t="str">
        <f t="shared" ca="1" si="1"/>
        <v>OK</v>
      </c>
      <c r="U19" s="651">
        <f t="shared" si="12"/>
        <v>100</v>
      </c>
      <c r="V19" s="746">
        <v>42271</v>
      </c>
      <c r="W19" s="792" t="str">
        <f t="shared" ca="1" si="2"/>
        <v>OK</v>
      </c>
      <c r="X19" s="651"/>
      <c r="Y19" s="783"/>
      <c r="Z19" s="792" t="str">
        <f t="shared" ca="1" si="3"/>
        <v>-</v>
      </c>
      <c r="AA19" s="651"/>
      <c r="AB19" s="658"/>
      <c r="AC19" s="795" t="str">
        <f t="shared" ca="1" si="4"/>
        <v>-</v>
      </c>
      <c r="AD19" s="651"/>
      <c r="AE19" s="655"/>
      <c r="AF19" s="659" t="str">
        <f t="shared" ca="1" si="5"/>
        <v>-</v>
      </c>
      <c r="AG19" s="651"/>
      <c r="AH19" s="655"/>
      <c r="AI19" s="659" t="str">
        <f t="shared" ca="1" si="6"/>
        <v>-</v>
      </c>
      <c r="AJ19" s="287"/>
      <c r="AK19" s="694">
        <f t="shared" si="7"/>
        <v>135</v>
      </c>
      <c r="AL19" s="694">
        <f ca="1">IF(T19="ok",+R19)+IF(W19="ok",+U19)+IF(Z19="ok",+X19)+IF(AC19="ok",+AA19)+IF(AF19="ok",+AD19)+IF(AI19="ok",+AG19)</f>
        <v>135</v>
      </c>
      <c r="AM19" s="932" t="str">
        <f t="shared" ca="1" si="9"/>
        <v>ok</v>
      </c>
      <c r="AN19" s="769"/>
      <c r="AO19" s="768"/>
      <c r="AP19" s="773"/>
      <c r="AQ19" s="768" t="str">
        <f t="shared" ca="1" si="10"/>
        <v>.</v>
      </c>
      <c r="AR19" s="768" t="str">
        <f ca="1">IF(W19="rappel",TODAY()-Q19,".")</f>
        <v>.</v>
      </c>
      <c r="AS19" s="768" t="str">
        <f t="shared" ref="AS19:AS29" ca="1" si="13">IF(W19="rappel",TODAY()-S19,".")</f>
        <v>.</v>
      </c>
      <c r="AU19" s="770"/>
    </row>
    <row r="20" spans="1:47">
      <c r="A20" s="727">
        <v>42270</v>
      </c>
      <c r="B20" s="741">
        <f t="shared" si="0"/>
        <v>1</v>
      </c>
      <c r="C20" s="691" t="s">
        <v>134</v>
      </c>
      <c r="D20" s="610">
        <v>55196</v>
      </c>
      <c r="E20" s="610" t="s">
        <v>916</v>
      </c>
      <c r="F20" s="831" t="s">
        <v>171</v>
      </c>
      <c r="G20" s="610" t="s">
        <v>242</v>
      </c>
      <c r="H20" s="610" t="s">
        <v>309</v>
      </c>
      <c r="I20" s="610">
        <v>4000</v>
      </c>
      <c r="J20" s="605" t="s">
        <v>1</v>
      </c>
      <c r="K20" s="647">
        <v>37042</v>
      </c>
      <c r="L20" s="648" t="s">
        <v>1058</v>
      </c>
      <c r="M20" s="610" t="s">
        <v>310</v>
      </c>
      <c r="N20" s="605" t="s">
        <v>311</v>
      </c>
      <c r="O20" s="742" t="s">
        <v>312</v>
      </c>
      <c r="P20" s="649" t="s">
        <v>313</v>
      </c>
      <c r="Q20" s="743">
        <v>42251</v>
      </c>
      <c r="R20" s="651">
        <v>35</v>
      </c>
      <c r="S20" s="744">
        <v>42265</v>
      </c>
      <c r="T20" s="927" t="str">
        <f t="shared" ca="1" si="1"/>
        <v>OK</v>
      </c>
      <c r="U20" s="651">
        <f t="shared" si="12"/>
        <v>150</v>
      </c>
      <c r="V20" s="746">
        <v>42265</v>
      </c>
      <c r="W20" s="792" t="str">
        <f t="shared" ca="1" si="2"/>
        <v>OK</v>
      </c>
      <c r="X20" s="651"/>
      <c r="Y20" s="783"/>
      <c r="Z20" s="792" t="str">
        <f t="shared" ca="1" si="3"/>
        <v>-</v>
      </c>
      <c r="AA20" s="651"/>
      <c r="AB20" s="658"/>
      <c r="AC20" s="795" t="str">
        <f t="shared" ca="1" si="4"/>
        <v>-</v>
      </c>
      <c r="AD20" s="651"/>
      <c r="AE20" s="655"/>
      <c r="AF20" s="659" t="str">
        <f t="shared" ca="1" si="5"/>
        <v>-</v>
      </c>
      <c r="AG20" s="651"/>
      <c r="AH20" s="655"/>
      <c r="AI20" s="659" t="str">
        <f t="shared" ca="1" si="6"/>
        <v>-</v>
      </c>
      <c r="AJ20" s="287"/>
      <c r="AK20" s="694">
        <f t="shared" si="7"/>
        <v>185</v>
      </c>
      <c r="AL20" s="694">
        <f ca="1">IF(T20="ok",+R20)+IF(W20="ok",+U20)+IF(Z20="ok",+X20)+IF(AC20="ok",+AA20)+IF(AF20="ok",+AD20)+IF(AI20="ok",+AG20)</f>
        <v>185</v>
      </c>
      <c r="AM20" s="932" t="str">
        <f t="shared" ca="1" si="9"/>
        <v>ok</v>
      </c>
      <c r="AN20" s="772"/>
      <c r="AO20" s="768"/>
      <c r="AP20" s="773"/>
      <c r="AQ20" s="768" t="str">
        <f t="shared" ca="1" si="10"/>
        <v>.</v>
      </c>
      <c r="AR20" s="768" t="str">
        <f ca="1">IF(W20="rappel",TODAY()-Q20,".")</f>
        <v>.</v>
      </c>
      <c r="AS20" s="768" t="str">
        <f t="shared" ca="1" si="13"/>
        <v>.</v>
      </c>
      <c r="AU20" s="770"/>
    </row>
    <row r="21" spans="1:47">
      <c r="A21" s="727">
        <v>42270</v>
      </c>
      <c r="B21" s="741">
        <f t="shared" si="0"/>
        <v>1</v>
      </c>
      <c r="C21" s="691" t="s">
        <v>171</v>
      </c>
      <c r="D21" s="610">
        <v>55196</v>
      </c>
      <c r="E21" s="610" t="s">
        <v>916</v>
      </c>
      <c r="F21" s="689" t="s">
        <v>134</v>
      </c>
      <c r="G21" s="610" t="s">
        <v>242</v>
      </c>
      <c r="H21" s="610" t="s">
        <v>309</v>
      </c>
      <c r="I21" s="610">
        <v>4000</v>
      </c>
      <c r="J21" s="605" t="s">
        <v>1</v>
      </c>
      <c r="K21" s="647">
        <v>37042</v>
      </c>
      <c r="L21" s="648" t="s">
        <v>1058</v>
      </c>
      <c r="M21" s="610" t="s">
        <v>310</v>
      </c>
      <c r="N21" s="605" t="s">
        <v>311</v>
      </c>
      <c r="O21" s="742" t="s">
        <v>312</v>
      </c>
      <c r="P21" s="649" t="s">
        <v>313</v>
      </c>
      <c r="Q21" s="743">
        <v>42260</v>
      </c>
      <c r="R21" s="651">
        <v>0</v>
      </c>
      <c r="S21" s="744">
        <v>42265</v>
      </c>
      <c r="T21" s="927" t="str">
        <f t="shared" ca="1" si="1"/>
        <v>OK</v>
      </c>
      <c r="U21" s="651">
        <f t="shared" si="12"/>
        <v>200</v>
      </c>
      <c r="V21" s="746"/>
      <c r="W21" s="792" t="str">
        <f t="shared" ca="1" si="2"/>
        <v>rappel</v>
      </c>
      <c r="X21" s="651"/>
      <c r="Y21" s="783"/>
      <c r="Z21" s="792" t="str">
        <f t="shared" ca="1" si="3"/>
        <v>-</v>
      </c>
      <c r="AA21" s="651"/>
      <c r="AB21" s="658"/>
      <c r="AC21" s="795" t="str">
        <f t="shared" ca="1" si="4"/>
        <v>-</v>
      </c>
      <c r="AD21" s="651"/>
      <c r="AE21" s="655"/>
      <c r="AF21" s="659" t="str">
        <f t="shared" ca="1" si="5"/>
        <v>-</v>
      </c>
      <c r="AG21" s="651"/>
      <c r="AH21" s="655"/>
      <c r="AI21" s="659" t="str">
        <f t="shared" ca="1" si="6"/>
        <v>-</v>
      </c>
      <c r="AJ21" s="287"/>
      <c r="AK21" s="694">
        <f t="shared" si="7"/>
        <v>200</v>
      </c>
      <c r="AL21" s="694">
        <f ca="1">IF(T21="ok",+R21)+IF(W21="ok",+U21)+IF(Z21="ok",+X21)+IF(AC21="ok",+AA21)+IF(AF21="ok",+AD21)+IF(AI21="ok",+AG21)</f>
        <v>0</v>
      </c>
      <c r="AM21" s="932">
        <f t="shared" ca="1" si="9"/>
        <v>200</v>
      </c>
      <c r="AN21" s="772"/>
      <c r="AO21" s="768"/>
      <c r="AP21" s="773"/>
      <c r="AQ21" s="768" t="str">
        <f t="shared" ca="1" si="10"/>
        <v>.</v>
      </c>
      <c r="AR21" s="768">
        <f ca="1">IF(W21="rappel",TODAY()-Q21-14,".")</f>
        <v>16</v>
      </c>
      <c r="AS21" s="768">
        <f t="shared" ca="1" si="13"/>
        <v>25</v>
      </c>
      <c r="AU21" s="770"/>
    </row>
    <row r="22" spans="1:47">
      <c r="A22" s="727">
        <v>42273</v>
      </c>
      <c r="B22" s="741">
        <f t="shared" si="0"/>
        <v>1</v>
      </c>
      <c r="C22" s="691" t="s">
        <v>796</v>
      </c>
      <c r="D22" s="610">
        <v>57397</v>
      </c>
      <c r="E22" s="610" t="s">
        <v>1042</v>
      </c>
      <c r="F22" s="689"/>
      <c r="G22" s="610" t="s">
        <v>242</v>
      </c>
      <c r="H22" s="610" t="s">
        <v>1057</v>
      </c>
      <c r="I22" s="610">
        <v>4000</v>
      </c>
      <c r="J22" s="605" t="s">
        <v>1</v>
      </c>
      <c r="K22" s="647">
        <v>39582</v>
      </c>
      <c r="L22" s="748" t="s">
        <v>1144</v>
      </c>
      <c r="M22" s="610"/>
      <c r="N22" s="605" t="s">
        <v>1060</v>
      </c>
      <c r="O22" s="742" t="s">
        <v>1059</v>
      </c>
      <c r="P22" s="649" t="s">
        <v>1104</v>
      </c>
      <c r="Q22" s="743">
        <v>42263</v>
      </c>
      <c r="R22" s="651">
        <v>35</v>
      </c>
      <c r="S22" s="744">
        <v>42268</v>
      </c>
      <c r="T22" s="927" t="str">
        <f t="shared" ca="1" si="1"/>
        <v>OK</v>
      </c>
      <c r="U22" s="651">
        <f t="shared" si="12"/>
        <v>100</v>
      </c>
      <c r="V22" s="746">
        <v>42268</v>
      </c>
      <c r="W22" s="792" t="str">
        <f t="shared" ca="1" si="2"/>
        <v>OK</v>
      </c>
      <c r="X22" s="651"/>
      <c r="Y22" s="783"/>
      <c r="Z22" s="792" t="str">
        <f t="shared" ca="1" si="3"/>
        <v>-</v>
      </c>
      <c r="AA22" s="651"/>
      <c r="AB22" s="658"/>
      <c r="AC22" s="795" t="str">
        <f t="shared" ca="1" si="4"/>
        <v>-</v>
      </c>
      <c r="AD22" s="651"/>
      <c r="AE22" s="655"/>
      <c r="AF22" s="659" t="str">
        <f t="shared" ca="1" si="5"/>
        <v>-</v>
      </c>
      <c r="AG22" s="651"/>
      <c r="AH22" s="655"/>
      <c r="AI22" s="659" t="str">
        <f t="shared" ca="1" si="6"/>
        <v>-</v>
      </c>
      <c r="AJ22" s="287"/>
      <c r="AK22" s="694">
        <f t="shared" si="7"/>
        <v>135</v>
      </c>
      <c r="AL22" s="694">
        <f ca="1">IF(Q22,IF(T22="ok",+R22)+IF(W22="ok",+U22)+IF(Z22="ok",+X22)+IF(AC22="ok",+AA22)+IF(AF22="ok",+AD22)+IF(AI22="ok",+AG22),"-")</f>
        <v>135</v>
      </c>
      <c r="AM22" s="932" t="str">
        <f t="shared" ca="1" si="9"/>
        <v>ok</v>
      </c>
      <c r="AN22" s="771"/>
      <c r="AO22" s="768"/>
      <c r="AP22" s="773"/>
      <c r="AQ22" s="768" t="str">
        <f t="shared" ca="1" si="10"/>
        <v>.</v>
      </c>
      <c r="AR22" s="768" t="str">
        <f t="shared" ref="AR22:AR28" ca="1" si="14">IF(W22="rappel",TODAY()-Q22,".")</f>
        <v>.</v>
      </c>
      <c r="AS22" s="768" t="str">
        <f t="shared" ca="1" si="13"/>
        <v>.</v>
      </c>
      <c r="AU22" s="776"/>
    </row>
    <row r="23" spans="1:47">
      <c r="A23" s="727">
        <v>42260</v>
      </c>
      <c r="B23" s="741">
        <f t="shared" si="0"/>
        <v>1</v>
      </c>
      <c r="C23" s="691" t="s">
        <v>797</v>
      </c>
      <c r="D23" s="610">
        <v>58362</v>
      </c>
      <c r="E23" s="610" t="s">
        <v>885</v>
      </c>
      <c r="F23" s="689"/>
      <c r="G23" s="610" t="s">
        <v>242</v>
      </c>
      <c r="H23" s="610" t="s">
        <v>864</v>
      </c>
      <c r="I23" s="610">
        <v>4420</v>
      </c>
      <c r="J23" s="605" t="s">
        <v>10</v>
      </c>
      <c r="K23" s="647">
        <v>39336</v>
      </c>
      <c r="L23" s="648" t="s">
        <v>1058</v>
      </c>
      <c r="M23" s="610"/>
      <c r="N23" s="605" t="s">
        <v>865</v>
      </c>
      <c r="O23" s="742"/>
      <c r="P23" s="649" t="s">
        <v>866</v>
      </c>
      <c r="Q23" s="743">
        <v>42254</v>
      </c>
      <c r="R23" s="651">
        <v>35</v>
      </c>
      <c r="S23" s="744">
        <v>42258</v>
      </c>
      <c r="T23" s="927" t="str">
        <f t="shared" ca="1" si="1"/>
        <v>OK</v>
      </c>
      <c r="U23" s="651">
        <f t="shared" si="12"/>
        <v>100</v>
      </c>
      <c r="V23" s="746">
        <v>42279</v>
      </c>
      <c r="W23" s="792" t="str">
        <f t="shared" ca="1" si="2"/>
        <v>OK</v>
      </c>
      <c r="X23" s="651"/>
      <c r="Y23" s="783"/>
      <c r="Z23" s="792" t="str">
        <f t="shared" ca="1" si="3"/>
        <v>-</v>
      </c>
      <c r="AA23" s="651"/>
      <c r="AB23" s="658"/>
      <c r="AC23" s="795" t="str">
        <f t="shared" ca="1" si="4"/>
        <v>-</v>
      </c>
      <c r="AD23" s="651"/>
      <c r="AE23" s="655"/>
      <c r="AF23" s="659" t="str">
        <f t="shared" ca="1" si="5"/>
        <v>-</v>
      </c>
      <c r="AG23" s="651"/>
      <c r="AH23" s="655"/>
      <c r="AI23" s="659" t="str">
        <f t="shared" ca="1" si="6"/>
        <v>-</v>
      </c>
      <c r="AJ23" s="287"/>
      <c r="AK23" s="694">
        <f t="shared" si="7"/>
        <v>135</v>
      </c>
      <c r="AL23" s="694">
        <f ca="1">IF(T23="ok",+R23)+IF(W23="ok",+U23)+IF(Z23="ok",+X23)+IF(AC23="ok",+AA23)+IF(AF23="ok",+AD23)+IF(AI23="ok",+AG23)</f>
        <v>135</v>
      </c>
      <c r="AM23" s="932" t="str">
        <f t="shared" ca="1" si="9"/>
        <v>ok</v>
      </c>
      <c r="AN23" s="771"/>
      <c r="AO23" s="768"/>
      <c r="AP23" s="773"/>
      <c r="AQ23" s="768" t="str">
        <f t="shared" ca="1" si="10"/>
        <v>.</v>
      </c>
      <c r="AR23" s="768" t="str">
        <f t="shared" ca="1" si="14"/>
        <v>.</v>
      </c>
      <c r="AS23" s="768" t="str">
        <f t="shared" ca="1" si="13"/>
        <v>.</v>
      </c>
      <c r="AU23" s="770"/>
    </row>
    <row r="24" spans="1:47" ht="30" customHeight="1">
      <c r="A24" s="727">
        <v>42266</v>
      </c>
      <c r="B24" s="741">
        <f t="shared" si="0"/>
        <v>1</v>
      </c>
      <c r="C24" s="691" t="s">
        <v>137</v>
      </c>
      <c r="D24" s="610">
        <v>58596</v>
      </c>
      <c r="E24" s="610" t="s">
        <v>1024</v>
      </c>
      <c r="F24" s="689"/>
      <c r="G24" s="610" t="s">
        <v>242</v>
      </c>
      <c r="H24" s="610" t="s">
        <v>1025</v>
      </c>
      <c r="I24" s="610">
        <v>4420</v>
      </c>
      <c r="J24" s="605" t="s">
        <v>10</v>
      </c>
      <c r="K24" s="647">
        <v>22330</v>
      </c>
      <c r="L24" s="648" t="s">
        <v>1058</v>
      </c>
      <c r="M24" s="610"/>
      <c r="N24" s="605" t="s">
        <v>1026</v>
      </c>
      <c r="O24" s="742"/>
      <c r="P24" s="649" t="s">
        <v>1080</v>
      </c>
      <c r="Q24" s="743">
        <v>42261</v>
      </c>
      <c r="R24" s="651">
        <f>IF(ISERROR(VLOOKUP(C24,cotisation15_16,3,FALSE)),".",VLOOKUP(C24,cotisation15_16,3,FALSE))</f>
        <v>35</v>
      </c>
      <c r="S24" s="744">
        <v>42266</v>
      </c>
      <c r="T24" s="927" t="str">
        <f t="shared" ca="1" si="1"/>
        <v>OK</v>
      </c>
      <c r="U24" s="651">
        <f t="shared" si="12"/>
        <v>100</v>
      </c>
      <c r="V24" s="746">
        <v>42266</v>
      </c>
      <c r="W24" s="792" t="str">
        <f t="shared" ca="1" si="2"/>
        <v>OK</v>
      </c>
      <c r="X24" s="651"/>
      <c r="Y24" s="783"/>
      <c r="Z24" s="792" t="str">
        <f t="shared" ca="1" si="3"/>
        <v>-</v>
      </c>
      <c r="AA24" s="651"/>
      <c r="AB24" s="658"/>
      <c r="AC24" s="795" t="str">
        <f t="shared" ca="1" si="4"/>
        <v>-</v>
      </c>
      <c r="AD24" s="651"/>
      <c r="AE24" s="655"/>
      <c r="AF24" s="659" t="str">
        <f t="shared" ca="1" si="5"/>
        <v>-</v>
      </c>
      <c r="AG24" s="651"/>
      <c r="AH24" s="655"/>
      <c r="AI24" s="659" t="str">
        <f t="shared" ca="1" si="6"/>
        <v>-</v>
      </c>
      <c r="AJ24" s="287"/>
      <c r="AK24" s="694">
        <f t="shared" si="7"/>
        <v>135</v>
      </c>
      <c r="AL24" s="694">
        <f ca="1">IF(T24="ok",+R24)+IF(W24="ok",+U24)+IF(Z24="ok",+X24)+IF(AC24="ok",+AA24)+IF(AF24="ok",+AD24)+IF(AI24="ok",+AG24)</f>
        <v>135</v>
      </c>
      <c r="AM24" s="932" t="str">
        <f t="shared" ca="1" si="9"/>
        <v>ok</v>
      </c>
      <c r="AN24" s="769"/>
      <c r="AO24" s="768"/>
      <c r="AP24" s="773"/>
      <c r="AQ24" s="768" t="str">
        <f t="shared" ca="1" si="10"/>
        <v>.</v>
      </c>
      <c r="AR24" s="768" t="str">
        <f t="shared" ca="1" si="14"/>
        <v>.</v>
      </c>
      <c r="AS24" s="768" t="str">
        <f t="shared" ca="1" si="13"/>
        <v>.</v>
      </c>
      <c r="AU24" s="770"/>
    </row>
    <row r="25" spans="1:47" ht="24">
      <c r="A25" s="727">
        <v>42286</v>
      </c>
      <c r="B25" s="741">
        <f t="shared" si="0"/>
        <v>1</v>
      </c>
      <c r="C25" s="691" t="s">
        <v>797</v>
      </c>
      <c r="D25" s="610">
        <v>68716</v>
      </c>
      <c r="E25" s="610" t="s">
        <v>910</v>
      </c>
      <c r="F25" s="689"/>
      <c r="G25" s="610" t="s">
        <v>242</v>
      </c>
      <c r="H25" s="610" t="s">
        <v>331</v>
      </c>
      <c r="I25" s="610">
        <v>4000</v>
      </c>
      <c r="J25" s="605" t="s">
        <v>1</v>
      </c>
      <c r="K25" s="647">
        <v>38582</v>
      </c>
      <c r="L25" s="648" t="s">
        <v>24</v>
      </c>
      <c r="M25" s="610" t="s">
        <v>332</v>
      </c>
      <c r="N25" s="605" t="s">
        <v>333</v>
      </c>
      <c r="O25" s="688" t="s">
        <v>334</v>
      </c>
      <c r="P25" s="649" t="s">
        <v>335</v>
      </c>
      <c r="Q25" s="743">
        <v>42264</v>
      </c>
      <c r="R25" s="651">
        <f>IF(ISERROR(VLOOKUP(C25,cotisation15_16,3,FALSE)),".",VLOOKUP(C25,cotisation15_16,3,FALSE))</f>
        <v>35</v>
      </c>
      <c r="S25" s="744">
        <v>42255</v>
      </c>
      <c r="T25" s="927" t="str">
        <f t="shared" ca="1" si="1"/>
        <v>OK</v>
      </c>
      <c r="U25" s="651">
        <f t="shared" si="12"/>
        <v>100</v>
      </c>
      <c r="V25" s="746">
        <v>42255</v>
      </c>
      <c r="W25" s="792" t="str">
        <f t="shared" ca="1" si="2"/>
        <v>OK</v>
      </c>
      <c r="X25" s="651"/>
      <c r="Y25" s="783"/>
      <c r="Z25" s="792" t="str">
        <f t="shared" ca="1" si="3"/>
        <v>-</v>
      </c>
      <c r="AA25" s="651"/>
      <c r="AB25" s="658"/>
      <c r="AC25" s="795" t="str">
        <f t="shared" ca="1" si="4"/>
        <v>-</v>
      </c>
      <c r="AD25" s="651"/>
      <c r="AE25" s="655"/>
      <c r="AF25" s="659" t="str">
        <f t="shared" ca="1" si="5"/>
        <v>-</v>
      </c>
      <c r="AG25" s="651"/>
      <c r="AH25" s="655"/>
      <c r="AI25" s="659" t="str">
        <f t="shared" ca="1" si="6"/>
        <v>-</v>
      </c>
      <c r="AJ25" s="287"/>
      <c r="AK25" s="694">
        <f t="shared" si="7"/>
        <v>135</v>
      </c>
      <c r="AL25" s="694">
        <f ca="1">IF(Q25,IF(T25="ok",+R25)+IF(W25="ok",+U25)+IF(Z25="ok",+X25)+IF(AC25="ok",+AA25)+IF(AF25="ok",+AD25)+IF(AI25="ok",+AG25),"-")</f>
        <v>135</v>
      </c>
      <c r="AM25" s="932" t="str">
        <f t="shared" ca="1" si="9"/>
        <v>ok</v>
      </c>
      <c r="AN25" s="772"/>
      <c r="AO25" s="772"/>
      <c r="AP25" s="773"/>
      <c r="AQ25" s="768" t="str">
        <f t="shared" ca="1" si="10"/>
        <v>.</v>
      </c>
      <c r="AR25" s="768" t="str">
        <f t="shared" ca="1" si="14"/>
        <v>.</v>
      </c>
      <c r="AS25" s="768" t="str">
        <f t="shared" ca="1" si="13"/>
        <v>.</v>
      </c>
    </row>
    <row r="26" spans="1:47">
      <c r="A26" s="727">
        <v>42255</v>
      </c>
      <c r="B26" s="741">
        <f t="shared" si="0"/>
        <v>1</v>
      </c>
      <c r="C26" s="691" t="s">
        <v>135</v>
      </c>
      <c r="D26" s="610">
        <v>71369</v>
      </c>
      <c r="E26" s="610" t="s">
        <v>895</v>
      </c>
      <c r="F26" s="689"/>
      <c r="G26" s="610" t="s">
        <v>242</v>
      </c>
      <c r="H26" s="610" t="s">
        <v>342</v>
      </c>
      <c r="I26" s="610">
        <v>4420</v>
      </c>
      <c r="J26" s="605" t="s">
        <v>10</v>
      </c>
      <c r="K26" s="647">
        <v>18935</v>
      </c>
      <c r="L26" s="648" t="s">
        <v>1058</v>
      </c>
      <c r="M26" s="610"/>
      <c r="N26" s="605" t="s">
        <v>799</v>
      </c>
      <c r="O26" s="742"/>
      <c r="P26" s="649" t="s">
        <v>343</v>
      </c>
      <c r="Q26" s="743">
        <v>42250</v>
      </c>
      <c r="R26" s="651">
        <f>IF(ISERROR(VLOOKUP(C26,cotisation15_16,3,FALSE)),".",VLOOKUP(C26,cotisation15_16,3,FALSE))</f>
        <v>35</v>
      </c>
      <c r="S26" s="744">
        <v>42250</v>
      </c>
      <c r="T26" s="927" t="str">
        <f t="shared" ca="1" si="1"/>
        <v>OK</v>
      </c>
      <c r="U26" s="651">
        <f t="shared" si="12"/>
        <v>100</v>
      </c>
      <c r="V26" s="746">
        <v>42250</v>
      </c>
      <c r="W26" s="792" t="str">
        <f t="shared" ca="1" si="2"/>
        <v>OK</v>
      </c>
      <c r="X26" s="651"/>
      <c r="Y26" s="783"/>
      <c r="Z26" s="792" t="str">
        <f t="shared" ca="1" si="3"/>
        <v>-</v>
      </c>
      <c r="AA26" s="651"/>
      <c r="AB26" s="658"/>
      <c r="AC26" s="795" t="str">
        <f t="shared" ca="1" si="4"/>
        <v>-</v>
      </c>
      <c r="AD26" s="651"/>
      <c r="AE26" s="655"/>
      <c r="AF26" s="659" t="str">
        <f t="shared" ca="1" si="5"/>
        <v>-</v>
      </c>
      <c r="AG26" s="651"/>
      <c r="AH26" s="655"/>
      <c r="AI26" s="659" t="str">
        <f t="shared" ca="1" si="6"/>
        <v>-</v>
      </c>
      <c r="AJ26" s="287"/>
      <c r="AK26" s="694">
        <f t="shared" si="7"/>
        <v>135</v>
      </c>
      <c r="AL26" s="694">
        <f ca="1">IF(T26="ok",+R26)+IF(W26="ok",+U26)+IF(Z26="ok",+X26)+IF(AC26="ok",+AA26)+IF(AF26="ok",+AD26)+IF(AI26="ok",+AG26)</f>
        <v>135</v>
      </c>
      <c r="AM26" s="932" t="str">
        <f t="shared" ca="1" si="9"/>
        <v>ok</v>
      </c>
      <c r="AN26" s="769"/>
      <c r="AO26" s="768"/>
      <c r="AP26" s="773"/>
      <c r="AQ26" s="768" t="str">
        <f t="shared" ca="1" si="10"/>
        <v>.</v>
      </c>
      <c r="AR26" s="768" t="str">
        <f t="shared" ca="1" si="14"/>
        <v>.</v>
      </c>
      <c r="AS26" s="768" t="str">
        <f t="shared" ca="1" si="13"/>
        <v>.</v>
      </c>
      <c r="AU26" s="770"/>
    </row>
    <row r="27" spans="1:47">
      <c r="A27" s="727">
        <v>42268</v>
      </c>
      <c r="B27" s="741">
        <f t="shared" si="0"/>
        <v>2</v>
      </c>
      <c r="C27" s="691" t="s">
        <v>135</v>
      </c>
      <c r="D27" s="610">
        <v>71385</v>
      </c>
      <c r="E27" s="610" t="s">
        <v>904</v>
      </c>
      <c r="F27" s="689"/>
      <c r="G27" s="610" t="s">
        <v>242</v>
      </c>
      <c r="H27" s="610" t="s">
        <v>139</v>
      </c>
      <c r="I27" s="610">
        <v>4420</v>
      </c>
      <c r="J27" s="605" t="s">
        <v>10</v>
      </c>
      <c r="K27" s="647">
        <v>21176</v>
      </c>
      <c r="L27" s="648" t="s">
        <v>1058</v>
      </c>
      <c r="M27" s="610" t="s">
        <v>59</v>
      </c>
      <c r="N27" s="605" t="s">
        <v>60</v>
      </c>
      <c r="O27" s="742" t="s">
        <v>28</v>
      </c>
      <c r="P27" s="649" t="s">
        <v>344</v>
      </c>
      <c r="Q27" s="743">
        <v>42248</v>
      </c>
      <c r="R27" s="651">
        <v>0</v>
      </c>
      <c r="S27" s="744">
        <v>42248</v>
      </c>
      <c r="T27" s="927" t="str">
        <f t="shared" ca="1" si="1"/>
        <v>OK</v>
      </c>
      <c r="U27" s="651">
        <f t="shared" si="12"/>
        <v>100</v>
      </c>
      <c r="V27" s="746">
        <v>42264</v>
      </c>
      <c r="W27" s="792" t="str">
        <f t="shared" ca="1" si="2"/>
        <v>OK</v>
      </c>
      <c r="X27" s="651"/>
      <c r="Y27" s="783"/>
      <c r="Z27" s="792" t="str">
        <f t="shared" ca="1" si="3"/>
        <v>-</v>
      </c>
      <c r="AA27" s="651"/>
      <c r="AB27" s="658"/>
      <c r="AC27" s="795" t="str">
        <f t="shared" ca="1" si="4"/>
        <v>-</v>
      </c>
      <c r="AD27" s="651"/>
      <c r="AE27" s="655"/>
      <c r="AF27" s="659" t="str">
        <f t="shared" ca="1" si="5"/>
        <v>-</v>
      </c>
      <c r="AG27" s="651"/>
      <c r="AH27" s="655"/>
      <c r="AI27" s="659" t="str">
        <f t="shared" ca="1" si="6"/>
        <v>-</v>
      </c>
      <c r="AJ27" s="287"/>
      <c r="AK27" s="694">
        <f t="shared" si="7"/>
        <v>100</v>
      </c>
      <c r="AL27" s="694">
        <f ca="1">IF(T27="ok",+R27)+IF(W27="ok",+U27)+IF(Z27="ok",+X27)+IF(AC27="ok",+AA27)+IF(AF27="ok",+AD27)+IF(AI27="ok",+AG27)</f>
        <v>100</v>
      </c>
      <c r="AM27" s="932" t="str">
        <f t="shared" ca="1" si="9"/>
        <v>ok</v>
      </c>
      <c r="AN27" s="769"/>
      <c r="AO27" s="768"/>
      <c r="AP27" s="773"/>
      <c r="AQ27" s="768" t="str">
        <f t="shared" ca="1" si="10"/>
        <v>.</v>
      </c>
      <c r="AR27" s="768" t="str">
        <f t="shared" ca="1" si="14"/>
        <v>.</v>
      </c>
      <c r="AS27" s="768" t="str">
        <f t="shared" ca="1" si="13"/>
        <v>.</v>
      </c>
      <c r="AU27" s="770"/>
    </row>
    <row r="28" spans="1:47">
      <c r="A28" s="727">
        <v>42255</v>
      </c>
      <c r="B28" s="741">
        <f t="shared" si="0"/>
        <v>3</v>
      </c>
      <c r="C28" s="691" t="s">
        <v>135</v>
      </c>
      <c r="D28" s="610">
        <v>71386</v>
      </c>
      <c r="E28" s="610" t="s">
        <v>911</v>
      </c>
      <c r="F28" s="689"/>
      <c r="G28" s="610" t="s">
        <v>242</v>
      </c>
      <c r="H28" s="610" t="s">
        <v>345</v>
      </c>
      <c r="I28" s="610">
        <v>4420</v>
      </c>
      <c r="J28" s="605" t="s">
        <v>10</v>
      </c>
      <c r="K28" s="647">
        <v>22350</v>
      </c>
      <c r="L28" s="648" t="s">
        <v>1058</v>
      </c>
      <c r="M28" s="610"/>
      <c r="N28" s="605" t="s">
        <v>346</v>
      </c>
      <c r="O28" s="742"/>
      <c r="P28" s="649" t="s">
        <v>1262</v>
      </c>
      <c r="Q28" s="743">
        <v>42250</v>
      </c>
      <c r="R28" s="853">
        <v>35</v>
      </c>
      <c r="S28" s="744">
        <v>42250</v>
      </c>
      <c r="T28" s="927" t="str">
        <f t="shared" ca="1" si="1"/>
        <v>OK</v>
      </c>
      <c r="U28" s="651">
        <f t="shared" si="12"/>
        <v>100</v>
      </c>
      <c r="V28" s="746">
        <v>42250</v>
      </c>
      <c r="W28" s="792" t="str">
        <f t="shared" ca="1" si="2"/>
        <v>OK</v>
      </c>
      <c r="X28" s="651"/>
      <c r="Y28" s="783"/>
      <c r="Z28" s="792" t="str">
        <f t="shared" ca="1" si="3"/>
        <v>-</v>
      </c>
      <c r="AA28" s="651"/>
      <c r="AB28" s="951"/>
      <c r="AC28" s="795" t="str">
        <f t="shared" ca="1" si="4"/>
        <v>-</v>
      </c>
      <c r="AD28" s="651"/>
      <c r="AE28" s="655"/>
      <c r="AF28" s="659" t="str">
        <f t="shared" ca="1" si="5"/>
        <v>-</v>
      </c>
      <c r="AG28" s="651"/>
      <c r="AH28" s="655"/>
      <c r="AI28" s="659" t="str">
        <f t="shared" ca="1" si="6"/>
        <v>-</v>
      </c>
      <c r="AJ28" s="287"/>
      <c r="AK28" s="694">
        <f t="shared" si="7"/>
        <v>135</v>
      </c>
      <c r="AL28" s="694">
        <f ca="1">IF(T28="ok",+R28)+IF(W28="ok",+U28)+IF(Z28="ok",+X28)+IF(AC28="ok",+AA28)+IF(AF28="ok",+AD28)+IF(AI28="ok",+AG28)</f>
        <v>135</v>
      </c>
      <c r="AM28" s="932" t="str">
        <f t="shared" ca="1" si="9"/>
        <v>ok</v>
      </c>
      <c r="AN28" s="769"/>
      <c r="AO28" s="768"/>
      <c r="AP28" s="773"/>
      <c r="AQ28" s="768" t="str">
        <f t="shared" ca="1" si="10"/>
        <v>.</v>
      </c>
      <c r="AR28" s="768" t="str">
        <f t="shared" ca="1" si="14"/>
        <v>.</v>
      </c>
      <c r="AS28" s="768" t="str">
        <f t="shared" ca="1" si="13"/>
        <v>.</v>
      </c>
      <c r="AU28" s="770"/>
    </row>
    <row r="29" spans="1:47" ht="24">
      <c r="A29" s="727">
        <v>42273</v>
      </c>
      <c r="B29" s="741">
        <f t="shared" si="0"/>
        <v>1</v>
      </c>
      <c r="C29" s="691" t="s">
        <v>796</v>
      </c>
      <c r="D29" s="610">
        <v>74917</v>
      </c>
      <c r="E29" s="610" t="s">
        <v>908</v>
      </c>
      <c r="F29" s="689"/>
      <c r="G29" s="610" t="s">
        <v>242</v>
      </c>
      <c r="H29" s="610" t="s">
        <v>1091</v>
      </c>
      <c r="I29" s="610">
        <v>4430</v>
      </c>
      <c r="J29" s="605" t="s">
        <v>1069</v>
      </c>
      <c r="K29" s="647">
        <v>37949</v>
      </c>
      <c r="L29" s="648" t="s">
        <v>1058</v>
      </c>
      <c r="M29" s="610"/>
      <c r="N29" s="605" t="s">
        <v>1092</v>
      </c>
      <c r="O29" s="767" t="s">
        <v>1093</v>
      </c>
      <c r="P29" s="662" t="s">
        <v>1141</v>
      </c>
      <c r="Q29" s="743">
        <v>42249</v>
      </c>
      <c r="R29" s="651">
        <v>35</v>
      </c>
      <c r="S29" s="661">
        <v>42255</v>
      </c>
      <c r="T29" s="927" t="str">
        <f t="shared" ca="1" si="1"/>
        <v>OK</v>
      </c>
      <c r="U29" s="651">
        <f t="shared" si="12"/>
        <v>100</v>
      </c>
      <c r="V29" s="746"/>
      <c r="W29" s="792" t="str">
        <f t="shared" ca="1" si="2"/>
        <v>rappel</v>
      </c>
      <c r="X29" s="651"/>
      <c r="Y29" s="783"/>
      <c r="Z29" s="792" t="str">
        <f t="shared" ca="1" si="3"/>
        <v>-</v>
      </c>
      <c r="AA29" s="651"/>
      <c r="AB29" s="658"/>
      <c r="AC29" s="795" t="str">
        <f t="shared" ca="1" si="4"/>
        <v>-</v>
      </c>
      <c r="AD29" s="651"/>
      <c r="AE29" s="655"/>
      <c r="AF29" s="659" t="str">
        <f t="shared" ca="1" si="5"/>
        <v>-</v>
      </c>
      <c r="AG29" s="651"/>
      <c r="AH29" s="655"/>
      <c r="AI29" s="659" t="str">
        <f t="shared" ca="1" si="6"/>
        <v>-</v>
      </c>
      <c r="AJ29" s="287"/>
      <c r="AK29" s="694">
        <f t="shared" si="7"/>
        <v>135</v>
      </c>
      <c r="AL29" s="694">
        <f ca="1">IF(T29="ok",+R29)+IF(W29="ok",+U29)+IF(Z29="ok",+X29)+IF(AC29="ok",+AA29)+IF(AF29="ok",+AD29)+IF(AI29="ok",+AG29)</f>
        <v>35</v>
      </c>
      <c r="AM29" s="932">
        <f t="shared" ca="1" si="9"/>
        <v>100</v>
      </c>
      <c r="AN29" s="771">
        <v>42285</v>
      </c>
      <c r="AO29" s="768"/>
      <c r="AP29" s="773"/>
      <c r="AQ29" s="768" t="str">
        <f t="shared" ca="1" si="10"/>
        <v>.</v>
      </c>
      <c r="AR29" s="768">
        <f ca="1">IF(W29="rappel",TODAY()-Q29-14,".")</f>
        <v>27</v>
      </c>
      <c r="AS29" s="768">
        <f t="shared" ca="1" si="13"/>
        <v>35</v>
      </c>
      <c r="AU29" s="770"/>
    </row>
    <row r="30" spans="1:47" ht="24">
      <c r="A30" s="727" t="s">
        <v>1159</v>
      </c>
      <c r="B30" s="741">
        <f t="shared" si="0"/>
        <v>2</v>
      </c>
      <c r="C30" s="691" t="s">
        <v>796</v>
      </c>
      <c r="D30" s="610">
        <v>75581</v>
      </c>
      <c r="E30" s="610" t="s">
        <v>899</v>
      </c>
      <c r="F30" s="689" t="s">
        <v>1271</v>
      </c>
      <c r="G30" s="610" t="s">
        <v>242</v>
      </c>
      <c r="H30" s="610" t="s">
        <v>352</v>
      </c>
      <c r="I30" s="610">
        <v>4101</v>
      </c>
      <c r="J30" s="605" t="s">
        <v>353</v>
      </c>
      <c r="K30" s="647">
        <v>39654</v>
      </c>
      <c r="L30" s="648" t="s">
        <v>1058</v>
      </c>
      <c r="M30" s="610" t="s">
        <v>354</v>
      </c>
      <c r="N30" s="605" t="s">
        <v>1124</v>
      </c>
      <c r="O30" s="767" t="s">
        <v>356</v>
      </c>
      <c r="P30" s="649" t="s">
        <v>357</v>
      </c>
      <c r="Q30" s="743">
        <v>42249</v>
      </c>
      <c r="R30" s="651">
        <v>35</v>
      </c>
      <c r="S30" s="744"/>
      <c r="T30" s="927" t="str">
        <f t="shared" ca="1" si="1"/>
        <v>rappel</v>
      </c>
      <c r="U30" s="651">
        <f t="shared" si="12"/>
        <v>100</v>
      </c>
      <c r="V30" s="746"/>
      <c r="W30" s="792" t="str">
        <f t="shared" ca="1" si="2"/>
        <v>rappel</v>
      </c>
      <c r="X30" s="651"/>
      <c r="Y30" s="783"/>
      <c r="Z30" s="792" t="str">
        <f t="shared" ca="1" si="3"/>
        <v>-</v>
      </c>
      <c r="AA30" s="651"/>
      <c r="AB30" s="658"/>
      <c r="AC30" s="795" t="str">
        <f t="shared" ca="1" si="4"/>
        <v>-</v>
      </c>
      <c r="AD30" s="651"/>
      <c r="AE30" s="655"/>
      <c r="AF30" s="659" t="str">
        <f t="shared" ca="1" si="5"/>
        <v>-</v>
      </c>
      <c r="AG30" s="651"/>
      <c r="AH30" s="655"/>
      <c r="AI30" s="659" t="str">
        <f t="shared" ca="1" si="6"/>
        <v>-</v>
      </c>
      <c r="AJ30" s="287"/>
      <c r="AK30" s="694">
        <f t="shared" si="7"/>
        <v>135</v>
      </c>
      <c r="AL30" s="694">
        <f ca="1">IF(T30="ok",+R30)+IF(W30="ok",+U30)+IF(Z30="ok",+X30)+IF(AC30="ok",+AA30)+IF(AF30="ok",+AD30)+IF(AI30="ok",+AG30)</f>
        <v>0</v>
      </c>
      <c r="AM30" s="932">
        <f t="shared" ca="1" si="9"/>
        <v>135</v>
      </c>
      <c r="AN30" s="771">
        <v>42267</v>
      </c>
      <c r="AO30" s="771">
        <v>42276</v>
      </c>
      <c r="AP30" s="771">
        <v>42285</v>
      </c>
      <c r="AQ30" s="768">
        <f t="shared" ca="1" si="10"/>
        <v>41</v>
      </c>
      <c r="AR30" s="768">
        <f ca="1">IF(W30="rappel",TODAY()-Q30-14,".")</f>
        <v>27</v>
      </c>
      <c r="AS30" s="768"/>
      <c r="AU30" s="770"/>
    </row>
    <row r="31" spans="1:47" ht="24">
      <c r="A31" s="727" t="s">
        <v>1119</v>
      </c>
      <c r="B31" s="741">
        <f t="shared" si="0"/>
        <v>1</v>
      </c>
      <c r="C31" s="691" t="s">
        <v>136</v>
      </c>
      <c r="D31" s="610">
        <v>75581</v>
      </c>
      <c r="E31" s="610" t="s">
        <v>899</v>
      </c>
      <c r="F31" s="689" t="s">
        <v>796</v>
      </c>
      <c r="G31" s="610" t="s">
        <v>242</v>
      </c>
      <c r="H31" s="610" t="s">
        <v>352</v>
      </c>
      <c r="I31" s="610">
        <v>4101</v>
      </c>
      <c r="J31" s="605" t="s">
        <v>353</v>
      </c>
      <c r="K31" s="647">
        <v>39654</v>
      </c>
      <c r="L31" s="648" t="s">
        <v>1058</v>
      </c>
      <c r="M31" s="610" t="s">
        <v>354</v>
      </c>
      <c r="N31" s="605" t="s">
        <v>1124</v>
      </c>
      <c r="O31" s="742" t="s">
        <v>356</v>
      </c>
      <c r="P31" s="649" t="s">
        <v>357</v>
      </c>
      <c r="Q31" s="743">
        <v>42254</v>
      </c>
      <c r="R31" s="651">
        <v>0</v>
      </c>
      <c r="S31" s="744"/>
      <c r="T31" s="927" t="str">
        <f t="shared" ca="1" si="1"/>
        <v>rappel</v>
      </c>
      <c r="U31" s="651" t="str">
        <f t="shared" si="12"/>
        <v>.</v>
      </c>
      <c r="V31" s="746"/>
      <c r="W31" s="792" t="str">
        <f t="shared" ca="1" si="2"/>
        <v>-</v>
      </c>
      <c r="X31" s="651"/>
      <c r="Y31" s="783"/>
      <c r="Z31" s="792" t="str">
        <f t="shared" ca="1" si="3"/>
        <v>-</v>
      </c>
      <c r="AA31" s="651"/>
      <c r="AB31" s="658"/>
      <c r="AC31" s="795" t="str">
        <f t="shared" ca="1" si="4"/>
        <v>-</v>
      </c>
      <c r="AD31" s="651"/>
      <c r="AE31" s="655"/>
      <c r="AF31" s="659" t="str">
        <f t="shared" ca="1" si="5"/>
        <v>-</v>
      </c>
      <c r="AG31" s="651"/>
      <c r="AH31" s="655"/>
      <c r="AI31" s="659" t="str">
        <f t="shared" ca="1" si="6"/>
        <v>-</v>
      </c>
      <c r="AJ31" s="287"/>
      <c r="AK31" s="694" t="str">
        <f t="shared" si="7"/>
        <v/>
      </c>
      <c r="AL31" s="694">
        <f ca="1">IF(Q31,IF(T31="ok",+R31)+IF(W31="ok",+U31)+IF(Z31="ok",+X31)+IF(AC31="ok",+AA31)+IF(AF31="ok",+AD31)+IF(AI31="ok",+AG31),"-")</f>
        <v>0</v>
      </c>
      <c r="AM31" s="932" t="str">
        <f t="shared" si="9"/>
        <v/>
      </c>
      <c r="AN31" s="771">
        <v>42267</v>
      </c>
      <c r="AO31" s="771">
        <v>42276</v>
      </c>
      <c r="AP31" s="771">
        <v>42285</v>
      </c>
      <c r="AQ31" s="768">
        <f t="shared" ca="1" si="10"/>
        <v>36</v>
      </c>
      <c r="AR31" s="768" t="str">
        <f ca="1">IF(W31="rappel",TODAY()-Q31-14,".")</f>
        <v>.</v>
      </c>
      <c r="AS31" s="768"/>
      <c r="AU31" s="776"/>
    </row>
    <row r="32" spans="1:47">
      <c r="A32" s="727">
        <v>42263</v>
      </c>
      <c r="B32" s="741">
        <f t="shared" si="0"/>
        <v>1</v>
      </c>
      <c r="C32" s="691" t="s">
        <v>796</v>
      </c>
      <c r="D32" s="610">
        <v>78893</v>
      </c>
      <c r="E32" s="610" t="s">
        <v>931</v>
      </c>
      <c r="F32" s="689"/>
      <c r="G32" s="610" t="s">
        <v>242</v>
      </c>
      <c r="H32" s="610" t="s">
        <v>358</v>
      </c>
      <c r="I32" s="610">
        <v>4000</v>
      </c>
      <c r="J32" s="605" t="s">
        <v>1</v>
      </c>
      <c r="K32" s="647">
        <v>39260</v>
      </c>
      <c r="L32" s="610" t="s">
        <v>1058</v>
      </c>
      <c r="M32" s="610" t="s">
        <v>359</v>
      </c>
      <c r="N32" s="605" t="s">
        <v>360</v>
      </c>
      <c r="O32" s="742" t="s">
        <v>877</v>
      </c>
      <c r="P32" s="649" t="s">
        <v>362</v>
      </c>
      <c r="Q32" s="743">
        <v>42249</v>
      </c>
      <c r="R32" s="651">
        <v>35</v>
      </c>
      <c r="S32" s="744">
        <v>42263</v>
      </c>
      <c r="T32" s="927" t="str">
        <f t="shared" ca="1" si="1"/>
        <v>OK</v>
      </c>
      <c r="U32" s="651">
        <f t="shared" si="12"/>
        <v>100</v>
      </c>
      <c r="V32" s="746">
        <v>42263</v>
      </c>
      <c r="W32" s="792" t="str">
        <f t="shared" ca="1" si="2"/>
        <v>OK</v>
      </c>
      <c r="X32" s="651"/>
      <c r="Y32" s="783"/>
      <c r="Z32" s="792" t="str">
        <f t="shared" ca="1" si="3"/>
        <v>-</v>
      </c>
      <c r="AA32" s="651"/>
      <c r="AB32" s="658"/>
      <c r="AC32" s="795" t="str">
        <f t="shared" ca="1" si="4"/>
        <v>-</v>
      </c>
      <c r="AD32" s="651"/>
      <c r="AE32" s="655"/>
      <c r="AF32" s="659" t="str">
        <f t="shared" ca="1" si="5"/>
        <v>-</v>
      </c>
      <c r="AG32" s="651"/>
      <c r="AH32" s="655"/>
      <c r="AI32" s="659" t="str">
        <f t="shared" ca="1" si="6"/>
        <v>-</v>
      </c>
      <c r="AJ32" s="287"/>
      <c r="AK32" s="694">
        <f t="shared" si="7"/>
        <v>135</v>
      </c>
      <c r="AL32" s="694">
        <f ca="1">IF(T32="ok",+R32)+IF(W32="ok",+U32)+IF(Z32="ok",+X32)+IF(AC32="ok",+AA32)+IF(AF32="ok",+AD32)+IF(AI32="ok",+AG32)</f>
        <v>135</v>
      </c>
      <c r="AM32" s="932" t="str">
        <f t="shared" ca="1" si="9"/>
        <v>ok</v>
      </c>
      <c r="AN32" s="771"/>
      <c r="AO32" s="768"/>
      <c r="AP32" s="773"/>
      <c r="AQ32" s="768" t="str">
        <f t="shared" ca="1" si="10"/>
        <v>.</v>
      </c>
      <c r="AR32" s="768" t="str">
        <f ca="1">IF(W32="rappel",TODAY()-Q32,".")</f>
        <v>.</v>
      </c>
      <c r="AS32" s="768" t="str">
        <f ca="1">IF(W32="rappel",TODAY()-S32,".")</f>
        <v>.</v>
      </c>
      <c r="AU32" s="770"/>
    </row>
    <row r="33" spans="1:47">
      <c r="A33" s="727" t="s">
        <v>1112</v>
      </c>
      <c r="B33" s="741">
        <f t="shared" si="0"/>
        <v>1</v>
      </c>
      <c r="C33" s="691" t="s">
        <v>136</v>
      </c>
      <c r="D33" s="610">
        <v>78897</v>
      </c>
      <c r="E33" s="610" t="s">
        <v>950</v>
      </c>
      <c r="F33" s="689"/>
      <c r="G33" s="610" t="s">
        <v>242</v>
      </c>
      <c r="H33" s="610" t="s">
        <v>366</v>
      </c>
      <c r="I33" s="610">
        <v>4000</v>
      </c>
      <c r="J33" s="605" t="s">
        <v>1</v>
      </c>
      <c r="K33" s="647">
        <v>37676</v>
      </c>
      <c r="L33" s="648" t="s">
        <v>1058</v>
      </c>
      <c r="M33" s="610" t="s">
        <v>367</v>
      </c>
      <c r="N33" s="605" t="s">
        <v>368</v>
      </c>
      <c r="O33" s="742" t="s">
        <v>369</v>
      </c>
      <c r="P33" s="649" t="s">
        <v>370</v>
      </c>
      <c r="Q33" s="743">
        <v>42254</v>
      </c>
      <c r="R33" s="651">
        <v>35</v>
      </c>
      <c r="S33" s="744"/>
      <c r="T33" s="927" t="str">
        <f t="shared" ca="1" si="1"/>
        <v>rappel</v>
      </c>
      <c r="U33" s="651" t="str">
        <f t="shared" si="12"/>
        <v>.</v>
      </c>
      <c r="V33" s="746"/>
      <c r="W33" s="792" t="str">
        <f t="shared" ca="1" si="2"/>
        <v>-</v>
      </c>
      <c r="X33" s="651"/>
      <c r="Y33" s="783"/>
      <c r="Z33" s="792" t="str">
        <f t="shared" ca="1" si="3"/>
        <v>-</v>
      </c>
      <c r="AA33" s="651"/>
      <c r="AB33" s="658"/>
      <c r="AC33" s="795" t="str">
        <f t="shared" ca="1" si="4"/>
        <v>-</v>
      </c>
      <c r="AD33" s="651"/>
      <c r="AE33" s="655"/>
      <c r="AF33" s="659" t="str">
        <f t="shared" ca="1" si="5"/>
        <v>-</v>
      </c>
      <c r="AG33" s="651"/>
      <c r="AH33" s="655"/>
      <c r="AI33" s="659" t="str">
        <f t="shared" ca="1" si="6"/>
        <v>-</v>
      </c>
      <c r="AJ33" s="287"/>
      <c r="AK33" s="694" t="str">
        <f t="shared" si="7"/>
        <v/>
      </c>
      <c r="AL33" s="694">
        <f ca="1">IF(Q33,IF(T33="ok",+R33)+IF(W33="ok",+U33)+IF(Z33="ok",+X33)+IF(AC33="ok",+AA33)+IF(AF33="ok",+AD33)+IF(AI33="ok",+AG33),"-")</f>
        <v>0</v>
      </c>
      <c r="AM33" s="932" t="str">
        <f t="shared" si="9"/>
        <v/>
      </c>
      <c r="AN33" s="772"/>
      <c r="AO33" s="772"/>
      <c r="AP33" s="773"/>
      <c r="AQ33" s="768">
        <f t="shared" ca="1" si="10"/>
        <v>36</v>
      </c>
      <c r="AR33" s="768" t="str">
        <f ca="1">IF(W33="rappel",TODAY()-Q33-14,".")</f>
        <v>.</v>
      </c>
      <c r="AS33" s="768"/>
      <c r="AU33" s="770"/>
    </row>
    <row r="34" spans="1:47" ht="12.75">
      <c r="A34" s="727">
        <v>42289</v>
      </c>
      <c r="B34" s="741">
        <f t="shared" ref="B34:B65" si="15">IF(C34=".","",IF(ISTEXT(C34),IF(C34=C33,B33+1,1),""))</f>
        <v>1</v>
      </c>
      <c r="C34" s="691" t="s">
        <v>133</v>
      </c>
      <c r="D34" s="610">
        <v>79570</v>
      </c>
      <c r="E34" s="610" t="s">
        <v>929</v>
      </c>
      <c r="F34" s="689" t="s">
        <v>171</v>
      </c>
      <c r="G34" s="610" t="s">
        <v>242</v>
      </c>
      <c r="H34" s="610" t="s">
        <v>775</v>
      </c>
      <c r="I34" s="610">
        <v>4000</v>
      </c>
      <c r="J34" s="605" t="s">
        <v>1</v>
      </c>
      <c r="K34" s="647">
        <v>38650</v>
      </c>
      <c r="L34" s="648" t="s">
        <v>1058</v>
      </c>
      <c r="M34" s="610"/>
      <c r="N34" s="605" t="s">
        <v>776</v>
      </c>
      <c r="O34" s="767" t="s">
        <v>777</v>
      </c>
      <c r="P34" s="649" t="s">
        <v>778</v>
      </c>
      <c r="Q34" s="743">
        <v>42249</v>
      </c>
      <c r="R34" s="853">
        <v>35</v>
      </c>
      <c r="S34" s="744">
        <v>42289</v>
      </c>
      <c r="T34" s="927" t="str">
        <f t="shared" ref="T34:T65" ca="1" si="16">IF(Q34,IF(ISNUMBER(S34),"OK",IF(Q34+8&lt;TODAY(),"rappel","encour")),"-")</f>
        <v>OK</v>
      </c>
      <c r="U34" s="651">
        <f t="shared" si="12"/>
        <v>130</v>
      </c>
      <c r="V34" s="661">
        <v>42289</v>
      </c>
      <c r="W34" s="792" t="str">
        <f t="shared" ref="W34:W65" ca="1" si="17">IF(ISNUMBER(U34),IF(ISNUMBER(V34),"OK",IF(Q34+15&lt;TODAY(),"rappel","encour")),"-")</f>
        <v>OK</v>
      </c>
      <c r="X34" s="651"/>
      <c r="Y34" s="783"/>
      <c r="Z34" s="792" t="str">
        <f t="shared" ref="Z34:Z65" ca="1" si="18">IF(X34,IF(ISNUMBER(Y34),"OK",IF(X$1&lt;TODAY(),"rappel","encour")),"-")</f>
        <v>-</v>
      </c>
      <c r="AA34" s="651"/>
      <c r="AB34" s="658"/>
      <c r="AC34" s="795" t="str">
        <f t="shared" ref="AC34:AC65" ca="1" si="19">IF(AA34,IF(ISNUMBER(AB34),"OK",IF(AA$1&lt;TODAY(),"rappel","encour")),"-")</f>
        <v>-</v>
      </c>
      <c r="AD34" s="651"/>
      <c r="AE34" s="655"/>
      <c r="AF34" s="659" t="str">
        <f t="shared" ref="AF34:AF65" ca="1" si="20">IF(AD34,IF(ISNUMBER(AE34),"OK",IF(AD$1&lt;TODAY(),"rappel","encour")),"-")</f>
        <v>-</v>
      </c>
      <c r="AG34" s="651"/>
      <c r="AH34" s="655"/>
      <c r="AI34" s="659" t="str">
        <f t="shared" ref="AI34:AI65" ca="1" si="21">IF(AG34,IF(ISNUMBER(AH34),"OK",IF(AG$1&lt;TODAY(),"rappel","encour")),"-")</f>
        <v>-</v>
      </c>
      <c r="AJ34" s="287"/>
      <c r="AK34" s="694">
        <f t="shared" ref="AK34:AK65" si="22">IF(OR(ISNUMBER(U34),ISNUMBER(X34),ISNUMBER(AA34),ISNUMBER(AD34),ISNUMBER(AG34)),+R34+U34+X34+AA34+AD34+AG34,"")</f>
        <v>165</v>
      </c>
      <c r="AL34" s="694">
        <f t="shared" ref="AL34:AL39" ca="1" si="23">IF(T34="ok",+R34)+IF(W34="ok",+U34)+IF(Z34="ok",+X34)+IF(AC34="ok",+AA34)+IF(AF34="ok",+AD34)+IF(AI34="ok",+AG34)</f>
        <v>165</v>
      </c>
      <c r="AM34" s="932" t="str">
        <f t="shared" ref="AM34:AM65" ca="1" si="24">IF(ISNUMBER(AK34),IF(AK34=AL34,"ok",AK34-AL34),"")</f>
        <v>ok</v>
      </c>
      <c r="AN34" s="771">
        <v>42267</v>
      </c>
      <c r="AO34" s="771">
        <v>42276</v>
      </c>
      <c r="AP34" s="773"/>
      <c r="AQ34" s="768" t="str">
        <f t="shared" ref="AQ34:AQ65" ca="1" si="25">IF(T34="rappel",TODAY()-Q34,".")</f>
        <v>.</v>
      </c>
      <c r="AR34" s="768" t="str">
        <f ca="1">IF(W34="rappel",TODAY()-Q34-14,".")</f>
        <v>.</v>
      </c>
      <c r="AS34" s="768"/>
      <c r="AU34" s="770"/>
    </row>
    <row r="35" spans="1:47">
      <c r="A35" s="727">
        <v>42289</v>
      </c>
      <c r="B35" s="741">
        <f t="shared" si="15"/>
        <v>1</v>
      </c>
      <c r="C35" s="691" t="s">
        <v>171</v>
      </c>
      <c r="D35" s="610">
        <v>79570</v>
      </c>
      <c r="E35" s="610" t="s">
        <v>929</v>
      </c>
      <c r="F35" s="689" t="s">
        <v>133</v>
      </c>
      <c r="G35" s="610" t="s">
        <v>242</v>
      </c>
      <c r="H35" s="610" t="s">
        <v>775</v>
      </c>
      <c r="I35" s="610">
        <v>4000</v>
      </c>
      <c r="J35" s="605" t="s">
        <v>1</v>
      </c>
      <c r="K35" s="647">
        <v>38650</v>
      </c>
      <c r="L35" s="648" t="s">
        <v>1058</v>
      </c>
      <c r="M35" s="610"/>
      <c r="N35" s="605" t="s">
        <v>776</v>
      </c>
      <c r="O35" s="742" t="s">
        <v>777</v>
      </c>
      <c r="P35" s="649" t="s">
        <v>778</v>
      </c>
      <c r="Q35" s="743">
        <v>42260</v>
      </c>
      <c r="R35" s="651">
        <v>0</v>
      </c>
      <c r="S35" s="744">
        <v>42289</v>
      </c>
      <c r="T35" s="927" t="str">
        <f t="shared" ca="1" si="16"/>
        <v>OK</v>
      </c>
      <c r="U35" s="651">
        <f t="shared" si="12"/>
        <v>200</v>
      </c>
      <c r="V35" s="746">
        <v>42289</v>
      </c>
      <c r="W35" s="792" t="str">
        <f t="shared" ca="1" si="17"/>
        <v>OK</v>
      </c>
      <c r="X35" s="651"/>
      <c r="Y35" s="783"/>
      <c r="Z35" s="792" t="str">
        <f t="shared" ca="1" si="18"/>
        <v>-</v>
      </c>
      <c r="AA35" s="651"/>
      <c r="AB35" s="658"/>
      <c r="AC35" s="795" t="str">
        <f t="shared" ca="1" si="19"/>
        <v>-</v>
      </c>
      <c r="AD35" s="651"/>
      <c r="AE35" s="655"/>
      <c r="AF35" s="659" t="str">
        <f t="shared" ca="1" si="20"/>
        <v>-</v>
      </c>
      <c r="AG35" s="651"/>
      <c r="AH35" s="655"/>
      <c r="AI35" s="659" t="str">
        <f t="shared" ca="1" si="21"/>
        <v>-</v>
      </c>
      <c r="AJ35" s="287"/>
      <c r="AK35" s="694">
        <f t="shared" si="22"/>
        <v>200</v>
      </c>
      <c r="AL35" s="694">
        <f t="shared" ca="1" si="23"/>
        <v>200</v>
      </c>
      <c r="AM35" s="932" t="str">
        <f t="shared" ca="1" si="24"/>
        <v>ok</v>
      </c>
      <c r="AN35" s="771">
        <v>42267</v>
      </c>
      <c r="AO35" s="771">
        <v>42276</v>
      </c>
      <c r="AP35" s="773"/>
      <c r="AQ35" s="768" t="str">
        <f t="shared" ca="1" si="25"/>
        <v>.</v>
      </c>
      <c r="AR35" s="768" t="str">
        <f ca="1">IF(W35="rappel",TODAY()-Q35-14,".")</f>
        <v>.</v>
      </c>
      <c r="AS35" s="768"/>
      <c r="AU35" s="776"/>
    </row>
    <row r="36" spans="1:47">
      <c r="A36" s="727">
        <v>42255</v>
      </c>
      <c r="B36" s="741">
        <f t="shared" si="15"/>
        <v>1</v>
      </c>
      <c r="C36" s="691" t="s">
        <v>135</v>
      </c>
      <c r="D36" s="610">
        <v>83866</v>
      </c>
      <c r="E36" s="610" t="s">
        <v>915</v>
      </c>
      <c r="F36" s="689"/>
      <c r="G36" s="610" t="s">
        <v>242</v>
      </c>
      <c r="H36" s="610" t="s">
        <v>381</v>
      </c>
      <c r="I36" s="610">
        <v>4000</v>
      </c>
      <c r="J36" s="605" t="s">
        <v>1</v>
      </c>
      <c r="K36" s="647">
        <v>16456</v>
      </c>
      <c r="L36" s="648" t="s">
        <v>1058</v>
      </c>
      <c r="M36" s="610"/>
      <c r="N36" s="605" t="s">
        <v>382</v>
      </c>
      <c r="O36" s="742"/>
      <c r="P36" s="649" t="s">
        <v>383</v>
      </c>
      <c r="Q36" s="743">
        <v>42250</v>
      </c>
      <c r="R36" s="651">
        <v>35</v>
      </c>
      <c r="S36" s="744">
        <v>42250</v>
      </c>
      <c r="T36" s="927" t="str">
        <f t="shared" ca="1" si="16"/>
        <v>OK</v>
      </c>
      <c r="U36" s="651">
        <f t="shared" si="12"/>
        <v>100</v>
      </c>
      <c r="V36" s="746">
        <v>42251</v>
      </c>
      <c r="W36" s="792" t="str">
        <f t="shared" ca="1" si="17"/>
        <v>OK</v>
      </c>
      <c r="X36" s="651"/>
      <c r="Y36" s="783"/>
      <c r="Z36" s="792" t="str">
        <f t="shared" ca="1" si="18"/>
        <v>-</v>
      </c>
      <c r="AA36" s="651"/>
      <c r="AB36" s="658"/>
      <c r="AC36" s="795" t="str">
        <f t="shared" ca="1" si="19"/>
        <v>-</v>
      </c>
      <c r="AD36" s="651"/>
      <c r="AE36" s="655"/>
      <c r="AF36" s="659" t="str">
        <f t="shared" ca="1" si="20"/>
        <v>-</v>
      </c>
      <c r="AG36" s="651"/>
      <c r="AH36" s="655"/>
      <c r="AI36" s="659" t="str">
        <f t="shared" ca="1" si="21"/>
        <v>-</v>
      </c>
      <c r="AJ36" s="287"/>
      <c r="AK36" s="694">
        <f t="shared" si="22"/>
        <v>135</v>
      </c>
      <c r="AL36" s="694">
        <f t="shared" ca="1" si="23"/>
        <v>135</v>
      </c>
      <c r="AM36" s="932" t="str">
        <f t="shared" ca="1" si="24"/>
        <v>ok</v>
      </c>
      <c r="AN36" s="769"/>
      <c r="AO36" s="768"/>
      <c r="AP36" s="773"/>
      <c r="AQ36" s="768" t="str">
        <f t="shared" ca="1" si="25"/>
        <v>.</v>
      </c>
      <c r="AR36" s="768" t="str">
        <f ca="1">IF(W36="rappel",TODAY()-Q36,".")</f>
        <v>.</v>
      </c>
      <c r="AS36" s="768" t="str">
        <f ca="1">IF(W36="rappel",TODAY()-S36,".")</f>
        <v>.</v>
      </c>
      <c r="AU36" s="770"/>
    </row>
    <row r="37" spans="1:47">
      <c r="A37" s="727">
        <v>42264</v>
      </c>
      <c r="B37" s="741">
        <f t="shared" si="15"/>
        <v>1</v>
      </c>
      <c r="C37" s="691" t="s">
        <v>133</v>
      </c>
      <c r="D37" s="610">
        <v>83878</v>
      </c>
      <c r="E37" s="610" t="s">
        <v>881</v>
      </c>
      <c r="F37" s="689" t="s">
        <v>171</v>
      </c>
      <c r="G37" s="610" t="s">
        <v>242</v>
      </c>
      <c r="H37" s="610" t="s">
        <v>389</v>
      </c>
      <c r="I37" s="610">
        <v>4420</v>
      </c>
      <c r="J37" s="605" t="s">
        <v>337</v>
      </c>
      <c r="K37" s="647">
        <v>38086</v>
      </c>
      <c r="L37" s="648" t="s">
        <v>1058</v>
      </c>
      <c r="M37" s="610" t="s">
        <v>390</v>
      </c>
      <c r="N37" s="605" t="s">
        <v>391</v>
      </c>
      <c r="O37" s="742" t="s">
        <v>392</v>
      </c>
      <c r="P37" s="649" t="s">
        <v>393</v>
      </c>
      <c r="Q37" s="743">
        <v>42256</v>
      </c>
      <c r="R37" s="651">
        <v>35</v>
      </c>
      <c r="S37" s="744">
        <v>42264</v>
      </c>
      <c r="T37" s="927" t="str">
        <f t="shared" ca="1" si="16"/>
        <v>OK</v>
      </c>
      <c r="U37" s="651"/>
      <c r="V37" s="746">
        <v>42283</v>
      </c>
      <c r="W37" s="792" t="str">
        <f t="shared" ca="1" si="17"/>
        <v>-</v>
      </c>
      <c r="X37" s="651">
        <v>130</v>
      </c>
      <c r="Y37" s="783">
        <v>42285</v>
      </c>
      <c r="Z37" s="792" t="str">
        <f t="shared" ca="1" si="18"/>
        <v>OK</v>
      </c>
      <c r="AA37" s="651"/>
      <c r="AB37" s="658"/>
      <c r="AC37" s="795" t="str">
        <f t="shared" ca="1" si="19"/>
        <v>-</v>
      </c>
      <c r="AD37" s="651"/>
      <c r="AE37" s="655"/>
      <c r="AF37" s="659" t="str">
        <f t="shared" ca="1" si="20"/>
        <v>-</v>
      </c>
      <c r="AG37" s="651"/>
      <c r="AH37" s="655"/>
      <c r="AI37" s="659" t="str">
        <f t="shared" ca="1" si="21"/>
        <v>-</v>
      </c>
      <c r="AJ37" s="287"/>
      <c r="AK37" s="694">
        <f t="shared" si="22"/>
        <v>165</v>
      </c>
      <c r="AL37" s="694">
        <f t="shared" ca="1" si="23"/>
        <v>165</v>
      </c>
      <c r="AM37" s="932" t="str">
        <f t="shared" ca="1" si="24"/>
        <v>ok</v>
      </c>
      <c r="AN37" s="823">
        <v>42280</v>
      </c>
      <c r="AO37" s="768"/>
      <c r="AP37" s="773"/>
      <c r="AQ37" s="768" t="str">
        <f t="shared" ca="1" si="25"/>
        <v>.</v>
      </c>
      <c r="AR37" s="768" t="str">
        <f ca="1">IF(W37="rappel",TODAY()-Q37-14,".")</f>
        <v>.</v>
      </c>
      <c r="AS37" s="768" t="str">
        <f ca="1">IF(W37="rappel",TODAY()-S37,".")</f>
        <v>.</v>
      </c>
      <c r="AU37" s="770"/>
    </row>
    <row r="38" spans="1:47">
      <c r="A38" s="727">
        <v>42255</v>
      </c>
      <c r="B38" s="741">
        <f t="shared" si="15"/>
        <v>2</v>
      </c>
      <c r="C38" s="691" t="s">
        <v>133</v>
      </c>
      <c r="D38" s="610">
        <v>83918</v>
      </c>
      <c r="E38" s="610" t="s">
        <v>909</v>
      </c>
      <c r="F38" s="689" t="s">
        <v>171</v>
      </c>
      <c r="G38" s="610" t="s">
        <v>242</v>
      </c>
      <c r="H38" s="610" t="s">
        <v>416</v>
      </c>
      <c r="I38" s="610">
        <v>4000</v>
      </c>
      <c r="J38" s="605" t="s">
        <v>1</v>
      </c>
      <c r="K38" s="647">
        <v>38610</v>
      </c>
      <c r="L38" s="648" t="s">
        <v>1058</v>
      </c>
      <c r="M38" s="610" t="s">
        <v>417</v>
      </c>
      <c r="N38" s="605" t="s">
        <v>418</v>
      </c>
      <c r="O38" s="742" t="s">
        <v>419</v>
      </c>
      <c r="P38" s="649" t="s">
        <v>420</v>
      </c>
      <c r="Q38" s="743">
        <v>42249</v>
      </c>
      <c r="R38" s="651">
        <v>35</v>
      </c>
      <c r="S38" s="744">
        <v>42251</v>
      </c>
      <c r="T38" s="927" t="str">
        <f t="shared" ca="1" si="16"/>
        <v>OK</v>
      </c>
      <c r="U38" s="651">
        <f>IF(ISERROR(VLOOKUP(C38,cotisation15_16,4,FALSE)),".",VLOOKUP(C38,cotisation15_16,4,FALSE))</f>
        <v>130</v>
      </c>
      <c r="V38" s="746">
        <v>42251</v>
      </c>
      <c r="W38" s="792" t="str">
        <f t="shared" ca="1" si="17"/>
        <v>OK</v>
      </c>
      <c r="X38" s="651"/>
      <c r="Y38" s="783"/>
      <c r="Z38" s="792" t="str">
        <f t="shared" ca="1" si="18"/>
        <v>-</v>
      </c>
      <c r="AA38" s="651"/>
      <c r="AB38" s="658"/>
      <c r="AC38" s="795" t="str">
        <f t="shared" ca="1" si="19"/>
        <v>-</v>
      </c>
      <c r="AD38" s="651"/>
      <c r="AE38" s="655"/>
      <c r="AF38" s="659" t="str">
        <f t="shared" ca="1" si="20"/>
        <v>-</v>
      </c>
      <c r="AG38" s="651"/>
      <c r="AH38" s="655"/>
      <c r="AI38" s="659" t="str">
        <f t="shared" ca="1" si="21"/>
        <v>-</v>
      </c>
      <c r="AJ38" s="287"/>
      <c r="AK38" s="694">
        <f t="shared" si="22"/>
        <v>165</v>
      </c>
      <c r="AL38" s="694">
        <f t="shared" ca="1" si="23"/>
        <v>165</v>
      </c>
      <c r="AM38" s="932" t="str">
        <f t="shared" ca="1" si="24"/>
        <v>ok</v>
      </c>
      <c r="AN38" s="771"/>
      <c r="AO38" s="768"/>
      <c r="AP38" s="773"/>
      <c r="AQ38" s="768" t="str">
        <f t="shared" ca="1" si="25"/>
        <v>.</v>
      </c>
      <c r="AR38" s="768" t="str">
        <f ca="1">IF(W38="rappel",TODAY()-Q38,".")</f>
        <v>.</v>
      </c>
      <c r="AS38" s="768" t="str">
        <f ca="1">IF(W38="rappel",TODAY()-S38,".")</f>
        <v>.</v>
      </c>
      <c r="AU38" s="770"/>
    </row>
    <row r="39" spans="1:47">
      <c r="A39" s="727">
        <v>42255</v>
      </c>
      <c r="B39" s="741">
        <f t="shared" si="15"/>
        <v>1</v>
      </c>
      <c r="C39" s="691" t="s">
        <v>171</v>
      </c>
      <c r="D39" s="610">
        <v>83918</v>
      </c>
      <c r="E39" s="610" t="s">
        <v>909</v>
      </c>
      <c r="F39" s="689" t="s">
        <v>133</v>
      </c>
      <c r="G39" s="610" t="s">
        <v>242</v>
      </c>
      <c r="H39" s="610" t="s">
        <v>416</v>
      </c>
      <c r="I39" s="610">
        <v>4000</v>
      </c>
      <c r="J39" s="605" t="s">
        <v>1</v>
      </c>
      <c r="K39" s="647">
        <v>38610</v>
      </c>
      <c r="L39" s="648" t="s">
        <v>1058</v>
      </c>
      <c r="M39" s="610" t="s">
        <v>417</v>
      </c>
      <c r="N39" s="605" t="s">
        <v>418</v>
      </c>
      <c r="O39" s="742" t="s">
        <v>419</v>
      </c>
      <c r="P39" s="649" t="s">
        <v>420</v>
      </c>
      <c r="Q39" s="743">
        <v>42260</v>
      </c>
      <c r="R39" s="651">
        <v>0</v>
      </c>
      <c r="S39" s="744">
        <v>42251</v>
      </c>
      <c r="T39" s="927" t="str">
        <f t="shared" ca="1" si="16"/>
        <v>OK</v>
      </c>
      <c r="U39" s="651">
        <v>160</v>
      </c>
      <c r="V39" s="746">
        <v>42268</v>
      </c>
      <c r="W39" s="792" t="str">
        <f t="shared" ca="1" si="17"/>
        <v>OK</v>
      </c>
      <c r="X39" s="651">
        <v>40</v>
      </c>
      <c r="Y39" s="783">
        <v>42270</v>
      </c>
      <c r="Z39" s="792" t="str">
        <f t="shared" ca="1" si="18"/>
        <v>OK</v>
      </c>
      <c r="AA39" s="651"/>
      <c r="AB39" s="658"/>
      <c r="AC39" s="795" t="str">
        <f t="shared" ca="1" si="19"/>
        <v>-</v>
      </c>
      <c r="AD39" s="651"/>
      <c r="AE39" s="655"/>
      <c r="AF39" s="659" t="str">
        <f t="shared" ca="1" si="20"/>
        <v>-</v>
      </c>
      <c r="AG39" s="651"/>
      <c r="AH39" s="655"/>
      <c r="AI39" s="659" t="str">
        <f t="shared" ca="1" si="21"/>
        <v>-</v>
      </c>
      <c r="AJ39" s="287"/>
      <c r="AK39" s="694">
        <f t="shared" si="22"/>
        <v>200</v>
      </c>
      <c r="AL39" s="694">
        <f t="shared" ca="1" si="23"/>
        <v>200</v>
      </c>
      <c r="AM39" s="932" t="str">
        <f t="shared" ca="1" si="24"/>
        <v>ok</v>
      </c>
      <c r="AN39" s="772"/>
      <c r="AO39" s="768"/>
      <c r="AP39" s="773"/>
      <c r="AQ39" s="768" t="str">
        <f t="shared" ca="1" si="25"/>
        <v>.</v>
      </c>
      <c r="AR39" s="768" t="str">
        <f ca="1">IF(W39="rappel",TODAY()-Q39,".")</f>
        <v>.</v>
      </c>
      <c r="AS39" s="768" t="str">
        <f ca="1">IF(W39="rappel",TODAY()-S39,".")</f>
        <v>.</v>
      </c>
      <c r="AU39" s="770"/>
    </row>
    <row r="40" spans="1:47" ht="12.75">
      <c r="A40" s="727">
        <v>42284</v>
      </c>
      <c r="B40" s="741">
        <f t="shared" si="15"/>
        <v>1</v>
      </c>
      <c r="C40" s="691" t="s">
        <v>133</v>
      </c>
      <c r="D40" s="610">
        <v>83924</v>
      </c>
      <c r="E40" s="610" t="s">
        <v>932</v>
      </c>
      <c r="F40" s="689" t="s">
        <v>171</v>
      </c>
      <c r="G40" s="610" t="s">
        <v>242</v>
      </c>
      <c r="H40" s="610" t="s">
        <v>426</v>
      </c>
      <c r="I40" s="610">
        <v>4420</v>
      </c>
      <c r="J40" s="605" t="s">
        <v>10</v>
      </c>
      <c r="K40" s="647">
        <v>38381</v>
      </c>
      <c r="L40" s="648" t="s">
        <v>1058</v>
      </c>
      <c r="M40" s="610" t="s">
        <v>427</v>
      </c>
      <c r="N40" s="605" t="s">
        <v>428</v>
      </c>
      <c r="O40" s="767" t="s">
        <v>429</v>
      </c>
      <c r="P40" s="649" t="s">
        <v>430</v>
      </c>
      <c r="Q40" s="743">
        <v>42249</v>
      </c>
      <c r="R40" s="651">
        <v>35</v>
      </c>
      <c r="S40" s="744">
        <v>42284</v>
      </c>
      <c r="T40" s="927" t="str">
        <f t="shared" ca="1" si="16"/>
        <v>OK</v>
      </c>
      <c r="U40" s="651">
        <f t="shared" ref="U40:U46" si="26">IF(ISERROR(VLOOKUP(C40,cotisation15_16,4,FALSE)),".",VLOOKUP(C40,cotisation15_16,4,FALSE))</f>
        <v>130</v>
      </c>
      <c r="V40" s="661">
        <v>42284</v>
      </c>
      <c r="W40" s="792" t="str">
        <f t="shared" ca="1" si="17"/>
        <v>OK</v>
      </c>
      <c r="X40" s="651"/>
      <c r="Y40" s="783"/>
      <c r="Z40" s="792" t="str">
        <f t="shared" ca="1" si="18"/>
        <v>-</v>
      </c>
      <c r="AA40" s="651"/>
      <c r="AB40" s="658"/>
      <c r="AC40" s="795" t="str">
        <f t="shared" ca="1" si="19"/>
        <v>-</v>
      </c>
      <c r="AD40" s="651"/>
      <c r="AE40" s="655"/>
      <c r="AF40" s="659" t="str">
        <f t="shared" ca="1" si="20"/>
        <v>-</v>
      </c>
      <c r="AG40" s="651"/>
      <c r="AH40" s="655"/>
      <c r="AI40" s="659" t="str">
        <f t="shared" ca="1" si="21"/>
        <v>-</v>
      </c>
      <c r="AJ40" s="287"/>
      <c r="AK40" s="694">
        <f t="shared" si="22"/>
        <v>165</v>
      </c>
      <c r="AL40" s="694">
        <f ca="1">IF(Q40,IF(T40="ok",+R40)+IF(W40="ok",+U40)+IF(Z40="ok",+X40)+IF(AC40="ok",+AA40)+IF(AF40="ok",+AD40)+IF(AI40="ok",+AG40),"-")</f>
        <v>165</v>
      </c>
      <c r="AM40" s="932" t="str">
        <f t="shared" ca="1" si="24"/>
        <v>ok</v>
      </c>
      <c r="AN40" s="771">
        <v>42267</v>
      </c>
      <c r="AO40" s="771">
        <v>42276</v>
      </c>
      <c r="AP40" s="773"/>
      <c r="AQ40" s="768" t="str">
        <f t="shared" ca="1" si="25"/>
        <v>.</v>
      </c>
      <c r="AR40" s="768" t="str">
        <f ca="1">IF(W40="rappel",TODAY()-Q40,".")</f>
        <v>.</v>
      </c>
      <c r="AS40" s="768"/>
      <c r="AU40" s="770"/>
    </row>
    <row r="41" spans="1:47">
      <c r="A41" s="727">
        <v>42284</v>
      </c>
      <c r="B41" s="741">
        <f t="shared" si="15"/>
        <v>1</v>
      </c>
      <c r="C41" s="691" t="s">
        <v>171</v>
      </c>
      <c r="D41" s="610">
        <v>83924</v>
      </c>
      <c r="E41" s="610" t="s">
        <v>932</v>
      </c>
      <c r="F41" s="689" t="s">
        <v>133</v>
      </c>
      <c r="G41" s="610" t="s">
        <v>242</v>
      </c>
      <c r="H41" s="610" t="s">
        <v>426</v>
      </c>
      <c r="I41" s="610">
        <v>4420</v>
      </c>
      <c r="J41" s="605" t="s">
        <v>10</v>
      </c>
      <c r="K41" s="647">
        <v>38381</v>
      </c>
      <c r="L41" s="648" t="s">
        <v>1058</v>
      </c>
      <c r="M41" s="610" t="s">
        <v>427</v>
      </c>
      <c r="N41" s="605" t="s">
        <v>428</v>
      </c>
      <c r="O41" s="742" t="s">
        <v>429</v>
      </c>
      <c r="P41" s="649" t="s">
        <v>430</v>
      </c>
      <c r="Q41" s="743">
        <v>42260</v>
      </c>
      <c r="R41" s="651">
        <v>0</v>
      </c>
      <c r="S41" s="744">
        <v>42284</v>
      </c>
      <c r="T41" s="927" t="str">
        <f t="shared" ca="1" si="16"/>
        <v>OK</v>
      </c>
      <c r="U41" s="651">
        <f t="shared" si="26"/>
        <v>200</v>
      </c>
      <c r="V41" s="746">
        <v>42284</v>
      </c>
      <c r="W41" s="792" t="str">
        <f t="shared" ca="1" si="17"/>
        <v>OK</v>
      </c>
      <c r="X41" s="651"/>
      <c r="Y41" s="783"/>
      <c r="Z41" s="792" t="str">
        <f t="shared" ca="1" si="18"/>
        <v>-</v>
      </c>
      <c r="AA41" s="651"/>
      <c r="AB41" s="658"/>
      <c r="AC41" s="795" t="str">
        <f t="shared" ca="1" si="19"/>
        <v>-</v>
      </c>
      <c r="AD41" s="651"/>
      <c r="AE41" s="655"/>
      <c r="AF41" s="659" t="str">
        <f t="shared" ca="1" si="20"/>
        <v>-</v>
      </c>
      <c r="AG41" s="651"/>
      <c r="AH41" s="655"/>
      <c r="AI41" s="659" t="str">
        <f t="shared" ca="1" si="21"/>
        <v>-</v>
      </c>
      <c r="AJ41" s="287"/>
      <c r="AK41" s="694">
        <f t="shared" si="22"/>
        <v>200</v>
      </c>
      <c r="AL41" s="694">
        <f ca="1">IF(T41="ok",+R41)+IF(W41="ok",+U41)+IF(Z41="ok",+X41)+IF(AC41="ok",+AA41)+IF(AF41="ok",+AD41)+IF(AI41="ok",+AG41)</f>
        <v>200</v>
      </c>
      <c r="AM41" s="932" t="str">
        <f t="shared" ca="1" si="24"/>
        <v>ok</v>
      </c>
      <c r="AN41" s="771">
        <v>42267</v>
      </c>
      <c r="AO41" s="771">
        <v>42276</v>
      </c>
      <c r="AP41" s="773"/>
      <c r="AQ41" s="768" t="str">
        <f t="shared" ca="1" si="25"/>
        <v>.</v>
      </c>
      <c r="AR41" s="768" t="str">
        <f ca="1">IF(W41="rappel",TODAY()-Q41,".")</f>
        <v>.</v>
      </c>
      <c r="AS41" s="768"/>
      <c r="AU41" s="770"/>
    </row>
    <row r="42" spans="1:47">
      <c r="A42" s="727">
        <v>42260</v>
      </c>
      <c r="B42" s="741">
        <f t="shared" si="15"/>
        <v>1</v>
      </c>
      <c r="C42" s="691" t="s">
        <v>135</v>
      </c>
      <c r="D42" s="610">
        <v>86073</v>
      </c>
      <c r="E42" s="610" t="s">
        <v>893</v>
      </c>
      <c r="F42" s="689"/>
      <c r="G42" s="610" t="s">
        <v>242</v>
      </c>
      <c r="H42" s="610" t="s">
        <v>440</v>
      </c>
      <c r="I42" s="610">
        <v>4420</v>
      </c>
      <c r="J42" s="605" t="s">
        <v>10</v>
      </c>
      <c r="K42" s="647">
        <v>20574</v>
      </c>
      <c r="L42" s="648" t="s">
        <v>1058</v>
      </c>
      <c r="M42" s="610" t="s">
        <v>441</v>
      </c>
      <c r="N42" s="605" t="s">
        <v>442</v>
      </c>
      <c r="O42" s="742" t="s">
        <v>443</v>
      </c>
      <c r="P42" s="649" t="s">
        <v>444</v>
      </c>
      <c r="Q42" s="743">
        <v>42248</v>
      </c>
      <c r="R42" s="651">
        <f>IF(ISERROR(VLOOKUP(C42,cotisation15_16,3,FALSE)),".",VLOOKUP(C42,cotisation15_16,3,FALSE))</f>
        <v>35</v>
      </c>
      <c r="S42" s="744">
        <v>42255</v>
      </c>
      <c r="T42" s="927" t="str">
        <f t="shared" ca="1" si="16"/>
        <v>OK</v>
      </c>
      <c r="U42" s="651">
        <f t="shared" si="26"/>
        <v>100</v>
      </c>
      <c r="V42" s="746">
        <v>42255</v>
      </c>
      <c r="W42" s="792" t="str">
        <f t="shared" ca="1" si="17"/>
        <v>OK</v>
      </c>
      <c r="X42" s="651"/>
      <c r="Y42" s="783"/>
      <c r="Z42" s="792" t="str">
        <f t="shared" ca="1" si="18"/>
        <v>-</v>
      </c>
      <c r="AA42" s="651"/>
      <c r="AB42" s="658"/>
      <c r="AC42" s="795" t="str">
        <f t="shared" ca="1" si="19"/>
        <v>-</v>
      </c>
      <c r="AD42" s="651"/>
      <c r="AE42" s="655"/>
      <c r="AF42" s="659" t="str">
        <f t="shared" ca="1" si="20"/>
        <v>-</v>
      </c>
      <c r="AG42" s="651"/>
      <c r="AH42" s="655"/>
      <c r="AI42" s="659" t="str">
        <f t="shared" ca="1" si="21"/>
        <v>-</v>
      </c>
      <c r="AJ42" s="287"/>
      <c r="AK42" s="694">
        <f t="shared" si="22"/>
        <v>135</v>
      </c>
      <c r="AL42" s="694">
        <f ca="1">IF(T42="ok",+R42)+IF(W42="ok",+U42)+IF(Z42="ok",+X42)+IF(AC42="ok",+AA42)+IF(AF42="ok",+AD42)+IF(AI42="ok",+AG42)</f>
        <v>135</v>
      </c>
      <c r="AM42" s="932" t="str">
        <f t="shared" ca="1" si="24"/>
        <v>ok</v>
      </c>
      <c r="AN42" s="769"/>
      <c r="AO42" s="768"/>
      <c r="AP42" s="773"/>
      <c r="AQ42" s="768" t="str">
        <f t="shared" ca="1" si="25"/>
        <v>.</v>
      </c>
      <c r="AR42" s="768" t="str">
        <f ca="1">IF(W42="rappel",TODAY()-Q42,".")</f>
        <v>.</v>
      </c>
      <c r="AS42" s="768" t="str">
        <f ca="1">IF(W42="rappel",TODAY()-S42,".")</f>
        <v>.</v>
      </c>
      <c r="AU42" s="770"/>
    </row>
    <row r="43" spans="1:47" ht="24">
      <c r="A43" s="727" t="s">
        <v>1112</v>
      </c>
      <c r="B43" s="741">
        <f t="shared" si="15"/>
        <v>1</v>
      </c>
      <c r="C43" s="691" t="s">
        <v>136</v>
      </c>
      <c r="D43" s="610">
        <v>86081</v>
      </c>
      <c r="E43" s="610" t="s">
        <v>966</v>
      </c>
      <c r="F43" s="689"/>
      <c r="G43" s="610" t="s">
        <v>242</v>
      </c>
      <c r="H43" s="610" t="s">
        <v>478</v>
      </c>
      <c r="I43" s="610">
        <v>4000</v>
      </c>
      <c r="J43" s="605" t="s">
        <v>1</v>
      </c>
      <c r="K43" s="647">
        <v>37865</v>
      </c>
      <c r="L43" s="648" t="s">
        <v>1058</v>
      </c>
      <c r="M43" s="610"/>
      <c r="N43" s="605" t="s">
        <v>479</v>
      </c>
      <c r="O43" s="742" t="s">
        <v>480</v>
      </c>
      <c r="P43" s="649" t="s">
        <v>481</v>
      </c>
      <c r="Q43" s="743">
        <v>42254</v>
      </c>
      <c r="R43" s="651">
        <v>35</v>
      </c>
      <c r="S43" s="744"/>
      <c r="T43" s="927" t="str">
        <f t="shared" ca="1" si="16"/>
        <v>rappel</v>
      </c>
      <c r="U43" s="651" t="str">
        <f t="shared" si="26"/>
        <v>.</v>
      </c>
      <c r="V43" s="746"/>
      <c r="W43" s="792" t="str">
        <f t="shared" ca="1" si="17"/>
        <v>-</v>
      </c>
      <c r="X43" s="651"/>
      <c r="Y43" s="783"/>
      <c r="Z43" s="792" t="str">
        <f t="shared" ca="1" si="18"/>
        <v>-</v>
      </c>
      <c r="AA43" s="651"/>
      <c r="AB43" s="658"/>
      <c r="AC43" s="795" t="str">
        <f t="shared" ca="1" si="19"/>
        <v>-</v>
      </c>
      <c r="AD43" s="651"/>
      <c r="AE43" s="655"/>
      <c r="AF43" s="659" t="str">
        <f t="shared" ca="1" si="20"/>
        <v>-</v>
      </c>
      <c r="AG43" s="651"/>
      <c r="AH43" s="655"/>
      <c r="AI43" s="659" t="str">
        <f t="shared" ca="1" si="21"/>
        <v>-</v>
      </c>
      <c r="AJ43" s="287"/>
      <c r="AK43" s="694" t="str">
        <f t="shared" si="22"/>
        <v/>
      </c>
      <c r="AL43" s="694">
        <f ca="1">IF(Q43,IF(T43="ok",+R43)+IF(W43="ok",+U43)+IF(Z43="ok",+X43)+IF(AC43="ok",+AA43)+IF(AF43="ok",+AD43)+IF(AI43="ok",+AG43),"-")</f>
        <v>0</v>
      </c>
      <c r="AM43" s="932" t="str">
        <f t="shared" si="24"/>
        <v/>
      </c>
      <c r="AN43" s="772"/>
      <c r="AO43" s="772"/>
      <c r="AP43" s="773"/>
      <c r="AQ43" s="768">
        <f t="shared" ca="1" si="25"/>
        <v>36</v>
      </c>
      <c r="AR43" s="768" t="str">
        <f ca="1">IF(W43="rappel",TODAY()-Q43-14,".")</f>
        <v>.</v>
      </c>
      <c r="AS43" s="768"/>
      <c r="AU43" s="770"/>
    </row>
    <row r="44" spans="1:47" ht="24">
      <c r="A44" s="727">
        <v>42257</v>
      </c>
      <c r="B44" s="741">
        <f t="shared" si="15"/>
        <v>1</v>
      </c>
      <c r="C44" s="691" t="s">
        <v>133</v>
      </c>
      <c r="D44" s="610">
        <v>86167</v>
      </c>
      <c r="E44" s="610" t="s">
        <v>920</v>
      </c>
      <c r="F44" s="689" t="s">
        <v>171</v>
      </c>
      <c r="G44" s="610" t="s">
        <v>242</v>
      </c>
      <c r="H44" s="610" t="s">
        <v>500</v>
      </c>
      <c r="I44" s="610">
        <v>4460</v>
      </c>
      <c r="J44" s="605" t="s">
        <v>461</v>
      </c>
      <c r="K44" s="647">
        <v>39835</v>
      </c>
      <c r="L44" s="648" t="s">
        <v>1058</v>
      </c>
      <c r="M44" s="610"/>
      <c r="N44" s="605" t="s">
        <v>501</v>
      </c>
      <c r="O44" s="742" t="s">
        <v>502</v>
      </c>
      <c r="P44" s="649" t="s">
        <v>503</v>
      </c>
      <c r="Q44" s="743">
        <v>42249</v>
      </c>
      <c r="R44" s="651">
        <v>35</v>
      </c>
      <c r="S44" s="744">
        <v>42256</v>
      </c>
      <c r="T44" s="927" t="str">
        <f t="shared" ca="1" si="16"/>
        <v>OK</v>
      </c>
      <c r="U44" s="651">
        <f t="shared" si="26"/>
        <v>130</v>
      </c>
      <c r="V44" s="746">
        <v>42256</v>
      </c>
      <c r="W44" s="792" t="str">
        <f t="shared" ca="1" si="17"/>
        <v>OK</v>
      </c>
      <c r="X44" s="651"/>
      <c r="Y44" s="783"/>
      <c r="Z44" s="792" t="str">
        <f t="shared" ca="1" si="18"/>
        <v>-</v>
      </c>
      <c r="AA44" s="651"/>
      <c r="AB44" s="658"/>
      <c r="AC44" s="795" t="str">
        <f t="shared" ca="1" si="19"/>
        <v>-</v>
      </c>
      <c r="AD44" s="651"/>
      <c r="AE44" s="655"/>
      <c r="AF44" s="659" t="str">
        <f t="shared" ca="1" si="20"/>
        <v>-</v>
      </c>
      <c r="AG44" s="651"/>
      <c r="AH44" s="655"/>
      <c r="AI44" s="659" t="str">
        <f t="shared" ca="1" si="21"/>
        <v>-</v>
      </c>
      <c r="AJ44" s="287"/>
      <c r="AK44" s="694">
        <f t="shared" si="22"/>
        <v>165</v>
      </c>
      <c r="AL44" s="694">
        <f t="shared" ref="AL44:AL56" ca="1" si="27">IF(T44="ok",+R44)+IF(W44="ok",+U44)+IF(Z44="ok",+X44)+IF(AC44="ok",+AA44)+IF(AF44="ok",+AD44)+IF(AI44="ok",+AG44)</f>
        <v>165</v>
      </c>
      <c r="AM44" s="932" t="str">
        <f t="shared" ca="1" si="24"/>
        <v>ok</v>
      </c>
      <c r="AN44" s="771"/>
      <c r="AO44" s="768"/>
      <c r="AP44" s="773"/>
      <c r="AQ44" s="768" t="str">
        <f t="shared" ca="1" si="25"/>
        <v>.</v>
      </c>
      <c r="AR44" s="768" t="str">
        <f ca="1">IF(W44="rappel",TODAY()-Q44,".")</f>
        <v>.</v>
      </c>
      <c r="AS44" s="768" t="str">
        <f t="shared" ref="AS44:AS49" ca="1" si="28">IF(W44="rappel",TODAY()-S44,".")</f>
        <v>.</v>
      </c>
      <c r="AU44" s="770"/>
    </row>
    <row r="45" spans="1:47" ht="24">
      <c r="A45" s="727">
        <v>42257</v>
      </c>
      <c r="B45" s="741">
        <f t="shared" si="15"/>
        <v>1</v>
      </c>
      <c r="C45" s="691" t="s">
        <v>171</v>
      </c>
      <c r="D45" s="610">
        <v>86167</v>
      </c>
      <c r="E45" s="610" t="s">
        <v>920</v>
      </c>
      <c r="F45" s="689" t="s">
        <v>133</v>
      </c>
      <c r="G45" s="610" t="s">
        <v>242</v>
      </c>
      <c r="H45" s="610" t="s">
        <v>500</v>
      </c>
      <c r="I45" s="610">
        <v>4460</v>
      </c>
      <c r="J45" s="605" t="s">
        <v>461</v>
      </c>
      <c r="K45" s="647">
        <v>39835</v>
      </c>
      <c r="L45" s="648" t="s">
        <v>1058</v>
      </c>
      <c r="M45" s="610"/>
      <c r="N45" s="605" t="s">
        <v>501</v>
      </c>
      <c r="O45" s="742" t="s">
        <v>502</v>
      </c>
      <c r="P45" s="649" t="s">
        <v>503</v>
      </c>
      <c r="Q45" s="743">
        <v>42260</v>
      </c>
      <c r="R45" s="651">
        <v>0</v>
      </c>
      <c r="S45" s="744">
        <v>42256</v>
      </c>
      <c r="T45" s="927" t="str">
        <f t="shared" ca="1" si="16"/>
        <v>OK</v>
      </c>
      <c r="U45" s="651">
        <f t="shared" si="26"/>
        <v>200</v>
      </c>
      <c r="V45" s="746">
        <v>42282</v>
      </c>
      <c r="W45" s="792" t="str">
        <f t="shared" ca="1" si="17"/>
        <v>OK</v>
      </c>
      <c r="X45" s="651"/>
      <c r="Y45" s="783"/>
      <c r="Z45" s="792" t="str">
        <f t="shared" ca="1" si="18"/>
        <v>-</v>
      </c>
      <c r="AA45" s="651"/>
      <c r="AB45" s="658"/>
      <c r="AC45" s="795" t="str">
        <f t="shared" ca="1" si="19"/>
        <v>-</v>
      </c>
      <c r="AD45" s="651"/>
      <c r="AE45" s="655"/>
      <c r="AF45" s="659" t="str">
        <f t="shared" ca="1" si="20"/>
        <v>-</v>
      </c>
      <c r="AG45" s="651"/>
      <c r="AH45" s="655"/>
      <c r="AI45" s="659" t="str">
        <f t="shared" ca="1" si="21"/>
        <v>-</v>
      </c>
      <c r="AJ45" s="287"/>
      <c r="AK45" s="694">
        <f t="shared" si="22"/>
        <v>200</v>
      </c>
      <c r="AL45" s="694">
        <f t="shared" ca="1" si="27"/>
        <v>200</v>
      </c>
      <c r="AM45" s="932" t="str">
        <f t="shared" ca="1" si="24"/>
        <v>ok</v>
      </c>
      <c r="AN45" s="772"/>
      <c r="AO45" s="768"/>
      <c r="AP45" s="773"/>
      <c r="AQ45" s="768" t="str">
        <f t="shared" ca="1" si="25"/>
        <v>.</v>
      </c>
      <c r="AR45" s="768" t="str">
        <f ca="1">IF(W45="rappel",TODAY()-Q45-14,".")</f>
        <v>.</v>
      </c>
      <c r="AS45" s="768" t="str">
        <f t="shared" ca="1" si="28"/>
        <v>.</v>
      </c>
      <c r="AU45" s="770"/>
    </row>
    <row r="46" spans="1:47" ht="35.25" customHeight="1">
      <c r="A46" s="727">
        <v>42257</v>
      </c>
      <c r="B46" s="741">
        <f t="shared" si="15"/>
        <v>1</v>
      </c>
      <c r="C46" s="691" t="s">
        <v>133</v>
      </c>
      <c r="D46" s="610">
        <v>93824</v>
      </c>
      <c r="E46" s="610" t="s">
        <v>925</v>
      </c>
      <c r="F46" s="689"/>
      <c r="G46" s="610" t="s">
        <v>242</v>
      </c>
      <c r="H46" s="610" t="s">
        <v>534</v>
      </c>
      <c r="I46" s="610">
        <v>4420</v>
      </c>
      <c r="J46" s="605" t="s">
        <v>535</v>
      </c>
      <c r="K46" s="647">
        <v>37853</v>
      </c>
      <c r="L46" s="648" t="s">
        <v>1058</v>
      </c>
      <c r="M46" s="610"/>
      <c r="N46" s="605" t="s">
        <v>536</v>
      </c>
      <c r="O46" s="742" t="s">
        <v>537</v>
      </c>
      <c r="P46" s="649" t="s">
        <v>538</v>
      </c>
      <c r="Q46" s="743">
        <v>42249</v>
      </c>
      <c r="R46" s="651">
        <v>35</v>
      </c>
      <c r="S46" s="744">
        <v>42256</v>
      </c>
      <c r="T46" s="927" t="str">
        <f t="shared" ca="1" si="16"/>
        <v>OK</v>
      </c>
      <c r="U46" s="651">
        <f t="shared" si="26"/>
        <v>130</v>
      </c>
      <c r="V46" s="746">
        <v>42256</v>
      </c>
      <c r="W46" s="792" t="str">
        <f t="shared" ca="1" si="17"/>
        <v>OK</v>
      </c>
      <c r="X46" s="651"/>
      <c r="Y46" s="783"/>
      <c r="Z46" s="792" t="str">
        <f t="shared" ca="1" si="18"/>
        <v>-</v>
      </c>
      <c r="AA46" s="651"/>
      <c r="AB46" s="658"/>
      <c r="AC46" s="795" t="str">
        <f t="shared" ca="1" si="19"/>
        <v>-</v>
      </c>
      <c r="AD46" s="651"/>
      <c r="AE46" s="655"/>
      <c r="AF46" s="659" t="str">
        <f t="shared" ca="1" si="20"/>
        <v>-</v>
      </c>
      <c r="AG46" s="651"/>
      <c r="AH46" s="655"/>
      <c r="AI46" s="659" t="str">
        <f t="shared" ca="1" si="21"/>
        <v>-</v>
      </c>
      <c r="AJ46" s="287"/>
      <c r="AK46" s="694">
        <f t="shared" si="22"/>
        <v>165</v>
      </c>
      <c r="AL46" s="694">
        <f t="shared" ca="1" si="27"/>
        <v>165</v>
      </c>
      <c r="AM46" s="932" t="str">
        <f t="shared" ca="1" si="24"/>
        <v>ok</v>
      </c>
      <c r="AN46" s="771"/>
      <c r="AO46" s="768"/>
      <c r="AP46" s="773"/>
      <c r="AQ46" s="768" t="str">
        <f t="shared" ca="1" si="25"/>
        <v>.</v>
      </c>
      <c r="AR46" s="768" t="str">
        <f ca="1">IF(W46="rappel",TODAY()-Q46,".")</f>
        <v>.</v>
      </c>
      <c r="AS46" s="768" t="str">
        <f t="shared" ca="1" si="28"/>
        <v>.</v>
      </c>
      <c r="AU46" s="770"/>
    </row>
    <row r="47" spans="1:47" ht="12.75">
      <c r="A47" s="727">
        <v>42264</v>
      </c>
      <c r="B47" s="741">
        <f t="shared" si="15"/>
        <v>1</v>
      </c>
      <c r="C47" s="691" t="s">
        <v>796</v>
      </c>
      <c r="D47" s="610">
        <v>93829</v>
      </c>
      <c r="E47" s="610" t="s">
        <v>882</v>
      </c>
      <c r="F47" s="689"/>
      <c r="G47" s="610" t="s">
        <v>242</v>
      </c>
      <c r="H47" s="610" t="s">
        <v>389</v>
      </c>
      <c r="I47" s="610">
        <v>4420</v>
      </c>
      <c r="J47" s="605" t="s">
        <v>337</v>
      </c>
      <c r="K47" s="647">
        <v>39357</v>
      </c>
      <c r="L47" s="648" t="s">
        <v>1058</v>
      </c>
      <c r="M47" s="610" t="s">
        <v>390</v>
      </c>
      <c r="N47" s="605" t="s">
        <v>391</v>
      </c>
      <c r="O47" s="767" t="s">
        <v>392</v>
      </c>
      <c r="P47" s="649" t="s">
        <v>539</v>
      </c>
      <c r="Q47" s="743">
        <v>42263</v>
      </c>
      <c r="R47" s="651">
        <v>35</v>
      </c>
      <c r="S47" s="744">
        <v>42264</v>
      </c>
      <c r="T47" s="927" t="str">
        <f t="shared" ca="1" si="16"/>
        <v>OK</v>
      </c>
      <c r="U47" s="651"/>
      <c r="V47" s="746">
        <v>42283</v>
      </c>
      <c r="W47" s="792" t="str">
        <f t="shared" ca="1" si="17"/>
        <v>-</v>
      </c>
      <c r="X47" s="651">
        <v>100</v>
      </c>
      <c r="Y47" s="783">
        <v>42285</v>
      </c>
      <c r="Z47" s="792" t="str">
        <f t="shared" ca="1" si="18"/>
        <v>OK</v>
      </c>
      <c r="AA47" s="651"/>
      <c r="AB47" s="658"/>
      <c r="AC47" s="795" t="str">
        <f t="shared" ca="1" si="19"/>
        <v>-</v>
      </c>
      <c r="AD47" s="651"/>
      <c r="AE47" s="655"/>
      <c r="AF47" s="659" t="str">
        <f t="shared" ca="1" si="20"/>
        <v>-</v>
      </c>
      <c r="AG47" s="651"/>
      <c r="AH47" s="655"/>
      <c r="AI47" s="659" t="str">
        <f t="shared" ca="1" si="21"/>
        <v>-</v>
      </c>
      <c r="AJ47" s="287"/>
      <c r="AK47" s="694">
        <f t="shared" si="22"/>
        <v>135</v>
      </c>
      <c r="AL47" s="694">
        <f t="shared" ca="1" si="27"/>
        <v>135</v>
      </c>
      <c r="AM47" s="932" t="str">
        <f t="shared" ca="1" si="24"/>
        <v>ok</v>
      </c>
      <c r="AN47" s="825">
        <v>42280</v>
      </c>
      <c r="AO47" s="768"/>
      <c r="AP47" s="773"/>
      <c r="AQ47" s="768" t="str">
        <f t="shared" ca="1" si="25"/>
        <v>.</v>
      </c>
      <c r="AR47" s="768" t="str">
        <f ca="1">IF(W47="rappel",TODAY()-Q47-14,".")</f>
        <v>.</v>
      </c>
      <c r="AS47" s="768" t="str">
        <f t="shared" ca="1" si="28"/>
        <v>.</v>
      </c>
      <c r="AT47" s="769" t="s">
        <v>1202</v>
      </c>
      <c r="AU47" s="770"/>
    </row>
    <row r="48" spans="1:47" ht="24">
      <c r="A48" s="727">
        <v>42279</v>
      </c>
      <c r="B48" s="741">
        <f t="shared" si="15"/>
        <v>2</v>
      </c>
      <c r="C48" s="691" t="s">
        <v>796</v>
      </c>
      <c r="D48" s="610">
        <v>98662</v>
      </c>
      <c r="E48" s="610" t="s">
        <v>984</v>
      </c>
      <c r="F48" s="689"/>
      <c r="G48" s="610" t="s">
        <v>242</v>
      </c>
      <c r="H48" s="610" t="s">
        <v>588</v>
      </c>
      <c r="I48" s="610">
        <v>4100</v>
      </c>
      <c r="J48" s="605" t="s">
        <v>321</v>
      </c>
      <c r="K48" s="647">
        <v>38849</v>
      </c>
      <c r="L48" s="648" t="s">
        <v>1058</v>
      </c>
      <c r="M48" s="610" t="s">
        <v>589</v>
      </c>
      <c r="N48" s="605" t="s">
        <v>878</v>
      </c>
      <c r="O48" s="742" t="s">
        <v>591</v>
      </c>
      <c r="P48" s="649" t="s">
        <v>592</v>
      </c>
      <c r="Q48" s="743">
        <v>42249</v>
      </c>
      <c r="R48" s="651">
        <v>35</v>
      </c>
      <c r="S48" s="744">
        <v>42279</v>
      </c>
      <c r="T48" s="927" t="str">
        <f t="shared" ca="1" si="16"/>
        <v>OK</v>
      </c>
      <c r="U48" s="651"/>
      <c r="V48" s="746"/>
      <c r="W48" s="792" t="str">
        <f t="shared" ca="1" si="17"/>
        <v>-</v>
      </c>
      <c r="X48" s="651">
        <v>100</v>
      </c>
      <c r="Y48" s="783">
        <v>42279</v>
      </c>
      <c r="Z48" s="792" t="str">
        <f t="shared" ca="1" si="18"/>
        <v>OK</v>
      </c>
      <c r="AA48" s="651"/>
      <c r="AB48" s="658"/>
      <c r="AC48" s="795" t="str">
        <f t="shared" ca="1" si="19"/>
        <v>-</v>
      </c>
      <c r="AD48" s="651"/>
      <c r="AE48" s="655"/>
      <c r="AF48" s="659" t="str">
        <f t="shared" ca="1" si="20"/>
        <v>-</v>
      </c>
      <c r="AG48" s="651"/>
      <c r="AH48" s="655"/>
      <c r="AI48" s="659" t="str">
        <f t="shared" ca="1" si="21"/>
        <v>-</v>
      </c>
      <c r="AJ48" s="287"/>
      <c r="AK48" s="694">
        <f t="shared" si="22"/>
        <v>135</v>
      </c>
      <c r="AL48" s="694">
        <f t="shared" ca="1" si="27"/>
        <v>135</v>
      </c>
      <c r="AM48" s="932" t="str">
        <f t="shared" ca="1" si="24"/>
        <v>ok</v>
      </c>
      <c r="AN48" s="771">
        <v>42267</v>
      </c>
      <c r="AO48" s="771"/>
      <c r="AP48" s="773"/>
      <c r="AQ48" s="768" t="str">
        <f t="shared" ca="1" si="25"/>
        <v>.</v>
      </c>
      <c r="AR48" s="768" t="str">
        <f ca="1">IF(W48="rappel",TODAY()-Q48,".")</f>
        <v>.</v>
      </c>
      <c r="AS48" s="768" t="str">
        <f t="shared" ca="1" si="28"/>
        <v>.</v>
      </c>
      <c r="AU48" s="776"/>
    </row>
    <row r="49" spans="1:47">
      <c r="A49" s="727">
        <v>42255</v>
      </c>
      <c r="B49" s="741">
        <f t="shared" si="15"/>
        <v>3</v>
      </c>
      <c r="C49" s="691" t="s">
        <v>796</v>
      </c>
      <c r="D49" s="610">
        <v>98664</v>
      </c>
      <c r="E49" s="610" t="s">
        <v>921</v>
      </c>
      <c r="F49" s="689" t="s">
        <v>1271</v>
      </c>
      <c r="G49" s="610" t="s">
        <v>242</v>
      </c>
      <c r="H49" s="610" t="s">
        <v>596</v>
      </c>
      <c r="I49" s="610">
        <v>4420</v>
      </c>
      <c r="J49" s="605" t="s">
        <v>10</v>
      </c>
      <c r="K49" s="647">
        <v>39521</v>
      </c>
      <c r="L49" s="648" t="s">
        <v>1058</v>
      </c>
      <c r="M49" s="610" t="s">
        <v>597</v>
      </c>
      <c r="N49" s="605" t="s">
        <v>598</v>
      </c>
      <c r="O49" s="742" t="s">
        <v>599</v>
      </c>
      <c r="P49" s="649" t="s">
        <v>600</v>
      </c>
      <c r="Q49" s="743">
        <v>42249</v>
      </c>
      <c r="R49" s="651">
        <v>35</v>
      </c>
      <c r="S49" s="744">
        <v>42254</v>
      </c>
      <c r="T49" s="927" t="str">
        <f t="shared" ca="1" si="16"/>
        <v>OK</v>
      </c>
      <c r="U49" s="651">
        <f>IF(ISERROR(VLOOKUP(C49,cotisation15_16,4,FALSE)),".",VLOOKUP(C49,cotisation15_16,4,FALSE))</f>
        <v>100</v>
      </c>
      <c r="V49" s="746">
        <v>42263</v>
      </c>
      <c r="W49" s="792" t="str">
        <f t="shared" ca="1" si="17"/>
        <v>OK</v>
      </c>
      <c r="X49" s="651"/>
      <c r="Y49" s="783"/>
      <c r="Z49" s="792" t="str">
        <f t="shared" ca="1" si="18"/>
        <v>-</v>
      </c>
      <c r="AA49" s="651"/>
      <c r="AB49" s="658"/>
      <c r="AC49" s="795" t="str">
        <f t="shared" ca="1" si="19"/>
        <v>-</v>
      </c>
      <c r="AD49" s="651"/>
      <c r="AE49" s="655"/>
      <c r="AF49" s="659" t="str">
        <f t="shared" ca="1" si="20"/>
        <v>-</v>
      </c>
      <c r="AG49" s="651"/>
      <c r="AH49" s="655"/>
      <c r="AI49" s="659" t="str">
        <f t="shared" ca="1" si="21"/>
        <v>-</v>
      </c>
      <c r="AJ49" s="287"/>
      <c r="AK49" s="694">
        <f t="shared" si="22"/>
        <v>135</v>
      </c>
      <c r="AL49" s="694">
        <f t="shared" ca="1" si="27"/>
        <v>135</v>
      </c>
      <c r="AM49" s="932" t="str">
        <f t="shared" ca="1" si="24"/>
        <v>ok</v>
      </c>
      <c r="AN49" s="771"/>
      <c r="AO49" s="768"/>
      <c r="AP49" s="773"/>
      <c r="AQ49" s="768" t="str">
        <f t="shared" ca="1" si="25"/>
        <v>.</v>
      </c>
      <c r="AR49" s="768" t="str">
        <f ca="1">IF(W49="rappel",TODAY()-Q49,".")</f>
        <v>.</v>
      </c>
      <c r="AS49" s="768" t="str">
        <f t="shared" ca="1" si="28"/>
        <v>.</v>
      </c>
      <c r="AU49" s="770"/>
    </row>
    <row r="50" spans="1:47">
      <c r="A50" s="727">
        <v>42255</v>
      </c>
      <c r="B50" s="741">
        <f t="shared" si="15"/>
        <v>1</v>
      </c>
      <c r="C50" s="691" t="s">
        <v>136</v>
      </c>
      <c r="D50" s="610">
        <v>98664</v>
      </c>
      <c r="E50" s="610" t="s">
        <v>921</v>
      </c>
      <c r="F50" s="689" t="s">
        <v>796</v>
      </c>
      <c r="G50" s="610" t="s">
        <v>242</v>
      </c>
      <c r="H50" s="610" t="s">
        <v>596</v>
      </c>
      <c r="I50" s="610">
        <v>4420</v>
      </c>
      <c r="J50" s="605" t="s">
        <v>10</v>
      </c>
      <c r="K50" s="647">
        <v>39521</v>
      </c>
      <c r="L50" s="648" t="s">
        <v>1058</v>
      </c>
      <c r="M50" s="610" t="s">
        <v>597</v>
      </c>
      <c r="N50" s="605" t="s">
        <v>598</v>
      </c>
      <c r="O50" s="742" t="s">
        <v>599</v>
      </c>
      <c r="P50" s="649" t="s">
        <v>600</v>
      </c>
      <c r="Q50" s="743">
        <v>42254</v>
      </c>
      <c r="R50" s="651">
        <v>0</v>
      </c>
      <c r="S50" s="744">
        <v>42254</v>
      </c>
      <c r="T50" s="927" t="str">
        <f t="shared" ca="1" si="16"/>
        <v>OK</v>
      </c>
      <c r="U50" s="651" t="str">
        <f>IF(ISERROR(VLOOKUP(C50,cotisation15_16,4,FALSE)),".",VLOOKUP(C50,cotisation15_16,4,FALSE))</f>
        <v>.</v>
      </c>
      <c r="V50" s="746">
        <v>42270</v>
      </c>
      <c r="W50" s="792" t="str">
        <f t="shared" ca="1" si="17"/>
        <v>-</v>
      </c>
      <c r="X50" s="651"/>
      <c r="Y50" s="783"/>
      <c r="Z50" s="792" t="str">
        <f t="shared" ca="1" si="18"/>
        <v>-</v>
      </c>
      <c r="AA50" s="651"/>
      <c r="AB50" s="658"/>
      <c r="AC50" s="795" t="str">
        <f t="shared" ca="1" si="19"/>
        <v>-</v>
      </c>
      <c r="AD50" s="651"/>
      <c r="AE50" s="655"/>
      <c r="AF50" s="659" t="str">
        <f t="shared" ca="1" si="20"/>
        <v>-</v>
      </c>
      <c r="AG50" s="651"/>
      <c r="AH50" s="655"/>
      <c r="AI50" s="659" t="str">
        <f t="shared" ca="1" si="21"/>
        <v>-</v>
      </c>
      <c r="AJ50" s="287"/>
      <c r="AK50" s="694" t="str">
        <f t="shared" si="22"/>
        <v/>
      </c>
      <c r="AL50" s="694">
        <f t="shared" ca="1" si="27"/>
        <v>0</v>
      </c>
      <c r="AM50" s="932" t="str">
        <f t="shared" si="24"/>
        <v/>
      </c>
      <c r="AN50" s="772"/>
      <c r="AO50" s="768"/>
      <c r="AP50" s="773"/>
      <c r="AQ50" s="768" t="str">
        <f t="shared" ca="1" si="25"/>
        <v>.</v>
      </c>
      <c r="AR50" s="768" t="str">
        <f ca="1">IF(W50="rappel",TODAY()-Q50,".")</f>
        <v>.</v>
      </c>
      <c r="AS50" s="768"/>
      <c r="AU50" s="776"/>
    </row>
    <row r="51" spans="1:47">
      <c r="A51" s="727">
        <v>42268</v>
      </c>
      <c r="B51" s="741">
        <f t="shared" si="15"/>
        <v>1</v>
      </c>
      <c r="C51" s="691" t="s">
        <v>796</v>
      </c>
      <c r="D51" s="610">
        <v>98665</v>
      </c>
      <c r="E51" s="610" t="s">
        <v>930</v>
      </c>
      <c r="F51" s="689"/>
      <c r="G51" s="610" t="s">
        <v>242</v>
      </c>
      <c r="H51" s="610" t="s">
        <v>567</v>
      </c>
      <c r="I51" s="610">
        <v>4000</v>
      </c>
      <c r="J51" s="605" t="s">
        <v>568</v>
      </c>
      <c r="K51" s="647">
        <v>38971</v>
      </c>
      <c r="L51" s="648" t="s">
        <v>1058</v>
      </c>
      <c r="M51" s="610"/>
      <c r="N51" s="605" t="s">
        <v>569</v>
      </c>
      <c r="O51" s="742" t="s">
        <v>570</v>
      </c>
      <c r="P51" s="649" t="s">
        <v>221</v>
      </c>
      <c r="Q51" s="743">
        <v>42256</v>
      </c>
      <c r="R51" s="651">
        <v>35</v>
      </c>
      <c r="S51" s="744">
        <v>42268</v>
      </c>
      <c r="T51" s="927" t="str">
        <f t="shared" ca="1" si="16"/>
        <v>OK</v>
      </c>
      <c r="U51" s="651">
        <v>5</v>
      </c>
      <c r="V51" s="746">
        <v>42268</v>
      </c>
      <c r="W51" s="792" t="str">
        <f t="shared" ca="1" si="17"/>
        <v>OK</v>
      </c>
      <c r="X51" s="651">
        <v>45</v>
      </c>
      <c r="Y51" s="783">
        <v>42283</v>
      </c>
      <c r="Z51" s="792" t="str">
        <f t="shared" ca="1" si="18"/>
        <v>OK</v>
      </c>
      <c r="AA51" s="651">
        <v>50</v>
      </c>
      <c r="AB51" s="658"/>
      <c r="AC51" s="795" t="str">
        <f t="shared" ca="1" si="19"/>
        <v>encour</v>
      </c>
      <c r="AD51" s="651"/>
      <c r="AE51" s="655"/>
      <c r="AF51" s="659" t="str">
        <f t="shared" ca="1" si="20"/>
        <v>-</v>
      </c>
      <c r="AG51" s="651"/>
      <c r="AH51" s="655"/>
      <c r="AI51" s="659" t="str">
        <f t="shared" ca="1" si="21"/>
        <v>-</v>
      </c>
      <c r="AJ51" s="287"/>
      <c r="AK51" s="694">
        <f t="shared" si="22"/>
        <v>135</v>
      </c>
      <c r="AL51" s="694">
        <f t="shared" ca="1" si="27"/>
        <v>85</v>
      </c>
      <c r="AM51" s="932">
        <f t="shared" ca="1" si="24"/>
        <v>50</v>
      </c>
      <c r="AN51" s="771">
        <v>42267</v>
      </c>
      <c r="AO51" s="768"/>
      <c r="AP51" s="773"/>
      <c r="AQ51" s="768" t="str">
        <f t="shared" ca="1" si="25"/>
        <v>.</v>
      </c>
      <c r="AR51" s="768" t="str">
        <f ca="1">IF(W51="rappel",TODAY()-Q51,".")</f>
        <v>.</v>
      </c>
      <c r="AS51" s="768" t="str">
        <f t="shared" ref="AS51:AS56" ca="1" si="29">IF(W51="rappel",TODAY()-S51,".")</f>
        <v>.</v>
      </c>
      <c r="AU51" s="770"/>
    </row>
    <row r="52" spans="1:47" ht="24">
      <c r="A52" s="727">
        <v>42279</v>
      </c>
      <c r="B52" s="741">
        <f t="shared" si="15"/>
        <v>2</v>
      </c>
      <c r="C52" s="691" t="s">
        <v>796</v>
      </c>
      <c r="D52" s="610">
        <v>100296</v>
      </c>
      <c r="E52" s="610" t="s">
        <v>1021</v>
      </c>
      <c r="F52" s="689" t="s">
        <v>797</v>
      </c>
      <c r="G52" s="610" t="s">
        <v>242</v>
      </c>
      <c r="H52" s="610" t="s">
        <v>1022</v>
      </c>
      <c r="I52" s="610">
        <v>4420</v>
      </c>
      <c r="J52" s="605" t="s">
        <v>10</v>
      </c>
      <c r="K52" s="647">
        <v>38230</v>
      </c>
      <c r="L52" s="648" t="s">
        <v>1058</v>
      </c>
      <c r="M52" s="692"/>
      <c r="N52" s="605" t="s">
        <v>1023</v>
      </c>
      <c r="O52" s="749" t="s">
        <v>1123</v>
      </c>
      <c r="P52" s="649" t="s">
        <v>1105</v>
      </c>
      <c r="Q52" s="743">
        <v>42263</v>
      </c>
      <c r="R52" s="651">
        <v>35</v>
      </c>
      <c r="S52" s="744">
        <v>42279</v>
      </c>
      <c r="T52" s="927" t="str">
        <f t="shared" ca="1" si="16"/>
        <v>OK</v>
      </c>
      <c r="U52" s="651"/>
      <c r="V52" s="746">
        <v>42275</v>
      </c>
      <c r="W52" s="792" t="str">
        <f t="shared" ca="1" si="17"/>
        <v>-</v>
      </c>
      <c r="X52" s="651">
        <v>23</v>
      </c>
      <c r="Y52" s="783">
        <v>42289</v>
      </c>
      <c r="Z52" s="792" t="str">
        <f t="shared" ca="1" si="18"/>
        <v>OK</v>
      </c>
      <c r="AA52" s="651">
        <v>40</v>
      </c>
      <c r="AB52" s="658"/>
      <c r="AC52" s="795" t="str">
        <f t="shared" ca="1" si="19"/>
        <v>encour</v>
      </c>
      <c r="AD52" s="651">
        <v>37</v>
      </c>
      <c r="AE52" s="655"/>
      <c r="AF52" s="659" t="str">
        <f t="shared" ca="1" si="20"/>
        <v>encour</v>
      </c>
      <c r="AG52" s="651"/>
      <c r="AH52" s="655"/>
      <c r="AI52" s="659" t="str">
        <f t="shared" ca="1" si="21"/>
        <v>-</v>
      </c>
      <c r="AJ52" s="287"/>
      <c r="AK52" s="694">
        <f t="shared" si="22"/>
        <v>135</v>
      </c>
      <c r="AL52" s="694">
        <f t="shared" ca="1" si="27"/>
        <v>58</v>
      </c>
      <c r="AM52" s="932">
        <f t="shared" ca="1" si="24"/>
        <v>77</v>
      </c>
      <c r="AN52" s="771"/>
      <c r="AO52" s="768"/>
      <c r="AP52" s="773"/>
      <c r="AQ52" s="768" t="str">
        <f t="shared" ca="1" si="25"/>
        <v>.</v>
      </c>
      <c r="AR52" s="768" t="str">
        <f ca="1">IF(W52="rappel",TODAY()-Q52-14,".")</f>
        <v>.</v>
      </c>
      <c r="AS52" s="768" t="str">
        <f t="shared" ca="1" si="29"/>
        <v>.</v>
      </c>
      <c r="AU52" s="770"/>
    </row>
    <row r="53" spans="1:47" ht="24">
      <c r="A53" s="727">
        <v>42279</v>
      </c>
      <c r="B53" s="741">
        <f t="shared" si="15"/>
        <v>1</v>
      </c>
      <c r="C53" s="691" t="s">
        <v>797</v>
      </c>
      <c r="D53" s="610">
        <v>100296</v>
      </c>
      <c r="E53" s="610" t="s">
        <v>1021</v>
      </c>
      <c r="F53" s="689" t="s">
        <v>796</v>
      </c>
      <c r="G53" s="610" t="s">
        <v>242</v>
      </c>
      <c r="H53" s="610" t="s">
        <v>1022</v>
      </c>
      <c r="I53" s="610">
        <v>4420</v>
      </c>
      <c r="J53" s="605" t="s">
        <v>10</v>
      </c>
      <c r="K53" s="647">
        <v>38230</v>
      </c>
      <c r="L53" s="648" t="s">
        <v>1058</v>
      </c>
      <c r="M53" s="610"/>
      <c r="N53" s="605" t="s">
        <v>1023</v>
      </c>
      <c r="O53" s="749" t="s">
        <v>1123</v>
      </c>
      <c r="P53" s="649" t="s">
        <v>1105</v>
      </c>
      <c r="Q53" s="743">
        <v>42263</v>
      </c>
      <c r="R53" s="651">
        <v>0</v>
      </c>
      <c r="S53" s="744">
        <v>42279</v>
      </c>
      <c r="T53" s="927" t="str">
        <f t="shared" ca="1" si="16"/>
        <v>OK</v>
      </c>
      <c r="U53" s="651"/>
      <c r="V53" s="746">
        <v>42275</v>
      </c>
      <c r="W53" s="792" t="str">
        <f t="shared" ca="1" si="17"/>
        <v>-</v>
      </c>
      <c r="X53" s="651">
        <v>23</v>
      </c>
      <c r="Y53" s="783">
        <v>42289</v>
      </c>
      <c r="Z53" s="792" t="str">
        <f t="shared" ca="1" si="18"/>
        <v>OK</v>
      </c>
      <c r="AA53" s="651">
        <v>37</v>
      </c>
      <c r="AB53" s="658"/>
      <c r="AC53" s="795" t="str">
        <f t="shared" ca="1" si="19"/>
        <v>encour</v>
      </c>
      <c r="AD53" s="651">
        <v>40</v>
      </c>
      <c r="AE53" s="655"/>
      <c r="AF53" s="659" t="str">
        <f t="shared" ca="1" si="20"/>
        <v>encour</v>
      </c>
      <c r="AG53" s="651"/>
      <c r="AH53" s="655"/>
      <c r="AI53" s="659" t="str">
        <f t="shared" ca="1" si="21"/>
        <v>-</v>
      </c>
      <c r="AJ53" s="287"/>
      <c r="AK53" s="694">
        <f t="shared" si="22"/>
        <v>100</v>
      </c>
      <c r="AL53" s="694">
        <f t="shared" ca="1" si="27"/>
        <v>23</v>
      </c>
      <c r="AM53" s="932">
        <f t="shared" ca="1" si="24"/>
        <v>77</v>
      </c>
      <c r="AN53" s="772"/>
      <c r="AO53" s="768"/>
      <c r="AP53" s="773"/>
      <c r="AQ53" s="768" t="str">
        <f t="shared" ca="1" si="25"/>
        <v>.</v>
      </c>
      <c r="AR53" s="768" t="str">
        <f ca="1">IF(W53="rappel",TODAY()-Q53-14,".")</f>
        <v>.</v>
      </c>
      <c r="AS53" s="768" t="str">
        <f t="shared" ca="1" si="29"/>
        <v>.</v>
      </c>
      <c r="AU53" s="770"/>
    </row>
    <row r="54" spans="1:47">
      <c r="A54" s="727">
        <v>42262</v>
      </c>
      <c r="B54" s="741">
        <f t="shared" si="15"/>
        <v>1</v>
      </c>
      <c r="C54" s="691" t="s">
        <v>796</v>
      </c>
      <c r="D54" s="610">
        <v>100362</v>
      </c>
      <c r="E54" s="610" t="s">
        <v>919</v>
      </c>
      <c r="F54" s="689"/>
      <c r="G54" s="610" t="s">
        <v>242</v>
      </c>
      <c r="H54" s="610" t="s">
        <v>615</v>
      </c>
      <c r="I54" s="610">
        <v>4000</v>
      </c>
      <c r="J54" s="605" t="s">
        <v>1</v>
      </c>
      <c r="K54" s="647">
        <v>37667</v>
      </c>
      <c r="L54" s="648" t="s">
        <v>1058</v>
      </c>
      <c r="M54" s="610" t="s">
        <v>616</v>
      </c>
      <c r="N54" s="605" t="s">
        <v>617</v>
      </c>
      <c r="O54" s="742" t="s">
        <v>618</v>
      </c>
      <c r="P54" s="649" t="s">
        <v>619</v>
      </c>
      <c r="Q54" s="743">
        <v>42249</v>
      </c>
      <c r="R54" s="651">
        <v>35</v>
      </c>
      <c r="S54" s="744">
        <v>42262</v>
      </c>
      <c r="T54" s="927" t="str">
        <f t="shared" ca="1" si="16"/>
        <v>OK</v>
      </c>
      <c r="U54" s="651">
        <f>IF(ISERROR(VLOOKUP(C54,cotisation15_16,4,FALSE)),".",VLOOKUP(C54,cotisation15_16,4,FALSE))</f>
        <v>100</v>
      </c>
      <c r="V54" s="746">
        <v>42262</v>
      </c>
      <c r="W54" s="792" t="str">
        <f t="shared" ca="1" si="17"/>
        <v>OK</v>
      </c>
      <c r="X54" s="651"/>
      <c r="Y54" s="783"/>
      <c r="Z54" s="792" t="str">
        <f t="shared" ca="1" si="18"/>
        <v>-</v>
      </c>
      <c r="AA54" s="651"/>
      <c r="AB54" s="658"/>
      <c r="AC54" s="795" t="str">
        <f t="shared" ca="1" si="19"/>
        <v>-</v>
      </c>
      <c r="AD54" s="651"/>
      <c r="AE54" s="655"/>
      <c r="AF54" s="659" t="str">
        <f t="shared" ca="1" si="20"/>
        <v>-</v>
      </c>
      <c r="AG54" s="651"/>
      <c r="AH54" s="655"/>
      <c r="AI54" s="659" t="str">
        <f t="shared" ca="1" si="21"/>
        <v>-</v>
      </c>
      <c r="AJ54" s="287"/>
      <c r="AK54" s="694">
        <f t="shared" si="22"/>
        <v>135</v>
      </c>
      <c r="AL54" s="694">
        <f t="shared" ca="1" si="27"/>
        <v>135</v>
      </c>
      <c r="AM54" s="932" t="str">
        <f t="shared" ca="1" si="24"/>
        <v>ok</v>
      </c>
      <c r="AN54" s="771"/>
      <c r="AO54" s="768"/>
      <c r="AP54" s="773"/>
      <c r="AQ54" s="768" t="str">
        <f t="shared" ca="1" si="25"/>
        <v>.</v>
      </c>
      <c r="AR54" s="768" t="str">
        <f ca="1">IF(W54="rappel",TODAY()-Q54,".")</f>
        <v>.</v>
      </c>
      <c r="AS54" s="768" t="str">
        <f t="shared" ca="1" si="29"/>
        <v>.</v>
      </c>
      <c r="AU54" s="770"/>
    </row>
    <row r="55" spans="1:47">
      <c r="A55" s="727">
        <v>42262</v>
      </c>
      <c r="B55" s="741">
        <f t="shared" si="15"/>
        <v>2</v>
      </c>
      <c r="C55" s="691" t="s">
        <v>796</v>
      </c>
      <c r="D55" s="610">
        <v>100363</v>
      </c>
      <c r="E55" s="610" t="s">
        <v>903</v>
      </c>
      <c r="F55" s="689"/>
      <c r="G55" s="610" t="s">
        <v>242</v>
      </c>
      <c r="H55" s="610" t="s">
        <v>615</v>
      </c>
      <c r="I55" s="610">
        <v>4000</v>
      </c>
      <c r="J55" s="605" t="s">
        <v>1</v>
      </c>
      <c r="K55" s="647">
        <v>37333</v>
      </c>
      <c r="L55" s="648" t="s">
        <v>1058</v>
      </c>
      <c r="M55" s="610" t="s">
        <v>616</v>
      </c>
      <c r="N55" s="605" t="s">
        <v>617</v>
      </c>
      <c r="O55" s="742" t="s">
        <v>618</v>
      </c>
      <c r="P55" s="649" t="s">
        <v>620</v>
      </c>
      <c r="Q55" s="743">
        <v>42249</v>
      </c>
      <c r="R55" s="651">
        <v>35</v>
      </c>
      <c r="S55" s="744">
        <v>42262</v>
      </c>
      <c r="T55" s="927" t="str">
        <f t="shared" ca="1" si="16"/>
        <v>OK</v>
      </c>
      <c r="U55" s="651">
        <f>IF(ISERROR(VLOOKUP(C55,cotisation15_16,4,FALSE)),".",VLOOKUP(C55,cotisation15_16,4,FALSE))</f>
        <v>100</v>
      </c>
      <c r="V55" s="746">
        <v>42262</v>
      </c>
      <c r="W55" s="792" t="str">
        <f t="shared" ca="1" si="17"/>
        <v>OK</v>
      </c>
      <c r="X55" s="651"/>
      <c r="Y55" s="783"/>
      <c r="Z55" s="792" t="str">
        <f t="shared" ca="1" si="18"/>
        <v>-</v>
      </c>
      <c r="AA55" s="651"/>
      <c r="AB55" s="658"/>
      <c r="AC55" s="795" t="str">
        <f t="shared" ca="1" si="19"/>
        <v>-</v>
      </c>
      <c r="AD55" s="651"/>
      <c r="AE55" s="655"/>
      <c r="AF55" s="659" t="str">
        <f t="shared" ca="1" si="20"/>
        <v>-</v>
      </c>
      <c r="AG55" s="651"/>
      <c r="AH55" s="655"/>
      <c r="AI55" s="659" t="str">
        <f t="shared" ca="1" si="21"/>
        <v>-</v>
      </c>
      <c r="AJ55" s="287"/>
      <c r="AK55" s="694">
        <f t="shared" si="22"/>
        <v>135</v>
      </c>
      <c r="AL55" s="694">
        <f t="shared" ca="1" si="27"/>
        <v>135</v>
      </c>
      <c r="AM55" s="932" t="str">
        <f t="shared" ca="1" si="24"/>
        <v>ok</v>
      </c>
      <c r="AN55" s="771"/>
      <c r="AO55" s="768"/>
      <c r="AP55" s="773"/>
      <c r="AQ55" s="768" t="str">
        <f t="shared" ca="1" si="25"/>
        <v>.</v>
      </c>
      <c r="AR55" s="768" t="str">
        <f ca="1">IF(W55="rappel",TODAY()-Q55,".")</f>
        <v>.</v>
      </c>
      <c r="AS55" s="768" t="str">
        <f t="shared" ca="1" si="29"/>
        <v>.</v>
      </c>
      <c r="AU55" s="770"/>
    </row>
    <row r="56" spans="1:47" ht="24">
      <c r="A56" s="727">
        <v>42255</v>
      </c>
      <c r="B56" s="741">
        <f t="shared" si="15"/>
        <v>1</v>
      </c>
      <c r="C56" s="691" t="s">
        <v>133</v>
      </c>
      <c r="D56" s="610">
        <v>100365</v>
      </c>
      <c r="E56" s="610" t="s">
        <v>907</v>
      </c>
      <c r="F56" s="689"/>
      <c r="G56" s="610" t="s">
        <v>242</v>
      </c>
      <c r="H56" s="610" t="s">
        <v>621</v>
      </c>
      <c r="I56" s="610">
        <v>4000</v>
      </c>
      <c r="J56" s="605" t="s">
        <v>1</v>
      </c>
      <c r="K56" s="647">
        <v>37873</v>
      </c>
      <c r="L56" s="648" t="s">
        <v>1058</v>
      </c>
      <c r="M56" s="610"/>
      <c r="N56" s="605" t="s">
        <v>622</v>
      </c>
      <c r="O56" s="742" t="s">
        <v>623</v>
      </c>
      <c r="P56" s="649" t="s">
        <v>624</v>
      </c>
      <c r="Q56" s="743">
        <v>42249</v>
      </c>
      <c r="R56" s="651">
        <v>35</v>
      </c>
      <c r="S56" s="744">
        <v>42255</v>
      </c>
      <c r="T56" s="927" t="str">
        <f t="shared" ca="1" si="16"/>
        <v>OK</v>
      </c>
      <c r="U56" s="651">
        <v>65</v>
      </c>
      <c r="V56" s="746">
        <v>42264</v>
      </c>
      <c r="W56" s="792" t="str">
        <f t="shared" ca="1" si="17"/>
        <v>OK</v>
      </c>
      <c r="X56" s="651">
        <v>65</v>
      </c>
      <c r="Y56" s="783"/>
      <c r="Z56" s="792" t="str">
        <f t="shared" ca="1" si="18"/>
        <v>encour</v>
      </c>
      <c r="AA56" s="651"/>
      <c r="AB56" s="658"/>
      <c r="AC56" s="795" t="str">
        <f t="shared" ca="1" si="19"/>
        <v>-</v>
      </c>
      <c r="AD56" s="651"/>
      <c r="AE56" s="655"/>
      <c r="AF56" s="659" t="str">
        <f t="shared" ca="1" si="20"/>
        <v>-</v>
      </c>
      <c r="AG56" s="651"/>
      <c r="AH56" s="655"/>
      <c r="AI56" s="659" t="str">
        <f t="shared" ca="1" si="21"/>
        <v>-</v>
      </c>
      <c r="AJ56" s="287"/>
      <c r="AK56" s="694">
        <f t="shared" si="22"/>
        <v>165</v>
      </c>
      <c r="AL56" s="694">
        <f t="shared" ca="1" si="27"/>
        <v>100</v>
      </c>
      <c r="AM56" s="932">
        <f t="shared" ca="1" si="24"/>
        <v>65</v>
      </c>
      <c r="AN56" s="771"/>
      <c r="AO56" s="768"/>
      <c r="AP56" s="773"/>
      <c r="AQ56" s="768" t="str">
        <f t="shared" ca="1" si="25"/>
        <v>.</v>
      </c>
      <c r="AR56" s="768" t="str">
        <f ca="1">IF(W56="rappel",TODAY()-Q56,".")</f>
        <v>.</v>
      </c>
      <c r="AS56" s="768" t="str">
        <f t="shared" ca="1" si="29"/>
        <v>.</v>
      </c>
      <c r="AU56" s="770"/>
    </row>
    <row r="57" spans="1:47">
      <c r="A57" s="727" t="s">
        <v>1154</v>
      </c>
      <c r="B57" s="741">
        <f t="shared" si="15"/>
        <v>1</v>
      </c>
      <c r="C57" s="691" t="s">
        <v>136</v>
      </c>
      <c r="D57" s="610">
        <v>100384</v>
      </c>
      <c r="E57" s="610" t="s">
        <v>993</v>
      </c>
      <c r="F57" s="689"/>
      <c r="G57" s="610" t="s">
        <v>242</v>
      </c>
      <c r="H57" s="610" t="s">
        <v>636</v>
      </c>
      <c r="I57" s="610">
        <v>4420</v>
      </c>
      <c r="J57" s="605" t="s">
        <v>10</v>
      </c>
      <c r="K57" s="647">
        <v>39386</v>
      </c>
      <c r="L57" s="648" t="s">
        <v>1058</v>
      </c>
      <c r="M57" s="610" t="s">
        <v>637</v>
      </c>
      <c r="N57" s="605" t="s">
        <v>638</v>
      </c>
      <c r="O57" s="742" t="s">
        <v>639</v>
      </c>
      <c r="P57" s="649" t="s">
        <v>640</v>
      </c>
      <c r="Q57" s="743">
        <v>42254</v>
      </c>
      <c r="R57" s="651">
        <v>35</v>
      </c>
      <c r="S57" s="744"/>
      <c r="T57" s="927" t="str">
        <f t="shared" ca="1" si="16"/>
        <v>rappel</v>
      </c>
      <c r="U57" s="651" t="str">
        <f>IF(ISERROR(VLOOKUP(C57,cotisation15_16,4,FALSE)),".",VLOOKUP(C57,cotisation15_16,4,FALSE))</f>
        <v>.</v>
      </c>
      <c r="V57" s="851"/>
      <c r="W57" s="792" t="str">
        <f t="shared" ca="1" si="17"/>
        <v>-</v>
      </c>
      <c r="X57" s="651"/>
      <c r="Y57" s="783"/>
      <c r="Z57" s="792" t="str">
        <f t="shared" ca="1" si="18"/>
        <v>-</v>
      </c>
      <c r="AA57" s="651"/>
      <c r="AB57" s="658"/>
      <c r="AC57" s="795" t="str">
        <f t="shared" ca="1" si="19"/>
        <v>-</v>
      </c>
      <c r="AD57" s="651"/>
      <c r="AE57" s="655"/>
      <c r="AF57" s="659" t="str">
        <f t="shared" ca="1" si="20"/>
        <v>-</v>
      </c>
      <c r="AG57" s="651"/>
      <c r="AH57" s="655"/>
      <c r="AI57" s="659" t="str">
        <f t="shared" ca="1" si="21"/>
        <v>-</v>
      </c>
      <c r="AJ57" s="287"/>
      <c r="AK57" s="694" t="str">
        <f t="shared" si="22"/>
        <v/>
      </c>
      <c r="AL57" s="694">
        <f ca="1">IF(Q57,IF(T57="ok",+R57)+IF(W57="ok",+U57)+IF(Z57="ok",+X57)+IF(AC57="ok",+AA57)+IF(AF57="ok",+AD57)+IF(AI57="ok",+AG57),"-")</f>
        <v>0</v>
      </c>
      <c r="AM57" s="932" t="str">
        <f t="shared" si="24"/>
        <v/>
      </c>
      <c r="AN57" s="772"/>
      <c r="AO57" s="772"/>
      <c r="AP57" s="773"/>
      <c r="AQ57" s="768">
        <f t="shared" ca="1" si="25"/>
        <v>36</v>
      </c>
      <c r="AR57" s="768" t="str">
        <f ca="1">IF(W57="rappel",TODAY()-Q57-14,".")</f>
        <v>.</v>
      </c>
      <c r="AS57" s="768"/>
      <c r="AU57" s="770"/>
    </row>
    <row r="58" spans="1:47" ht="24">
      <c r="A58" s="727">
        <v>42262</v>
      </c>
      <c r="B58" s="741">
        <f t="shared" si="15"/>
        <v>1</v>
      </c>
      <c r="C58" s="691" t="s">
        <v>797</v>
      </c>
      <c r="D58" s="610">
        <v>100884</v>
      </c>
      <c r="E58" s="610" t="s">
        <v>1034</v>
      </c>
      <c r="F58" s="689"/>
      <c r="G58" s="610" t="s">
        <v>242</v>
      </c>
      <c r="H58" s="610" t="s">
        <v>779</v>
      </c>
      <c r="I58" s="610">
        <v>4420</v>
      </c>
      <c r="J58" s="605" t="s">
        <v>10</v>
      </c>
      <c r="K58" s="647">
        <v>38331</v>
      </c>
      <c r="L58" s="648" t="s">
        <v>1058</v>
      </c>
      <c r="M58" s="610"/>
      <c r="N58" s="605" t="s">
        <v>780</v>
      </c>
      <c r="O58" s="742" t="s">
        <v>863</v>
      </c>
      <c r="P58" s="649" t="s">
        <v>781</v>
      </c>
      <c r="Q58" s="743">
        <v>42249</v>
      </c>
      <c r="R58" s="651">
        <v>35</v>
      </c>
      <c r="S58" s="744">
        <v>42261</v>
      </c>
      <c r="T58" s="927" t="str">
        <f t="shared" ca="1" si="16"/>
        <v>OK</v>
      </c>
      <c r="U58" s="651">
        <f>IF(ISERROR(VLOOKUP(C58,cotisation15_16,4,FALSE)),".",VLOOKUP(C58,cotisation15_16,4,FALSE))</f>
        <v>100</v>
      </c>
      <c r="V58" s="851">
        <v>42261</v>
      </c>
      <c r="W58" s="792" t="str">
        <f t="shared" ca="1" si="17"/>
        <v>OK</v>
      </c>
      <c r="X58" s="651"/>
      <c r="Y58" s="783"/>
      <c r="Z58" s="792" t="str">
        <f t="shared" ca="1" si="18"/>
        <v>-</v>
      </c>
      <c r="AA58" s="651"/>
      <c r="AB58" s="658"/>
      <c r="AC58" s="795" t="str">
        <f t="shared" ca="1" si="19"/>
        <v>-</v>
      </c>
      <c r="AD58" s="651"/>
      <c r="AE58" s="655"/>
      <c r="AF58" s="659" t="str">
        <f t="shared" ca="1" si="20"/>
        <v>-</v>
      </c>
      <c r="AG58" s="651"/>
      <c r="AH58" s="655"/>
      <c r="AI58" s="659" t="str">
        <f t="shared" ca="1" si="21"/>
        <v>-</v>
      </c>
      <c r="AJ58" s="287"/>
      <c r="AK58" s="694">
        <f t="shared" si="22"/>
        <v>135</v>
      </c>
      <c r="AL58" s="694">
        <f ca="1">IF(T58="ok",+R58)+IF(W58="ok",+U58)+IF(Z58="ok",+X58)+IF(AC58="ok",+AA58)+IF(AF58="ok",+AD58)+IF(AI58="ok",+AG58)</f>
        <v>135</v>
      </c>
      <c r="AM58" s="932" t="str">
        <f t="shared" ca="1" si="24"/>
        <v>ok</v>
      </c>
      <c r="AN58" s="772"/>
      <c r="AO58" s="768"/>
      <c r="AP58" s="773"/>
      <c r="AQ58" s="768" t="str">
        <f t="shared" ca="1" si="25"/>
        <v>.</v>
      </c>
      <c r="AR58" s="768" t="str">
        <f ca="1">IF(W58="rappel",TODAY()-Q58,".")</f>
        <v>.</v>
      </c>
      <c r="AS58" s="768" t="str">
        <f ca="1">IF(W58="rappel",TODAY()-S58,".")</f>
        <v>.</v>
      </c>
      <c r="AU58" s="770"/>
    </row>
    <row r="59" spans="1:47" ht="12.75">
      <c r="A59" s="727">
        <v>42270</v>
      </c>
      <c r="B59" s="741">
        <f t="shared" si="15"/>
        <v>1</v>
      </c>
      <c r="C59" s="691" t="s">
        <v>796</v>
      </c>
      <c r="D59" s="610">
        <v>100885</v>
      </c>
      <c r="E59" s="610" t="s">
        <v>1067</v>
      </c>
      <c r="F59" s="689"/>
      <c r="G59" s="610" t="s">
        <v>242</v>
      </c>
      <c r="H59" s="610" t="s">
        <v>1068</v>
      </c>
      <c r="I59" s="610">
        <v>4430</v>
      </c>
      <c r="J59" s="605" t="s">
        <v>1069</v>
      </c>
      <c r="K59" s="647">
        <v>38509</v>
      </c>
      <c r="L59" s="648" t="s">
        <v>1058</v>
      </c>
      <c r="M59" s="610" t="s">
        <v>1070</v>
      </c>
      <c r="N59" s="605" t="s">
        <v>1071</v>
      </c>
      <c r="O59" s="767" t="s">
        <v>1196</v>
      </c>
      <c r="P59" s="649" t="s">
        <v>1072</v>
      </c>
      <c r="Q59" s="743">
        <v>42249</v>
      </c>
      <c r="R59" s="651">
        <v>35</v>
      </c>
      <c r="S59" s="744">
        <v>42268</v>
      </c>
      <c r="T59" s="927" t="str">
        <f t="shared" ca="1" si="16"/>
        <v>OK</v>
      </c>
      <c r="U59" s="651">
        <f>IF(ISERROR(VLOOKUP(C59,cotisation15_16,4,FALSE)),".",VLOOKUP(C59,cotisation15_16,4,FALSE))</f>
        <v>100</v>
      </c>
      <c r="V59" s="746">
        <v>42282</v>
      </c>
      <c r="W59" s="792" t="str">
        <f t="shared" ca="1" si="17"/>
        <v>OK</v>
      </c>
      <c r="X59" s="651"/>
      <c r="Y59" s="783"/>
      <c r="Z59" s="792" t="str">
        <f t="shared" ca="1" si="18"/>
        <v>-</v>
      </c>
      <c r="AA59" s="651"/>
      <c r="AB59" s="658"/>
      <c r="AC59" s="795" t="str">
        <f t="shared" ca="1" si="19"/>
        <v>-</v>
      </c>
      <c r="AD59" s="651"/>
      <c r="AE59" s="655"/>
      <c r="AF59" s="659" t="str">
        <f t="shared" ca="1" si="20"/>
        <v>-</v>
      </c>
      <c r="AG59" s="651"/>
      <c r="AH59" s="655"/>
      <c r="AI59" s="659" t="str">
        <f t="shared" ca="1" si="21"/>
        <v>-</v>
      </c>
      <c r="AJ59" s="287"/>
      <c r="AK59" s="694">
        <f t="shared" si="22"/>
        <v>135</v>
      </c>
      <c r="AL59" s="694">
        <f ca="1">IF(T59="ok",+R59)+IF(W59="ok",+U59)+IF(Z59="ok",+X59)+IF(AC59="ok",+AA59)+IF(AF59="ok",+AD59)+IF(AI59="ok",+AG59)</f>
        <v>135</v>
      </c>
      <c r="AM59" s="932" t="str">
        <f t="shared" ca="1" si="24"/>
        <v>ok</v>
      </c>
      <c r="AN59" s="771">
        <v>42280</v>
      </c>
      <c r="AO59" s="771"/>
      <c r="AP59" s="773"/>
      <c r="AQ59" s="768" t="str">
        <f t="shared" ca="1" si="25"/>
        <v>.</v>
      </c>
      <c r="AR59" s="768" t="str">
        <f ca="1">IF(W59="rappel",TODAY()-Q59,".")</f>
        <v>.</v>
      </c>
      <c r="AS59" s="768" t="str">
        <f ca="1">IF(W59="rappel",TODAY()-S59,".")</f>
        <v>.</v>
      </c>
      <c r="AU59" s="770"/>
    </row>
    <row r="60" spans="1:47" ht="12.75">
      <c r="A60" s="727">
        <v>42286</v>
      </c>
      <c r="B60" s="741">
        <f t="shared" si="15"/>
        <v>1</v>
      </c>
      <c r="C60" s="691" t="s">
        <v>797</v>
      </c>
      <c r="D60" s="610">
        <v>101046</v>
      </c>
      <c r="E60" s="610" t="s">
        <v>999</v>
      </c>
      <c r="F60" s="690"/>
      <c r="G60" s="685" t="s">
        <v>242</v>
      </c>
      <c r="H60" s="605" t="s">
        <v>652</v>
      </c>
      <c r="I60" s="610">
        <v>4420</v>
      </c>
      <c r="J60" s="610" t="s">
        <v>10</v>
      </c>
      <c r="K60" s="647">
        <v>38946</v>
      </c>
      <c r="L60" s="610" t="s">
        <v>1058</v>
      </c>
      <c r="M60" s="610"/>
      <c r="N60" s="605" t="s">
        <v>653</v>
      </c>
      <c r="O60" s="767" t="s">
        <v>654</v>
      </c>
      <c r="P60" s="649" t="s">
        <v>655</v>
      </c>
      <c r="Q60" s="743">
        <v>42249</v>
      </c>
      <c r="R60" s="651">
        <v>35</v>
      </c>
      <c r="S60" s="744">
        <v>42286</v>
      </c>
      <c r="T60" s="927" t="str">
        <f t="shared" ca="1" si="16"/>
        <v>OK</v>
      </c>
      <c r="U60" s="651">
        <f>IF(ISERROR(VLOOKUP(C60,cotisation15_16,4,FALSE)),".",VLOOKUP(C60,cotisation15_16,4,FALSE))</f>
        <v>100</v>
      </c>
      <c r="V60" s="746"/>
      <c r="W60" s="792" t="str">
        <f t="shared" ca="1" si="17"/>
        <v>rappel</v>
      </c>
      <c r="X60" s="651"/>
      <c r="Y60" s="783"/>
      <c r="Z60" s="792" t="str">
        <f t="shared" ca="1" si="18"/>
        <v>-</v>
      </c>
      <c r="AA60" s="651"/>
      <c r="AB60" s="658"/>
      <c r="AC60" s="795" t="str">
        <f t="shared" ca="1" si="19"/>
        <v>-</v>
      </c>
      <c r="AD60" s="651"/>
      <c r="AE60" s="655"/>
      <c r="AF60" s="659" t="str">
        <f t="shared" ca="1" si="20"/>
        <v>-</v>
      </c>
      <c r="AG60" s="651"/>
      <c r="AH60" s="655"/>
      <c r="AI60" s="659" t="str">
        <f t="shared" ca="1" si="21"/>
        <v>-</v>
      </c>
      <c r="AJ60" s="287"/>
      <c r="AK60" s="694">
        <f t="shared" si="22"/>
        <v>135</v>
      </c>
      <c r="AL60" s="694">
        <f ca="1">IF(Q60,IF(T60="ok",+R60)+IF(W60="ok",+U60)+IF(Z60="ok",+X60)+IF(AC60="ok",+AA60)+IF(AF60="ok",+AD60)+IF(AI60="ok",+AG60),"-")</f>
        <v>35</v>
      </c>
      <c r="AM60" s="932">
        <f t="shared" ca="1" si="24"/>
        <v>100</v>
      </c>
      <c r="AN60" s="771">
        <v>42282</v>
      </c>
      <c r="AO60" s="772"/>
      <c r="AP60" s="773"/>
      <c r="AQ60" s="768" t="str">
        <f t="shared" ca="1" si="25"/>
        <v>.</v>
      </c>
      <c r="AR60" s="768">
        <f ca="1">IF(W60="rappel",TODAY()-Q60-14,".")</f>
        <v>27</v>
      </c>
      <c r="AS60" s="768"/>
      <c r="AU60" s="770"/>
    </row>
    <row r="61" spans="1:47">
      <c r="A61" s="727">
        <v>42269</v>
      </c>
      <c r="B61" s="741">
        <f t="shared" si="15"/>
        <v>1</v>
      </c>
      <c r="C61" s="691" t="s">
        <v>133</v>
      </c>
      <c r="D61" s="610">
        <v>101047</v>
      </c>
      <c r="E61" s="610" t="s">
        <v>1000</v>
      </c>
      <c r="F61" s="689" t="s">
        <v>171</v>
      </c>
      <c r="G61" s="232" t="s">
        <v>242</v>
      </c>
      <c r="H61" s="232" t="s">
        <v>656</v>
      </c>
      <c r="I61" s="232">
        <v>4000</v>
      </c>
      <c r="J61" s="747" t="s">
        <v>568</v>
      </c>
      <c r="K61" s="237">
        <v>38757</v>
      </c>
      <c r="L61" s="235" t="s">
        <v>1058</v>
      </c>
      <c r="M61" s="232"/>
      <c r="N61" s="234" t="s">
        <v>657</v>
      </c>
      <c r="O61" s="742" t="s">
        <v>658</v>
      </c>
      <c r="P61" s="363" t="s">
        <v>659</v>
      </c>
      <c r="Q61" s="743">
        <v>42256</v>
      </c>
      <c r="R61" s="651">
        <f>IF(ISERROR(VLOOKUP(C61,cotisation15_16,3,FALSE)),".",VLOOKUP(C61,cotisation15_16,3,FALSE))</f>
        <v>35</v>
      </c>
      <c r="S61" s="744">
        <v>42268</v>
      </c>
      <c r="T61" s="927" t="str">
        <f t="shared" ca="1" si="16"/>
        <v>OK</v>
      </c>
      <c r="U61" s="651">
        <f>IF(ISERROR(VLOOKUP(C61,cotisation15_16,4,FALSE)),".",VLOOKUP(C61,cotisation15_16,4,FALSE))</f>
        <v>130</v>
      </c>
      <c r="V61" s="746">
        <v>42268</v>
      </c>
      <c r="W61" s="792" t="str">
        <f t="shared" ca="1" si="17"/>
        <v>OK</v>
      </c>
      <c r="X61" s="651"/>
      <c r="Y61" s="783"/>
      <c r="Z61" s="792" t="str">
        <f t="shared" ca="1" si="18"/>
        <v>-</v>
      </c>
      <c r="AA61" s="651"/>
      <c r="AB61" s="658"/>
      <c r="AC61" s="795" t="str">
        <f t="shared" ca="1" si="19"/>
        <v>-</v>
      </c>
      <c r="AD61" s="651"/>
      <c r="AE61" s="655"/>
      <c r="AF61" s="659" t="str">
        <f t="shared" ca="1" si="20"/>
        <v>-</v>
      </c>
      <c r="AG61" s="651"/>
      <c r="AH61" s="655"/>
      <c r="AI61" s="659" t="str">
        <f t="shared" ca="1" si="21"/>
        <v>-</v>
      </c>
      <c r="AJ61" s="287"/>
      <c r="AK61" s="694">
        <f t="shared" si="22"/>
        <v>165</v>
      </c>
      <c r="AL61" s="694">
        <f ca="1">IF(T61="ok",+R61)+IF(W61="ok",+U61)+IF(Z61="ok",+X61)+IF(AC61="ok",+AA61)+IF(AF61="ok",+AD61)+IF(AI61="ok",+AG61)</f>
        <v>165</v>
      </c>
      <c r="AM61" s="932" t="str">
        <f t="shared" ca="1" si="24"/>
        <v>ok</v>
      </c>
      <c r="AN61" s="771">
        <v>42267</v>
      </c>
      <c r="AO61" s="768"/>
      <c r="AP61" s="773"/>
      <c r="AQ61" s="768" t="str">
        <f t="shared" ca="1" si="25"/>
        <v>.</v>
      </c>
      <c r="AR61" s="768" t="str">
        <f ca="1">IF(W61="rappel",TODAY()-Q61,".")</f>
        <v>.</v>
      </c>
      <c r="AS61" s="768" t="str">
        <f t="shared" ref="AS61:AS76" ca="1" si="30">IF(W61="rappel",TODAY()-S61,".")</f>
        <v>.</v>
      </c>
      <c r="AU61" s="770"/>
    </row>
    <row r="62" spans="1:47">
      <c r="A62" s="727">
        <v>42269</v>
      </c>
      <c r="B62" s="741">
        <f t="shared" si="15"/>
        <v>1</v>
      </c>
      <c r="C62" s="691" t="s">
        <v>171</v>
      </c>
      <c r="D62" s="610">
        <v>101047</v>
      </c>
      <c r="E62" s="610" t="s">
        <v>1000</v>
      </c>
      <c r="F62" s="689" t="s">
        <v>133</v>
      </c>
      <c r="G62" s="610" t="s">
        <v>242</v>
      </c>
      <c r="H62" s="610" t="s">
        <v>656</v>
      </c>
      <c r="I62" s="610">
        <v>4000</v>
      </c>
      <c r="J62" s="605" t="s">
        <v>568</v>
      </c>
      <c r="K62" s="647">
        <v>38757</v>
      </c>
      <c r="L62" s="648" t="s">
        <v>1058</v>
      </c>
      <c r="M62" s="610"/>
      <c r="N62" s="605" t="s">
        <v>657</v>
      </c>
      <c r="O62" s="742" t="s">
        <v>658</v>
      </c>
      <c r="P62" s="649" t="s">
        <v>659</v>
      </c>
      <c r="Q62" s="743">
        <v>42260</v>
      </c>
      <c r="R62" s="651">
        <v>0</v>
      </c>
      <c r="S62" s="744">
        <v>42268</v>
      </c>
      <c r="T62" s="927" t="str">
        <f t="shared" ca="1" si="16"/>
        <v>OK</v>
      </c>
      <c r="U62" s="651">
        <v>35</v>
      </c>
      <c r="V62" s="746">
        <v>42268</v>
      </c>
      <c r="W62" s="792" t="str">
        <f t="shared" ca="1" si="17"/>
        <v>OK</v>
      </c>
      <c r="X62" s="651">
        <v>80</v>
      </c>
      <c r="Y62" s="783">
        <v>42283</v>
      </c>
      <c r="Z62" s="792" t="str">
        <f t="shared" ca="1" si="18"/>
        <v>OK</v>
      </c>
      <c r="AA62" s="651">
        <v>85</v>
      </c>
      <c r="AB62" s="658"/>
      <c r="AC62" s="795" t="str">
        <f t="shared" ca="1" si="19"/>
        <v>encour</v>
      </c>
      <c r="AD62" s="651"/>
      <c r="AE62" s="655"/>
      <c r="AF62" s="659" t="str">
        <f t="shared" ca="1" si="20"/>
        <v>-</v>
      </c>
      <c r="AG62" s="651"/>
      <c r="AH62" s="655"/>
      <c r="AI62" s="659" t="str">
        <f t="shared" ca="1" si="21"/>
        <v>-</v>
      </c>
      <c r="AJ62" s="287"/>
      <c r="AK62" s="694">
        <f t="shared" si="22"/>
        <v>200</v>
      </c>
      <c r="AL62" s="694">
        <f ca="1">IF(T62="ok",+R62)+IF(W62="ok",+U62)+IF(Z62="ok",+X62)+IF(AC62="ok",+AA62)+IF(AF62="ok",+AD62)+IF(AI62="ok",+AG62)</f>
        <v>115</v>
      </c>
      <c r="AM62" s="932">
        <f t="shared" ca="1" si="24"/>
        <v>85</v>
      </c>
      <c r="AN62" s="771">
        <v>42267</v>
      </c>
      <c r="AO62" s="768"/>
      <c r="AP62" s="773"/>
      <c r="AQ62" s="768" t="str">
        <f t="shared" ca="1" si="25"/>
        <v>.</v>
      </c>
      <c r="AR62" s="768" t="str">
        <f ca="1">IF(W62="rappel",TODAY()-Q62,".")</f>
        <v>.</v>
      </c>
      <c r="AS62" s="768" t="str">
        <f t="shared" ca="1" si="30"/>
        <v>.</v>
      </c>
      <c r="AU62" s="770"/>
    </row>
    <row r="63" spans="1:47">
      <c r="A63" s="727">
        <v>42273</v>
      </c>
      <c r="B63" s="741">
        <f t="shared" si="15"/>
        <v>1</v>
      </c>
      <c r="C63" s="691" t="s">
        <v>797</v>
      </c>
      <c r="D63" s="610">
        <v>102574</v>
      </c>
      <c r="E63" s="610" t="s">
        <v>1090</v>
      </c>
      <c r="F63" s="689"/>
      <c r="G63" s="610" t="s">
        <v>242</v>
      </c>
      <c r="H63" s="610" t="s">
        <v>1082</v>
      </c>
      <c r="I63" s="610">
        <v>4420</v>
      </c>
      <c r="J63" s="605" t="s">
        <v>10</v>
      </c>
      <c r="K63" s="647">
        <v>40499</v>
      </c>
      <c r="L63" s="235" t="s">
        <v>1058</v>
      </c>
      <c r="M63" s="610"/>
      <c r="N63" s="605" t="s">
        <v>1110</v>
      </c>
      <c r="O63" s="742" t="s">
        <v>1083</v>
      </c>
      <c r="P63" s="649" t="s">
        <v>1084</v>
      </c>
      <c r="Q63" s="743">
        <v>42264</v>
      </c>
      <c r="R63" s="651">
        <f>IF(ISERROR(VLOOKUP(C63,cotisation15_16,3,FALSE)),".",VLOOKUP(C63,cotisation15_16,3,FALSE))</f>
        <v>35</v>
      </c>
      <c r="S63" s="744">
        <v>42271</v>
      </c>
      <c r="T63" s="927" t="str">
        <f t="shared" ca="1" si="16"/>
        <v>OK</v>
      </c>
      <c r="U63" s="651">
        <f>IF(ISERROR(VLOOKUP(C63,cotisation15_16,4,FALSE)),".",VLOOKUP(C63,cotisation15_16,4,FALSE))</f>
        <v>100</v>
      </c>
      <c r="V63" s="746"/>
      <c r="W63" s="792" t="str">
        <f t="shared" ca="1" si="17"/>
        <v>rappel</v>
      </c>
      <c r="X63" s="651"/>
      <c r="Y63" s="783"/>
      <c r="Z63" s="792" t="str">
        <f t="shared" ca="1" si="18"/>
        <v>-</v>
      </c>
      <c r="AA63" s="651"/>
      <c r="AB63" s="658"/>
      <c r="AC63" s="795" t="str">
        <f t="shared" ca="1" si="19"/>
        <v>-</v>
      </c>
      <c r="AD63" s="651"/>
      <c r="AE63" s="655"/>
      <c r="AF63" s="659" t="str">
        <f t="shared" ca="1" si="20"/>
        <v>-</v>
      </c>
      <c r="AG63" s="651"/>
      <c r="AH63" s="655"/>
      <c r="AI63" s="659" t="str">
        <f t="shared" ca="1" si="21"/>
        <v>-</v>
      </c>
      <c r="AJ63" s="287"/>
      <c r="AK63" s="694">
        <f t="shared" si="22"/>
        <v>135</v>
      </c>
      <c r="AL63" s="694">
        <f ca="1">IF(Q63,IF(T63="ok",+R63)+IF(W63="ok",+U63)+IF(Z63="ok",+X63)+IF(AC63="ok",+AA63)+IF(AF63="ok",+AD63)+IF(AI63="ok",+AG63),"-")</f>
        <v>35</v>
      </c>
      <c r="AM63" s="932">
        <f t="shared" ca="1" si="24"/>
        <v>100</v>
      </c>
      <c r="AN63" s="772"/>
      <c r="AO63" s="772"/>
      <c r="AP63" s="773"/>
      <c r="AQ63" s="768" t="str">
        <f t="shared" ca="1" si="25"/>
        <v>.</v>
      </c>
      <c r="AR63" s="768">
        <f ca="1">IF(W63="rappel",TODAY()-Q63-14,".")</f>
        <v>12</v>
      </c>
      <c r="AS63" s="768">
        <f t="shared" ca="1" si="30"/>
        <v>19</v>
      </c>
    </row>
    <row r="64" spans="1:47" ht="36">
      <c r="A64" s="727">
        <v>42262</v>
      </c>
      <c r="B64" s="741">
        <f t="shared" si="15"/>
        <v>1</v>
      </c>
      <c r="C64" s="691" t="s">
        <v>134</v>
      </c>
      <c r="D64" s="610">
        <v>103776</v>
      </c>
      <c r="E64" s="610" t="s">
        <v>900</v>
      </c>
      <c r="F64" s="689"/>
      <c r="G64" s="610" t="s">
        <v>242</v>
      </c>
      <c r="H64" s="610" t="s">
        <v>696</v>
      </c>
      <c r="I64" s="610">
        <v>4420</v>
      </c>
      <c r="J64" s="605" t="s">
        <v>10</v>
      </c>
      <c r="K64" s="647">
        <v>36832</v>
      </c>
      <c r="L64" s="648" t="s">
        <v>1058</v>
      </c>
      <c r="M64" s="610" t="s">
        <v>697</v>
      </c>
      <c r="N64" s="605" t="s">
        <v>698</v>
      </c>
      <c r="O64" s="742" t="s">
        <v>699</v>
      </c>
      <c r="P64" s="649" t="s">
        <v>700</v>
      </c>
      <c r="Q64" s="743">
        <v>42251</v>
      </c>
      <c r="R64" s="651">
        <v>35</v>
      </c>
      <c r="S64" s="744">
        <v>42262</v>
      </c>
      <c r="T64" s="927" t="str">
        <f t="shared" ca="1" si="16"/>
        <v>OK</v>
      </c>
      <c r="U64" s="651">
        <v>115</v>
      </c>
      <c r="V64" s="746">
        <v>42262</v>
      </c>
      <c r="W64" s="792" t="str">
        <f t="shared" ca="1" si="17"/>
        <v>OK</v>
      </c>
      <c r="X64" s="651">
        <v>35</v>
      </c>
      <c r="Y64" s="783">
        <v>42261</v>
      </c>
      <c r="Z64" s="792" t="str">
        <f t="shared" ca="1" si="18"/>
        <v>OK</v>
      </c>
      <c r="AA64" s="651"/>
      <c r="AB64" s="658"/>
      <c r="AC64" s="795" t="str">
        <f t="shared" ca="1" si="19"/>
        <v>-</v>
      </c>
      <c r="AD64" s="651"/>
      <c r="AE64" s="655"/>
      <c r="AF64" s="659" t="str">
        <f t="shared" ca="1" si="20"/>
        <v>-</v>
      </c>
      <c r="AG64" s="651"/>
      <c r="AH64" s="655"/>
      <c r="AI64" s="659" t="str">
        <f t="shared" ca="1" si="21"/>
        <v>-</v>
      </c>
      <c r="AJ64" s="287"/>
      <c r="AK64" s="694">
        <f t="shared" si="22"/>
        <v>185</v>
      </c>
      <c r="AL64" s="694">
        <f ca="1">IF(T64="ok",+R64)+IF(W64="ok",+U64)+IF(Z64="ok",+X64)+IF(AC64="ok",+AA64)+IF(AF64="ok",+AD64)+IF(AI64="ok",+AG64)</f>
        <v>185</v>
      </c>
      <c r="AM64" s="932" t="str">
        <f t="shared" ca="1" si="24"/>
        <v>ok</v>
      </c>
      <c r="AN64" s="772"/>
      <c r="AO64" s="768"/>
      <c r="AP64" s="773"/>
      <c r="AQ64" s="768" t="str">
        <f t="shared" ca="1" si="25"/>
        <v>.</v>
      </c>
      <c r="AR64" s="768" t="str">
        <f t="shared" ref="AR64:AR80" ca="1" si="31">IF(W64="rappel",TODAY()-Q64,".")</f>
        <v>.</v>
      </c>
      <c r="AS64" s="768" t="str">
        <f t="shared" ca="1" si="30"/>
        <v>.</v>
      </c>
      <c r="AU64" s="770"/>
    </row>
    <row r="65" spans="1:47">
      <c r="A65" s="727">
        <v>42255</v>
      </c>
      <c r="B65" s="741">
        <f t="shared" si="15"/>
        <v>1</v>
      </c>
      <c r="C65" s="691" t="s">
        <v>135</v>
      </c>
      <c r="D65" s="610">
        <v>104336</v>
      </c>
      <c r="E65" s="610" t="s">
        <v>905</v>
      </c>
      <c r="F65" s="689"/>
      <c r="G65" s="610" t="s">
        <v>242</v>
      </c>
      <c r="H65" s="610" t="s">
        <v>701</v>
      </c>
      <c r="I65" s="610">
        <v>4051</v>
      </c>
      <c r="J65" s="605" t="s">
        <v>572</v>
      </c>
      <c r="K65" s="647">
        <v>18778</v>
      </c>
      <c r="L65" s="648" t="s">
        <v>1058</v>
      </c>
      <c r="M65" s="610" t="s">
        <v>702</v>
      </c>
      <c r="N65" s="605" t="s">
        <v>703</v>
      </c>
      <c r="O65" s="742" t="s">
        <v>704</v>
      </c>
      <c r="P65" s="649" t="s">
        <v>705</v>
      </c>
      <c r="Q65" s="743">
        <v>42248</v>
      </c>
      <c r="R65" s="651">
        <f>IF(ISERROR(VLOOKUP(C65,cotisation15_16,3,FALSE)),".",VLOOKUP(C65,cotisation15_16,3,FALSE))</f>
        <v>35</v>
      </c>
      <c r="S65" s="744">
        <v>42248</v>
      </c>
      <c r="T65" s="927" t="str">
        <f t="shared" ca="1" si="16"/>
        <v>OK</v>
      </c>
      <c r="U65" s="651">
        <f>IF(ISERROR(VLOOKUP(C65,cotisation15_16,4,FALSE)),".",VLOOKUP(C65,cotisation15_16,4,FALSE))</f>
        <v>100</v>
      </c>
      <c r="V65" s="746">
        <v>42248</v>
      </c>
      <c r="W65" s="792" t="str">
        <f t="shared" ca="1" si="17"/>
        <v>OK</v>
      </c>
      <c r="X65" s="651"/>
      <c r="Y65" s="783"/>
      <c r="Z65" s="792" t="str">
        <f t="shared" ca="1" si="18"/>
        <v>-</v>
      </c>
      <c r="AA65" s="651"/>
      <c r="AB65" s="658"/>
      <c r="AC65" s="795" t="str">
        <f t="shared" ca="1" si="19"/>
        <v>-</v>
      </c>
      <c r="AD65" s="651"/>
      <c r="AE65" s="655"/>
      <c r="AF65" s="659" t="str">
        <f t="shared" ca="1" si="20"/>
        <v>-</v>
      </c>
      <c r="AG65" s="651"/>
      <c r="AH65" s="655"/>
      <c r="AI65" s="659" t="str">
        <f t="shared" ca="1" si="21"/>
        <v>-</v>
      </c>
      <c r="AJ65" s="287"/>
      <c r="AK65" s="694">
        <f t="shared" si="22"/>
        <v>135</v>
      </c>
      <c r="AL65" s="694">
        <f ca="1">IF(T65="ok",+R65)+IF(W65="ok",+U65)+IF(Z65="ok",+X65)+IF(AC65="ok",+AA65)+IF(AF65="ok",+AD65)+IF(AI65="ok",+AG65)</f>
        <v>135</v>
      </c>
      <c r="AM65" s="932" t="str">
        <f t="shared" ca="1" si="24"/>
        <v>ok</v>
      </c>
      <c r="AN65" s="769"/>
      <c r="AO65" s="768"/>
      <c r="AP65" s="773"/>
      <c r="AQ65" s="768" t="str">
        <f t="shared" ca="1" si="25"/>
        <v>.</v>
      </c>
      <c r="AR65" s="768" t="str">
        <f t="shared" ca="1" si="31"/>
        <v>.</v>
      </c>
      <c r="AS65" s="768" t="str">
        <f t="shared" ca="1" si="30"/>
        <v>.</v>
      </c>
      <c r="AU65" s="776"/>
    </row>
    <row r="66" spans="1:47" ht="24">
      <c r="A66" s="727">
        <v>42268</v>
      </c>
      <c r="B66" s="741">
        <f t="shared" ref="B66:B97" si="32">IF(C66=".","",IF(ISTEXT(C66),IF(C66=C65,B65+1,1),""))</f>
        <v>1</v>
      </c>
      <c r="C66" s="691" t="s">
        <v>796</v>
      </c>
      <c r="D66" s="610">
        <v>106496</v>
      </c>
      <c r="E66" s="610" t="s">
        <v>917</v>
      </c>
      <c r="F66" s="689"/>
      <c r="G66" s="610" t="s">
        <v>242</v>
      </c>
      <c r="H66" s="610" t="s">
        <v>740</v>
      </c>
      <c r="I66" s="610">
        <v>4347</v>
      </c>
      <c r="J66" s="605" t="s">
        <v>741</v>
      </c>
      <c r="K66" s="647">
        <v>38753</v>
      </c>
      <c r="L66" s="648" t="s">
        <v>1058</v>
      </c>
      <c r="M66" s="610" t="s">
        <v>729</v>
      </c>
      <c r="N66" s="605" t="s">
        <v>742</v>
      </c>
      <c r="O66" s="742" t="s">
        <v>743</v>
      </c>
      <c r="P66" s="649" t="s">
        <v>744</v>
      </c>
      <c r="Q66" s="743">
        <v>42249</v>
      </c>
      <c r="R66" s="651">
        <v>35</v>
      </c>
      <c r="S66" s="744">
        <v>42268</v>
      </c>
      <c r="T66" s="927" t="str">
        <f t="shared" ref="T66:T97" ca="1" si="33">IF(Q66,IF(ISNUMBER(S66),"OK",IF(Q66+8&lt;TODAY(),"rappel","encour")),"-")</f>
        <v>OK</v>
      </c>
      <c r="U66" s="651">
        <f>IF(ISERROR(VLOOKUP(C66,cotisation15_16,4,FALSE)),".",VLOOKUP(C66,cotisation15_16,4,FALSE))</f>
        <v>100</v>
      </c>
      <c r="V66" s="746">
        <v>42268</v>
      </c>
      <c r="W66" s="792" t="str">
        <f t="shared" ref="W66:W97" ca="1" si="34">IF(ISNUMBER(U66),IF(ISNUMBER(V66),"OK",IF(Q66+15&lt;TODAY(),"rappel","encour")),"-")</f>
        <v>OK</v>
      </c>
      <c r="X66" s="651"/>
      <c r="Y66" s="783"/>
      <c r="Z66" s="792" t="str">
        <f t="shared" ref="Z66:Z97" ca="1" si="35">IF(X66,IF(ISNUMBER(Y66),"OK",IF(X$1&lt;TODAY(),"rappel","encour")),"-")</f>
        <v>-</v>
      </c>
      <c r="AA66" s="651"/>
      <c r="AB66" s="658"/>
      <c r="AC66" s="795" t="str">
        <f t="shared" ref="AC66:AC97" ca="1" si="36">IF(AA66,IF(ISNUMBER(AB66),"OK",IF(AA$1&lt;TODAY(),"rappel","encour")),"-")</f>
        <v>-</v>
      </c>
      <c r="AD66" s="651"/>
      <c r="AE66" s="655"/>
      <c r="AF66" s="659" t="str">
        <f t="shared" ref="AF66:AF97" ca="1" si="37">IF(AD66,IF(ISNUMBER(AE66),"OK",IF(AD$1&lt;TODAY(),"rappel","encour")),"-")</f>
        <v>-</v>
      </c>
      <c r="AG66" s="651"/>
      <c r="AH66" s="655"/>
      <c r="AI66" s="659" t="str">
        <f t="shared" ref="AI66:AI97" ca="1" si="38">IF(AG66,IF(ISNUMBER(AH66),"OK",IF(AG$1&lt;TODAY(),"rappel","encour")),"-")</f>
        <v>-</v>
      </c>
      <c r="AJ66" s="287"/>
      <c r="AK66" s="694">
        <f t="shared" ref="AK66:AK97" si="39">IF(OR(ISNUMBER(U66),ISNUMBER(X66),ISNUMBER(AA66),ISNUMBER(AD66),ISNUMBER(AG66)),+R66+U66+X66+AA66+AD66+AG66,"")</f>
        <v>135</v>
      </c>
      <c r="AL66" s="694">
        <f ca="1">IF(T66="ok",+R66)+IF(W66="ok",+U66)+IF(Z66="ok",+X66)+IF(AC66="ok",+AA66)+IF(AF66="ok",+AD66)+IF(AI66="ok",+AG66)</f>
        <v>135</v>
      </c>
      <c r="AM66" s="932" t="str">
        <f t="shared" ref="AM66:AM97" ca="1" si="40">IF(ISNUMBER(AK66),IF(AK66=AL66,"ok",AK66-AL66),"")</f>
        <v>ok</v>
      </c>
      <c r="AN66" s="771">
        <v>42267</v>
      </c>
      <c r="AO66" s="768"/>
      <c r="AP66" s="773"/>
      <c r="AQ66" s="768" t="str">
        <f t="shared" ref="AQ66:AQ97" ca="1" si="41">IF(T66="rappel",TODAY()-Q66,".")</f>
        <v>.</v>
      </c>
      <c r="AR66" s="768" t="str">
        <f t="shared" ca="1" si="31"/>
        <v>.</v>
      </c>
      <c r="AS66" s="768" t="str">
        <f t="shared" ca="1" si="30"/>
        <v>.</v>
      </c>
      <c r="AU66" s="770"/>
    </row>
    <row r="67" spans="1:47">
      <c r="A67" s="727">
        <v>42263</v>
      </c>
      <c r="B67" s="741">
        <f t="shared" si="32"/>
        <v>1</v>
      </c>
      <c r="C67" s="691" t="s">
        <v>135</v>
      </c>
      <c r="D67" s="610">
        <v>107691</v>
      </c>
      <c r="E67" s="610" t="s">
        <v>934</v>
      </c>
      <c r="F67" s="693"/>
      <c r="G67" s="232" t="s">
        <v>242</v>
      </c>
      <c r="H67" s="232" t="s">
        <v>713</v>
      </c>
      <c r="I67" s="232">
        <v>4000</v>
      </c>
      <c r="J67" s="747" t="s">
        <v>395</v>
      </c>
      <c r="K67" s="237">
        <v>22775</v>
      </c>
      <c r="L67" s="235" t="s">
        <v>1058</v>
      </c>
      <c r="M67" s="232"/>
      <c r="N67" s="234" t="s">
        <v>714</v>
      </c>
      <c r="O67" s="742" t="s">
        <v>715</v>
      </c>
      <c r="P67" s="363" t="s">
        <v>716</v>
      </c>
      <c r="Q67" s="743">
        <v>42250</v>
      </c>
      <c r="R67" s="651">
        <v>35</v>
      </c>
      <c r="S67" s="744">
        <v>42263</v>
      </c>
      <c r="T67" s="927" t="str">
        <f t="shared" ca="1" si="33"/>
        <v>OK</v>
      </c>
      <c r="U67" s="651">
        <v>35</v>
      </c>
      <c r="V67" s="746">
        <v>42263</v>
      </c>
      <c r="W67" s="792" t="str">
        <f t="shared" ca="1" si="34"/>
        <v>OK</v>
      </c>
      <c r="X67" s="651">
        <v>30</v>
      </c>
      <c r="Y67" s="783"/>
      <c r="Z67" s="792" t="str">
        <f t="shared" ca="1" si="35"/>
        <v>encour</v>
      </c>
      <c r="AA67" s="651">
        <v>35</v>
      </c>
      <c r="AB67" s="658"/>
      <c r="AC67" s="795" t="str">
        <f t="shared" ca="1" si="36"/>
        <v>encour</v>
      </c>
      <c r="AD67" s="651"/>
      <c r="AE67" s="655"/>
      <c r="AF67" s="659" t="str">
        <f t="shared" ca="1" si="37"/>
        <v>-</v>
      </c>
      <c r="AG67" s="651"/>
      <c r="AH67" s="655"/>
      <c r="AI67" s="659" t="str">
        <f t="shared" ca="1" si="38"/>
        <v>-</v>
      </c>
      <c r="AJ67" s="287"/>
      <c r="AK67" s="694">
        <f t="shared" si="39"/>
        <v>135</v>
      </c>
      <c r="AL67" s="694">
        <f ca="1">IF(Q67,IF(T67="ok",+R67)+IF(W67="ok",+U67)+IF(Z67="ok",+X67)+IF(AC67="ok",+AA67)+IF(AF67="ok",+AD67)+IF(AI67="ok",+AG67),"-")</f>
        <v>70</v>
      </c>
      <c r="AM67" s="932">
        <f t="shared" ca="1" si="40"/>
        <v>65</v>
      </c>
      <c r="AN67" s="769"/>
      <c r="AO67" s="768"/>
      <c r="AP67" s="773"/>
      <c r="AQ67" s="768" t="str">
        <f t="shared" ca="1" si="41"/>
        <v>.</v>
      </c>
      <c r="AR67" s="768" t="str">
        <f t="shared" ca="1" si="31"/>
        <v>.</v>
      </c>
      <c r="AS67" s="768" t="str">
        <f t="shared" ca="1" si="30"/>
        <v>.</v>
      </c>
    </row>
    <row r="68" spans="1:47">
      <c r="A68" s="727">
        <v>42260</v>
      </c>
      <c r="B68" s="741">
        <f t="shared" si="32"/>
        <v>2</v>
      </c>
      <c r="C68" s="691" t="s">
        <v>135</v>
      </c>
      <c r="D68" s="610">
        <v>107695</v>
      </c>
      <c r="E68" s="610" t="s">
        <v>892</v>
      </c>
      <c r="F68" s="689"/>
      <c r="G68" s="610" t="s">
        <v>242</v>
      </c>
      <c r="H68" s="610" t="s">
        <v>822</v>
      </c>
      <c r="I68" s="610">
        <v>4420</v>
      </c>
      <c r="J68" s="605" t="s">
        <v>10</v>
      </c>
      <c r="K68" s="647">
        <v>24472</v>
      </c>
      <c r="L68" s="648" t="s">
        <v>1058</v>
      </c>
      <c r="M68" s="610" t="s">
        <v>823</v>
      </c>
      <c r="N68" s="605" t="s">
        <v>824</v>
      </c>
      <c r="O68" s="742"/>
      <c r="P68" s="649" t="s">
        <v>825</v>
      </c>
      <c r="Q68" s="743">
        <v>42257</v>
      </c>
      <c r="R68" s="651">
        <f>IF(ISERROR(VLOOKUP(C68,cotisation15_16,3,FALSE)),".",VLOOKUP(C68,cotisation15_16,3,FALSE))</f>
        <v>35</v>
      </c>
      <c r="S68" s="744">
        <v>42257</v>
      </c>
      <c r="T68" s="927" t="str">
        <f t="shared" ca="1" si="33"/>
        <v>OK</v>
      </c>
      <c r="U68" s="651">
        <v>65</v>
      </c>
      <c r="V68" s="746">
        <v>42257</v>
      </c>
      <c r="W68" s="792" t="str">
        <f t="shared" ca="1" si="34"/>
        <v>OK</v>
      </c>
      <c r="X68" s="651">
        <v>35</v>
      </c>
      <c r="Y68" s="783">
        <v>42285</v>
      </c>
      <c r="Z68" s="792" t="str">
        <f t="shared" ca="1" si="35"/>
        <v>OK</v>
      </c>
      <c r="AA68" s="651"/>
      <c r="AB68" s="658"/>
      <c r="AC68" s="795" t="str">
        <f t="shared" ca="1" si="36"/>
        <v>-</v>
      </c>
      <c r="AD68" s="651"/>
      <c r="AE68" s="655"/>
      <c r="AF68" s="659" t="str">
        <f t="shared" ca="1" si="37"/>
        <v>-</v>
      </c>
      <c r="AG68" s="651"/>
      <c r="AH68" s="655"/>
      <c r="AI68" s="659" t="str">
        <f t="shared" ca="1" si="38"/>
        <v>-</v>
      </c>
      <c r="AJ68" s="287"/>
      <c r="AK68" s="694">
        <f t="shared" si="39"/>
        <v>135</v>
      </c>
      <c r="AL68" s="694">
        <f t="shared" ref="AL68:AL74" ca="1" si="42">IF(T68="ok",+R68)+IF(W68="ok",+U68)+IF(Z68="ok",+X68)+IF(AC68="ok",+AA68)+IF(AF68="ok",+AD68)+IF(AI68="ok",+AG68)</f>
        <v>135</v>
      </c>
      <c r="AM68" s="932" t="str">
        <f t="shared" ca="1" si="40"/>
        <v>ok</v>
      </c>
      <c r="AN68" s="769"/>
      <c r="AO68" s="768"/>
      <c r="AP68" s="773"/>
      <c r="AQ68" s="768" t="str">
        <f t="shared" ca="1" si="41"/>
        <v>.</v>
      </c>
      <c r="AR68" s="768" t="str">
        <f t="shared" ca="1" si="31"/>
        <v>.</v>
      </c>
      <c r="AS68" s="768" t="str">
        <f t="shared" ca="1" si="30"/>
        <v>.</v>
      </c>
      <c r="AU68" s="770"/>
    </row>
    <row r="69" spans="1:47">
      <c r="A69" s="727">
        <v>42260</v>
      </c>
      <c r="B69" s="741">
        <f t="shared" si="32"/>
        <v>3</v>
      </c>
      <c r="C69" s="691" t="s">
        <v>135</v>
      </c>
      <c r="D69" s="610">
        <v>107697</v>
      </c>
      <c r="E69" s="610" t="s">
        <v>896</v>
      </c>
      <c r="F69" s="689"/>
      <c r="G69" s="610" t="s">
        <v>242</v>
      </c>
      <c r="H69" s="610" t="s">
        <v>830</v>
      </c>
      <c r="I69" s="610">
        <v>4420</v>
      </c>
      <c r="J69" s="605" t="s">
        <v>10</v>
      </c>
      <c r="K69" s="647">
        <v>20621</v>
      </c>
      <c r="L69" s="648" t="s">
        <v>1058</v>
      </c>
      <c r="M69" s="610" t="s">
        <v>831</v>
      </c>
      <c r="N69" s="605" t="s">
        <v>832</v>
      </c>
      <c r="O69" s="742"/>
      <c r="P69" s="649" t="s">
        <v>833</v>
      </c>
      <c r="Q69" s="743">
        <v>42255</v>
      </c>
      <c r="R69" s="651">
        <f>IF(ISERROR(VLOOKUP(C69,cotisation15_16,3,FALSE)),".",VLOOKUP(C69,cotisation15_16,3,FALSE))</f>
        <v>35</v>
      </c>
      <c r="S69" s="744">
        <v>42255</v>
      </c>
      <c r="T69" s="927" t="str">
        <f t="shared" ca="1" si="33"/>
        <v>OK</v>
      </c>
      <c r="U69" s="651">
        <f>IF(ISERROR(VLOOKUP(C69,cotisation15_16,4,FALSE)),".",VLOOKUP(C69,cotisation15_16,4,FALSE))</f>
        <v>100</v>
      </c>
      <c r="V69" s="746">
        <v>42255</v>
      </c>
      <c r="W69" s="792" t="str">
        <f t="shared" ca="1" si="34"/>
        <v>OK</v>
      </c>
      <c r="X69" s="651"/>
      <c r="Y69" s="783"/>
      <c r="Z69" s="792" t="str">
        <f t="shared" ca="1" si="35"/>
        <v>-</v>
      </c>
      <c r="AA69" s="651"/>
      <c r="AB69" s="658"/>
      <c r="AC69" s="795" t="str">
        <f t="shared" ca="1" si="36"/>
        <v>-</v>
      </c>
      <c r="AD69" s="651"/>
      <c r="AE69" s="655"/>
      <c r="AF69" s="659" t="str">
        <f t="shared" ca="1" si="37"/>
        <v>-</v>
      </c>
      <c r="AG69" s="651"/>
      <c r="AH69" s="655"/>
      <c r="AI69" s="659" t="str">
        <f t="shared" ca="1" si="38"/>
        <v>-</v>
      </c>
      <c r="AJ69" s="287"/>
      <c r="AK69" s="694">
        <f t="shared" si="39"/>
        <v>135</v>
      </c>
      <c r="AL69" s="694">
        <f t="shared" ca="1" si="42"/>
        <v>135</v>
      </c>
      <c r="AM69" s="932" t="str">
        <f t="shared" ca="1" si="40"/>
        <v>ok</v>
      </c>
      <c r="AN69" s="769"/>
      <c r="AO69" s="768"/>
      <c r="AP69" s="773"/>
      <c r="AQ69" s="768" t="str">
        <f t="shared" ca="1" si="41"/>
        <v>.</v>
      </c>
      <c r="AR69" s="768" t="str">
        <f t="shared" ca="1" si="31"/>
        <v>.</v>
      </c>
      <c r="AS69" s="768" t="str">
        <f t="shared" ca="1" si="30"/>
        <v>.</v>
      </c>
      <c r="AU69" s="770"/>
    </row>
    <row r="70" spans="1:47">
      <c r="A70" s="727">
        <v>42260</v>
      </c>
      <c r="B70" s="741">
        <f t="shared" si="32"/>
        <v>4</v>
      </c>
      <c r="C70" s="691" t="s">
        <v>135</v>
      </c>
      <c r="D70" s="610">
        <v>107699</v>
      </c>
      <c r="E70" s="610" t="s">
        <v>928</v>
      </c>
      <c r="F70" s="689"/>
      <c r="G70" s="610" t="s">
        <v>242</v>
      </c>
      <c r="H70" s="610" t="s">
        <v>826</v>
      </c>
      <c r="I70" s="610">
        <v>4420</v>
      </c>
      <c r="J70" s="605" t="s">
        <v>10</v>
      </c>
      <c r="K70" s="647">
        <v>29512</v>
      </c>
      <c r="L70" s="648" t="s">
        <v>263</v>
      </c>
      <c r="M70" s="610"/>
      <c r="N70" s="605" t="s">
        <v>827</v>
      </c>
      <c r="O70" s="742"/>
      <c r="P70" s="649" t="s">
        <v>828</v>
      </c>
      <c r="Q70" s="743">
        <v>42255</v>
      </c>
      <c r="R70" s="651">
        <v>35</v>
      </c>
      <c r="S70" s="744">
        <v>42255</v>
      </c>
      <c r="T70" s="927" t="str">
        <f t="shared" ca="1" si="33"/>
        <v>OK</v>
      </c>
      <c r="U70" s="651"/>
      <c r="V70" s="746"/>
      <c r="W70" s="792" t="str">
        <f t="shared" ca="1" si="34"/>
        <v>-</v>
      </c>
      <c r="X70" s="651">
        <v>100</v>
      </c>
      <c r="Y70" s="783">
        <v>42285</v>
      </c>
      <c r="Z70" s="792" t="str">
        <f t="shared" ca="1" si="35"/>
        <v>OK</v>
      </c>
      <c r="AA70" s="651"/>
      <c r="AB70" s="658"/>
      <c r="AC70" s="795" t="str">
        <f t="shared" ca="1" si="36"/>
        <v>-</v>
      </c>
      <c r="AD70" s="651"/>
      <c r="AE70" s="655"/>
      <c r="AF70" s="659" t="str">
        <f t="shared" ca="1" si="37"/>
        <v>-</v>
      </c>
      <c r="AG70" s="651"/>
      <c r="AH70" s="655"/>
      <c r="AI70" s="659" t="str">
        <f t="shared" ca="1" si="38"/>
        <v>-</v>
      </c>
      <c r="AJ70" s="287"/>
      <c r="AK70" s="694">
        <f t="shared" si="39"/>
        <v>135</v>
      </c>
      <c r="AL70" s="694">
        <f t="shared" ca="1" si="42"/>
        <v>135</v>
      </c>
      <c r="AM70" s="932" t="str">
        <f t="shared" ca="1" si="40"/>
        <v>ok</v>
      </c>
      <c r="AN70" s="769"/>
      <c r="AO70" s="768"/>
      <c r="AP70" s="773"/>
      <c r="AQ70" s="768" t="str">
        <f t="shared" ca="1" si="41"/>
        <v>.</v>
      </c>
      <c r="AR70" s="768" t="str">
        <f t="shared" ca="1" si="31"/>
        <v>.</v>
      </c>
      <c r="AS70" s="768" t="str">
        <f t="shared" ca="1" si="30"/>
        <v>.</v>
      </c>
    </row>
    <row r="71" spans="1:47">
      <c r="A71" s="727">
        <v>42264</v>
      </c>
      <c r="B71" s="741">
        <f t="shared" si="32"/>
        <v>1</v>
      </c>
      <c r="C71" s="691" t="s">
        <v>133</v>
      </c>
      <c r="D71" s="610">
        <v>108354</v>
      </c>
      <c r="E71" s="610" t="s">
        <v>888</v>
      </c>
      <c r="F71" s="689"/>
      <c r="G71" s="610" t="s">
        <v>242</v>
      </c>
      <c r="H71" s="610" t="s">
        <v>857</v>
      </c>
      <c r="I71" s="610">
        <v>4400</v>
      </c>
      <c r="J71" s="605" t="s">
        <v>853</v>
      </c>
      <c r="K71" s="647">
        <v>37343</v>
      </c>
      <c r="L71" s="648" t="s">
        <v>1058</v>
      </c>
      <c r="M71" s="610" t="s">
        <v>854</v>
      </c>
      <c r="N71" s="605" t="s">
        <v>855</v>
      </c>
      <c r="O71" s="742" t="s">
        <v>859</v>
      </c>
      <c r="P71" s="649" t="s">
        <v>856</v>
      </c>
      <c r="Q71" s="743">
        <v>42256</v>
      </c>
      <c r="R71" s="651">
        <v>35</v>
      </c>
      <c r="S71" s="744">
        <v>42264</v>
      </c>
      <c r="T71" s="927" t="str">
        <f t="shared" ca="1" si="33"/>
        <v>OK</v>
      </c>
      <c r="U71" s="651">
        <v>100</v>
      </c>
      <c r="V71" s="746">
        <v>42264</v>
      </c>
      <c r="W71" s="792" t="str">
        <f t="shared" ca="1" si="34"/>
        <v>OK</v>
      </c>
      <c r="X71" s="651">
        <v>30</v>
      </c>
      <c r="Y71" s="783"/>
      <c r="Z71" s="792" t="str">
        <f t="shared" ca="1" si="35"/>
        <v>encour</v>
      </c>
      <c r="AA71" s="651"/>
      <c r="AB71" s="658"/>
      <c r="AC71" s="795" t="str">
        <f t="shared" ca="1" si="36"/>
        <v>-</v>
      </c>
      <c r="AD71" s="651"/>
      <c r="AE71" s="655"/>
      <c r="AF71" s="659" t="str">
        <f t="shared" ca="1" si="37"/>
        <v>-</v>
      </c>
      <c r="AG71" s="651"/>
      <c r="AH71" s="655"/>
      <c r="AI71" s="659" t="str">
        <f t="shared" ca="1" si="38"/>
        <v>-</v>
      </c>
      <c r="AJ71" s="287"/>
      <c r="AK71" s="694">
        <f t="shared" si="39"/>
        <v>165</v>
      </c>
      <c r="AL71" s="694">
        <f t="shared" ca="1" si="42"/>
        <v>135</v>
      </c>
      <c r="AM71" s="932">
        <f t="shared" ca="1" si="40"/>
        <v>30</v>
      </c>
      <c r="AN71" s="771"/>
      <c r="AO71" s="768"/>
      <c r="AP71" s="773"/>
      <c r="AQ71" s="768" t="str">
        <f t="shared" ca="1" si="41"/>
        <v>.</v>
      </c>
      <c r="AR71" s="768" t="str">
        <f t="shared" ca="1" si="31"/>
        <v>.</v>
      </c>
      <c r="AS71" s="768" t="str">
        <f t="shared" ca="1" si="30"/>
        <v>.</v>
      </c>
      <c r="AU71" s="770"/>
    </row>
    <row r="72" spans="1:47">
      <c r="A72" s="727">
        <v>42264</v>
      </c>
      <c r="B72" s="741">
        <f t="shared" si="32"/>
        <v>2</v>
      </c>
      <c r="C72" s="691" t="s">
        <v>133</v>
      </c>
      <c r="D72" s="610">
        <v>108355</v>
      </c>
      <c r="E72" s="610" t="s">
        <v>889</v>
      </c>
      <c r="F72" s="689"/>
      <c r="G72" s="610" t="s">
        <v>242</v>
      </c>
      <c r="H72" s="610" t="s">
        <v>857</v>
      </c>
      <c r="I72" s="610">
        <v>4400</v>
      </c>
      <c r="J72" s="605" t="s">
        <v>853</v>
      </c>
      <c r="K72" s="647">
        <v>38110</v>
      </c>
      <c r="L72" s="648" t="s">
        <v>1058</v>
      </c>
      <c r="M72" s="610" t="s">
        <v>854</v>
      </c>
      <c r="N72" s="605" t="s">
        <v>855</v>
      </c>
      <c r="O72" s="742" t="s">
        <v>859</v>
      </c>
      <c r="P72" s="649" t="s">
        <v>858</v>
      </c>
      <c r="Q72" s="743">
        <v>42256</v>
      </c>
      <c r="R72" s="651">
        <v>35</v>
      </c>
      <c r="S72" s="744">
        <v>42264</v>
      </c>
      <c r="T72" s="927" t="str">
        <f t="shared" ca="1" si="33"/>
        <v>OK</v>
      </c>
      <c r="U72" s="651">
        <v>100</v>
      </c>
      <c r="V72" s="746">
        <v>42264</v>
      </c>
      <c r="W72" s="792" t="str">
        <f t="shared" ca="1" si="34"/>
        <v>OK</v>
      </c>
      <c r="X72" s="651">
        <v>30</v>
      </c>
      <c r="Y72" s="783"/>
      <c r="Z72" s="792" t="str">
        <f t="shared" ca="1" si="35"/>
        <v>encour</v>
      </c>
      <c r="AA72" s="651"/>
      <c r="AB72" s="658"/>
      <c r="AC72" s="795" t="str">
        <f t="shared" ca="1" si="36"/>
        <v>-</v>
      </c>
      <c r="AD72" s="651"/>
      <c r="AE72" s="655"/>
      <c r="AF72" s="659" t="str">
        <f t="shared" ca="1" si="37"/>
        <v>-</v>
      </c>
      <c r="AG72" s="651"/>
      <c r="AH72" s="655"/>
      <c r="AI72" s="659" t="str">
        <f t="shared" ca="1" si="38"/>
        <v>-</v>
      </c>
      <c r="AJ72" s="287"/>
      <c r="AK72" s="694">
        <f t="shared" si="39"/>
        <v>165</v>
      </c>
      <c r="AL72" s="694">
        <f t="shared" ca="1" si="42"/>
        <v>135</v>
      </c>
      <c r="AM72" s="932">
        <f t="shared" ca="1" si="40"/>
        <v>30</v>
      </c>
      <c r="AN72" s="771"/>
      <c r="AO72" s="768"/>
      <c r="AP72" s="773"/>
      <c r="AQ72" s="768" t="str">
        <f t="shared" ca="1" si="41"/>
        <v>.</v>
      </c>
      <c r="AR72" s="768" t="str">
        <f t="shared" ca="1" si="31"/>
        <v>.</v>
      </c>
      <c r="AS72" s="768" t="str">
        <f t="shared" ca="1" si="30"/>
        <v>.</v>
      </c>
      <c r="AU72" s="770"/>
    </row>
    <row r="73" spans="1:47">
      <c r="A73" s="727">
        <v>42266</v>
      </c>
      <c r="B73" s="741">
        <f t="shared" si="32"/>
        <v>1</v>
      </c>
      <c r="C73" s="691" t="s">
        <v>797</v>
      </c>
      <c r="D73" s="610">
        <v>108356</v>
      </c>
      <c r="E73" s="610" t="s">
        <v>897</v>
      </c>
      <c r="F73" s="689"/>
      <c r="G73" s="610" t="s">
        <v>242</v>
      </c>
      <c r="H73" s="610" t="s">
        <v>867</v>
      </c>
      <c r="I73" s="610">
        <v>4041</v>
      </c>
      <c r="J73" s="605" t="s">
        <v>446</v>
      </c>
      <c r="K73" s="647">
        <v>38931</v>
      </c>
      <c r="L73" s="648" t="s">
        <v>1058</v>
      </c>
      <c r="M73" s="610" t="s">
        <v>868</v>
      </c>
      <c r="N73" s="605" t="s">
        <v>869</v>
      </c>
      <c r="O73" s="742" t="s">
        <v>870</v>
      </c>
      <c r="P73" s="649" t="s">
        <v>871</v>
      </c>
      <c r="Q73" s="743">
        <v>42257</v>
      </c>
      <c r="R73" s="651">
        <v>35</v>
      </c>
      <c r="S73" s="744">
        <v>42264</v>
      </c>
      <c r="T73" s="927" t="str">
        <f t="shared" ca="1" si="33"/>
        <v>OK</v>
      </c>
      <c r="U73" s="651">
        <f>IF(ISERROR(VLOOKUP(C73,cotisation15_16,4,FALSE)),".",VLOOKUP(C73,cotisation15_16,4,FALSE))</f>
        <v>100</v>
      </c>
      <c r="V73" s="746">
        <v>42264</v>
      </c>
      <c r="W73" s="792" t="str">
        <f t="shared" ca="1" si="34"/>
        <v>OK</v>
      </c>
      <c r="X73" s="651"/>
      <c r="Y73" s="783"/>
      <c r="Z73" s="792" t="str">
        <f t="shared" ca="1" si="35"/>
        <v>-</v>
      </c>
      <c r="AA73" s="651"/>
      <c r="AB73" s="658"/>
      <c r="AC73" s="795" t="str">
        <f t="shared" ca="1" si="36"/>
        <v>-</v>
      </c>
      <c r="AD73" s="651"/>
      <c r="AE73" s="655"/>
      <c r="AF73" s="659" t="str">
        <f t="shared" ca="1" si="37"/>
        <v>-</v>
      </c>
      <c r="AG73" s="651"/>
      <c r="AH73" s="655"/>
      <c r="AI73" s="659" t="str">
        <f t="shared" ca="1" si="38"/>
        <v>-</v>
      </c>
      <c r="AJ73" s="287"/>
      <c r="AK73" s="694">
        <f t="shared" si="39"/>
        <v>135</v>
      </c>
      <c r="AL73" s="694">
        <f t="shared" ca="1" si="42"/>
        <v>135</v>
      </c>
      <c r="AM73" s="932" t="str">
        <f t="shared" ca="1" si="40"/>
        <v>ok</v>
      </c>
      <c r="AN73" s="771"/>
      <c r="AO73" s="768"/>
      <c r="AP73" s="773"/>
      <c r="AQ73" s="768" t="str">
        <f t="shared" ca="1" si="41"/>
        <v>.</v>
      </c>
      <c r="AR73" s="768" t="str">
        <f t="shared" ca="1" si="31"/>
        <v>.</v>
      </c>
      <c r="AS73" s="768" t="str">
        <f t="shared" ca="1" si="30"/>
        <v>.</v>
      </c>
      <c r="AU73" s="770"/>
    </row>
    <row r="74" spans="1:47" ht="24">
      <c r="A74" s="727">
        <v>42273</v>
      </c>
      <c r="B74" s="741">
        <f t="shared" si="32"/>
        <v>1</v>
      </c>
      <c r="C74" s="691" t="s">
        <v>796</v>
      </c>
      <c r="D74" s="610">
        <v>109282</v>
      </c>
      <c r="E74" s="610" t="s">
        <v>902</v>
      </c>
      <c r="F74" s="689"/>
      <c r="G74" s="610" t="s">
        <v>242</v>
      </c>
      <c r="H74" s="610" t="s">
        <v>1094</v>
      </c>
      <c r="I74" s="610">
        <v>4420</v>
      </c>
      <c r="J74" s="605" t="s">
        <v>10</v>
      </c>
      <c r="K74" s="647">
        <v>38955</v>
      </c>
      <c r="L74" s="648" t="s">
        <v>1058</v>
      </c>
      <c r="M74" s="610" t="s">
        <v>1095</v>
      </c>
      <c r="N74" s="605" t="s">
        <v>1096</v>
      </c>
      <c r="O74" s="742" t="s">
        <v>1097</v>
      </c>
      <c r="P74" s="649" t="s">
        <v>1098</v>
      </c>
      <c r="Q74" s="743">
        <v>42256</v>
      </c>
      <c r="R74" s="651">
        <v>35</v>
      </c>
      <c r="S74" s="744">
        <v>42263</v>
      </c>
      <c r="T74" s="927" t="str">
        <f t="shared" ca="1" si="33"/>
        <v>OK</v>
      </c>
      <c r="U74" s="651">
        <v>35</v>
      </c>
      <c r="V74" s="746">
        <v>42263</v>
      </c>
      <c r="W74" s="792" t="str">
        <f t="shared" ca="1" si="34"/>
        <v>OK</v>
      </c>
      <c r="X74" s="651">
        <v>65</v>
      </c>
      <c r="Y74" s="783"/>
      <c r="Z74" s="792" t="str">
        <f t="shared" ca="1" si="35"/>
        <v>encour</v>
      </c>
      <c r="AA74" s="651"/>
      <c r="AB74" s="658"/>
      <c r="AC74" s="795" t="str">
        <f t="shared" ca="1" si="36"/>
        <v>-</v>
      </c>
      <c r="AD74" s="651"/>
      <c r="AE74" s="655"/>
      <c r="AF74" s="659" t="str">
        <f t="shared" ca="1" si="37"/>
        <v>-</v>
      </c>
      <c r="AG74" s="651"/>
      <c r="AH74" s="655"/>
      <c r="AI74" s="659" t="str">
        <f t="shared" ca="1" si="38"/>
        <v>-</v>
      </c>
      <c r="AJ74" s="287"/>
      <c r="AK74" s="694">
        <f t="shared" si="39"/>
        <v>135</v>
      </c>
      <c r="AL74" s="694">
        <f t="shared" ca="1" si="42"/>
        <v>70</v>
      </c>
      <c r="AM74" s="932">
        <f t="shared" ca="1" si="40"/>
        <v>65</v>
      </c>
      <c r="AN74" s="771"/>
      <c r="AO74" s="768"/>
      <c r="AP74" s="773"/>
      <c r="AQ74" s="768" t="str">
        <f t="shared" ca="1" si="41"/>
        <v>.</v>
      </c>
      <c r="AR74" s="768" t="str">
        <f t="shared" ca="1" si="31"/>
        <v>.</v>
      </c>
      <c r="AS74" s="768" t="str">
        <f t="shared" ca="1" si="30"/>
        <v>.</v>
      </c>
      <c r="AU74" s="770"/>
    </row>
    <row r="75" spans="1:47">
      <c r="A75" s="727">
        <v>42273</v>
      </c>
      <c r="B75" s="741">
        <f t="shared" si="32"/>
        <v>1</v>
      </c>
      <c r="C75" s="691" t="s">
        <v>797</v>
      </c>
      <c r="D75" s="610">
        <v>109283</v>
      </c>
      <c r="E75" s="610" t="s">
        <v>1085</v>
      </c>
      <c r="F75" s="689"/>
      <c r="G75" s="610" t="s">
        <v>242</v>
      </c>
      <c r="H75" s="610" t="s">
        <v>1086</v>
      </c>
      <c r="I75" s="610">
        <v>4420</v>
      </c>
      <c r="J75" s="605" t="s">
        <v>10</v>
      </c>
      <c r="K75" s="647">
        <v>38135</v>
      </c>
      <c r="L75" s="235" t="s">
        <v>1058</v>
      </c>
      <c r="M75" s="610"/>
      <c r="N75" s="605" t="s">
        <v>1089</v>
      </c>
      <c r="O75" s="742" t="s">
        <v>1087</v>
      </c>
      <c r="P75" s="649" t="s">
        <v>1088</v>
      </c>
      <c r="Q75" s="743">
        <v>42271</v>
      </c>
      <c r="R75" s="651">
        <f>IF(ISERROR(VLOOKUP(C75,cotisation15_16,3,FALSE)),".",VLOOKUP(C75,cotisation15_16,3,FALSE))</f>
        <v>35</v>
      </c>
      <c r="S75" s="744">
        <v>42271</v>
      </c>
      <c r="T75" s="927" t="str">
        <f t="shared" ca="1" si="33"/>
        <v>OK</v>
      </c>
      <c r="U75" s="651"/>
      <c r="V75" s="746"/>
      <c r="W75" s="792" t="str">
        <f t="shared" ca="1" si="34"/>
        <v>-</v>
      </c>
      <c r="X75" s="651">
        <v>100</v>
      </c>
      <c r="Y75" s="783"/>
      <c r="Z75" s="792" t="str">
        <f t="shared" ca="1" si="35"/>
        <v>encour</v>
      </c>
      <c r="AA75" s="651"/>
      <c r="AB75" s="658"/>
      <c r="AC75" s="795" t="str">
        <f t="shared" ca="1" si="36"/>
        <v>-</v>
      </c>
      <c r="AD75" s="651"/>
      <c r="AE75" s="655"/>
      <c r="AF75" s="659" t="str">
        <f t="shared" ca="1" si="37"/>
        <v>-</v>
      </c>
      <c r="AG75" s="651"/>
      <c r="AH75" s="655"/>
      <c r="AI75" s="659" t="str">
        <f t="shared" ca="1" si="38"/>
        <v>-</v>
      </c>
      <c r="AJ75" s="287"/>
      <c r="AK75" s="694">
        <f t="shared" si="39"/>
        <v>135</v>
      </c>
      <c r="AL75" s="694">
        <f ca="1">IF(Q75,IF(T75="ok",+R75)+IF(W75="ok",+U75)+IF(Z75="ok",+X75)+IF(AC75="ok",+AA75)+IF(AF75="ok",+AD75)+IF(AI75="ok",+AG75),"-")</f>
        <v>35</v>
      </c>
      <c r="AM75" s="932">
        <f t="shared" ca="1" si="40"/>
        <v>100</v>
      </c>
      <c r="AN75" s="772"/>
      <c r="AO75" s="772"/>
      <c r="AP75" s="773"/>
      <c r="AQ75" s="768" t="str">
        <f t="shared" ca="1" si="41"/>
        <v>.</v>
      </c>
      <c r="AR75" s="768" t="str">
        <f t="shared" ca="1" si="31"/>
        <v>.</v>
      </c>
      <c r="AS75" s="768" t="str">
        <f t="shared" ca="1" si="30"/>
        <v>.</v>
      </c>
    </row>
    <row r="76" spans="1:47" ht="24">
      <c r="A76" s="727">
        <v>42275</v>
      </c>
      <c r="B76" s="741">
        <f t="shared" si="32"/>
        <v>1</v>
      </c>
      <c r="C76" s="691" t="s">
        <v>796</v>
      </c>
      <c r="D76" s="610">
        <v>109469</v>
      </c>
      <c r="E76" s="610" t="s">
        <v>914</v>
      </c>
      <c r="F76" s="689"/>
      <c r="G76" s="610" t="s">
        <v>242</v>
      </c>
      <c r="H76" s="610" t="s">
        <v>838</v>
      </c>
      <c r="I76" s="610">
        <v>4000</v>
      </c>
      <c r="J76" s="605" t="s">
        <v>1</v>
      </c>
      <c r="K76" s="647">
        <v>39154</v>
      </c>
      <c r="L76" s="648" t="s">
        <v>1058</v>
      </c>
      <c r="M76" s="610"/>
      <c r="N76" s="605" t="s">
        <v>839</v>
      </c>
      <c r="O76" s="742" t="s">
        <v>1036</v>
      </c>
      <c r="P76" s="790" t="s">
        <v>1211</v>
      </c>
      <c r="Q76" s="743">
        <v>42256</v>
      </c>
      <c r="R76" s="651">
        <v>35</v>
      </c>
      <c r="S76" s="744">
        <v>42275</v>
      </c>
      <c r="T76" s="927" t="str">
        <f t="shared" ca="1" si="33"/>
        <v>OK</v>
      </c>
      <c r="U76" s="651">
        <f t="shared" ref="U76:U82" si="43">IF(ISERROR(VLOOKUP(C76,cotisation15_16,4,FALSE)),".",VLOOKUP(C76,cotisation15_16,4,FALSE))</f>
        <v>100</v>
      </c>
      <c r="V76" s="746">
        <v>42275</v>
      </c>
      <c r="W76" s="792" t="str">
        <f t="shared" ca="1" si="34"/>
        <v>OK</v>
      </c>
      <c r="X76" s="651"/>
      <c r="Y76" s="783"/>
      <c r="Z76" s="792" t="str">
        <f t="shared" ca="1" si="35"/>
        <v>-</v>
      </c>
      <c r="AA76" s="651"/>
      <c r="AB76" s="658"/>
      <c r="AC76" s="795" t="str">
        <f t="shared" ca="1" si="36"/>
        <v>-</v>
      </c>
      <c r="AD76" s="651"/>
      <c r="AE76" s="655"/>
      <c r="AF76" s="659" t="str">
        <f t="shared" ca="1" si="37"/>
        <v>-</v>
      </c>
      <c r="AG76" s="651"/>
      <c r="AH76" s="655"/>
      <c r="AI76" s="659" t="str">
        <f t="shared" ca="1" si="38"/>
        <v>-</v>
      </c>
      <c r="AJ76" s="287"/>
      <c r="AK76" s="694">
        <f t="shared" si="39"/>
        <v>135</v>
      </c>
      <c r="AL76" s="694">
        <f ca="1">IF(T76="ok",+R76)+IF(W76="ok",+U76)+IF(Z76="ok",+X76)+IF(AC76="ok",+AA76)+IF(AF76="ok",+AD76)+IF(AI76="ok",+AG76)</f>
        <v>135</v>
      </c>
      <c r="AM76" s="932" t="str">
        <f t="shared" ca="1" si="40"/>
        <v>ok</v>
      </c>
      <c r="AN76" s="771">
        <v>42267</v>
      </c>
      <c r="AO76" s="768"/>
      <c r="AP76" s="773"/>
      <c r="AQ76" s="768" t="str">
        <f t="shared" ca="1" si="41"/>
        <v>.</v>
      </c>
      <c r="AR76" s="768" t="str">
        <f t="shared" ca="1" si="31"/>
        <v>.</v>
      </c>
      <c r="AS76" s="768" t="str">
        <f t="shared" ca="1" si="30"/>
        <v>.</v>
      </c>
      <c r="AU76" s="770"/>
    </row>
    <row r="77" spans="1:47">
      <c r="A77" s="727">
        <v>42270</v>
      </c>
      <c r="B77" s="741">
        <f t="shared" si="32"/>
        <v>1</v>
      </c>
      <c r="C77" s="691" t="s">
        <v>1035</v>
      </c>
      <c r="D77" s="610">
        <v>109470</v>
      </c>
      <c r="E77" s="610" t="s">
        <v>1078</v>
      </c>
      <c r="F77" s="689"/>
      <c r="G77" s="610" t="s">
        <v>242</v>
      </c>
      <c r="H77" s="610" t="s">
        <v>1049</v>
      </c>
      <c r="I77" s="610">
        <v>4000</v>
      </c>
      <c r="J77" s="605" t="s">
        <v>1</v>
      </c>
      <c r="K77" s="647">
        <v>40533</v>
      </c>
      <c r="L77" s="648" t="s">
        <v>1058</v>
      </c>
      <c r="M77" s="610"/>
      <c r="N77" s="605" t="s">
        <v>1052</v>
      </c>
      <c r="O77" s="742" t="s">
        <v>1050</v>
      </c>
      <c r="P77" s="649" t="s">
        <v>1051</v>
      </c>
      <c r="Q77" s="743">
        <v>42261</v>
      </c>
      <c r="R77" s="651">
        <v>35</v>
      </c>
      <c r="S77" s="744">
        <v>42265</v>
      </c>
      <c r="T77" s="927" t="str">
        <f t="shared" ca="1" si="33"/>
        <v>OK</v>
      </c>
      <c r="U77" s="651">
        <f t="shared" si="43"/>
        <v>70</v>
      </c>
      <c r="V77" s="746">
        <v>42265</v>
      </c>
      <c r="W77" s="792" t="str">
        <f t="shared" ca="1" si="34"/>
        <v>OK</v>
      </c>
      <c r="X77" s="651"/>
      <c r="Y77" s="783"/>
      <c r="Z77" s="792" t="str">
        <f t="shared" ca="1" si="35"/>
        <v>-</v>
      </c>
      <c r="AA77" s="651"/>
      <c r="AB77" s="658"/>
      <c r="AC77" s="795" t="str">
        <f t="shared" ca="1" si="36"/>
        <v>-</v>
      </c>
      <c r="AD77" s="651"/>
      <c r="AE77" s="655"/>
      <c r="AF77" s="659" t="str">
        <f t="shared" ca="1" si="37"/>
        <v>-</v>
      </c>
      <c r="AG77" s="651"/>
      <c r="AH77" s="655"/>
      <c r="AI77" s="659" t="str">
        <f t="shared" ca="1" si="38"/>
        <v>-</v>
      </c>
      <c r="AJ77" s="287"/>
      <c r="AK77" s="694">
        <f t="shared" si="39"/>
        <v>105</v>
      </c>
      <c r="AL77" s="694">
        <f ca="1">IF(T77="ok",+R77)+IF(W77="ok",+U77)+IF(Z77="ok",+X77)+IF(AC77="ok",+AA77)+IF(AF77="ok",+AD77)+IF(AI77="ok",+AG77)</f>
        <v>105</v>
      </c>
      <c r="AM77" s="932" t="str">
        <f t="shared" ca="1" si="40"/>
        <v>ok</v>
      </c>
      <c r="AN77" s="769"/>
      <c r="AO77" s="768"/>
      <c r="AP77" s="773"/>
      <c r="AQ77" s="768" t="str">
        <f t="shared" ca="1" si="41"/>
        <v>.</v>
      </c>
      <c r="AR77" s="768" t="str">
        <f t="shared" ca="1" si="31"/>
        <v>.</v>
      </c>
      <c r="AS77" s="768"/>
      <c r="AU77" s="770"/>
    </row>
    <row r="78" spans="1:47">
      <c r="A78" s="727">
        <v>42270</v>
      </c>
      <c r="B78" s="741">
        <f t="shared" si="32"/>
        <v>2</v>
      </c>
      <c r="C78" s="691" t="s">
        <v>1035</v>
      </c>
      <c r="D78" s="610">
        <v>109472</v>
      </c>
      <c r="E78" s="610" t="s">
        <v>1079</v>
      </c>
      <c r="F78" s="689"/>
      <c r="G78" s="610" t="s">
        <v>26</v>
      </c>
      <c r="H78" s="610" t="s">
        <v>1049</v>
      </c>
      <c r="I78" s="610">
        <v>4000</v>
      </c>
      <c r="J78" s="605" t="s">
        <v>1</v>
      </c>
      <c r="K78" s="647">
        <v>41254</v>
      </c>
      <c r="L78" s="648" t="s">
        <v>1058</v>
      </c>
      <c r="M78" s="610"/>
      <c r="N78" s="605" t="s">
        <v>1052</v>
      </c>
      <c r="O78" s="742" t="s">
        <v>1050</v>
      </c>
      <c r="P78" s="649" t="s">
        <v>1053</v>
      </c>
      <c r="Q78" s="743">
        <v>42261</v>
      </c>
      <c r="R78" s="651">
        <v>35</v>
      </c>
      <c r="S78" s="744">
        <v>42265</v>
      </c>
      <c r="T78" s="927" t="str">
        <f t="shared" ca="1" si="33"/>
        <v>OK</v>
      </c>
      <c r="U78" s="651">
        <f t="shared" si="43"/>
        <v>70</v>
      </c>
      <c r="V78" s="746">
        <v>42265</v>
      </c>
      <c r="W78" s="792" t="str">
        <f t="shared" ca="1" si="34"/>
        <v>OK</v>
      </c>
      <c r="X78" s="651"/>
      <c r="Y78" s="783"/>
      <c r="Z78" s="792" t="str">
        <f t="shared" ca="1" si="35"/>
        <v>-</v>
      </c>
      <c r="AA78" s="651"/>
      <c r="AB78" s="658"/>
      <c r="AC78" s="795" t="str">
        <f t="shared" ca="1" si="36"/>
        <v>-</v>
      </c>
      <c r="AD78" s="651"/>
      <c r="AE78" s="655"/>
      <c r="AF78" s="659" t="str">
        <f t="shared" ca="1" si="37"/>
        <v>-</v>
      </c>
      <c r="AG78" s="651"/>
      <c r="AH78" s="655"/>
      <c r="AI78" s="659" t="str">
        <f t="shared" ca="1" si="38"/>
        <v>-</v>
      </c>
      <c r="AJ78" s="287"/>
      <c r="AK78" s="694">
        <f t="shared" si="39"/>
        <v>105</v>
      </c>
      <c r="AL78" s="694">
        <f ca="1">IF(T78="ok",+R78)+IF(W78="ok",+U78)+IF(Z78="ok",+X78)+IF(AC78="ok",+AA78)+IF(AF78="ok",+AD78)+IF(AI78="ok",+AG78)</f>
        <v>105</v>
      </c>
      <c r="AM78" s="932" t="str">
        <f t="shared" ca="1" si="40"/>
        <v>ok</v>
      </c>
      <c r="AN78" s="769"/>
      <c r="AO78" s="768"/>
      <c r="AP78" s="773"/>
      <c r="AQ78" s="768" t="str">
        <f t="shared" ca="1" si="41"/>
        <v>.</v>
      </c>
      <c r="AR78" s="768" t="str">
        <f t="shared" ca="1" si="31"/>
        <v>.</v>
      </c>
      <c r="AS78" s="768"/>
      <c r="AU78" s="770"/>
    </row>
    <row r="79" spans="1:47" ht="24">
      <c r="A79" s="727">
        <v>42270</v>
      </c>
      <c r="B79" s="741">
        <f t="shared" si="32"/>
        <v>3</v>
      </c>
      <c r="C79" s="691" t="s">
        <v>1035</v>
      </c>
      <c r="D79" s="610">
        <v>109473</v>
      </c>
      <c r="E79" s="610" t="s">
        <v>1045</v>
      </c>
      <c r="F79" s="689"/>
      <c r="G79" s="610" t="s">
        <v>26</v>
      </c>
      <c r="H79" s="610" t="s">
        <v>1046</v>
      </c>
      <c r="I79" s="610">
        <v>4420</v>
      </c>
      <c r="J79" s="605" t="s">
        <v>10</v>
      </c>
      <c r="K79" s="647">
        <v>41151</v>
      </c>
      <c r="L79" s="648" t="s">
        <v>1058</v>
      </c>
      <c r="M79" s="610"/>
      <c r="N79" s="605" t="s">
        <v>1048</v>
      </c>
      <c r="O79" s="742" t="s">
        <v>1047</v>
      </c>
      <c r="P79" s="662"/>
      <c r="Q79" s="743">
        <v>42261</v>
      </c>
      <c r="R79" s="651">
        <v>35</v>
      </c>
      <c r="S79" s="744">
        <v>42267</v>
      </c>
      <c r="T79" s="927" t="str">
        <f t="shared" ca="1" si="33"/>
        <v>OK</v>
      </c>
      <c r="U79" s="651">
        <f t="shared" si="43"/>
        <v>70</v>
      </c>
      <c r="V79" s="746">
        <v>42267</v>
      </c>
      <c r="W79" s="792" t="str">
        <f t="shared" ca="1" si="34"/>
        <v>OK</v>
      </c>
      <c r="X79" s="651"/>
      <c r="Y79" s="783"/>
      <c r="Z79" s="792" t="str">
        <f t="shared" ca="1" si="35"/>
        <v>-</v>
      </c>
      <c r="AA79" s="651"/>
      <c r="AB79" s="658"/>
      <c r="AC79" s="795" t="str">
        <f t="shared" ca="1" si="36"/>
        <v>-</v>
      </c>
      <c r="AD79" s="651"/>
      <c r="AE79" s="655"/>
      <c r="AF79" s="659" t="str">
        <f t="shared" ca="1" si="37"/>
        <v>-</v>
      </c>
      <c r="AG79" s="651"/>
      <c r="AH79" s="655"/>
      <c r="AI79" s="659" t="str">
        <f t="shared" ca="1" si="38"/>
        <v>-</v>
      </c>
      <c r="AJ79" s="287"/>
      <c r="AK79" s="694">
        <f t="shared" si="39"/>
        <v>105</v>
      </c>
      <c r="AL79" s="694">
        <f ca="1">IF(Q79,IF(T79="ok",+R79)+IF(W79="ok",+U79)+IF(Z79="ok",+X79)+IF(AC79="ok",+AA79)+IF(AF79="ok",+AD79)+IF(AI79="ok",+AG79),"-")</f>
        <v>105</v>
      </c>
      <c r="AM79" s="932" t="str">
        <f t="shared" ca="1" si="40"/>
        <v>ok</v>
      </c>
      <c r="AN79" s="769"/>
      <c r="AO79" s="768"/>
      <c r="AP79" s="773"/>
      <c r="AQ79" s="768" t="str">
        <f t="shared" ca="1" si="41"/>
        <v>.</v>
      </c>
      <c r="AR79" s="768" t="str">
        <f t="shared" ca="1" si="31"/>
        <v>.</v>
      </c>
      <c r="AS79" s="768" t="str">
        <f ca="1">IF(W79="rappel",TODAY()-S79,".")</f>
        <v>.</v>
      </c>
      <c r="AU79" s="770"/>
    </row>
    <row r="80" spans="1:47" ht="24">
      <c r="A80" s="727">
        <v>42270</v>
      </c>
      <c r="B80" s="741">
        <f t="shared" si="32"/>
        <v>1</v>
      </c>
      <c r="C80" s="691" t="s">
        <v>136</v>
      </c>
      <c r="D80" s="610">
        <v>109474</v>
      </c>
      <c r="E80" s="610" t="s">
        <v>1031</v>
      </c>
      <c r="F80" s="689"/>
      <c r="G80" s="610" t="s">
        <v>242</v>
      </c>
      <c r="H80" s="610" t="s">
        <v>1043</v>
      </c>
      <c r="I80" s="610">
        <v>4420</v>
      </c>
      <c r="J80" s="605" t="s">
        <v>10</v>
      </c>
      <c r="K80" s="647">
        <v>38911</v>
      </c>
      <c r="L80" s="648" t="s">
        <v>1058</v>
      </c>
      <c r="M80" s="610"/>
      <c r="N80" s="605" t="s">
        <v>1044</v>
      </c>
      <c r="O80" s="742"/>
      <c r="P80" s="662" t="s">
        <v>1139</v>
      </c>
      <c r="Q80" s="743">
        <v>42254</v>
      </c>
      <c r="R80" s="651">
        <v>35</v>
      </c>
      <c r="S80" s="744">
        <v>42254</v>
      </c>
      <c r="T80" s="927" t="str">
        <f t="shared" ca="1" si="33"/>
        <v>OK</v>
      </c>
      <c r="U80" s="651" t="str">
        <f t="shared" si="43"/>
        <v>.</v>
      </c>
      <c r="V80" s="746">
        <v>42254</v>
      </c>
      <c r="W80" s="792" t="str">
        <f t="shared" ca="1" si="34"/>
        <v>-</v>
      </c>
      <c r="X80" s="651"/>
      <c r="Y80" s="783"/>
      <c r="Z80" s="792" t="str">
        <f t="shared" ca="1" si="35"/>
        <v>-</v>
      </c>
      <c r="AA80" s="651"/>
      <c r="AB80" s="658"/>
      <c r="AC80" s="795" t="str">
        <f t="shared" ca="1" si="36"/>
        <v>-</v>
      </c>
      <c r="AD80" s="651"/>
      <c r="AE80" s="655"/>
      <c r="AF80" s="659" t="str">
        <f t="shared" ca="1" si="37"/>
        <v>-</v>
      </c>
      <c r="AG80" s="651"/>
      <c r="AH80" s="655"/>
      <c r="AI80" s="659" t="str">
        <f t="shared" ca="1" si="38"/>
        <v>-</v>
      </c>
      <c r="AJ80" s="287"/>
      <c r="AK80" s="694" t="str">
        <f t="shared" si="39"/>
        <v/>
      </c>
      <c r="AL80" s="694">
        <f ca="1">IF(T80="ok",+R80)+IF(W80="ok",+U80)+IF(Z80="ok",+X80)+IF(AC80="ok",+AA80)+IF(AF80="ok",+AD80)+IF(AI80="ok",+AG80)</f>
        <v>35</v>
      </c>
      <c r="AM80" s="932" t="str">
        <f t="shared" si="40"/>
        <v/>
      </c>
      <c r="AN80" s="772"/>
      <c r="AO80" s="768"/>
      <c r="AP80" s="773"/>
      <c r="AQ80" s="768" t="str">
        <f t="shared" ca="1" si="41"/>
        <v>.</v>
      </c>
      <c r="AR80" s="768" t="str">
        <f t="shared" ca="1" si="31"/>
        <v>.</v>
      </c>
      <c r="AS80" s="768"/>
      <c r="AU80" s="770"/>
    </row>
    <row r="81" spans="1:49" ht="24">
      <c r="A81" s="727">
        <v>42279</v>
      </c>
      <c r="B81" s="741">
        <f t="shared" si="32"/>
        <v>1</v>
      </c>
      <c r="C81" s="691" t="s">
        <v>796</v>
      </c>
      <c r="D81" s="610">
        <v>110293</v>
      </c>
      <c r="E81" s="610" t="s">
        <v>1120</v>
      </c>
      <c r="F81" s="689"/>
      <c r="G81" s="610" t="s">
        <v>242</v>
      </c>
      <c r="H81" s="610" t="s">
        <v>1168</v>
      </c>
      <c r="I81" s="610">
        <v>4420</v>
      </c>
      <c r="J81" s="605" t="s">
        <v>272</v>
      </c>
      <c r="K81" s="647">
        <v>38950</v>
      </c>
      <c r="L81" s="648" t="s">
        <v>1058</v>
      </c>
      <c r="M81" s="610"/>
      <c r="N81" s="605" t="s">
        <v>1169</v>
      </c>
      <c r="O81" s="688"/>
      <c r="P81" s="790" t="s">
        <v>1171</v>
      </c>
      <c r="Q81" s="743">
        <v>42263</v>
      </c>
      <c r="R81" s="651">
        <f>IF(ISERROR(VLOOKUP(C81,cotisation15_16,3,FALSE)),".",VLOOKUP(C81,cotisation15_16,3,FALSE))</f>
        <v>35</v>
      </c>
      <c r="S81" s="744">
        <v>42272</v>
      </c>
      <c r="T81" s="927" t="str">
        <f t="shared" ca="1" si="33"/>
        <v>OK</v>
      </c>
      <c r="U81" s="651">
        <f t="shared" si="43"/>
        <v>100</v>
      </c>
      <c r="V81" s="746"/>
      <c r="W81" s="792" t="str">
        <f t="shared" ca="1" si="34"/>
        <v>rappel</v>
      </c>
      <c r="X81" s="651"/>
      <c r="Y81" s="783"/>
      <c r="Z81" s="792" t="str">
        <f t="shared" ca="1" si="35"/>
        <v>-</v>
      </c>
      <c r="AA81" s="651"/>
      <c r="AB81" s="658"/>
      <c r="AC81" s="795" t="str">
        <f t="shared" ca="1" si="36"/>
        <v>-</v>
      </c>
      <c r="AD81" s="651"/>
      <c r="AE81" s="655"/>
      <c r="AF81" s="659" t="str">
        <f t="shared" ca="1" si="37"/>
        <v>-</v>
      </c>
      <c r="AG81" s="651"/>
      <c r="AH81" s="655"/>
      <c r="AI81" s="659" t="str">
        <f t="shared" ca="1" si="38"/>
        <v>-</v>
      </c>
      <c r="AJ81" s="287"/>
      <c r="AK81" s="694">
        <f t="shared" si="39"/>
        <v>135</v>
      </c>
      <c r="AL81" s="694">
        <f ca="1">IF(Q81,IF(T81="ok",+R81)+IF(W81="ok",+U81)+IF(Z81="ok",+X81)+IF(AC81="ok",+AA81)+IF(AF81="ok",+AD81)+IF(AI81="ok",+AG81),"-")</f>
        <v>35</v>
      </c>
      <c r="AM81" s="932">
        <f t="shared" ca="1" si="40"/>
        <v>100</v>
      </c>
      <c r="AN81" s="772"/>
      <c r="AO81" s="771"/>
      <c r="AP81" s="773"/>
      <c r="AQ81" s="768" t="str">
        <f t="shared" ca="1" si="41"/>
        <v>.</v>
      </c>
      <c r="AR81" s="768">
        <f ca="1">IF(W81="rappel",TODAY()-Q81-14,".")</f>
        <v>13</v>
      </c>
      <c r="AS81" s="768">
        <f ca="1">IF(W81="rappel",TODAY()-S81,".")</f>
        <v>18</v>
      </c>
    </row>
    <row r="82" spans="1:49" ht="24">
      <c r="A82" s="727">
        <v>42279</v>
      </c>
      <c r="B82" s="741">
        <f t="shared" si="32"/>
        <v>2</v>
      </c>
      <c r="C82" s="691" t="s">
        <v>796</v>
      </c>
      <c r="D82" s="610">
        <v>110294</v>
      </c>
      <c r="E82" s="610" t="s">
        <v>894</v>
      </c>
      <c r="F82" s="689"/>
      <c r="G82" s="610" t="s">
        <v>242</v>
      </c>
      <c r="H82" s="610" t="s">
        <v>850</v>
      </c>
      <c r="I82" s="610">
        <v>4000</v>
      </c>
      <c r="J82" s="605" t="s">
        <v>1</v>
      </c>
      <c r="K82" s="647">
        <v>39107</v>
      </c>
      <c r="L82" s="648" t="s">
        <v>1058</v>
      </c>
      <c r="M82" s="610" t="s">
        <v>851</v>
      </c>
      <c r="N82" s="610" t="s">
        <v>1200</v>
      </c>
      <c r="O82" s="688" t="s">
        <v>1137</v>
      </c>
      <c r="P82" s="649" t="s">
        <v>852</v>
      </c>
      <c r="Q82" s="743">
        <v>42263</v>
      </c>
      <c r="R82" s="651">
        <v>35</v>
      </c>
      <c r="S82" s="744">
        <v>42279</v>
      </c>
      <c r="T82" s="927" t="str">
        <f t="shared" ca="1" si="33"/>
        <v>OK</v>
      </c>
      <c r="U82" s="651">
        <f t="shared" si="43"/>
        <v>100</v>
      </c>
      <c r="V82" s="746"/>
      <c r="W82" s="792" t="str">
        <f t="shared" ca="1" si="34"/>
        <v>rappel</v>
      </c>
      <c r="X82" s="651"/>
      <c r="Y82" s="783"/>
      <c r="Z82" s="792" t="str">
        <f t="shared" ca="1" si="35"/>
        <v>-</v>
      </c>
      <c r="AA82" s="651"/>
      <c r="AB82" s="658"/>
      <c r="AC82" s="795" t="str">
        <f t="shared" ca="1" si="36"/>
        <v>-</v>
      </c>
      <c r="AD82" s="651"/>
      <c r="AE82" s="655"/>
      <c r="AF82" s="659" t="str">
        <f t="shared" ca="1" si="37"/>
        <v>-</v>
      </c>
      <c r="AG82" s="651"/>
      <c r="AH82" s="655"/>
      <c r="AI82" s="659" t="str">
        <f t="shared" ca="1" si="38"/>
        <v>-</v>
      </c>
      <c r="AJ82" s="287"/>
      <c r="AK82" s="694">
        <f t="shared" si="39"/>
        <v>135</v>
      </c>
      <c r="AL82" s="694">
        <f ca="1">IF(T82="ok",+R82)+IF(W82="ok",+U82)+IF(Z82="ok",+X82)+IF(AC82="ok",+AA82)+IF(AF82="ok",+AD82)+IF(AI82="ok",+AG82)</f>
        <v>35</v>
      </c>
      <c r="AM82" s="932">
        <f t="shared" ca="1" si="40"/>
        <v>100</v>
      </c>
      <c r="AN82" s="771">
        <v>42276</v>
      </c>
      <c r="AO82" s="771"/>
      <c r="AP82" s="773"/>
      <c r="AQ82" s="768" t="str">
        <f t="shared" ca="1" si="41"/>
        <v>.</v>
      </c>
      <c r="AR82" s="768">
        <f ca="1">IF(W82="rappel",TODAY()-Q82-14,".")</f>
        <v>13</v>
      </c>
      <c r="AS82" s="768">
        <f ca="1">IF(W82="rappel",TODAY()-S82,".")</f>
        <v>11</v>
      </c>
      <c r="AU82" s="770"/>
    </row>
    <row r="83" spans="1:49" ht="24">
      <c r="A83" s="727">
        <v>42279</v>
      </c>
      <c r="B83" s="741">
        <f t="shared" si="32"/>
        <v>3</v>
      </c>
      <c r="C83" s="691" t="s">
        <v>796</v>
      </c>
      <c r="D83" s="610">
        <v>110295</v>
      </c>
      <c r="E83" s="610" t="s">
        <v>898</v>
      </c>
      <c r="F83" s="689"/>
      <c r="G83" s="610" t="s">
        <v>242</v>
      </c>
      <c r="H83" s="610" t="s">
        <v>840</v>
      </c>
      <c r="I83" s="610">
        <v>4460</v>
      </c>
      <c r="J83" s="605" t="s">
        <v>461</v>
      </c>
      <c r="K83" s="647">
        <v>39919</v>
      </c>
      <c r="L83" s="648" t="s">
        <v>1058</v>
      </c>
      <c r="M83" s="610"/>
      <c r="N83" s="605" t="s">
        <v>841</v>
      </c>
      <c r="O83" s="767" t="s">
        <v>802</v>
      </c>
      <c r="P83" s="649" t="s">
        <v>842</v>
      </c>
      <c r="Q83" s="743">
        <v>42249</v>
      </c>
      <c r="R83" s="651">
        <v>35</v>
      </c>
      <c r="S83" s="744">
        <v>42279</v>
      </c>
      <c r="T83" s="927" t="str">
        <f t="shared" ca="1" si="33"/>
        <v>OK</v>
      </c>
      <c r="U83" s="651"/>
      <c r="V83" s="746">
        <v>42277</v>
      </c>
      <c r="W83" s="792" t="str">
        <f t="shared" ca="1" si="34"/>
        <v>-</v>
      </c>
      <c r="X83" s="651">
        <v>50</v>
      </c>
      <c r="Y83" s="949" t="s">
        <v>1275</v>
      </c>
      <c r="Z83" s="792" t="str">
        <f t="shared" ca="1" si="35"/>
        <v>encour</v>
      </c>
      <c r="AA83" s="651">
        <v>50</v>
      </c>
      <c r="AB83" s="950" t="s">
        <v>1274</v>
      </c>
      <c r="AC83" s="795" t="str">
        <f t="shared" ca="1" si="36"/>
        <v>encour</v>
      </c>
      <c r="AD83" s="651"/>
      <c r="AE83" s="655"/>
      <c r="AF83" s="659" t="str">
        <f t="shared" ca="1" si="37"/>
        <v>-</v>
      </c>
      <c r="AG83" s="651"/>
      <c r="AH83" s="655"/>
      <c r="AI83" s="659" t="str">
        <f t="shared" ca="1" si="38"/>
        <v>-</v>
      </c>
      <c r="AJ83" s="287"/>
      <c r="AK83" s="694">
        <f t="shared" si="39"/>
        <v>135</v>
      </c>
      <c r="AL83" s="694">
        <f ca="1">IF(T83="ok",+R83)+IF(W83="ok",+U83)+IF(Z83="ok",+X83)+IF(AC83="ok",+AA83)+IF(AF83="ok",+AD83)+IF(AI83="ok",+AG83)</f>
        <v>35</v>
      </c>
      <c r="AM83" s="932">
        <f t="shared" ca="1" si="40"/>
        <v>100</v>
      </c>
      <c r="AN83" s="771">
        <v>42267</v>
      </c>
      <c r="AO83" s="771">
        <v>42276</v>
      </c>
      <c r="AP83" s="773"/>
      <c r="AQ83" s="768" t="str">
        <f t="shared" ca="1" si="41"/>
        <v>.</v>
      </c>
      <c r="AR83" s="768" t="str">
        <f ca="1">IF(W83="rappel",TODAY()-Q83,".")</f>
        <v>.</v>
      </c>
      <c r="AS83" s="768" t="str">
        <f ca="1">IF(W83="rappel",TODAY()-S83,".")</f>
        <v>.</v>
      </c>
      <c r="AT83" s="777" t="s">
        <v>1273</v>
      </c>
      <c r="AU83" s="770"/>
    </row>
    <row r="84" spans="1:49" ht="24">
      <c r="A84" s="727">
        <v>42279</v>
      </c>
      <c r="B84" s="741">
        <f t="shared" si="32"/>
        <v>1</v>
      </c>
      <c r="C84" s="691" t="s">
        <v>797</v>
      </c>
      <c r="D84" s="610">
        <v>110297</v>
      </c>
      <c r="E84" s="610" t="s">
        <v>1019</v>
      </c>
      <c r="F84" s="689"/>
      <c r="G84" s="610" t="s">
        <v>242</v>
      </c>
      <c r="H84" s="232" t="s">
        <v>1073</v>
      </c>
      <c r="I84" s="610">
        <v>4420</v>
      </c>
      <c r="J84" s="605" t="s">
        <v>10</v>
      </c>
      <c r="K84" s="647">
        <v>40654</v>
      </c>
      <c r="L84" s="648" t="s">
        <v>1058</v>
      </c>
      <c r="M84" s="610" t="s">
        <v>1075</v>
      </c>
      <c r="N84" s="605" t="s">
        <v>1076</v>
      </c>
      <c r="O84" s="742" t="s">
        <v>1074</v>
      </c>
      <c r="P84" s="790" t="s">
        <v>1210</v>
      </c>
      <c r="Q84" s="743">
        <v>42257</v>
      </c>
      <c r="R84" s="651">
        <v>35</v>
      </c>
      <c r="S84" s="744">
        <v>42258</v>
      </c>
      <c r="T84" s="927" t="str">
        <f t="shared" ca="1" si="33"/>
        <v>OK</v>
      </c>
      <c r="U84" s="651">
        <f t="shared" ref="U84:U91" si="44">IF(ISERROR(VLOOKUP(C84,cotisation15_16,4,FALSE)),".",VLOOKUP(C84,cotisation15_16,4,FALSE))</f>
        <v>100</v>
      </c>
      <c r="V84" s="746">
        <v>42258</v>
      </c>
      <c r="W84" s="792" t="str">
        <f t="shared" ca="1" si="34"/>
        <v>OK</v>
      </c>
      <c r="X84" s="651"/>
      <c r="Y84" s="783"/>
      <c r="Z84" s="792" t="str">
        <f t="shared" ca="1" si="35"/>
        <v>-</v>
      </c>
      <c r="AA84" s="651"/>
      <c r="AB84" s="658"/>
      <c r="AC84" s="795" t="str">
        <f t="shared" ca="1" si="36"/>
        <v>-</v>
      </c>
      <c r="AD84" s="651"/>
      <c r="AE84" s="655"/>
      <c r="AF84" s="659" t="str">
        <f t="shared" ca="1" si="37"/>
        <v>-</v>
      </c>
      <c r="AG84" s="651"/>
      <c r="AH84" s="655"/>
      <c r="AI84" s="659" t="str">
        <f t="shared" ca="1" si="38"/>
        <v>-</v>
      </c>
      <c r="AJ84" s="287"/>
      <c r="AK84" s="694">
        <f t="shared" si="39"/>
        <v>135</v>
      </c>
      <c r="AL84" s="694">
        <f ca="1">IF(T84="ok",+R84)+IF(W84="ok",+U84)+IF(Z84="ok",+X84)+IF(AC84="ok",+AA84)+IF(AF84="ok",+AD84)+IF(AI84="ok",+AG84)</f>
        <v>135</v>
      </c>
      <c r="AM84" s="932" t="str">
        <f t="shared" ca="1" si="40"/>
        <v>ok</v>
      </c>
      <c r="AN84" s="772"/>
      <c r="AO84" s="768"/>
      <c r="AP84" s="773"/>
      <c r="AQ84" s="768" t="str">
        <f t="shared" ca="1" si="41"/>
        <v>.</v>
      </c>
      <c r="AR84" s="768" t="str">
        <f ca="1">IF(W84="rappel",TODAY()-Q84,".")</f>
        <v>.</v>
      </c>
      <c r="AS84" s="768" t="str">
        <f ca="1">IF(W84="rappel",TODAY()-S84,".")</f>
        <v>.</v>
      </c>
      <c r="AU84" s="770"/>
    </row>
    <row r="85" spans="1:49">
      <c r="A85" s="727">
        <v>42279</v>
      </c>
      <c r="B85" s="741">
        <f t="shared" si="32"/>
        <v>2</v>
      </c>
      <c r="C85" s="691" t="s">
        <v>797</v>
      </c>
      <c r="D85" s="610">
        <v>110298</v>
      </c>
      <c r="E85" s="610" t="s">
        <v>1164</v>
      </c>
      <c r="F85" s="689" t="s">
        <v>1271</v>
      </c>
      <c r="G85" s="610" t="s">
        <v>242</v>
      </c>
      <c r="H85" s="610" t="s">
        <v>1165</v>
      </c>
      <c r="I85" s="610">
        <v>4000</v>
      </c>
      <c r="J85" s="605" t="s">
        <v>1</v>
      </c>
      <c r="K85" s="647">
        <v>38902</v>
      </c>
      <c r="L85" s="648" t="s">
        <v>1058</v>
      </c>
      <c r="M85" s="610"/>
      <c r="N85" s="605" t="s">
        <v>1166</v>
      </c>
      <c r="O85" s="688"/>
      <c r="P85" s="649" t="s">
        <v>1167</v>
      </c>
      <c r="Q85" s="743">
        <v>42271</v>
      </c>
      <c r="R85" s="651">
        <f>IF(ISERROR(VLOOKUP(C85,cotisation15_16,3,FALSE)),".",VLOOKUP(C85,cotisation15_16,3,FALSE))</f>
        <v>35</v>
      </c>
      <c r="S85" s="744">
        <v>42279</v>
      </c>
      <c r="T85" s="927" t="str">
        <f t="shared" ca="1" si="33"/>
        <v>OK</v>
      </c>
      <c r="U85" s="651">
        <f t="shared" si="44"/>
        <v>100</v>
      </c>
      <c r="V85" s="746"/>
      <c r="W85" s="792" t="str">
        <f t="shared" ca="1" si="34"/>
        <v>rappel</v>
      </c>
      <c r="X85" s="651"/>
      <c r="Y85" s="783"/>
      <c r="Z85" s="792" t="str">
        <f t="shared" ca="1" si="35"/>
        <v>-</v>
      </c>
      <c r="AA85" s="651"/>
      <c r="AB85" s="658"/>
      <c r="AC85" s="795" t="str">
        <f t="shared" ca="1" si="36"/>
        <v>-</v>
      </c>
      <c r="AD85" s="651"/>
      <c r="AE85" s="655"/>
      <c r="AF85" s="659" t="str">
        <f t="shared" ca="1" si="37"/>
        <v>-</v>
      </c>
      <c r="AG85" s="651"/>
      <c r="AH85" s="655"/>
      <c r="AI85" s="659" t="str">
        <f t="shared" ca="1" si="38"/>
        <v>-</v>
      </c>
      <c r="AJ85" s="287"/>
      <c r="AK85" s="694">
        <f t="shared" si="39"/>
        <v>135</v>
      </c>
      <c r="AL85" s="694">
        <f t="shared" ref="AL85:AL95" ca="1" si="45">IF(Q85,IF(T85="ok",+R85)+IF(W85="ok",+U85)+IF(Z85="ok",+X85)+IF(AC85="ok",+AA85)+IF(AF85="ok",+AD85)+IF(AI85="ok",+AG85),"-")</f>
        <v>35</v>
      </c>
      <c r="AM85" s="932">
        <f t="shared" ca="1" si="40"/>
        <v>100</v>
      </c>
      <c r="AN85" s="771"/>
      <c r="AO85" s="772"/>
      <c r="AP85" s="773"/>
      <c r="AQ85" s="768" t="str">
        <f t="shared" ca="1" si="41"/>
        <v>.</v>
      </c>
      <c r="AR85" s="768">
        <f ca="1">IF(W85="rappel",TODAY()-Q85,".")</f>
        <v>19</v>
      </c>
      <c r="AS85" s="768">
        <f ca="1">IF(W85="rappel",TODAY()-S85,".")</f>
        <v>11</v>
      </c>
    </row>
    <row r="86" spans="1:49" ht="24">
      <c r="A86" s="727">
        <v>42279</v>
      </c>
      <c r="B86" s="741">
        <f t="shared" si="32"/>
        <v>1</v>
      </c>
      <c r="C86" s="691" t="s">
        <v>136</v>
      </c>
      <c r="D86" s="610">
        <v>110298</v>
      </c>
      <c r="E86" s="610" t="s">
        <v>1164</v>
      </c>
      <c r="F86" s="689" t="s">
        <v>797</v>
      </c>
      <c r="G86" s="610" t="s">
        <v>242</v>
      </c>
      <c r="H86" s="232" t="s">
        <v>1032</v>
      </c>
      <c r="I86" s="610"/>
      <c r="J86" s="605"/>
      <c r="K86" s="647"/>
      <c r="L86" s="648"/>
      <c r="M86" s="610"/>
      <c r="N86" s="605"/>
      <c r="O86" s="742"/>
      <c r="P86" s="649" t="s">
        <v>1167</v>
      </c>
      <c r="Q86" s="743">
        <v>42261</v>
      </c>
      <c r="R86" s="651">
        <v>0</v>
      </c>
      <c r="S86" s="744">
        <v>42279</v>
      </c>
      <c r="T86" s="927" t="str">
        <f t="shared" ca="1" si="33"/>
        <v>OK</v>
      </c>
      <c r="U86" s="651" t="str">
        <f t="shared" si="44"/>
        <v>.</v>
      </c>
      <c r="V86" s="746"/>
      <c r="W86" s="792" t="str">
        <f t="shared" ca="1" si="34"/>
        <v>-</v>
      </c>
      <c r="X86" s="651"/>
      <c r="Y86" s="783"/>
      <c r="Z86" s="792" t="str">
        <f t="shared" ca="1" si="35"/>
        <v>-</v>
      </c>
      <c r="AA86" s="651"/>
      <c r="AB86" s="658"/>
      <c r="AC86" s="795" t="str">
        <f t="shared" ca="1" si="36"/>
        <v>-</v>
      </c>
      <c r="AD86" s="651"/>
      <c r="AE86" s="655"/>
      <c r="AF86" s="659" t="str">
        <f t="shared" ca="1" si="37"/>
        <v>-</v>
      </c>
      <c r="AG86" s="651"/>
      <c r="AH86" s="655"/>
      <c r="AI86" s="659" t="str">
        <f t="shared" ca="1" si="38"/>
        <v>-</v>
      </c>
      <c r="AJ86" s="287"/>
      <c r="AK86" s="694" t="str">
        <f t="shared" si="39"/>
        <v/>
      </c>
      <c r="AL86" s="694">
        <f t="shared" ca="1" si="45"/>
        <v>0</v>
      </c>
      <c r="AM86" s="932" t="str">
        <f t="shared" si="40"/>
        <v/>
      </c>
      <c r="AN86" s="772">
        <v>42279</v>
      </c>
      <c r="AO86" s="768"/>
      <c r="AP86" s="773"/>
      <c r="AQ86" s="768" t="str">
        <f t="shared" ca="1" si="41"/>
        <v>.</v>
      </c>
      <c r="AR86" s="768" t="str">
        <f ca="1">IF(W86="rappel",TODAY()-Q86-14,".")</f>
        <v>.</v>
      </c>
      <c r="AS86" s="768"/>
      <c r="AU86" s="776"/>
    </row>
    <row r="87" spans="1:49" ht="12.75">
      <c r="A87" s="727">
        <v>42279</v>
      </c>
      <c r="B87" s="741">
        <f t="shared" si="32"/>
        <v>1</v>
      </c>
      <c r="C87" s="691" t="s">
        <v>1035</v>
      </c>
      <c r="D87" s="610">
        <v>110310</v>
      </c>
      <c r="E87" s="610" t="s">
        <v>1149</v>
      </c>
      <c r="F87" s="689"/>
      <c r="G87" s="610" t="s">
        <v>242</v>
      </c>
      <c r="H87" s="610" t="s">
        <v>1150</v>
      </c>
      <c r="I87" s="610">
        <v>4420</v>
      </c>
      <c r="J87" s="605" t="s">
        <v>10</v>
      </c>
      <c r="K87" s="647">
        <v>41446</v>
      </c>
      <c r="L87" s="648" t="s">
        <v>1058</v>
      </c>
      <c r="M87" s="610"/>
      <c r="N87" s="605" t="s">
        <v>1151</v>
      </c>
      <c r="O87" s="789" t="s">
        <v>1152</v>
      </c>
      <c r="P87" s="649" t="s">
        <v>1153</v>
      </c>
      <c r="Q87" s="743">
        <v>42261</v>
      </c>
      <c r="R87" s="651">
        <f>IF(ISERROR(VLOOKUP(C87,cotisation15_16,3,FALSE)),".",VLOOKUP(C87,cotisation15_16,3,FALSE))</f>
        <v>35</v>
      </c>
      <c r="S87" s="744">
        <v>42279</v>
      </c>
      <c r="T87" s="927" t="str">
        <f t="shared" ca="1" si="33"/>
        <v>OK</v>
      </c>
      <c r="U87" s="651">
        <f t="shared" si="44"/>
        <v>70</v>
      </c>
      <c r="V87" s="746">
        <v>42279</v>
      </c>
      <c r="W87" s="792" t="str">
        <f t="shared" ca="1" si="34"/>
        <v>OK</v>
      </c>
      <c r="X87" s="651"/>
      <c r="Y87" s="783"/>
      <c r="Z87" s="792" t="str">
        <f t="shared" ca="1" si="35"/>
        <v>-</v>
      </c>
      <c r="AA87" s="651"/>
      <c r="AB87" s="658"/>
      <c r="AC87" s="795" t="str">
        <f t="shared" ca="1" si="36"/>
        <v>-</v>
      </c>
      <c r="AD87" s="651"/>
      <c r="AE87" s="655"/>
      <c r="AF87" s="659" t="str">
        <f t="shared" ca="1" si="37"/>
        <v>-</v>
      </c>
      <c r="AG87" s="651"/>
      <c r="AH87" s="655"/>
      <c r="AI87" s="659" t="str">
        <f t="shared" ca="1" si="38"/>
        <v>-</v>
      </c>
      <c r="AJ87" s="287"/>
      <c r="AK87" s="694">
        <f t="shared" si="39"/>
        <v>105</v>
      </c>
      <c r="AL87" s="694">
        <f t="shared" ca="1" si="45"/>
        <v>105</v>
      </c>
      <c r="AM87" s="932" t="str">
        <f t="shared" ca="1" si="40"/>
        <v>ok</v>
      </c>
      <c r="AN87" s="772"/>
      <c r="AO87" s="772"/>
      <c r="AP87" s="773"/>
      <c r="AQ87" s="768" t="str">
        <f t="shared" ca="1" si="41"/>
        <v>.</v>
      </c>
      <c r="AR87" s="768" t="str">
        <f ca="1">IF(W87="rappel",TODAY()-Q87,".")</f>
        <v>.</v>
      </c>
      <c r="AS87" s="768" t="str">
        <f ca="1">IF(W87="rappel",TODAY()-S87,".")</f>
        <v>.</v>
      </c>
    </row>
    <row r="88" spans="1:49">
      <c r="A88" s="727">
        <v>42281</v>
      </c>
      <c r="B88" s="741">
        <f t="shared" si="32"/>
        <v>2</v>
      </c>
      <c r="C88" s="691" t="s">
        <v>1035</v>
      </c>
      <c r="D88" s="610">
        <v>110328</v>
      </c>
      <c r="E88" s="610" t="s">
        <v>1147</v>
      </c>
      <c r="F88" s="689"/>
      <c r="G88" s="610" t="s">
        <v>26</v>
      </c>
      <c r="H88" s="610" t="s">
        <v>1143</v>
      </c>
      <c r="I88" s="610">
        <v>4420</v>
      </c>
      <c r="J88" s="605" t="s">
        <v>10</v>
      </c>
      <c r="K88" s="647">
        <v>41053</v>
      </c>
      <c r="L88" s="648" t="s">
        <v>1058</v>
      </c>
      <c r="M88" s="610"/>
      <c r="N88" s="605" t="s">
        <v>1145</v>
      </c>
      <c r="O88" s="688"/>
      <c r="P88" s="662" t="s">
        <v>1148</v>
      </c>
      <c r="Q88" s="743">
        <v>42254</v>
      </c>
      <c r="R88" s="651">
        <f>IF(ISERROR(VLOOKUP(C88,cotisation15_16,3,FALSE)),".",VLOOKUP(C88,cotisation15_16,3,FALSE))</f>
        <v>35</v>
      </c>
      <c r="S88" s="744">
        <v>42280</v>
      </c>
      <c r="T88" s="927" t="str">
        <f t="shared" ca="1" si="33"/>
        <v>OK</v>
      </c>
      <c r="U88" s="651">
        <f t="shared" si="44"/>
        <v>70</v>
      </c>
      <c r="V88" s="746">
        <v>42280</v>
      </c>
      <c r="W88" s="792" t="str">
        <f t="shared" ca="1" si="34"/>
        <v>OK</v>
      </c>
      <c r="X88" s="651"/>
      <c r="Y88" s="783"/>
      <c r="Z88" s="792" t="str">
        <f t="shared" ca="1" si="35"/>
        <v>-</v>
      </c>
      <c r="AA88" s="651"/>
      <c r="AB88" s="658"/>
      <c r="AC88" s="795" t="str">
        <f t="shared" ca="1" si="36"/>
        <v>-</v>
      </c>
      <c r="AD88" s="651"/>
      <c r="AE88" s="655"/>
      <c r="AF88" s="659" t="str">
        <f t="shared" ca="1" si="37"/>
        <v>-</v>
      </c>
      <c r="AG88" s="651"/>
      <c r="AH88" s="655"/>
      <c r="AI88" s="659" t="str">
        <f t="shared" ca="1" si="38"/>
        <v>-</v>
      </c>
      <c r="AJ88" s="287"/>
      <c r="AK88" s="694">
        <f t="shared" si="39"/>
        <v>105</v>
      </c>
      <c r="AL88" s="694">
        <f t="shared" ca="1" si="45"/>
        <v>105</v>
      </c>
      <c r="AM88" s="932" t="str">
        <f t="shared" ca="1" si="40"/>
        <v>ok</v>
      </c>
      <c r="AN88" s="772"/>
      <c r="AO88" s="772"/>
      <c r="AP88" s="773"/>
      <c r="AQ88" s="768" t="str">
        <f t="shared" ca="1" si="41"/>
        <v>.</v>
      </c>
      <c r="AR88" s="768" t="str">
        <f ca="1">IF(W88="rappel",TODAY()-Q88,".")</f>
        <v>.</v>
      </c>
      <c r="AS88" s="768"/>
      <c r="AW88" s="685"/>
    </row>
    <row r="89" spans="1:49">
      <c r="A89" s="727">
        <v>42281</v>
      </c>
      <c r="B89" s="741">
        <f t="shared" si="32"/>
        <v>3</v>
      </c>
      <c r="C89" s="691" t="s">
        <v>1035</v>
      </c>
      <c r="D89" s="610">
        <v>110329</v>
      </c>
      <c r="E89" s="610" t="s">
        <v>1142</v>
      </c>
      <c r="F89" s="689"/>
      <c r="G89" s="610" t="s">
        <v>26</v>
      </c>
      <c r="H89" s="610" t="s">
        <v>1143</v>
      </c>
      <c r="I89" s="610">
        <v>4420</v>
      </c>
      <c r="J89" s="605" t="s">
        <v>10</v>
      </c>
      <c r="K89" s="647">
        <v>41053</v>
      </c>
      <c r="L89" s="648" t="s">
        <v>1058</v>
      </c>
      <c r="M89" s="610"/>
      <c r="N89" s="605" t="s">
        <v>1145</v>
      </c>
      <c r="O89" s="688"/>
      <c r="P89" s="662" t="s">
        <v>1146</v>
      </c>
      <c r="Q89" s="743">
        <v>42254</v>
      </c>
      <c r="R89" s="651">
        <f>IF(ISERROR(VLOOKUP(C89,cotisation15_16,3,FALSE)),".",VLOOKUP(C89,cotisation15_16,3,FALSE))</f>
        <v>35</v>
      </c>
      <c r="S89" s="744">
        <v>42280</v>
      </c>
      <c r="T89" s="927" t="str">
        <f t="shared" ca="1" si="33"/>
        <v>OK</v>
      </c>
      <c r="U89" s="651">
        <f t="shared" si="44"/>
        <v>70</v>
      </c>
      <c r="V89" s="746">
        <v>42280</v>
      </c>
      <c r="W89" s="792" t="str">
        <f t="shared" ca="1" si="34"/>
        <v>OK</v>
      </c>
      <c r="X89" s="651"/>
      <c r="Y89" s="783"/>
      <c r="Z89" s="792" t="str">
        <f t="shared" ca="1" si="35"/>
        <v>-</v>
      </c>
      <c r="AA89" s="651"/>
      <c r="AB89" s="658"/>
      <c r="AC89" s="795" t="str">
        <f t="shared" ca="1" si="36"/>
        <v>-</v>
      </c>
      <c r="AD89" s="651"/>
      <c r="AE89" s="655"/>
      <c r="AF89" s="659" t="str">
        <f t="shared" ca="1" si="37"/>
        <v>-</v>
      </c>
      <c r="AG89" s="651"/>
      <c r="AH89" s="655"/>
      <c r="AI89" s="659" t="str">
        <f t="shared" ca="1" si="38"/>
        <v>-</v>
      </c>
      <c r="AJ89" s="287"/>
      <c r="AK89" s="694">
        <f t="shared" si="39"/>
        <v>105</v>
      </c>
      <c r="AL89" s="694">
        <f t="shared" ca="1" si="45"/>
        <v>105</v>
      </c>
      <c r="AM89" s="932" t="str">
        <f t="shared" ca="1" si="40"/>
        <v>ok</v>
      </c>
      <c r="AN89" s="772"/>
      <c r="AO89" s="772"/>
      <c r="AP89" s="773"/>
      <c r="AQ89" s="768" t="str">
        <f t="shared" ca="1" si="41"/>
        <v>.</v>
      </c>
      <c r="AR89" s="768" t="str">
        <f ca="1">IF(W89="rappel",TODAY()-Q89,".")</f>
        <v>.</v>
      </c>
      <c r="AS89" s="768"/>
      <c r="AW89" s="685"/>
    </row>
    <row r="90" spans="1:49" ht="17.25" customHeight="1">
      <c r="A90" s="727">
        <v>42282</v>
      </c>
      <c r="B90" s="741">
        <f t="shared" si="32"/>
        <v>1</v>
      </c>
      <c r="C90" s="691" t="s">
        <v>796</v>
      </c>
      <c r="D90" s="610">
        <v>110354</v>
      </c>
      <c r="E90" s="610" t="s">
        <v>1121</v>
      </c>
      <c r="F90" s="831"/>
      <c r="G90" s="610" t="s">
        <v>242</v>
      </c>
      <c r="H90" s="610" t="s">
        <v>1168</v>
      </c>
      <c r="I90" s="610">
        <v>4420</v>
      </c>
      <c r="J90" s="605" t="s">
        <v>272</v>
      </c>
      <c r="K90" s="647">
        <v>38950</v>
      </c>
      <c r="L90" s="648" t="s">
        <v>1058</v>
      </c>
      <c r="M90" s="610"/>
      <c r="N90" s="605" t="s">
        <v>1169</v>
      </c>
      <c r="O90" s="688"/>
      <c r="P90" s="790" t="s">
        <v>1263</v>
      </c>
      <c r="Q90" s="743">
        <v>42263</v>
      </c>
      <c r="R90" s="651">
        <f>IF(ISERROR(VLOOKUP(C90,cotisation15_16,3,FALSE)),".",VLOOKUP(C90,cotisation15_16,3,FALSE))</f>
        <v>35</v>
      </c>
      <c r="S90" s="744">
        <v>42272</v>
      </c>
      <c r="T90" s="927" t="str">
        <f t="shared" ca="1" si="33"/>
        <v>OK</v>
      </c>
      <c r="U90" s="651">
        <f t="shared" si="44"/>
        <v>100</v>
      </c>
      <c r="V90" s="746"/>
      <c r="W90" s="792" t="str">
        <f t="shared" ca="1" si="34"/>
        <v>rappel</v>
      </c>
      <c r="X90" s="651"/>
      <c r="Y90" s="783"/>
      <c r="Z90" s="792" t="str">
        <f t="shared" ca="1" si="35"/>
        <v>-</v>
      </c>
      <c r="AA90" s="651"/>
      <c r="AB90" s="658"/>
      <c r="AC90" s="795" t="str">
        <f t="shared" ca="1" si="36"/>
        <v>-</v>
      </c>
      <c r="AD90" s="651"/>
      <c r="AE90" s="655"/>
      <c r="AF90" s="659" t="str">
        <f t="shared" ca="1" si="37"/>
        <v>-</v>
      </c>
      <c r="AG90" s="651"/>
      <c r="AH90" s="655"/>
      <c r="AI90" s="659" t="str">
        <f t="shared" ca="1" si="38"/>
        <v>-</v>
      </c>
      <c r="AJ90" s="287"/>
      <c r="AK90" s="694">
        <f t="shared" si="39"/>
        <v>135</v>
      </c>
      <c r="AL90" s="694">
        <f t="shared" ca="1" si="45"/>
        <v>35</v>
      </c>
      <c r="AM90" s="932">
        <f t="shared" ca="1" si="40"/>
        <v>100</v>
      </c>
      <c r="AN90" s="772"/>
      <c r="AO90" s="771"/>
      <c r="AP90" s="773"/>
      <c r="AQ90" s="768" t="str">
        <f t="shared" ca="1" si="41"/>
        <v>.</v>
      </c>
      <c r="AR90" s="768">
        <f ca="1">IF(W90="rappel",TODAY()-Q90-14,".")</f>
        <v>13</v>
      </c>
      <c r="AS90" s="768">
        <f t="shared" ref="AS90:AS98" ca="1" si="46">IF(W90="rappel",TODAY()-S90,".")</f>
        <v>18</v>
      </c>
    </row>
    <row r="91" spans="1:49" s="660" customFormat="1" ht="20.25" customHeight="1">
      <c r="A91" s="727">
        <v>42283</v>
      </c>
      <c r="B91" s="741">
        <f t="shared" si="32"/>
        <v>1</v>
      </c>
      <c r="C91" s="691" t="s">
        <v>797</v>
      </c>
      <c r="D91" s="610">
        <v>110568</v>
      </c>
      <c r="E91" s="610" t="s">
        <v>1176</v>
      </c>
      <c r="F91" s="689"/>
      <c r="G91" s="610" t="s">
        <v>242</v>
      </c>
      <c r="H91" s="610" t="s">
        <v>1183</v>
      </c>
      <c r="I91" s="610">
        <v>4000</v>
      </c>
      <c r="J91" s="605" t="s">
        <v>1</v>
      </c>
      <c r="K91" s="647">
        <v>39983</v>
      </c>
      <c r="L91" s="648" t="s">
        <v>1058</v>
      </c>
      <c r="M91" s="610" t="s">
        <v>1184</v>
      </c>
      <c r="N91" s="605" t="s">
        <v>1185</v>
      </c>
      <c r="O91" s="688"/>
      <c r="P91" s="662"/>
      <c r="Q91" s="743">
        <v>42271</v>
      </c>
      <c r="R91" s="651">
        <v>35</v>
      </c>
      <c r="S91" s="744">
        <v>42283</v>
      </c>
      <c r="T91" s="927" t="str">
        <f t="shared" ca="1" si="33"/>
        <v>OK</v>
      </c>
      <c r="U91" s="651">
        <f t="shared" si="44"/>
        <v>100</v>
      </c>
      <c r="V91" s="746">
        <v>42283</v>
      </c>
      <c r="W91" s="792" t="str">
        <f t="shared" ca="1" si="34"/>
        <v>OK</v>
      </c>
      <c r="X91" s="651"/>
      <c r="Y91" s="783"/>
      <c r="Z91" s="792" t="str">
        <f t="shared" ca="1" si="35"/>
        <v>-</v>
      </c>
      <c r="AA91" s="651"/>
      <c r="AB91" s="658"/>
      <c r="AC91" s="795" t="str">
        <f t="shared" ca="1" si="36"/>
        <v>-</v>
      </c>
      <c r="AD91" s="651"/>
      <c r="AE91" s="655"/>
      <c r="AF91" s="659" t="str">
        <f t="shared" ca="1" si="37"/>
        <v>-</v>
      </c>
      <c r="AG91" s="651"/>
      <c r="AH91" s="655"/>
      <c r="AI91" s="659" t="str">
        <f t="shared" ca="1" si="38"/>
        <v>-</v>
      </c>
      <c r="AJ91" s="287"/>
      <c r="AK91" s="694">
        <f t="shared" si="39"/>
        <v>135</v>
      </c>
      <c r="AL91" s="694">
        <f t="shared" ca="1" si="45"/>
        <v>135</v>
      </c>
      <c r="AM91" s="932" t="str">
        <f t="shared" ca="1" si="40"/>
        <v>ok</v>
      </c>
      <c r="AN91" s="772"/>
      <c r="AO91" s="772"/>
      <c r="AP91" s="773"/>
      <c r="AQ91" s="768" t="str">
        <f t="shared" ca="1" si="41"/>
        <v>.</v>
      </c>
      <c r="AR91" s="768" t="str">
        <f t="shared" ref="AR91:AR98" ca="1" si="47">IF(W91="rappel",TODAY()-Q91,".")</f>
        <v>.</v>
      </c>
      <c r="AS91" s="768" t="str">
        <f t="shared" ca="1" si="46"/>
        <v>.</v>
      </c>
      <c r="AT91" s="769"/>
      <c r="AU91" s="773"/>
      <c r="AV91" s="591"/>
      <c r="AW91" s="591"/>
    </row>
    <row r="92" spans="1:49">
      <c r="A92" s="727">
        <v>42286</v>
      </c>
      <c r="B92" s="741">
        <f t="shared" si="32"/>
        <v>2</v>
      </c>
      <c r="C92" s="691" t="s">
        <v>797</v>
      </c>
      <c r="D92" s="610">
        <v>111532</v>
      </c>
      <c r="E92" s="610" t="s">
        <v>1216</v>
      </c>
      <c r="F92" s="689"/>
      <c r="G92" s="610" t="s">
        <v>242</v>
      </c>
      <c r="H92" s="610" t="s">
        <v>1217</v>
      </c>
      <c r="I92" s="610">
        <v>4420</v>
      </c>
      <c r="J92" s="605" t="s">
        <v>10</v>
      </c>
      <c r="K92" s="647">
        <v>40103</v>
      </c>
      <c r="L92" s="648" t="s">
        <v>1206</v>
      </c>
      <c r="M92" s="610"/>
      <c r="N92" s="605" t="s">
        <v>1218</v>
      </c>
      <c r="O92" s="688"/>
      <c r="P92" s="856" t="s">
        <v>1219</v>
      </c>
      <c r="Q92" s="743">
        <v>42285</v>
      </c>
      <c r="R92" s="651">
        <f>IF(ISERROR(VLOOKUP(C92,cotisation15_16,3,FALSE)),".",VLOOKUP(C92,cotisation15_16,3,FALSE))</f>
        <v>35</v>
      </c>
      <c r="S92" s="744">
        <v>42285</v>
      </c>
      <c r="T92" s="927" t="str">
        <f t="shared" ca="1" si="33"/>
        <v>OK</v>
      </c>
      <c r="U92" s="651"/>
      <c r="V92" s="746"/>
      <c r="W92" s="792" t="str">
        <f t="shared" ca="1" si="34"/>
        <v>-</v>
      </c>
      <c r="X92" s="651">
        <v>100</v>
      </c>
      <c r="Y92" s="783"/>
      <c r="Z92" s="792" t="str">
        <f t="shared" ca="1" si="35"/>
        <v>encour</v>
      </c>
      <c r="AA92" s="651"/>
      <c r="AB92" s="658"/>
      <c r="AC92" s="795" t="str">
        <f t="shared" ca="1" si="36"/>
        <v>-</v>
      </c>
      <c r="AD92" s="651"/>
      <c r="AE92" s="655"/>
      <c r="AF92" s="659" t="str">
        <f t="shared" ca="1" si="37"/>
        <v>-</v>
      </c>
      <c r="AG92" s="651"/>
      <c r="AH92" s="655"/>
      <c r="AI92" s="659" t="str">
        <f t="shared" ca="1" si="38"/>
        <v>-</v>
      </c>
      <c r="AJ92" s="287"/>
      <c r="AK92" s="694">
        <f t="shared" si="39"/>
        <v>135</v>
      </c>
      <c r="AL92" s="694">
        <f t="shared" ca="1" si="45"/>
        <v>35</v>
      </c>
      <c r="AM92" s="932">
        <f t="shared" ca="1" si="40"/>
        <v>100</v>
      </c>
      <c r="AN92" s="772"/>
      <c r="AO92" s="772"/>
      <c r="AP92" s="773"/>
      <c r="AQ92" s="768" t="str">
        <f t="shared" ca="1" si="41"/>
        <v>.</v>
      </c>
      <c r="AR92" s="768" t="str">
        <f t="shared" ca="1" si="47"/>
        <v>.</v>
      </c>
      <c r="AS92" s="768" t="str">
        <f t="shared" ca="1" si="46"/>
        <v>.</v>
      </c>
    </row>
    <row r="93" spans="1:49" ht="12.75">
      <c r="A93" s="727">
        <v>42286</v>
      </c>
      <c r="B93" s="741">
        <f t="shared" si="32"/>
        <v>3</v>
      </c>
      <c r="C93" s="691" t="s">
        <v>797</v>
      </c>
      <c r="D93" s="610">
        <v>111533</v>
      </c>
      <c r="E93" s="610" t="s">
        <v>1204</v>
      </c>
      <c r="F93" s="689"/>
      <c r="G93" s="610" t="s">
        <v>242</v>
      </c>
      <c r="H93" s="610" t="s">
        <v>1205</v>
      </c>
      <c r="I93" s="610">
        <v>4000</v>
      </c>
      <c r="J93" s="605" t="s">
        <v>1</v>
      </c>
      <c r="K93" s="647">
        <v>39394</v>
      </c>
      <c r="L93" s="648" t="s">
        <v>1206</v>
      </c>
      <c r="M93" s="610"/>
      <c r="N93" s="605" t="s">
        <v>1207</v>
      </c>
      <c r="O93" s="789" t="s">
        <v>1208</v>
      </c>
      <c r="P93" s="649" t="s">
        <v>1209</v>
      </c>
      <c r="Q93" s="743">
        <v>42285</v>
      </c>
      <c r="R93" s="651">
        <f>IF(ISERROR(VLOOKUP(C93,cotisation15_16,3,FALSE)),".",VLOOKUP(C93,cotisation15_16,3,FALSE))</f>
        <v>35</v>
      </c>
      <c r="S93" s="744">
        <v>42286</v>
      </c>
      <c r="T93" s="927" t="str">
        <f t="shared" ca="1" si="33"/>
        <v>OK</v>
      </c>
      <c r="U93" s="651">
        <f>IF(ISERROR(VLOOKUP(C93,cotisation15_16,4,FALSE)),".",VLOOKUP(C93,cotisation15_16,4,FALSE))</f>
        <v>100</v>
      </c>
      <c r="V93" s="746">
        <v>42286</v>
      </c>
      <c r="W93" s="792" t="str">
        <f t="shared" ca="1" si="34"/>
        <v>OK</v>
      </c>
      <c r="X93" s="651"/>
      <c r="Y93" s="783"/>
      <c r="Z93" s="792" t="str">
        <f t="shared" ca="1" si="35"/>
        <v>-</v>
      </c>
      <c r="AA93" s="651"/>
      <c r="AB93" s="658"/>
      <c r="AC93" s="795" t="str">
        <f t="shared" ca="1" si="36"/>
        <v>-</v>
      </c>
      <c r="AD93" s="651"/>
      <c r="AE93" s="655"/>
      <c r="AF93" s="659" t="str">
        <f t="shared" ca="1" si="37"/>
        <v>-</v>
      </c>
      <c r="AG93" s="651"/>
      <c r="AH93" s="655"/>
      <c r="AI93" s="659" t="str">
        <f t="shared" ca="1" si="38"/>
        <v>-</v>
      </c>
      <c r="AJ93" s="287"/>
      <c r="AK93" s="694">
        <f t="shared" si="39"/>
        <v>135</v>
      </c>
      <c r="AL93" s="694">
        <f t="shared" ca="1" si="45"/>
        <v>135</v>
      </c>
      <c r="AM93" s="932" t="str">
        <f t="shared" ca="1" si="40"/>
        <v>ok</v>
      </c>
      <c r="AN93" s="772"/>
      <c r="AO93" s="772"/>
      <c r="AP93" s="773"/>
      <c r="AQ93" s="768" t="str">
        <f t="shared" ca="1" si="41"/>
        <v>.</v>
      </c>
      <c r="AR93" s="768" t="str">
        <f t="shared" ca="1" si="47"/>
        <v>.</v>
      </c>
      <c r="AS93" s="768" t="str">
        <f t="shared" ca="1" si="46"/>
        <v>.</v>
      </c>
    </row>
    <row r="94" spans="1:49" ht="12.75">
      <c r="A94" s="727">
        <v>42286</v>
      </c>
      <c r="B94" s="741">
        <f t="shared" si="32"/>
        <v>1</v>
      </c>
      <c r="C94" s="691" t="s">
        <v>796</v>
      </c>
      <c r="D94" s="610">
        <v>111535</v>
      </c>
      <c r="E94" s="610" t="s">
        <v>1173</v>
      </c>
      <c r="F94" s="689"/>
      <c r="G94" s="610" t="s">
        <v>242</v>
      </c>
      <c r="H94" s="610" t="s">
        <v>1188</v>
      </c>
      <c r="I94" s="610">
        <v>4000</v>
      </c>
      <c r="J94" s="605" t="s">
        <v>1</v>
      </c>
      <c r="K94" s="647">
        <v>40060</v>
      </c>
      <c r="L94" s="648" t="s">
        <v>1058</v>
      </c>
      <c r="M94" s="610"/>
      <c r="N94" s="605" t="s">
        <v>1190</v>
      </c>
      <c r="O94" s="789" t="s">
        <v>1189</v>
      </c>
      <c r="P94" s="649" t="s">
        <v>1175</v>
      </c>
      <c r="Q94" s="743">
        <v>42277</v>
      </c>
      <c r="R94" s="651">
        <f>IF(ISERROR(VLOOKUP(C94,cotisation15_16,3,FALSE)),".",VLOOKUP(C94,cotisation15_16,3,FALSE))</f>
        <v>35</v>
      </c>
      <c r="S94" s="744">
        <v>42285</v>
      </c>
      <c r="T94" s="927" t="str">
        <f t="shared" ca="1" si="33"/>
        <v>OK</v>
      </c>
      <c r="U94" s="651">
        <f>IF(ISERROR(VLOOKUP(C94,cotisation15_16,4,FALSE)),".",VLOOKUP(C94,cotisation15_16,4,FALSE))</f>
        <v>100</v>
      </c>
      <c r="V94" s="746">
        <v>42285</v>
      </c>
      <c r="W94" s="792" t="str">
        <f t="shared" ca="1" si="34"/>
        <v>OK</v>
      </c>
      <c r="X94" s="651"/>
      <c r="Y94" s="783"/>
      <c r="Z94" s="792" t="str">
        <f t="shared" ca="1" si="35"/>
        <v>-</v>
      </c>
      <c r="AA94" s="651"/>
      <c r="AB94" s="658"/>
      <c r="AC94" s="795" t="str">
        <f t="shared" ca="1" si="36"/>
        <v>-</v>
      </c>
      <c r="AD94" s="651"/>
      <c r="AE94" s="655"/>
      <c r="AF94" s="659" t="str">
        <f t="shared" ca="1" si="37"/>
        <v>-</v>
      </c>
      <c r="AG94" s="651"/>
      <c r="AH94" s="655"/>
      <c r="AI94" s="659" t="str">
        <f t="shared" ca="1" si="38"/>
        <v>-</v>
      </c>
      <c r="AJ94" s="287"/>
      <c r="AK94" s="694">
        <f t="shared" si="39"/>
        <v>135</v>
      </c>
      <c r="AL94" s="694">
        <f t="shared" ca="1" si="45"/>
        <v>135</v>
      </c>
      <c r="AM94" s="932" t="str">
        <f t="shared" ca="1" si="40"/>
        <v>ok</v>
      </c>
      <c r="AN94" s="772"/>
      <c r="AO94" s="772"/>
      <c r="AP94" s="773"/>
      <c r="AQ94" s="768" t="str">
        <f t="shared" ca="1" si="41"/>
        <v>.</v>
      </c>
      <c r="AR94" s="768" t="str">
        <f t="shared" ca="1" si="47"/>
        <v>.</v>
      </c>
      <c r="AS94" s="768" t="str">
        <f t="shared" ca="1" si="46"/>
        <v>.</v>
      </c>
    </row>
    <row r="95" spans="1:49" ht="12.75">
      <c r="A95" s="727">
        <v>42286</v>
      </c>
      <c r="B95" s="741">
        <f t="shared" si="32"/>
        <v>2</v>
      </c>
      <c r="C95" s="691" t="s">
        <v>796</v>
      </c>
      <c r="D95" s="610">
        <v>111536</v>
      </c>
      <c r="E95" s="610" t="s">
        <v>1174</v>
      </c>
      <c r="F95" s="689"/>
      <c r="G95" s="610" t="s">
        <v>242</v>
      </c>
      <c r="H95" s="610" t="s">
        <v>1188</v>
      </c>
      <c r="I95" s="610">
        <v>4000</v>
      </c>
      <c r="J95" s="605" t="s">
        <v>1</v>
      </c>
      <c r="K95" s="647">
        <v>39370</v>
      </c>
      <c r="L95" s="648" t="s">
        <v>1058</v>
      </c>
      <c r="M95" s="610"/>
      <c r="N95" s="605" t="s">
        <v>1190</v>
      </c>
      <c r="O95" s="789" t="s">
        <v>1189</v>
      </c>
      <c r="P95" s="649" t="s">
        <v>1170</v>
      </c>
      <c r="Q95" s="743">
        <v>42277</v>
      </c>
      <c r="R95" s="651">
        <f>IF(ISERROR(VLOOKUP(C95,cotisation15_16,3,FALSE)),".",VLOOKUP(C95,cotisation15_16,3,FALSE))</f>
        <v>35</v>
      </c>
      <c r="S95" s="744">
        <v>42285</v>
      </c>
      <c r="T95" s="927" t="str">
        <f t="shared" ca="1" si="33"/>
        <v>OK</v>
      </c>
      <c r="U95" s="651">
        <f>IF(ISERROR(VLOOKUP(C95,cotisation15_16,4,FALSE)),".",VLOOKUP(C95,cotisation15_16,4,FALSE))</f>
        <v>100</v>
      </c>
      <c r="V95" s="746">
        <v>42285</v>
      </c>
      <c r="W95" s="792" t="str">
        <f t="shared" ca="1" si="34"/>
        <v>OK</v>
      </c>
      <c r="X95" s="651"/>
      <c r="Y95" s="783"/>
      <c r="Z95" s="792" t="str">
        <f t="shared" ca="1" si="35"/>
        <v>-</v>
      </c>
      <c r="AA95" s="651"/>
      <c r="AB95" s="658"/>
      <c r="AC95" s="795" t="str">
        <f t="shared" ca="1" si="36"/>
        <v>-</v>
      </c>
      <c r="AD95" s="651"/>
      <c r="AE95" s="655"/>
      <c r="AF95" s="659" t="str">
        <f t="shared" ca="1" si="37"/>
        <v>-</v>
      </c>
      <c r="AG95" s="651"/>
      <c r="AH95" s="655"/>
      <c r="AI95" s="659" t="str">
        <f t="shared" ca="1" si="38"/>
        <v>-</v>
      </c>
      <c r="AJ95" s="287"/>
      <c r="AK95" s="694">
        <f t="shared" si="39"/>
        <v>135</v>
      </c>
      <c r="AL95" s="694">
        <f t="shared" ca="1" si="45"/>
        <v>135</v>
      </c>
      <c r="AM95" s="932" t="str">
        <f t="shared" ca="1" si="40"/>
        <v>ok</v>
      </c>
      <c r="AN95" s="772"/>
      <c r="AP95" s="773"/>
      <c r="AQ95" s="768" t="str">
        <f t="shared" ca="1" si="41"/>
        <v>.</v>
      </c>
      <c r="AR95" s="768" t="str">
        <f t="shared" ca="1" si="47"/>
        <v>.</v>
      </c>
      <c r="AS95" s="768" t="str">
        <f t="shared" ca="1" si="46"/>
        <v>.</v>
      </c>
    </row>
    <row r="96" spans="1:49" ht="24">
      <c r="A96" s="727">
        <v>42286</v>
      </c>
      <c r="B96" s="741">
        <f t="shared" si="32"/>
        <v>3</v>
      </c>
      <c r="C96" s="691" t="s">
        <v>796</v>
      </c>
      <c r="D96" s="610">
        <v>111537</v>
      </c>
      <c r="E96" s="610" t="s">
        <v>1020</v>
      </c>
      <c r="F96" s="689"/>
      <c r="G96" s="610" t="s">
        <v>242</v>
      </c>
      <c r="H96" s="610" t="s">
        <v>1212</v>
      </c>
      <c r="I96" s="610">
        <v>4520</v>
      </c>
      <c r="J96" s="605" t="s">
        <v>1213</v>
      </c>
      <c r="K96" s="647">
        <v>39053</v>
      </c>
      <c r="L96" s="648" t="s">
        <v>1206</v>
      </c>
      <c r="M96" s="610"/>
      <c r="N96" s="605" t="s">
        <v>1214</v>
      </c>
      <c r="O96" s="742"/>
      <c r="P96" s="662"/>
      <c r="Q96" s="743">
        <v>42256</v>
      </c>
      <c r="R96" s="651">
        <v>35</v>
      </c>
      <c r="S96" s="744">
        <v>42264</v>
      </c>
      <c r="T96" s="927" t="str">
        <f t="shared" ca="1" si="33"/>
        <v>OK</v>
      </c>
      <c r="U96" s="651">
        <f>IF(ISERROR(VLOOKUP(C96,cotisation15_16,4,FALSE)),".",VLOOKUP(C96,cotisation15_16,4,FALSE))</f>
        <v>100</v>
      </c>
      <c r="V96" s="746">
        <v>42264</v>
      </c>
      <c r="W96" s="792" t="str">
        <f t="shared" ca="1" si="34"/>
        <v>OK</v>
      </c>
      <c r="X96" s="651"/>
      <c r="Y96" s="783"/>
      <c r="Z96" s="792" t="str">
        <f t="shared" ca="1" si="35"/>
        <v>-</v>
      </c>
      <c r="AA96" s="651"/>
      <c r="AB96" s="658"/>
      <c r="AC96" s="795" t="str">
        <f t="shared" ca="1" si="36"/>
        <v>-</v>
      </c>
      <c r="AD96" s="651"/>
      <c r="AE96" s="655"/>
      <c r="AF96" s="659" t="str">
        <f t="shared" ca="1" si="37"/>
        <v>-</v>
      </c>
      <c r="AG96" s="651"/>
      <c r="AH96" s="655"/>
      <c r="AI96" s="659" t="str">
        <f t="shared" ca="1" si="38"/>
        <v>-</v>
      </c>
      <c r="AJ96" s="287"/>
      <c r="AK96" s="694">
        <f t="shared" si="39"/>
        <v>135</v>
      </c>
      <c r="AL96" s="694">
        <f ca="1">IF(T96="ok",+R96)+IF(W96="ok",+U96)+IF(Z96="ok",+X96)+IF(AC96="ok",+AA96)+IF(AF96="ok",+AD96)+IF(AI96="ok",+AG96)</f>
        <v>135</v>
      </c>
      <c r="AM96" s="932" t="str">
        <f t="shared" ca="1" si="40"/>
        <v>ok</v>
      </c>
      <c r="AN96" s="771"/>
      <c r="AO96" s="768"/>
      <c r="AP96" s="773"/>
      <c r="AQ96" s="768" t="str">
        <f t="shared" ca="1" si="41"/>
        <v>.</v>
      </c>
      <c r="AR96" s="768" t="str">
        <f t="shared" ca="1" si="47"/>
        <v>.</v>
      </c>
      <c r="AS96" s="768" t="str">
        <f t="shared" ca="1" si="46"/>
        <v>.</v>
      </c>
      <c r="AU96" s="770"/>
    </row>
    <row r="97" spans="1:47" ht="12.75">
      <c r="A97" s="727">
        <v>42286</v>
      </c>
      <c r="B97" s="741">
        <f t="shared" si="32"/>
        <v>4</v>
      </c>
      <c r="C97" s="691" t="s">
        <v>796</v>
      </c>
      <c r="D97" s="610">
        <v>111538</v>
      </c>
      <c r="E97" s="610" t="s">
        <v>1172</v>
      </c>
      <c r="F97" s="689"/>
      <c r="G97" s="610" t="s">
        <v>242</v>
      </c>
      <c r="H97" s="610" t="s">
        <v>1186</v>
      </c>
      <c r="I97" s="610">
        <v>4000</v>
      </c>
      <c r="J97" s="605" t="s">
        <v>1</v>
      </c>
      <c r="K97" s="647">
        <v>39871</v>
      </c>
      <c r="L97" s="648" t="s">
        <v>1058</v>
      </c>
      <c r="M97" s="610"/>
      <c r="N97" s="605" t="s">
        <v>1187</v>
      </c>
      <c r="O97" s="789" t="s">
        <v>1215</v>
      </c>
      <c r="P97" s="649" t="s">
        <v>170</v>
      </c>
      <c r="Q97" s="743">
        <v>42277</v>
      </c>
      <c r="R97" s="651">
        <f>IF(ISERROR(VLOOKUP(C97,cotisation15_16,3,FALSE)),".",VLOOKUP(C97,cotisation15_16,3,FALSE))</f>
        <v>35</v>
      </c>
      <c r="S97" s="744">
        <v>42255</v>
      </c>
      <c r="T97" s="927" t="str">
        <f t="shared" ca="1" si="33"/>
        <v>OK</v>
      </c>
      <c r="U97" s="651">
        <v>65</v>
      </c>
      <c r="V97" s="746">
        <v>42255</v>
      </c>
      <c r="W97" s="792" t="str">
        <f t="shared" ca="1" si="34"/>
        <v>OK</v>
      </c>
      <c r="X97" s="651">
        <v>35</v>
      </c>
      <c r="Y97" s="783"/>
      <c r="Z97" s="792" t="str">
        <f t="shared" ca="1" si="35"/>
        <v>encour</v>
      </c>
      <c r="AA97" s="651"/>
      <c r="AB97" s="658"/>
      <c r="AC97" s="795" t="str">
        <f t="shared" ca="1" si="36"/>
        <v>-</v>
      </c>
      <c r="AD97" s="651"/>
      <c r="AE97" s="655"/>
      <c r="AF97" s="659" t="str">
        <f t="shared" ca="1" si="37"/>
        <v>-</v>
      </c>
      <c r="AG97" s="651"/>
      <c r="AH97" s="655"/>
      <c r="AI97" s="659" t="str">
        <f t="shared" ca="1" si="38"/>
        <v>-</v>
      </c>
      <c r="AJ97" s="287"/>
      <c r="AK97" s="694">
        <f t="shared" si="39"/>
        <v>135</v>
      </c>
      <c r="AL97" s="694">
        <f ca="1">IF(Q97,IF(T97="ok",+R97)+IF(W97="ok",+U97)+IF(Z97="ok",+X97)+IF(AC97="ok",+AA97)+IF(AF97="ok",+AD97)+IF(AI97="ok",+AG97),"-")</f>
        <v>100</v>
      </c>
      <c r="AM97" s="932">
        <f t="shared" ca="1" si="40"/>
        <v>35</v>
      </c>
      <c r="AN97" s="772"/>
      <c r="AO97" s="772"/>
      <c r="AP97" s="773"/>
      <c r="AQ97" s="768" t="str">
        <f t="shared" ca="1" si="41"/>
        <v>.</v>
      </c>
      <c r="AR97" s="768" t="str">
        <f t="shared" ca="1" si="47"/>
        <v>.</v>
      </c>
      <c r="AS97" s="768" t="str">
        <f t="shared" ca="1" si="46"/>
        <v>.</v>
      </c>
    </row>
    <row r="98" spans="1:47" ht="12.75">
      <c r="A98" s="727">
        <v>42286</v>
      </c>
      <c r="B98" s="741">
        <f t="shared" ref="B98:B127" si="48">IF(C98=".","",IF(ISTEXT(C98),IF(C98=C97,B97+1,1),""))</f>
        <v>5</v>
      </c>
      <c r="C98" s="691" t="s">
        <v>796</v>
      </c>
      <c r="D98" s="610">
        <v>1113534</v>
      </c>
      <c r="E98" s="610" t="s">
        <v>1099</v>
      </c>
      <c r="F98" s="689"/>
      <c r="G98" s="610" t="s">
        <v>242</v>
      </c>
      <c r="H98" s="610" t="s">
        <v>1100</v>
      </c>
      <c r="I98" s="610">
        <v>4030</v>
      </c>
      <c r="J98" s="605" t="s">
        <v>1101</v>
      </c>
      <c r="K98" s="647">
        <v>39385</v>
      </c>
      <c r="L98" s="648" t="s">
        <v>1058</v>
      </c>
      <c r="M98" s="610"/>
      <c r="N98" s="605" t="s">
        <v>1109</v>
      </c>
      <c r="O98" s="789" t="s">
        <v>1102</v>
      </c>
      <c r="P98" s="649" t="s">
        <v>1103</v>
      </c>
      <c r="Q98" s="743">
        <v>42270</v>
      </c>
      <c r="R98" s="651">
        <f>IF(ISERROR(VLOOKUP(C98,cotisation15_16,3,FALSE)),".",VLOOKUP(C98,cotisation15_16,3,FALSE))</f>
        <v>35</v>
      </c>
      <c r="S98" s="744">
        <v>42285</v>
      </c>
      <c r="T98" s="927" t="str">
        <f t="shared" ref="T98:T127" ca="1" si="49">IF(Q98,IF(ISNUMBER(S98),"OK",IF(Q98+8&lt;TODAY(),"rappel","encour")),"-")</f>
        <v>OK</v>
      </c>
      <c r="U98" s="651"/>
      <c r="V98" s="746"/>
      <c r="W98" s="792" t="str">
        <f t="shared" ref="W98:W127" ca="1" si="50">IF(ISNUMBER(U98),IF(ISNUMBER(V98),"OK",IF(Q98+15&lt;TODAY(),"rappel","encour")),"-")</f>
        <v>-</v>
      </c>
      <c r="X98" s="651">
        <v>100</v>
      </c>
      <c r="Y98" s="783">
        <v>42285</v>
      </c>
      <c r="Z98" s="792" t="str">
        <f t="shared" ref="Z98:Z127" ca="1" si="51">IF(X98,IF(ISNUMBER(Y98),"OK",IF(X$1&lt;TODAY(),"rappel","encour")),"-")</f>
        <v>OK</v>
      </c>
      <c r="AA98" s="651"/>
      <c r="AB98" s="658"/>
      <c r="AC98" s="795" t="str">
        <f t="shared" ref="AC98:AC127" ca="1" si="52">IF(AA98,IF(ISNUMBER(AB98),"OK",IF(AA$1&lt;TODAY(),"rappel","encour")),"-")</f>
        <v>-</v>
      </c>
      <c r="AD98" s="651"/>
      <c r="AE98" s="655"/>
      <c r="AF98" s="659" t="str">
        <f t="shared" ref="AF98:AF127" ca="1" si="53">IF(AD98,IF(ISNUMBER(AE98),"OK",IF(AD$1&lt;TODAY(),"rappel","encour")),"-")</f>
        <v>-</v>
      </c>
      <c r="AG98" s="651"/>
      <c r="AH98" s="655"/>
      <c r="AI98" s="659" t="str">
        <f t="shared" ref="AI98:AI127" ca="1" si="54">IF(AG98,IF(ISNUMBER(AH98),"OK",IF(AG$1&lt;TODAY(),"rappel","encour")),"-")</f>
        <v>-</v>
      </c>
      <c r="AJ98" s="287"/>
      <c r="AK98" s="694">
        <f t="shared" ref="AK98:AK127" si="55">IF(OR(ISNUMBER(U98),ISNUMBER(X98),ISNUMBER(AA98),ISNUMBER(AD98),ISNUMBER(AG98)),+R98+U98+X98+AA98+AD98+AG98,"")</f>
        <v>135</v>
      </c>
      <c r="AL98" s="694">
        <f ca="1">IF(Q98,IF(T98="ok",+R98)+IF(W98="ok",+U98)+IF(Z98="ok",+X98)+IF(AC98="ok",+AA98)+IF(AF98="ok",+AD98)+IF(AI98="ok",+AG98),"-")</f>
        <v>135</v>
      </c>
      <c r="AM98" s="932" t="str">
        <f t="shared" ref="AM98:AM127" ca="1" si="56">IF(ISNUMBER(AK98),IF(AK98=AL98,"ok",AK98-AL98),"")</f>
        <v>ok</v>
      </c>
      <c r="AN98" s="771">
        <v>42283</v>
      </c>
      <c r="AO98" s="772"/>
      <c r="AP98" s="773"/>
      <c r="AQ98" s="768" t="str">
        <f t="shared" ref="AQ98:AQ127" ca="1" si="57">IF(T98="rappel",TODAY()-Q98,".")</f>
        <v>.</v>
      </c>
      <c r="AR98" s="768" t="str">
        <f t="shared" ca="1" si="47"/>
        <v>.</v>
      </c>
      <c r="AS98" s="768" t="str">
        <f t="shared" ca="1" si="46"/>
        <v>.</v>
      </c>
    </row>
    <row r="99" spans="1:47" ht="24">
      <c r="A99" s="727" t="s">
        <v>1112</v>
      </c>
      <c r="B99" s="741">
        <f t="shared" si="48"/>
        <v>6</v>
      </c>
      <c r="C99" s="691" t="s">
        <v>796</v>
      </c>
      <c r="D99" s="610"/>
      <c r="E99" s="610" t="s">
        <v>901</v>
      </c>
      <c r="F99" s="689"/>
      <c r="G99" s="610" t="s">
        <v>242</v>
      </c>
      <c r="H99" s="610" t="s">
        <v>843</v>
      </c>
      <c r="I99" s="610">
        <v>4000</v>
      </c>
      <c r="J99" s="605" t="s">
        <v>1</v>
      </c>
      <c r="K99" s="647">
        <v>38822</v>
      </c>
      <c r="L99" s="648" t="s">
        <v>1058</v>
      </c>
      <c r="M99" s="610"/>
      <c r="N99" s="605" t="s">
        <v>844</v>
      </c>
      <c r="O99" s="767" t="s">
        <v>845</v>
      </c>
      <c r="P99" s="649" t="s">
        <v>846</v>
      </c>
      <c r="Q99" s="743">
        <v>42263</v>
      </c>
      <c r="R99" s="651">
        <v>35</v>
      </c>
      <c r="S99" s="851"/>
      <c r="T99" s="927" t="str">
        <f t="shared" ca="1" si="49"/>
        <v>rappel</v>
      </c>
      <c r="U99" s="651">
        <f>IF(ISERROR(VLOOKUP(C99,cotisation15_16,4,FALSE)),".",VLOOKUP(C99,cotisation15_16,4,FALSE))</f>
        <v>100</v>
      </c>
      <c r="V99" s="746"/>
      <c r="W99" s="792" t="str">
        <f t="shared" ca="1" si="50"/>
        <v>rappel</v>
      </c>
      <c r="X99" s="651"/>
      <c r="Y99" s="783"/>
      <c r="Z99" s="792" t="str">
        <f t="shared" ca="1" si="51"/>
        <v>-</v>
      </c>
      <c r="AA99" s="651"/>
      <c r="AB99" s="658"/>
      <c r="AC99" s="795" t="str">
        <f t="shared" ca="1" si="52"/>
        <v>-</v>
      </c>
      <c r="AD99" s="651"/>
      <c r="AE99" s="655"/>
      <c r="AF99" s="659" t="str">
        <f t="shared" ca="1" si="53"/>
        <v>-</v>
      </c>
      <c r="AG99" s="651"/>
      <c r="AH99" s="655"/>
      <c r="AI99" s="659" t="str">
        <f t="shared" ca="1" si="54"/>
        <v>-</v>
      </c>
      <c r="AJ99" s="287"/>
      <c r="AK99" s="694">
        <f t="shared" si="55"/>
        <v>135</v>
      </c>
      <c r="AL99" s="694">
        <f ca="1">IF(T99="ok",+R99)+IF(W99="ok",+U99)+IF(Z99="ok",+X99)+IF(AC99="ok",+AA99)+IF(AF99="ok",+AD99)+IF(AI99="ok",+AG99)</f>
        <v>0</v>
      </c>
      <c r="AM99" s="932">
        <f t="shared" ca="1" si="56"/>
        <v>135</v>
      </c>
      <c r="AN99" s="771">
        <v>42276</v>
      </c>
      <c r="AO99" s="825">
        <v>42280</v>
      </c>
      <c r="AP99" s="773"/>
      <c r="AQ99" s="768">
        <f t="shared" ca="1" si="57"/>
        <v>27</v>
      </c>
      <c r="AR99" s="768">
        <f ca="1">IF(W99="rappel",TODAY()-Q99-14,".")</f>
        <v>13</v>
      </c>
      <c r="AS99" s="768"/>
      <c r="AU99" s="770"/>
    </row>
    <row r="100" spans="1:47" ht="12.75">
      <c r="A100" s="727" t="s">
        <v>1197</v>
      </c>
      <c r="B100" s="741">
        <f t="shared" si="48"/>
        <v>1</v>
      </c>
      <c r="C100" s="691" t="s">
        <v>797</v>
      </c>
      <c r="D100" s="610"/>
      <c r="E100" s="610" t="s">
        <v>1006</v>
      </c>
      <c r="F100" s="689"/>
      <c r="G100" s="610" t="s">
        <v>242</v>
      </c>
      <c r="H100" s="610" t="s">
        <v>1106</v>
      </c>
      <c r="I100" s="610">
        <v>4420</v>
      </c>
      <c r="J100" s="605" t="s">
        <v>10</v>
      </c>
      <c r="K100" s="647">
        <v>40336</v>
      </c>
      <c r="L100" s="648" t="s">
        <v>1058</v>
      </c>
      <c r="M100" s="610"/>
      <c r="N100" s="605" t="s">
        <v>678</v>
      </c>
      <c r="O100" s="789" t="s">
        <v>679</v>
      </c>
      <c r="P100" s="649" t="s">
        <v>1107</v>
      </c>
      <c r="Q100" s="743">
        <v>42270</v>
      </c>
      <c r="R100" s="651">
        <f>IF(ISERROR(VLOOKUP(C100,cotisation15_16,3,FALSE)),".",VLOOKUP(C100,cotisation15_16,3,FALSE))</f>
        <v>35</v>
      </c>
      <c r="S100" s="744"/>
      <c r="T100" s="927" t="str">
        <f t="shared" ca="1" si="49"/>
        <v>rappel</v>
      </c>
      <c r="U100" s="651">
        <f>IF(ISERROR(VLOOKUP(C100,cotisation15_16,4,FALSE)),".",VLOOKUP(C100,cotisation15_16,4,FALSE))</f>
        <v>100</v>
      </c>
      <c r="V100" s="746"/>
      <c r="W100" s="792" t="str">
        <f t="shared" ca="1" si="50"/>
        <v>rappel</v>
      </c>
      <c r="X100" s="651"/>
      <c r="Y100" s="783"/>
      <c r="Z100" s="792" t="str">
        <f t="shared" ca="1" si="51"/>
        <v>-</v>
      </c>
      <c r="AA100" s="651"/>
      <c r="AB100" s="658"/>
      <c r="AC100" s="795" t="str">
        <f t="shared" ca="1" si="52"/>
        <v>-</v>
      </c>
      <c r="AD100" s="651"/>
      <c r="AE100" s="655"/>
      <c r="AF100" s="659" t="str">
        <f t="shared" ca="1" si="53"/>
        <v>-</v>
      </c>
      <c r="AG100" s="651"/>
      <c r="AH100" s="655"/>
      <c r="AI100" s="659" t="str">
        <f t="shared" ca="1" si="54"/>
        <v>-</v>
      </c>
      <c r="AJ100" s="287"/>
      <c r="AK100" s="694">
        <f t="shared" si="55"/>
        <v>135</v>
      </c>
      <c r="AL100" s="694">
        <f t="shared" ref="AL100:AL127" ca="1" si="58">IF(Q100,IF(T100="ok",+R100)+IF(W100="ok",+U100)+IF(Z100="ok",+X100)+IF(AC100="ok",+AA100)+IF(AF100="ok",+AD100)+IF(AI100="ok",+AG100),"-")</f>
        <v>0</v>
      </c>
      <c r="AM100" s="932">
        <f t="shared" ca="1" si="56"/>
        <v>135</v>
      </c>
      <c r="AN100" s="771">
        <v>42282</v>
      </c>
      <c r="AO100" s="772"/>
      <c r="AP100" s="773"/>
      <c r="AQ100" s="768">
        <f t="shared" ca="1" si="57"/>
        <v>20</v>
      </c>
      <c r="AR100" s="768">
        <f ca="1">IF(W100="rappel",TODAY()-Q100,".")</f>
        <v>20</v>
      </c>
      <c r="AS100" s="768">
        <f ca="1">IF(W100="rappel",TODAY()-S100,".")</f>
        <v>42290</v>
      </c>
    </row>
    <row r="101" spans="1:47" ht="12.75">
      <c r="A101" s="727" t="s">
        <v>1178</v>
      </c>
      <c r="B101" s="741">
        <f t="shared" si="48"/>
        <v>2</v>
      </c>
      <c r="C101" s="691" t="s">
        <v>797</v>
      </c>
      <c r="D101" s="610"/>
      <c r="E101" s="610" t="s">
        <v>1177</v>
      </c>
      <c r="F101" s="689"/>
      <c r="G101" s="610" t="s">
        <v>242</v>
      </c>
      <c r="H101" s="610" t="s">
        <v>1179</v>
      </c>
      <c r="I101" s="610">
        <v>4030</v>
      </c>
      <c r="J101" s="605" t="s">
        <v>1101</v>
      </c>
      <c r="K101" s="647">
        <v>40298</v>
      </c>
      <c r="L101" s="648" t="s">
        <v>1058</v>
      </c>
      <c r="M101" s="610"/>
      <c r="N101" s="605" t="s">
        <v>1180</v>
      </c>
      <c r="O101" s="789" t="s">
        <v>1181</v>
      </c>
      <c r="P101" s="649" t="s">
        <v>1182</v>
      </c>
      <c r="Q101" s="743">
        <v>42271</v>
      </c>
      <c r="R101" s="651">
        <f>IF(ISERROR(VLOOKUP(C101,cotisation15_16,3,FALSE)),".",VLOOKUP(C101,cotisation15_16,3,FALSE))</f>
        <v>35</v>
      </c>
      <c r="S101" s="744"/>
      <c r="T101" s="927" t="str">
        <f t="shared" ca="1" si="49"/>
        <v>rappel</v>
      </c>
      <c r="U101" s="651"/>
      <c r="V101" s="746"/>
      <c r="W101" s="792" t="str">
        <f t="shared" ca="1" si="50"/>
        <v>-</v>
      </c>
      <c r="X101" s="651">
        <v>100</v>
      </c>
      <c r="Y101" s="783"/>
      <c r="Z101" s="792" t="str">
        <f t="shared" ca="1" si="51"/>
        <v>encour</v>
      </c>
      <c r="AA101" s="651"/>
      <c r="AB101" s="658"/>
      <c r="AC101" s="795" t="str">
        <f t="shared" ca="1" si="52"/>
        <v>-</v>
      </c>
      <c r="AD101" s="651"/>
      <c r="AE101" s="655"/>
      <c r="AF101" s="659" t="str">
        <f t="shared" ca="1" si="53"/>
        <v>-</v>
      </c>
      <c r="AG101" s="651"/>
      <c r="AH101" s="655"/>
      <c r="AI101" s="659" t="str">
        <f t="shared" ca="1" si="54"/>
        <v>-</v>
      </c>
      <c r="AJ101" s="287"/>
      <c r="AK101" s="694">
        <f t="shared" si="55"/>
        <v>135</v>
      </c>
      <c r="AL101" s="694">
        <f t="shared" ca="1" si="58"/>
        <v>0</v>
      </c>
      <c r="AM101" s="932">
        <f t="shared" ca="1" si="56"/>
        <v>135</v>
      </c>
      <c r="AN101" s="771">
        <v>42282</v>
      </c>
      <c r="AO101" s="772"/>
      <c r="AP101" s="773"/>
      <c r="AQ101" s="768">
        <f t="shared" ca="1" si="57"/>
        <v>19</v>
      </c>
      <c r="AR101" s="768" t="str">
        <f ca="1">IF(W101="rappel",TODAY()-Q101,".")</f>
        <v>.</v>
      </c>
      <c r="AS101" s="768" t="str">
        <f ca="1">IF(W101="rappel",TODAY()-S101,".")</f>
        <v>.</v>
      </c>
    </row>
    <row r="102" spans="1:47" ht="24">
      <c r="A102" s="727">
        <v>42288</v>
      </c>
      <c r="B102" s="741">
        <f t="shared" si="48"/>
        <v>1</v>
      </c>
      <c r="C102" s="691" t="s">
        <v>134</v>
      </c>
      <c r="D102" s="610"/>
      <c r="E102" s="610" t="s">
        <v>1122</v>
      </c>
      <c r="F102" s="689"/>
      <c r="G102" s="610" t="s">
        <v>242</v>
      </c>
      <c r="H102" s="610" t="s">
        <v>1220</v>
      </c>
      <c r="I102" s="610">
        <v>4420</v>
      </c>
      <c r="J102" s="605" t="s">
        <v>10</v>
      </c>
      <c r="K102" s="647">
        <v>36637</v>
      </c>
      <c r="L102" s="648" t="s">
        <v>1206</v>
      </c>
      <c r="M102" s="610"/>
      <c r="N102" s="605" t="s">
        <v>1221</v>
      </c>
      <c r="O102" s="789" t="s">
        <v>1222</v>
      </c>
      <c r="P102" s="790" t="s">
        <v>1223</v>
      </c>
      <c r="Q102" s="743">
        <v>42269</v>
      </c>
      <c r="R102" s="651">
        <v>35</v>
      </c>
      <c r="S102" s="744">
        <v>42272</v>
      </c>
      <c r="T102" s="927" t="str">
        <f t="shared" ca="1" si="49"/>
        <v>OK</v>
      </c>
      <c r="U102" s="651">
        <v>50</v>
      </c>
      <c r="V102" s="746">
        <v>42272</v>
      </c>
      <c r="W102" s="792" t="str">
        <f t="shared" ca="1" si="50"/>
        <v>OK</v>
      </c>
      <c r="X102" s="651">
        <v>100</v>
      </c>
      <c r="Y102" s="783"/>
      <c r="Z102" s="792" t="str">
        <f t="shared" ca="1" si="51"/>
        <v>encour</v>
      </c>
      <c r="AA102" s="651"/>
      <c r="AB102" s="658"/>
      <c r="AC102" s="795" t="str">
        <f t="shared" ca="1" si="52"/>
        <v>-</v>
      </c>
      <c r="AD102" s="651"/>
      <c r="AE102" s="655"/>
      <c r="AF102" s="659" t="str">
        <f t="shared" ca="1" si="53"/>
        <v>-</v>
      </c>
      <c r="AG102" s="651"/>
      <c r="AH102" s="655"/>
      <c r="AI102" s="659" t="str">
        <f t="shared" ca="1" si="54"/>
        <v>-</v>
      </c>
      <c r="AJ102" s="287"/>
      <c r="AK102" s="694">
        <f t="shared" si="55"/>
        <v>185</v>
      </c>
      <c r="AL102" s="694">
        <f t="shared" ca="1" si="58"/>
        <v>85</v>
      </c>
      <c r="AM102" s="932">
        <f t="shared" ca="1" si="56"/>
        <v>100</v>
      </c>
      <c r="AN102" s="772"/>
      <c r="AO102" s="772"/>
      <c r="AP102" s="773"/>
      <c r="AQ102" s="768" t="str">
        <f t="shared" ca="1" si="57"/>
        <v>.</v>
      </c>
      <c r="AR102" s="768" t="str">
        <f ca="1">IF(W102="rappel",TODAY()-Q102-14,".")</f>
        <v>.</v>
      </c>
      <c r="AS102" s="768" t="str">
        <f ca="1">IF(W102="rappel",TODAY()-S102,".")</f>
        <v>.</v>
      </c>
    </row>
    <row r="103" spans="1:47">
      <c r="A103" s="727" t="s">
        <v>1112</v>
      </c>
      <c r="B103" s="741">
        <f t="shared" si="48"/>
        <v>1</v>
      </c>
      <c r="C103" s="691" t="s">
        <v>136</v>
      </c>
      <c r="D103" s="610"/>
      <c r="E103" s="610" t="s">
        <v>1111</v>
      </c>
      <c r="F103" s="689"/>
      <c r="G103" s="610" t="s">
        <v>242</v>
      </c>
      <c r="H103" s="610" t="s">
        <v>1054</v>
      </c>
      <c r="I103" s="610">
        <v>4420</v>
      </c>
      <c r="J103" s="605" t="s">
        <v>10</v>
      </c>
      <c r="K103" s="647">
        <v>38689</v>
      </c>
      <c r="L103" s="648" t="s">
        <v>1058</v>
      </c>
      <c r="M103" s="610"/>
      <c r="N103" s="605" t="s">
        <v>1055</v>
      </c>
      <c r="O103" s="742"/>
      <c r="P103" s="649" t="s">
        <v>1056</v>
      </c>
      <c r="Q103" s="743">
        <v>42254</v>
      </c>
      <c r="R103" s="651">
        <v>35</v>
      </c>
      <c r="S103" s="744"/>
      <c r="T103" s="927" t="str">
        <f t="shared" ca="1" si="49"/>
        <v>rappel</v>
      </c>
      <c r="U103" s="651" t="str">
        <f t="shared" ref="U103:U123" si="59">IF(ISERROR(VLOOKUP(C103,cotisation15_16,4,FALSE)),".",VLOOKUP(C103,cotisation15_16,4,FALSE))</f>
        <v>.</v>
      </c>
      <c r="V103" s="746"/>
      <c r="W103" s="792" t="str">
        <f t="shared" ca="1" si="50"/>
        <v>-</v>
      </c>
      <c r="X103" s="651"/>
      <c r="Y103" s="783"/>
      <c r="Z103" s="792" t="str">
        <f t="shared" ca="1" si="51"/>
        <v>-</v>
      </c>
      <c r="AA103" s="651"/>
      <c r="AB103" s="658"/>
      <c r="AC103" s="795" t="str">
        <f t="shared" ca="1" si="52"/>
        <v>-</v>
      </c>
      <c r="AD103" s="651"/>
      <c r="AE103" s="655"/>
      <c r="AF103" s="659" t="str">
        <f t="shared" ca="1" si="53"/>
        <v>-</v>
      </c>
      <c r="AG103" s="651"/>
      <c r="AH103" s="655"/>
      <c r="AI103" s="659" t="str">
        <f t="shared" ca="1" si="54"/>
        <v>-</v>
      </c>
      <c r="AJ103" s="287"/>
      <c r="AK103" s="694" t="str">
        <f t="shared" si="55"/>
        <v/>
      </c>
      <c r="AL103" s="694">
        <f t="shared" ca="1" si="58"/>
        <v>0</v>
      </c>
      <c r="AM103" s="932" t="str">
        <f t="shared" si="56"/>
        <v/>
      </c>
      <c r="AN103" s="772"/>
      <c r="AO103" s="768"/>
      <c r="AP103" s="773"/>
      <c r="AQ103" s="768">
        <f t="shared" ca="1" si="57"/>
        <v>36</v>
      </c>
      <c r="AR103" s="768" t="str">
        <f ca="1">IF(W103="rappel",TODAY()-Q103-14,".")</f>
        <v>.</v>
      </c>
      <c r="AS103" s="768"/>
      <c r="AU103" s="770"/>
    </row>
    <row r="104" spans="1:47">
      <c r="A104" s="727"/>
      <c r="B104" s="741">
        <f t="shared" si="48"/>
        <v>1</v>
      </c>
      <c r="C104" s="691" t="str">
        <f>IF(ISERROR(LOOKUP($D104,'ancien membre'!$D:$D,'ancien membre'!C:C)),"z",LOOKUP($D104,'ancien membre'!$D:$D,'ancien membre'!C:C))</f>
        <v>z</v>
      </c>
      <c r="D104" s="610"/>
      <c r="E104" s="610" t="str">
        <f>IF(ISERROR(LOOKUP($D104,'ancien membre'!$D:$D,'ancien membre'!E:E)),"zz",LOOKUP($D104,'ancien membre'!$D:$D,'ancien membre'!E:E))</f>
        <v>zz</v>
      </c>
      <c r="F104" s="689"/>
      <c r="G104" s="610" t="str">
        <f>IF(ISERROR(LOOKUP($D104,'ancien membre'!$D:$D,'ancien membre'!G:G)),".",LOOKUP($D104,'ancien membre'!$D:$D,'ancien membre'!G:G))</f>
        <v>.</v>
      </c>
      <c r="H104" s="610" t="str">
        <f>IF(ISERROR(LOOKUP($D104,'ancien membre'!$D:$D,'ancien membre'!H:H)),".",LOOKUP($D104,'ancien membre'!$D:$D,'ancien membre'!H:H))</f>
        <v>.</v>
      </c>
      <c r="I104" s="610" t="str">
        <f>IF(ISERROR(LOOKUP($D104,'ancien membre'!$D:$D,'ancien membre'!I:I)),".",LOOKUP($D104,'ancien membre'!$D:$D,'ancien membre'!I:I))</f>
        <v>.</v>
      </c>
      <c r="J104" s="605" t="str">
        <f>IF(ISERROR(LOOKUP($D104,'ancien membre'!$D:$D,'ancien membre'!J:J)),".",LOOKUP($D104,'ancien membre'!$D:$D,'ancien membre'!J:J))</f>
        <v>.</v>
      </c>
      <c r="K104" s="647" t="str">
        <f>IF(ISERROR(LOOKUP($D104,'ancien membre'!$D:$D,'ancien membre'!K:K)),".",LOOKUP($D104,'ancien membre'!$D:$D,'ancien membre'!K:K))</f>
        <v>.</v>
      </c>
      <c r="L104" s="648" t="str">
        <f>IF(ISERROR(LOOKUP($D104,'ancien membre'!$D:$D,'ancien membre'!L:L)),".",LOOKUP($D104,'ancien membre'!$D:$D,'ancien membre'!L:L))</f>
        <v>.</v>
      </c>
      <c r="M104" s="610" t="str">
        <f>IF(ISERROR(LOOKUP($D104,'ancien membre'!$D:$D,'ancien membre'!M:M)),".",LOOKUP($D104,'ancien membre'!$D:$D,'ancien membre'!M:M))</f>
        <v>.</v>
      </c>
      <c r="N104" s="605" t="str">
        <f>IF(ISERROR(LOOKUP($D104,'ancien membre'!$D:$D,'ancien membre'!N:N)),".",LOOKUP($D104,'ancien membre'!$D:$D,'ancien membre'!N:N))</f>
        <v>.</v>
      </c>
      <c r="O104" s="688" t="str">
        <f>IF(ISERROR(LOOKUP($D104,'ancien membre'!$D:$D,'ancien membre'!O:O)),".",LOOKUP($D104,'ancien membre'!$D:$D,'ancien membre'!O:O))</f>
        <v>.</v>
      </c>
      <c r="P104" s="649" t="str">
        <f>IF(ISERROR(LOOKUP($D104,'ancien membre'!$D:$D,'ancien membre'!P:P)),".",LOOKUP($D104,'ancien membre'!$D:$D,'ancien membre'!P:P))</f>
        <v>.</v>
      </c>
      <c r="Q104" s="743"/>
      <c r="R104" s="651" t="str">
        <f t="shared" ref="R104:R127" si="60">IF(ISERROR(VLOOKUP(C104,cotisation15_16,3,FALSE)),".",VLOOKUP(C104,cotisation15_16,3,FALSE))</f>
        <v>.</v>
      </c>
      <c r="S104" s="744"/>
      <c r="T104" s="927" t="str">
        <f t="shared" ca="1" si="49"/>
        <v>-</v>
      </c>
      <c r="U104" s="651" t="str">
        <f t="shared" si="59"/>
        <v>.</v>
      </c>
      <c r="V104" s="746"/>
      <c r="W104" s="792" t="str">
        <f t="shared" ca="1" si="50"/>
        <v>-</v>
      </c>
      <c r="X104" s="651"/>
      <c r="Y104" s="783"/>
      <c r="Z104" s="792" t="str">
        <f t="shared" ca="1" si="51"/>
        <v>-</v>
      </c>
      <c r="AA104" s="651"/>
      <c r="AB104" s="658"/>
      <c r="AC104" s="795" t="str">
        <f t="shared" ca="1" si="52"/>
        <v>-</v>
      </c>
      <c r="AD104" s="651"/>
      <c r="AE104" s="655"/>
      <c r="AF104" s="659" t="str">
        <f t="shared" ca="1" si="53"/>
        <v>-</v>
      </c>
      <c r="AG104" s="651"/>
      <c r="AH104" s="655"/>
      <c r="AI104" s="659" t="str">
        <f t="shared" ca="1" si="54"/>
        <v>-</v>
      </c>
      <c r="AJ104" s="287"/>
      <c r="AK104" s="694" t="str">
        <f t="shared" si="55"/>
        <v/>
      </c>
      <c r="AL104" s="694" t="str">
        <f t="shared" si="58"/>
        <v>-</v>
      </c>
      <c r="AM104" s="932" t="str">
        <f t="shared" si="56"/>
        <v/>
      </c>
      <c r="AN104" s="772"/>
      <c r="AO104" s="772"/>
      <c r="AP104" s="773"/>
      <c r="AQ104" s="768" t="str">
        <f t="shared" ca="1" si="57"/>
        <v>.</v>
      </c>
      <c r="AR104" s="768" t="str">
        <f t="shared" ref="AR104:AR124" ca="1" si="61">IF(W104="rappel",TODAY()-Q104,".")</f>
        <v>.</v>
      </c>
      <c r="AS104" s="768" t="str">
        <f t="shared" ref="AS104:AS119" ca="1" si="62">IF(W104="rappel",TODAY()-S104,".")</f>
        <v>.</v>
      </c>
    </row>
    <row r="105" spans="1:47">
      <c r="A105" s="727"/>
      <c r="B105" s="741">
        <f t="shared" si="48"/>
        <v>2</v>
      </c>
      <c r="C105" s="691" t="str">
        <f>IF(ISERROR(LOOKUP($D105,'ancien membre'!$D:$D,'ancien membre'!C:C)),"z",LOOKUP($D105,'ancien membre'!$D:$D,'ancien membre'!C:C))</f>
        <v>z</v>
      </c>
      <c r="D105" s="610"/>
      <c r="E105" s="610" t="str">
        <f>IF(ISERROR(LOOKUP($D105,'ancien membre'!$D:$D,'ancien membre'!E:E)),"zz",LOOKUP($D105,'ancien membre'!$D:$D,'ancien membre'!E:E))</f>
        <v>zz</v>
      </c>
      <c r="F105" s="689"/>
      <c r="G105" s="610" t="str">
        <f>IF(ISERROR(LOOKUP($D105,'ancien membre'!$D:$D,'ancien membre'!G:G)),".",LOOKUP($D105,'ancien membre'!$D:$D,'ancien membre'!G:G))</f>
        <v>.</v>
      </c>
      <c r="H105" s="610" t="str">
        <f>IF(ISERROR(LOOKUP($D105,'ancien membre'!$D:$D,'ancien membre'!H:H)),".",LOOKUP($D105,'ancien membre'!$D:$D,'ancien membre'!H:H))</f>
        <v>.</v>
      </c>
      <c r="I105" s="610" t="str">
        <f>IF(ISERROR(LOOKUP($D105,'ancien membre'!$D:$D,'ancien membre'!I:I)),".",LOOKUP($D105,'ancien membre'!$D:$D,'ancien membre'!I:I))</f>
        <v>.</v>
      </c>
      <c r="J105" s="605" t="str">
        <f>IF(ISERROR(LOOKUP($D105,'ancien membre'!$D:$D,'ancien membre'!J:J)),".",LOOKUP($D105,'ancien membre'!$D:$D,'ancien membre'!J:J))</f>
        <v>.</v>
      </c>
      <c r="K105" s="647" t="str">
        <f>IF(ISERROR(LOOKUP($D105,'ancien membre'!$D:$D,'ancien membre'!K:K)),".",LOOKUP($D105,'ancien membre'!$D:$D,'ancien membre'!K:K))</f>
        <v>.</v>
      </c>
      <c r="L105" s="648" t="str">
        <f>IF(ISERROR(LOOKUP($D105,'ancien membre'!$D:$D,'ancien membre'!L:L)),".",LOOKUP($D105,'ancien membre'!$D:$D,'ancien membre'!L:L))</f>
        <v>.</v>
      </c>
      <c r="M105" s="610" t="str">
        <f>IF(ISERROR(LOOKUP($D105,'ancien membre'!$D:$D,'ancien membre'!M:M)),".",LOOKUP($D105,'ancien membre'!$D:$D,'ancien membre'!M:M))</f>
        <v>.</v>
      </c>
      <c r="N105" s="605" t="str">
        <f>IF(ISERROR(LOOKUP($D105,'ancien membre'!$D:$D,'ancien membre'!N:N)),".",LOOKUP($D105,'ancien membre'!$D:$D,'ancien membre'!N:N))</f>
        <v>.</v>
      </c>
      <c r="O105" s="688" t="str">
        <f>IF(ISERROR(LOOKUP($D105,'ancien membre'!$D:$D,'ancien membre'!O:O)),".",LOOKUP($D105,'ancien membre'!$D:$D,'ancien membre'!O:O))</f>
        <v>.</v>
      </c>
      <c r="P105" s="649" t="str">
        <f>IF(ISERROR(LOOKUP($D105,'ancien membre'!$D:$D,'ancien membre'!P:P)),".",LOOKUP($D105,'ancien membre'!$D:$D,'ancien membre'!P:P))</f>
        <v>.</v>
      </c>
      <c r="Q105" s="743"/>
      <c r="R105" s="651" t="str">
        <f t="shared" si="60"/>
        <v>.</v>
      </c>
      <c r="S105" s="744"/>
      <c r="T105" s="927" t="str">
        <f t="shared" ca="1" si="49"/>
        <v>-</v>
      </c>
      <c r="U105" s="651" t="str">
        <f t="shared" si="59"/>
        <v>.</v>
      </c>
      <c r="V105" s="746"/>
      <c r="W105" s="792" t="str">
        <f t="shared" ca="1" si="50"/>
        <v>-</v>
      </c>
      <c r="X105" s="651"/>
      <c r="Y105" s="783"/>
      <c r="Z105" s="792" t="str">
        <f t="shared" ca="1" si="51"/>
        <v>-</v>
      </c>
      <c r="AA105" s="651"/>
      <c r="AB105" s="658"/>
      <c r="AC105" s="795" t="str">
        <f t="shared" ca="1" si="52"/>
        <v>-</v>
      </c>
      <c r="AD105" s="651"/>
      <c r="AE105" s="655"/>
      <c r="AF105" s="659" t="str">
        <f t="shared" ca="1" si="53"/>
        <v>-</v>
      </c>
      <c r="AG105" s="651"/>
      <c r="AH105" s="655"/>
      <c r="AI105" s="659" t="str">
        <f t="shared" ca="1" si="54"/>
        <v>-</v>
      </c>
      <c r="AJ105" s="287"/>
      <c r="AK105" s="694" t="str">
        <f t="shared" si="55"/>
        <v/>
      </c>
      <c r="AL105" s="694" t="str">
        <f t="shared" si="58"/>
        <v>-</v>
      </c>
      <c r="AM105" s="932" t="str">
        <f t="shared" si="56"/>
        <v/>
      </c>
      <c r="AN105" s="772"/>
      <c r="AO105" s="772"/>
      <c r="AP105" s="773"/>
      <c r="AQ105" s="768" t="str">
        <f t="shared" ca="1" si="57"/>
        <v>.</v>
      </c>
      <c r="AR105" s="768" t="str">
        <f t="shared" ca="1" si="61"/>
        <v>.</v>
      </c>
      <c r="AS105" s="768" t="str">
        <f t="shared" ca="1" si="62"/>
        <v>.</v>
      </c>
    </row>
    <row r="106" spans="1:47">
      <c r="A106" s="727"/>
      <c r="B106" s="741">
        <f t="shared" si="48"/>
        <v>3</v>
      </c>
      <c r="C106" s="691" t="str">
        <f>IF(ISERROR(LOOKUP($D106,'ancien membre'!$D:$D,'ancien membre'!C:C)),"z",LOOKUP($D106,'ancien membre'!$D:$D,'ancien membre'!C:C))</f>
        <v>z</v>
      </c>
      <c r="D106" s="610"/>
      <c r="E106" s="610" t="str">
        <f>IF(ISERROR(LOOKUP($D106,'ancien membre'!$D:$D,'ancien membre'!E:E)),"zz",LOOKUP($D106,'ancien membre'!$D:$D,'ancien membre'!E:E))</f>
        <v>zz</v>
      </c>
      <c r="F106" s="689"/>
      <c r="G106" s="610" t="str">
        <f>IF(ISERROR(LOOKUP($D106,'ancien membre'!$D:$D,'ancien membre'!G:G)),".",LOOKUP($D106,'ancien membre'!$D:$D,'ancien membre'!G:G))</f>
        <v>.</v>
      </c>
      <c r="H106" s="610" t="str">
        <f>IF(ISERROR(LOOKUP($D106,'ancien membre'!$D:$D,'ancien membre'!H:H)),".",LOOKUP($D106,'ancien membre'!$D:$D,'ancien membre'!H:H))</f>
        <v>.</v>
      </c>
      <c r="I106" s="610" t="str">
        <f>IF(ISERROR(LOOKUP($D106,'ancien membre'!$D:$D,'ancien membre'!I:I)),".",LOOKUP($D106,'ancien membre'!$D:$D,'ancien membre'!I:I))</f>
        <v>.</v>
      </c>
      <c r="J106" s="605" t="str">
        <f>IF(ISERROR(LOOKUP($D106,'ancien membre'!$D:$D,'ancien membre'!J:J)),".",LOOKUP($D106,'ancien membre'!$D:$D,'ancien membre'!J:J))</f>
        <v>.</v>
      </c>
      <c r="K106" s="647" t="str">
        <f>IF(ISERROR(LOOKUP($D106,'ancien membre'!$D:$D,'ancien membre'!K:K)),".",LOOKUP($D106,'ancien membre'!$D:$D,'ancien membre'!K:K))</f>
        <v>.</v>
      </c>
      <c r="L106" s="648" t="str">
        <f>IF(ISERROR(LOOKUP($D106,'ancien membre'!$D:$D,'ancien membre'!L:L)),".",LOOKUP($D106,'ancien membre'!$D:$D,'ancien membre'!L:L))</f>
        <v>.</v>
      </c>
      <c r="M106" s="610" t="str">
        <f>IF(ISERROR(LOOKUP($D106,'ancien membre'!$D:$D,'ancien membre'!M:M)),".",LOOKUP($D106,'ancien membre'!$D:$D,'ancien membre'!M:M))</f>
        <v>.</v>
      </c>
      <c r="N106" s="605" t="str">
        <f>IF(ISERROR(LOOKUP($D106,'ancien membre'!$D:$D,'ancien membre'!N:N)),".",LOOKUP($D106,'ancien membre'!$D:$D,'ancien membre'!N:N))</f>
        <v>.</v>
      </c>
      <c r="O106" s="688" t="str">
        <f>IF(ISERROR(LOOKUP($D106,'ancien membre'!$D:$D,'ancien membre'!O:O)),".",LOOKUP($D106,'ancien membre'!$D:$D,'ancien membre'!O:O))</f>
        <v>.</v>
      </c>
      <c r="P106" s="649" t="str">
        <f>IF(ISERROR(LOOKUP($D106,'ancien membre'!$D:$D,'ancien membre'!P:P)),".",LOOKUP($D106,'ancien membre'!$D:$D,'ancien membre'!P:P))</f>
        <v>.</v>
      </c>
      <c r="Q106" s="743"/>
      <c r="R106" s="651" t="str">
        <f t="shared" si="60"/>
        <v>.</v>
      </c>
      <c r="S106" s="744"/>
      <c r="T106" s="927" t="str">
        <f t="shared" ca="1" si="49"/>
        <v>-</v>
      </c>
      <c r="U106" s="651" t="str">
        <f t="shared" si="59"/>
        <v>.</v>
      </c>
      <c r="V106" s="746"/>
      <c r="W106" s="792" t="str">
        <f t="shared" ca="1" si="50"/>
        <v>-</v>
      </c>
      <c r="X106" s="651"/>
      <c r="Y106" s="783"/>
      <c r="Z106" s="792" t="str">
        <f t="shared" ca="1" si="51"/>
        <v>-</v>
      </c>
      <c r="AA106" s="651"/>
      <c r="AB106" s="658"/>
      <c r="AC106" s="795" t="str">
        <f t="shared" ca="1" si="52"/>
        <v>-</v>
      </c>
      <c r="AD106" s="651"/>
      <c r="AE106" s="655"/>
      <c r="AF106" s="659" t="str">
        <f t="shared" ca="1" si="53"/>
        <v>-</v>
      </c>
      <c r="AG106" s="651"/>
      <c r="AH106" s="655"/>
      <c r="AI106" s="659" t="str">
        <f t="shared" ca="1" si="54"/>
        <v>-</v>
      </c>
      <c r="AJ106" s="287"/>
      <c r="AK106" s="694" t="str">
        <f t="shared" si="55"/>
        <v/>
      </c>
      <c r="AL106" s="694" t="str">
        <f t="shared" si="58"/>
        <v>-</v>
      </c>
      <c r="AM106" s="932" t="str">
        <f t="shared" si="56"/>
        <v/>
      </c>
      <c r="AN106" s="772"/>
      <c r="AO106" s="772"/>
      <c r="AP106" s="773"/>
      <c r="AQ106" s="768" t="str">
        <f t="shared" ca="1" si="57"/>
        <v>.</v>
      </c>
      <c r="AR106" s="768" t="str">
        <f t="shared" ca="1" si="61"/>
        <v>.</v>
      </c>
      <c r="AS106" s="768" t="str">
        <f t="shared" ca="1" si="62"/>
        <v>.</v>
      </c>
    </row>
    <row r="107" spans="1:47">
      <c r="A107" s="727"/>
      <c r="B107" s="741">
        <f t="shared" si="48"/>
        <v>4</v>
      </c>
      <c r="C107" s="691" t="str">
        <f>IF(ISERROR(LOOKUP($D107,'ancien membre'!$D:$D,'ancien membre'!C:C)),"z",LOOKUP($D107,'ancien membre'!$D:$D,'ancien membre'!C:C))</f>
        <v>z</v>
      </c>
      <c r="D107" s="610"/>
      <c r="E107" s="610" t="str">
        <f>IF(ISERROR(LOOKUP($D107,'ancien membre'!$D:$D,'ancien membre'!E:E)),"zz",LOOKUP($D107,'ancien membre'!$D:$D,'ancien membre'!E:E))</f>
        <v>zz</v>
      </c>
      <c r="F107" s="689"/>
      <c r="G107" s="610" t="str">
        <f>IF(ISERROR(LOOKUP($D107,'ancien membre'!$D:$D,'ancien membre'!G:G)),".",LOOKUP($D107,'ancien membre'!$D:$D,'ancien membre'!G:G))</f>
        <v>.</v>
      </c>
      <c r="H107" s="610" t="str">
        <f>IF(ISERROR(LOOKUP($D107,'ancien membre'!$D:$D,'ancien membre'!H:H)),".",LOOKUP($D107,'ancien membre'!$D:$D,'ancien membre'!H:H))</f>
        <v>.</v>
      </c>
      <c r="I107" s="610" t="str">
        <f>IF(ISERROR(LOOKUP($D107,'ancien membre'!$D:$D,'ancien membre'!I:I)),".",LOOKUP($D107,'ancien membre'!$D:$D,'ancien membre'!I:I))</f>
        <v>.</v>
      </c>
      <c r="J107" s="605" t="str">
        <f>IF(ISERROR(LOOKUP($D107,'ancien membre'!$D:$D,'ancien membre'!J:J)),".",LOOKUP($D107,'ancien membre'!$D:$D,'ancien membre'!J:J))</f>
        <v>.</v>
      </c>
      <c r="K107" s="647" t="str">
        <f>IF(ISERROR(LOOKUP($D107,'ancien membre'!$D:$D,'ancien membre'!K:K)),".",LOOKUP($D107,'ancien membre'!$D:$D,'ancien membre'!K:K))</f>
        <v>.</v>
      </c>
      <c r="L107" s="648" t="str">
        <f>IF(ISERROR(LOOKUP($D107,'ancien membre'!$D:$D,'ancien membre'!L:L)),".",LOOKUP($D107,'ancien membre'!$D:$D,'ancien membre'!L:L))</f>
        <v>.</v>
      </c>
      <c r="M107" s="610" t="str">
        <f>IF(ISERROR(LOOKUP($D107,'ancien membre'!$D:$D,'ancien membre'!M:M)),".",LOOKUP($D107,'ancien membre'!$D:$D,'ancien membre'!M:M))</f>
        <v>.</v>
      </c>
      <c r="N107" s="605" t="str">
        <f>IF(ISERROR(LOOKUP($D107,'ancien membre'!$D:$D,'ancien membre'!N:N)),".",LOOKUP($D107,'ancien membre'!$D:$D,'ancien membre'!N:N))</f>
        <v>.</v>
      </c>
      <c r="O107" s="688" t="str">
        <f>IF(ISERROR(LOOKUP($D107,'ancien membre'!$D:$D,'ancien membre'!O:O)),".",LOOKUP($D107,'ancien membre'!$D:$D,'ancien membre'!O:O))</f>
        <v>.</v>
      </c>
      <c r="P107" s="649" t="str">
        <f>IF(ISERROR(LOOKUP($D107,'ancien membre'!$D:$D,'ancien membre'!P:P)),".",LOOKUP($D107,'ancien membre'!$D:$D,'ancien membre'!P:P))</f>
        <v>.</v>
      </c>
      <c r="Q107" s="743"/>
      <c r="R107" s="651" t="str">
        <f t="shared" si="60"/>
        <v>.</v>
      </c>
      <c r="S107" s="744"/>
      <c r="T107" s="927" t="str">
        <f t="shared" ca="1" si="49"/>
        <v>-</v>
      </c>
      <c r="U107" s="651" t="str">
        <f t="shared" si="59"/>
        <v>.</v>
      </c>
      <c r="V107" s="746"/>
      <c r="W107" s="792" t="str">
        <f t="shared" ca="1" si="50"/>
        <v>-</v>
      </c>
      <c r="X107" s="651"/>
      <c r="Y107" s="783"/>
      <c r="Z107" s="792" t="str">
        <f t="shared" ca="1" si="51"/>
        <v>-</v>
      </c>
      <c r="AA107" s="651"/>
      <c r="AB107" s="661"/>
      <c r="AC107" s="795" t="str">
        <f t="shared" ca="1" si="52"/>
        <v>-</v>
      </c>
      <c r="AD107" s="651"/>
      <c r="AE107" s="655"/>
      <c r="AF107" s="659" t="str">
        <f t="shared" ca="1" si="53"/>
        <v>-</v>
      </c>
      <c r="AG107" s="651"/>
      <c r="AH107" s="658"/>
      <c r="AI107" s="659" t="str">
        <f t="shared" ca="1" si="54"/>
        <v>-</v>
      </c>
      <c r="AJ107" s="287"/>
      <c r="AK107" s="694" t="str">
        <f t="shared" si="55"/>
        <v/>
      </c>
      <c r="AL107" s="694" t="str">
        <f t="shared" si="58"/>
        <v>-</v>
      </c>
      <c r="AM107" s="932" t="str">
        <f t="shared" si="56"/>
        <v/>
      </c>
      <c r="AN107" s="772"/>
      <c r="AO107" s="772"/>
      <c r="AP107" s="773"/>
      <c r="AQ107" s="768" t="str">
        <f t="shared" ca="1" si="57"/>
        <v>.</v>
      </c>
      <c r="AR107" s="768" t="str">
        <f t="shared" ca="1" si="61"/>
        <v>.</v>
      </c>
      <c r="AS107" s="768" t="str">
        <f t="shared" ca="1" si="62"/>
        <v>.</v>
      </c>
    </row>
    <row r="108" spans="1:47">
      <c r="A108" s="727"/>
      <c r="B108" s="741">
        <f t="shared" si="48"/>
        <v>5</v>
      </c>
      <c r="C108" s="691" t="str">
        <f>IF(ISERROR(LOOKUP($D108,'ancien membre'!$D:$D,'ancien membre'!C:C)),"z",LOOKUP($D108,'ancien membre'!$D:$D,'ancien membre'!C:C))</f>
        <v>z</v>
      </c>
      <c r="D108" s="610"/>
      <c r="E108" s="610" t="str">
        <f>IF(ISERROR(LOOKUP($D108,'ancien membre'!$D:$D,'ancien membre'!E:E)),"zz",LOOKUP($D108,'ancien membre'!$D:$D,'ancien membre'!E:E))</f>
        <v>zz</v>
      </c>
      <c r="F108" s="689"/>
      <c r="G108" s="610" t="str">
        <f>IF(ISERROR(LOOKUP($D108,'ancien membre'!$D:$D,'ancien membre'!G:G)),".",LOOKUP($D108,'ancien membre'!$D:$D,'ancien membre'!G:G))</f>
        <v>.</v>
      </c>
      <c r="H108" s="610" t="str">
        <f>IF(ISERROR(LOOKUP($D108,'ancien membre'!$D:$D,'ancien membre'!H:H)),".",LOOKUP($D108,'ancien membre'!$D:$D,'ancien membre'!H:H))</f>
        <v>.</v>
      </c>
      <c r="I108" s="610" t="str">
        <f>IF(ISERROR(LOOKUP($D108,'ancien membre'!$D:$D,'ancien membre'!I:I)),".",LOOKUP($D108,'ancien membre'!$D:$D,'ancien membre'!I:I))</f>
        <v>.</v>
      </c>
      <c r="J108" s="605" t="str">
        <f>IF(ISERROR(LOOKUP($D108,'ancien membre'!$D:$D,'ancien membre'!J:J)),".",LOOKUP($D108,'ancien membre'!$D:$D,'ancien membre'!J:J))</f>
        <v>.</v>
      </c>
      <c r="K108" s="647" t="str">
        <f>IF(ISERROR(LOOKUP($D108,'ancien membre'!$D:$D,'ancien membre'!K:K)),".",LOOKUP($D108,'ancien membre'!$D:$D,'ancien membre'!K:K))</f>
        <v>.</v>
      </c>
      <c r="L108" s="648" t="str">
        <f>IF(ISERROR(LOOKUP($D108,'ancien membre'!$D:$D,'ancien membre'!L:L)),".",LOOKUP($D108,'ancien membre'!$D:$D,'ancien membre'!L:L))</f>
        <v>.</v>
      </c>
      <c r="M108" s="610" t="str">
        <f>IF(ISERROR(LOOKUP($D108,'ancien membre'!$D:$D,'ancien membre'!M:M)),".",LOOKUP($D108,'ancien membre'!$D:$D,'ancien membre'!M:M))</f>
        <v>.</v>
      </c>
      <c r="N108" s="605" t="str">
        <f>IF(ISERROR(LOOKUP($D108,'ancien membre'!$D:$D,'ancien membre'!N:N)),".",LOOKUP($D108,'ancien membre'!$D:$D,'ancien membre'!N:N))</f>
        <v>.</v>
      </c>
      <c r="O108" s="688" t="str">
        <f>IF(ISERROR(LOOKUP($D108,'ancien membre'!$D:$D,'ancien membre'!O:O)),".",LOOKUP($D108,'ancien membre'!$D:$D,'ancien membre'!O:O))</f>
        <v>.</v>
      </c>
      <c r="P108" s="649" t="str">
        <f>IF(ISERROR(LOOKUP($D108,'ancien membre'!$D:$D,'ancien membre'!P:P)),".",LOOKUP($D108,'ancien membre'!$D:$D,'ancien membre'!P:P))</f>
        <v>.</v>
      </c>
      <c r="Q108" s="743"/>
      <c r="R108" s="651" t="str">
        <f t="shared" si="60"/>
        <v>.</v>
      </c>
      <c r="S108" s="744"/>
      <c r="T108" s="927" t="str">
        <f t="shared" ca="1" si="49"/>
        <v>-</v>
      </c>
      <c r="U108" s="651" t="str">
        <f t="shared" si="59"/>
        <v>.</v>
      </c>
      <c r="V108" s="746"/>
      <c r="W108" s="792" t="str">
        <f t="shared" ca="1" si="50"/>
        <v>-</v>
      </c>
      <c r="X108" s="651"/>
      <c r="Y108" s="783"/>
      <c r="Z108" s="792" t="str">
        <f t="shared" ca="1" si="51"/>
        <v>-</v>
      </c>
      <c r="AA108" s="651"/>
      <c r="AB108" s="658"/>
      <c r="AC108" s="795" t="str">
        <f t="shared" ca="1" si="52"/>
        <v>-</v>
      </c>
      <c r="AD108" s="651"/>
      <c r="AE108" s="655"/>
      <c r="AF108" s="659" t="str">
        <f t="shared" ca="1" si="53"/>
        <v>-</v>
      </c>
      <c r="AG108" s="651"/>
      <c r="AH108" s="655"/>
      <c r="AI108" s="659" t="str">
        <f t="shared" ca="1" si="54"/>
        <v>-</v>
      </c>
      <c r="AJ108" s="287"/>
      <c r="AK108" s="694" t="str">
        <f t="shared" si="55"/>
        <v/>
      </c>
      <c r="AL108" s="694" t="str">
        <f t="shared" si="58"/>
        <v>-</v>
      </c>
      <c r="AM108" s="932" t="str">
        <f t="shared" si="56"/>
        <v/>
      </c>
      <c r="AN108" s="772"/>
      <c r="AO108" s="772"/>
      <c r="AP108" s="773"/>
      <c r="AQ108" s="768" t="str">
        <f t="shared" ca="1" si="57"/>
        <v>.</v>
      </c>
      <c r="AR108" s="768" t="str">
        <f t="shared" ca="1" si="61"/>
        <v>.</v>
      </c>
      <c r="AS108" s="768" t="str">
        <f t="shared" ca="1" si="62"/>
        <v>.</v>
      </c>
    </row>
    <row r="109" spans="1:47">
      <c r="A109" s="727"/>
      <c r="B109" s="741">
        <f t="shared" si="48"/>
        <v>6</v>
      </c>
      <c r="C109" s="691" t="str">
        <f>IF(ISERROR(LOOKUP($D109,'ancien membre'!$D:$D,'ancien membre'!C:C)),"z",LOOKUP($D109,'ancien membre'!$D:$D,'ancien membre'!C:C))</f>
        <v>z</v>
      </c>
      <c r="D109" s="610"/>
      <c r="E109" s="610" t="str">
        <f>IF(ISERROR(LOOKUP($D109,'ancien membre'!$D:$D,'ancien membre'!E:E)),"zz",LOOKUP($D109,'ancien membre'!$D:$D,'ancien membre'!E:E))</f>
        <v>zz</v>
      </c>
      <c r="F109" s="689"/>
      <c r="G109" s="610" t="str">
        <f>IF(ISERROR(LOOKUP($D109,'ancien membre'!$D:$D,'ancien membre'!G:G)),".",LOOKUP($D109,'ancien membre'!$D:$D,'ancien membre'!G:G))</f>
        <v>.</v>
      </c>
      <c r="H109" s="610" t="str">
        <f>IF(ISERROR(LOOKUP($D109,'ancien membre'!$D:$D,'ancien membre'!H:H)),".",LOOKUP($D109,'ancien membre'!$D:$D,'ancien membre'!H:H))</f>
        <v>.</v>
      </c>
      <c r="I109" s="610" t="str">
        <f>IF(ISERROR(LOOKUP($D109,'ancien membre'!$D:$D,'ancien membre'!I:I)),".",LOOKUP($D109,'ancien membre'!$D:$D,'ancien membre'!I:I))</f>
        <v>.</v>
      </c>
      <c r="J109" s="605" t="str">
        <f>IF(ISERROR(LOOKUP($D109,'ancien membre'!$D:$D,'ancien membre'!J:J)),".",LOOKUP($D109,'ancien membre'!$D:$D,'ancien membre'!J:J))</f>
        <v>.</v>
      </c>
      <c r="K109" s="647" t="str">
        <f>IF(ISERROR(LOOKUP($D109,'ancien membre'!$D:$D,'ancien membre'!K:K)),".",LOOKUP($D109,'ancien membre'!$D:$D,'ancien membre'!K:K))</f>
        <v>.</v>
      </c>
      <c r="L109" s="648" t="str">
        <f>IF(ISERROR(LOOKUP($D109,'ancien membre'!$D:$D,'ancien membre'!L:L)),".",LOOKUP($D109,'ancien membre'!$D:$D,'ancien membre'!L:L))</f>
        <v>.</v>
      </c>
      <c r="M109" s="610" t="str">
        <f>IF(ISERROR(LOOKUP($D109,'ancien membre'!$D:$D,'ancien membre'!M:M)),".",LOOKUP($D109,'ancien membre'!$D:$D,'ancien membre'!M:M))</f>
        <v>.</v>
      </c>
      <c r="N109" s="605" t="str">
        <f>IF(ISERROR(LOOKUP($D109,'ancien membre'!$D:$D,'ancien membre'!N:N)),".",LOOKUP($D109,'ancien membre'!$D:$D,'ancien membre'!N:N))</f>
        <v>.</v>
      </c>
      <c r="O109" s="688" t="str">
        <f>IF(ISERROR(LOOKUP($D109,'ancien membre'!$D:$D,'ancien membre'!O:O)),".",LOOKUP($D109,'ancien membre'!$D:$D,'ancien membre'!O:O))</f>
        <v>.</v>
      </c>
      <c r="P109" s="649" t="str">
        <f>IF(ISERROR(LOOKUP($D109,'ancien membre'!$D:$D,'ancien membre'!P:P)),".",LOOKUP($D109,'ancien membre'!$D:$D,'ancien membre'!P:P))</f>
        <v>.</v>
      </c>
      <c r="Q109" s="743"/>
      <c r="R109" s="651" t="str">
        <f t="shared" si="60"/>
        <v>.</v>
      </c>
      <c r="S109" s="744"/>
      <c r="T109" s="927" t="str">
        <f t="shared" ca="1" si="49"/>
        <v>-</v>
      </c>
      <c r="U109" s="651" t="str">
        <f t="shared" si="59"/>
        <v>.</v>
      </c>
      <c r="V109" s="746"/>
      <c r="W109" s="792" t="str">
        <f t="shared" ca="1" si="50"/>
        <v>-</v>
      </c>
      <c r="X109" s="651"/>
      <c r="Y109" s="783"/>
      <c r="Z109" s="792" t="str">
        <f t="shared" ca="1" si="51"/>
        <v>-</v>
      </c>
      <c r="AA109" s="651"/>
      <c r="AB109" s="658"/>
      <c r="AC109" s="795" t="str">
        <f t="shared" ca="1" si="52"/>
        <v>-</v>
      </c>
      <c r="AD109" s="651"/>
      <c r="AE109" s="655"/>
      <c r="AF109" s="659" t="str">
        <f t="shared" ca="1" si="53"/>
        <v>-</v>
      </c>
      <c r="AG109" s="651"/>
      <c r="AH109" s="655"/>
      <c r="AI109" s="659" t="str">
        <f t="shared" ca="1" si="54"/>
        <v>-</v>
      </c>
      <c r="AJ109" s="287"/>
      <c r="AK109" s="694" t="str">
        <f t="shared" si="55"/>
        <v/>
      </c>
      <c r="AL109" s="694" t="str">
        <f t="shared" si="58"/>
        <v>-</v>
      </c>
      <c r="AM109" s="932" t="str">
        <f t="shared" si="56"/>
        <v/>
      </c>
      <c r="AN109" s="772"/>
      <c r="AO109" s="772"/>
      <c r="AP109" s="773"/>
      <c r="AQ109" s="768" t="str">
        <f t="shared" ca="1" si="57"/>
        <v>.</v>
      </c>
      <c r="AR109" s="768" t="str">
        <f t="shared" ca="1" si="61"/>
        <v>.</v>
      </c>
      <c r="AS109" s="768" t="str">
        <f t="shared" ca="1" si="62"/>
        <v>.</v>
      </c>
    </row>
    <row r="110" spans="1:47">
      <c r="A110" s="727"/>
      <c r="B110" s="741">
        <f t="shared" si="48"/>
        <v>7</v>
      </c>
      <c r="C110" s="691" t="str">
        <f>IF(ISERROR(LOOKUP($D110,'ancien membre'!$D:$D,'ancien membre'!C:C)),"z",LOOKUP($D110,'ancien membre'!$D:$D,'ancien membre'!C:C))</f>
        <v>z</v>
      </c>
      <c r="D110" s="610"/>
      <c r="E110" s="610" t="str">
        <f>IF(ISERROR(LOOKUP($D110,'ancien membre'!$D:$D,'ancien membre'!E:E)),"zz",LOOKUP($D110,'ancien membre'!$D:$D,'ancien membre'!E:E))</f>
        <v>zz</v>
      </c>
      <c r="F110" s="689"/>
      <c r="G110" s="610" t="str">
        <f>IF(ISERROR(LOOKUP($D110,'ancien membre'!$D:$D,'ancien membre'!G:G)),".",LOOKUP($D110,'ancien membre'!$D:$D,'ancien membre'!G:G))</f>
        <v>.</v>
      </c>
      <c r="H110" s="610" t="str">
        <f>IF(ISERROR(LOOKUP($D110,'ancien membre'!$D:$D,'ancien membre'!H:H)),".",LOOKUP($D110,'ancien membre'!$D:$D,'ancien membre'!H:H))</f>
        <v>.</v>
      </c>
      <c r="I110" s="610" t="str">
        <f>IF(ISERROR(LOOKUP($D110,'ancien membre'!$D:$D,'ancien membre'!I:I)),".",LOOKUP($D110,'ancien membre'!$D:$D,'ancien membre'!I:I))</f>
        <v>.</v>
      </c>
      <c r="J110" s="605" t="str">
        <f>IF(ISERROR(LOOKUP($D110,'ancien membre'!$D:$D,'ancien membre'!J:J)),".",LOOKUP($D110,'ancien membre'!$D:$D,'ancien membre'!J:J))</f>
        <v>.</v>
      </c>
      <c r="K110" s="647" t="str">
        <f>IF(ISERROR(LOOKUP($D110,'ancien membre'!$D:$D,'ancien membre'!K:K)),".",LOOKUP($D110,'ancien membre'!$D:$D,'ancien membre'!K:K))</f>
        <v>.</v>
      </c>
      <c r="L110" s="648" t="str">
        <f>IF(ISERROR(LOOKUP($D110,'ancien membre'!$D:$D,'ancien membre'!L:L)),".",LOOKUP($D110,'ancien membre'!$D:$D,'ancien membre'!L:L))</f>
        <v>.</v>
      </c>
      <c r="M110" s="610" t="str">
        <f>IF(ISERROR(LOOKUP($D110,'ancien membre'!$D:$D,'ancien membre'!M:M)),".",LOOKUP($D110,'ancien membre'!$D:$D,'ancien membre'!M:M))</f>
        <v>.</v>
      </c>
      <c r="N110" s="605" t="str">
        <f>IF(ISERROR(LOOKUP($D110,'ancien membre'!$D:$D,'ancien membre'!N:N)),".",LOOKUP($D110,'ancien membre'!$D:$D,'ancien membre'!N:N))</f>
        <v>.</v>
      </c>
      <c r="O110" s="688" t="str">
        <f>IF(ISERROR(LOOKUP($D110,'ancien membre'!$D:$D,'ancien membre'!O:O)),".",LOOKUP($D110,'ancien membre'!$D:$D,'ancien membre'!O:O))</f>
        <v>.</v>
      </c>
      <c r="P110" s="649" t="str">
        <f>IF(ISERROR(LOOKUP($D110,'ancien membre'!$D:$D,'ancien membre'!P:P)),".",LOOKUP($D110,'ancien membre'!$D:$D,'ancien membre'!P:P))</f>
        <v>.</v>
      </c>
      <c r="Q110" s="743"/>
      <c r="R110" s="651" t="str">
        <f t="shared" si="60"/>
        <v>.</v>
      </c>
      <c r="S110" s="744"/>
      <c r="T110" s="927" t="str">
        <f t="shared" ca="1" si="49"/>
        <v>-</v>
      </c>
      <c r="U110" s="651" t="str">
        <f t="shared" si="59"/>
        <v>.</v>
      </c>
      <c r="V110" s="746"/>
      <c r="W110" s="792" t="str">
        <f t="shared" ca="1" si="50"/>
        <v>-</v>
      </c>
      <c r="X110" s="651"/>
      <c r="Y110" s="783"/>
      <c r="Z110" s="792" t="str">
        <f t="shared" ca="1" si="51"/>
        <v>-</v>
      </c>
      <c r="AA110" s="651"/>
      <c r="AB110" s="658"/>
      <c r="AC110" s="795" t="str">
        <f t="shared" ca="1" si="52"/>
        <v>-</v>
      </c>
      <c r="AD110" s="651"/>
      <c r="AE110" s="655"/>
      <c r="AF110" s="659" t="str">
        <f t="shared" ca="1" si="53"/>
        <v>-</v>
      </c>
      <c r="AG110" s="651"/>
      <c r="AH110" s="655"/>
      <c r="AI110" s="659" t="str">
        <f t="shared" ca="1" si="54"/>
        <v>-</v>
      </c>
      <c r="AJ110" s="287"/>
      <c r="AK110" s="694" t="str">
        <f t="shared" si="55"/>
        <v/>
      </c>
      <c r="AL110" s="694" t="str">
        <f t="shared" si="58"/>
        <v>-</v>
      </c>
      <c r="AM110" s="932" t="str">
        <f t="shared" si="56"/>
        <v/>
      </c>
      <c r="AN110" s="772"/>
      <c r="AO110" s="772"/>
      <c r="AP110" s="773"/>
      <c r="AQ110" s="768" t="str">
        <f t="shared" ca="1" si="57"/>
        <v>.</v>
      </c>
      <c r="AR110" s="768" t="str">
        <f t="shared" ca="1" si="61"/>
        <v>.</v>
      </c>
      <c r="AS110" s="768" t="str">
        <f t="shared" ca="1" si="62"/>
        <v>.</v>
      </c>
    </row>
    <row r="111" spans="1:47">
      <c r="A111" s="727"/>
      <c r="B111" s="741">
        <f t="shared" si="48"/>
        <v>8</v>
      </c>
      <c r="C111" s="691" t="str">
        <f>IF(ISERROR(LOOKUP($D111,'ancien membre'!$D:$D,'ancien membre'!C:C)),"z",LOOKUP($D111,'ancien membre'!$D:$D,'ancien membre'!C:C))</f>
        <v>z</v>
      </c>
      <c r="D111" s="610"/>
      <c r="E111" s="610" t="str">
        <f>IF(ISERROR(LOOKUP($D111,'ancien membre'!$D:$D,'ancien membre'!E:E)),"zz",LOOKUP($D111,'ancien membre'!$D:$D,'ancien membre'!E:E))</f>
        <v>zz</v>
      </c>
      <c r="F111" s="689"/>
      <c r="G111" s="610" t="str">
        <f>IF(ISERROR(LOOKUP($D111,'ancien membre'!$D:$D,'ancien membre'!G:G)),".",LOOKUP($D111,'ancien membre'!$D:$D,'ancien membre'!G:G))</f>
        <v>.</v>
      </c>
      <c r="H111" s="610" t="str">
        <f>IF(ISERROR(LOOKUP($D111,'ancien membre'!$D:$D,'ancien membre'!H:H)),".",LOOKUP($D111,'ancien membre'!$D:$D,'ancien membre'!H:H))</f>
        <v>.</v>
      </c>
      <c r="I111" s="610" t="str">
        <f>IF(ISERROR(LOOKUP($D111,'ancien membre'!$D:$D,'ancien membre'!I:I)),".",LOOKUP($D111,'ancien membre'!$D:$D,'ancien membre'!I:I))</f>
        <v>.</v>
      </c>
      <c r="J111" s="605" t="str">
        <f>IF(ISERROR(LOOKUP($D111,'ancien membre'!$D:$D,'ancien membre'!J:J)),".",LOOKUP($D111,'ancien membre'!$D:$D,'ancien membre'!J:J))</f>
        <v>.</v>
      </c>
      <c r="K111" s="647" t="str">
        <f>IF(ISERROR(LOOKUP($D111,'ancien membre'!$D:$D,'ancien membre'!K:K)),".",LOOKUP($D111,'ancien membre'!$D:$D,'ancien membre'!K:K))</f>
        <v>.</v>
      </c>
      <c r="L111" s="648" t="str">
        <f>IF(ISERROR(LOOKUP($D111,'ancien membre'!$D:$D,'ancien membre'!L:L)),".",LOOKUP($D111,'ancien membre'!$D:$D,'ancien membre'!L:L))</f>
        <v>.</v>
      </c>
      <c r="M111" s="610" t="str">
        <f>IF(ISERROR(LOOKUP($D111,'ancien membre'!$D:$D,'ancien membre'!M:M)),".",LOOKUP($D111,'ancien membre'!$D:$D,'ancien membre'!M:M))</f>
        <v>.</v>
      </c>
      <c r="N111" s="605" t="str">
        <f>IF(ISERROR(LOOKUP($D111,'ancien membre'!$D:$D,'ancien membre'!N:N)),".",LOOKUP($D111,'ancien membre'!$D:$D,'ancien membre'!N:N))</f>
        <v>.</v>
      </c>
      <c r="O111" s="688" t="str">
        <f>IF(ISERROR(LOOKUP($D111,'ancien membre'!$D:$D,'ancien membre'!O:O)),".",LOOKUP($D111,'ancien membre'!$D:$D,'ancien membre'!O:O))</f>
        <v>.</v>
      </c>
      <c r="P111" s="649" t="str">
        <f>IF(ISERROR(LOOKUP($D111,'ancien membre'!$D:$D,'ancien membre'!P:P)),".",LOOKUP($D111,'ancien membre'!$D:$D,'ancien membre'!P:P))</f>
        <v>.</v>
      </c>
      <c r="Q111" s="743"/>
      <c r="R111" s="651" t="str">
        <f t="shared" si="60"/>
        <v>.</v>
      </c>
      <c r="S111" s="744"/>
      <c r="T111" s="927" t="str">
        <f t="shared" ca="1" si="49"/>
        <v>-</v>
      </c>
      <c r="U111" s="651" t="str">
        <f t="shared" si="59"/>
        <v>.</v>
      </c>
      <c r="V111" s="746"/>
      <c r="W111" s="792" t="str">
        <f t="shared" ca="1" si="50"/>
        <v>-</v>
      </c>
      <c r="X111" s="651"/>
      <c r="Y111" s="783"/>
      <c r="Z111" s="792" t="str">
        <f t="shared" ca="1" si="51"/>
        <v>-</v>
      </c>
      <c r="AA111" s="651"/>
      <c r="AB111" s="658"/>
      <c r="AC111" s="795" t="str">
        <f t="shared" ca="1" si="52"/>
        <v>-</v>
      </c>
      <c r="AD111" s="651"/>
      <c r="AE111" s="655"/>
      <c r="AF111" s="659" t="str">
        <f t="shared" ca="1" si="53"/>
        <v>-</v>
      </c>
      <c r="AG111" s="651"/>
      <c r="AH111" s="655"/>
      <c r="AI111" s="659" t="str">
        <f t="shared" ca="1" si="54"/>
        <v>-</v>
      </c>
      <c r="AJ111" s="287"/>
      <c r="AK111" s="694" t="str">
        <f t="shared" si="55"/>
        <v/>
      </c>
      <c r="AL111" s="694" t="str">
        <f t="shared" si="58"/>
        <v>-</v>
      </c>
      <c r="AM111" s="932" t="str">
        <f t="shared" si="56"/>
        <v/>
      </c>
      <c r="AN111" s="772"/>
      <c r="AO111" s="772"/>
      <c r="AP111" s="773"/>
      <c r="AQ111" s="768" t="str">
        <f t="shared" ca="1" si="57"/>
        <v>.</v>
      </c>
      <c r="AR111" s="768" t="str">
        <f t="shared" ca="1" si="61"/>
        <v>.</v>
      </c>
      <c r="AS111" s="768" t="str">
        <f t="shared" ca="1" si="62"/>
        <v>.</v>
      </c>
    </row>
    <row r="112" spans="1:47">
      <c r="A112" s="727"/>
      <c r="B112" s="741">
        <f t="shared" si="48"/>
        <v>9</v>
      </c>
      <c r="C112" s="691" t="str">
        <f>IF(ISERROR(LOOKUP($D112,'ancien membre'!$D:$D,'ancien membre'!C:C)),"z",LOOKUP($D112,'ancien membre'!$D:$D,'ancien membre'!C:C))</f>
        <v>z</v>
      </c>
      <c r="D112" s="610"/>
      <c r="E112" s="610" t="str">
        <f>IF(ISERROR(LOOKUP($D112,'ancien membre'!$D:$D,'ancien membre'!E:E)),"zz",LOOKUP($D112,'ancien membre'!$D:$D,'ancien membre'!E:E))</f>
        <v>zz</v>
      </c>
      <c r="F112" s="689"/>
      <c r="G112" s="610" t="str">
        <f>IF(ISERROR(LOOKUP($D112,'ancien membre'!$D:$D,'ancien membre'!G:G)),".",LOOKUP($D112,'ancien membre'!$D:$D,'ancien membre'!G:G))</f>
        <v>.</v>
      </c>
      <c r="H112" s="610" t="str">
        <f>IF(ISERROR(LOOKUP($D112,'ancien membre'!$D:$D,'ancien membre'!H:H)),".",LOOKUP($D112,'ancien membre'!$D:$D,'ancien membre'!H:H))</f>
        <v>.</v>
      </c>
      <c r="I112" s="610" t="str">
        <f>IF(ISERROR(LOOKUP($D112,'ancien membre'!$D:$D,'ancien membre'!I:I)),".",LOOKUP($D112,'ancien membre'!$D:$D,'ancien membre'!I:I))</f>
        <v>.</v>
      </c>
      <c r="J112" s="605" t="str">
        <f>IF(ISERROR(LOOKUP($D112,'ancien membre'!$D:$D,'ancien membre'!J:J)),".",LOOKUP($D112,'ancien membre'!$D:$D,'ancien membre'!J:J))</f>
        <v>.</v>
      </c>
      <c r="K112" s="647" t="str">
        <f>IF(ISERROR(LOOKUP($D112,'ancien membre'!$D:$D,'ancien membre'!K:K)),".",LOOKUP($D112,'ancien membre'!$D:$D,'ancien membre'!K:K))</f>
        <v>.</v>
      </c>
      <c r="L112" s="648" t="str">
        <f>IF(ISERROR(LOOKUP($D112,'ancien membre'!$D:$D,'ancien membre'!L:L)),".",LOOKUP($D112,'ancien membre'!$D:$D,'ancien membre'!L:L))</f>
        <v>.</v>
      </c>
      <c r="M112" s="610" t="str">
        <f>IF(ISERROR(LOOKUP($D112,'ancien membre'!$D:$D,'ancien membre'!M:M)),".",LOOKUP($D112,'ancien membre'!$D:$D,'ancien membre'!M:M))</f>
        <v>.</v>
      </c>
      <c r="N112" s="605" t="str">
        <f>IF(ISERROR(LOOKUP($D112,'ancien membre'!$D:$D,'ancien membre'!N:N)),".",LOOKUP($D112,'ancien membre'!$D:$D,'ancien membre'!N:N))</f>
        <v>.</v>
      </c>
      <c r="O112" s="688" t="str">
        <f>IF(ISERROR(LOOKUP($D112,'ancien membre'!$D:$D,'ancien membre'!O:O)),".",LOOKUP($D112,'ancien membre'!$D:$D,'ancien membre'!O:O))</f>
        <v>.</v>
      </c>
      <c r="P112" s="649" t="str">
        <f>IF(ISERROR(LOOKUP($D112,'ancien membre'!$D:$D,'ancien membre'!P:P)),".",LOOKUP($D112,'ancien membre'!$D:$D,'ancien membre'!P:P))</f>
        <v>.</v>
      </c>
      <c r="Q112" s="743"/>
      <c r="R112" s="651" t="str">
        <f t="shared" si="60"/>
        <v>.</v>
      </c>
      <c r="S112" s="744"/>
      <c r="T112" s="927" t="str">
        <f t="shared" ca="1" si="49"/>
        <v>-</v>
      </c>
      <c r="U112" s="651" t="str">
        <f t="shared" si="59"/>
        <v>.</v>
      </c>
      <c r="V112" s="746"/>
      <c r="W112" s="792" t="str">
        <f t="shared" ca="1" si="50"/>
        <v>-</v>
      </c>
      <c r="X112" s="651"/>
      <c r="Y112" s="783"/>
      <c r="Z112" s="792" t="str">
        <f t="shared" ca="1" si="51"/>
        <v>-</v>
      </c>
      <c r="AA112" s="651"/>
      <c r="AB112" s="658"/>
      <c r="AC112" s="795" t="str">
        <f t="shared" ca="1" si="52"/>
        <v>-</v>
      </c>
      <c r="AD112" s="651"/>
      <c r="AE112" s="655"/>
      <c r="AF112" s="659" t="str">
        <f t="shared" ca="1" si="53"/>
        <v>-</v>
      </c>
      <c r="AG112" s="651"/>
      <c r="AH112" s="655"/>
      <c r="AI112" s="659" t="str">
        <f t="shared" ca="1" si="54"/>
        <v>-</v>
      </c>
      <c r="AJ112" s="287"/>
      <c r="AK112" s="694" t="str">
        <f t="shared" si="55"/>
        <v/>
      </c>
      <c r="AL112" s="694" t="str">
        <f t="shared" si="58"/>
        <v>-</v>
      </c>
      <c r="AM112" s="932" t="str">
        <f t="shared" si="56"/>
        <v/>
      </c>
      <c r="AN112" s="772"/>
      <c r="AO112" s="772"/>
      <c r="AP112" s="773"/>
      <c r="AQ112" s="768" t="str">
        <f t="shared" ca="1" si="57"/>
        <v>.</v>
      </c>
      <c r="AR112" s="768" t="str">
        <f t="shared" ca="1" si="61"/>
        <v>.</v>
      </c>
      <c r="AS112" s="768" t="str">
        <f t="shared" ca="1" si="62"/>
        <v>.</v>
      </c>
    </row>
    <row r="113" spans="1:47">
      <c r="A113" s="727"/>
      <c r="B113" s="741">
        <f t="shared" si="48"/>
        <v>10</v>
      </c>
      <c r="C113" s="691" t="str">
        <f>IF(ISERROR(LOOKUP($D113,'ancien membre'!$D:$D,'ancien membre'!C:C)),"z",LOOKUP($D113,'ancien membre'!$D:$D,'ancien membre'!C:C))</f>
        <v>z</v>
      </c>
      <c r="D113" s="610"/>
      <c r="E113" s="610" t="str">
        <f>IF(ISERROR(LOOKUP($D113,'ancien membre'!$D:$D,'ancien membre'!E:E)),"zz",LOOKUP($D113,'ancien membre'!$D:$D,'ancien membre'!E:E))</f>
        <v>zz</v>
      </c>
      <c r="F113" s="689"/>
      <c r="G113" s="610" t="str">
        <f>IF(ISERROR(LOOKUP($D113,'ancien membre'!$D:$D,'ancien membre'!G:G)),".",LOOKUP($D113,'ancien membre'!$D:$D,'ancien membre'!G:G))</f>
        <v>.</v>
      </c>
      <c r="H113" s="610" t="str">
        <f>IF(ISERROR(LOOKUP($D113,'ancien membre'!$D:$D,'ancien membre'!H:H)),".",LOOKUP($D113,'ancien membre'!$D:$D,'ancien membre'!H:H))</f>
        <v>.</v>
      </c>
      <c r="I113" s="610" t="str">
        <f>IF(ISERROR(LOOKUP($D113,'ancien membre'!$D:$D,'ancien membre'!I:I)),".",LOOKUP($D113,'ancien membre'!$D:$D,'ancien membre'!I:I))</f>
        <v>.</v>
      </c>
      <c r="J113" s="605" t="str">
        <f>IF(ISERROR(LOOKUP($D113,'ancien membre'!$D:$D,'ancien membre'!J:J)),".",LOOKUP($D113,'ancien membre'!$D:$D,'ancien membre'!J:J))</f>
        <v>.</v>
      </c>
      <c r="K113" s="647" t="str">
        <f>IF(ISERROR(LOOKUP($D113,'ancien membre'!$D:$D,'ancien membre'!K:K)),".",LOOKUP($D113,'ancien membre'!$D:$D,'ancien membre'!K:K))</f>
        <v>.</v>
      </c>
      <c r="L113" s="648" t="str">
        <f>IF(ISERROR(LOOKUP($D113,'ancien membre'!$D:$D,'ancien membre'!L:L)),".",LOOKUP($D113,'ancien membre'!$D:$D,'ancien membre'!L:L))</f>
        <v>.</v>
      </c>
      <c r="M113" s="610" t="str">
        <f>IF(ISERROR(LOOKUP($D113,'ancien membre'!$D:$D,'ancien membre'!M:M)),".",LOOKUP($D113,'ancien membre'!$D:$D,'ancien membre'!M:M))</f>
        <v>.</v>
      </c>
      <c r="N113" s="605" t="str">
        <f>IF(ISERROR(LOOKUP($D113,'ancien membre'!$D:$D,'ancien membre'!N:N)),".",LOOKUP($D113,'ancien membre'!$D:$D,'ancien membre'!N:N))</f>
        <v>.</v>
      </c>
      <c r="O113" s="688" t="str">
        <f>IF(ISERROR(LOOKUP($D113,'ancien membre'!$D:$D,'ancien membre'!O:O)),".",LOOKUP($D113,'ancien membre'!$D:$D,'ancien membre'!O:O))</f>
        <v>.</v>
      </c>
      <c r="P113" s="649" t="str">
        <f>IF(ISERROR(LOOKUP($D113,'ancien membre'!$D:$D,'ancien membre'!P:P)),".",LOOKUP($D113,'ancien membre'!$D:$D,'ancien membre'!P:P))</f>
        <v>.</v>
      </c>
      <c r="Q113" s="743"/>
      <c r="R113" s="651" t="str">
        <f t="shared" si="60"/>
        <v>.</v>
      </c>
      <c r="S113" s="744"/>
      <c r="T113" s="927" t="str">
        <f t="shared" ca="1" si="49"/>
        <v>-</v>
      </c>
      <c r="U113" s="651" t="str">
        <f t="shared" si="59"/>
        <v>.</v>
      </c>
      <c r="V113" s="746"/>
      <c r="W113" s="792" t="str">
        <f t="shared" ca="1" si="50"/>
        <v>-</v>
      </c>
      <c r="X113" s="651"/>
      <c r="Y113" s="783"/>
      <c r="Z113" s="792" t="str">
        <f t="shared" ca="1" si="51"/>
        <v>-</v>
      </c>
      <c r="AA113" s="651"/>
      <c r="AB113" s="658"/>
      <c r="AC113" s="795" t="str">
        <f t="shared" ca="1" si="52"/>
        <v>-</v>
      </c>
      <c r="AD113" s="651"/>
      <c r="AE113" s="655"/>
      <c r="AF113" s="659" t="str">
        <f t="shared" ca="1" si="53"/>
        <v>-</v>
      </c>
      <c r="AG113" s="651"/>
      <c r="AH113" s="655"/>
      <c r="AI113" s="659" t="str">
        <f t="shared" ca="1" si="54"/>
        <v>-</v>
      </c>
      <c r="AJ113" s="287"/>
      <c r="AK113" s="694" t="str">
        <f t="shared" si="55"/>
        <v/>
      </c>
      <c r="AL113" s="694" t="str">
        <f t="shared" si="58"/>
        <v>-</v>
      </c>
      <c r="AM113" s="932" t="str">
        <f t="shared" si="56"/>
        <v/>
      </c>
      <c r="AN113" s="772"/>
      <c r="AO113" s="772"/>
      <c r="AP113" s="773"/>
      <c r="AQ113" s="768" t="str">
        <f t="shared" ca="1" si="57"/>
        <v>.</v>
      </c>
      <c r="AR113" s="768" t="str">
        <f t="shared" ca="1" si="61"/>
        <v>.</v>
      </c>
      <c r="AS113" s="768" t="str">
        <f t="shared" ca="1" si="62"/>
        <v>.</v>
      </c>
    </row>
    <row r="114" spans="1:47">
      <c r="A114" s="727"/>
      <c r="B114" s="741">
        <f t="shared" si="48"/>
        <v>11</v>
      </c>
      <c r="C114" s="691" t="str">
        <f>IF(ISERROR(LOOKUP($D114,'ancien membre'!$D:$D,'ancien membre'!C:C)),"z",LOOKUP($D114,'ancien membre'!$D:$D,'ancien membre'!C:C))</f>
        <v>z</v>
      </c>
      <c r="D114" s="610"/>
      <c r="E114" s="610" t="str">
        <f>IF(ISERROR(LOOKUP($D114,'ancien membre'!$D:$D,'ancien membre'!E:E)),"zz",LOOKUP($D114,'ancien membre'!$D:$D,'ancien membre'!E:E))</f>
        <v>zz</v>
      </c>
      <c r="F114" s="689"/>
      <c r="G114" s="610" t="str">
        <f>IF(ISERROR(LOOKUP($D114,'ancien membre'!$D:$D,'ancien membre'!G:G)),".",LOOKUP($D114,'ancien membre'!$D:$D,'ancien membre'!G:G))</f>
        <v>.</v>
      </c>
      <c r="H114" s="610" t="str">
        <f>IF(ISERROR(LOOKUP($D114,'ancien membre'!$D:$D,'ancien membre'!H:H)),".",LOOKUP($D114,'ancien membre'!$D:$D,'ancien membre'!H:H))</f>
        <v>.</v>
      </c>
      <c r="I114" s="610" t="str">
        <f>IF(ISERROR(LOOKUP($D114,'ancien membre'!$D:$D,'ancien membre'!I:I)),".",LOOKUP($D114,'ancien membre'!$D:$D,'ancien membre'!I:I))</f>
        <v>.</v>
      </c>
      <c r="J114" s="605" t="str">
        <f>IF(ISERROR(LOOKUP($D114,'ancien membre'!$D:$D,'ancien membre'!J:J)),".",LOOKUP($D114,'ancien membre'!$D:$D,'ancien membre'!J:J))</f>
        <v>.</v>
      </c>
      <c r="K114" s="647" t="str">
        <f>IF(ISERROR(LOOKUP($D114,'ancien membre'!$D:$D,'ancien membre'!K:K)),".",LOOKUP($D114,'ancien membre'!$D:$D,'ancien membre'!K:K))</f>
        <v>.</v>
      </c>
      <c r="L114" s="648" t="str">
        <f>IF(ISERROR(LOOKUP($D114,'ancien membre'!$D:$D,'ancien membre'!L:L)),".",LOOKUP($D114,'ancien membre'!$D:$D,'ancien membre'!L:L))</f>
        <v>.</v>
      </c>
      <c r="M114" s="610" t="str">
        <f>IF(ISERROR(LOOKUP($D114,'ancien membre'!$D:$D,'ancien membre'!M:M)),".",LOOKUP($D114,'ancien membre'!$D:$D,'ancien membre'!M:M))</f>
        <v>.</v>
      </c>
      <c r="N114" s="605" t="str">
        <f>IF(ISERROR(LOOKUP($D114,'ancien membre'!$D:$D,'ancien membre'!N:N)),".",LOOKUP($D114,'ancien membre'!$D:$D,'ancien membre'!N:N))</f>
        <v>.</v>
      </c>
      <c r="O114" s="688" t="str">
        <f>IF(ISERROR(LOOKUP($D114,'ancien membre'!$D:$D,'ancien membre'!O:O)),".",LOOKUP($D114,'ancien membre'!$D:$D,'ancien membre'!O:O))</f>
        <v>.</v>
      </c>
      <c r="P114" s="649" t="str">
        <f>IF(ISERROR(LOOKUP($D114,'ancien membre'!$D:$D,'ancien membre'!P:P)),".",LOOKUP($D114,'ancien membre'!$D:$D,'ancien membre'!P:P))</f>
        <v>.</v>
      </c>
      <c r="Q114" s="743"/>
      <c r="R114" s="651" t="str">
        <f t="shared" si="60"/>
        <v>.</v>
      </c>
      <c r="S114" s="744"/>
      <c r="T114" s="927" t="str">
        <f t="shared" ca="1" si="49"/>
        <v>-</v>
      </c>
      <c r="U114" s="651" t="str">
        <f t="shared" si="59"/>
        <v>.</v>
      </c>
      <c r="V114" s="746"/>
      <c r="W114" s="792" t="str">
        <f t="shared" ca="1" si="50"/>
        <v>-</v>
      </c>
      <c r="X114" s="651"/>
      <c r="Y114" s="783"/>
      <c r="Z114" s="792" t="str">
        <f t="shared" ca="1" si="51"/>
        <v>-</v>
      </c>
      <c r="AA114" s="651"/>
      <c r="AB114" s="658"/>
      <c r="AC114" s="795" t="str">
        <f t="shared" ca="1" si="52"/>
        <v>-</v>
      </c>
      <c r="AD114" s="651"/>
      <c r="AE114" s="655"/>
      <c r="AF114" s="659" t="str">
        <f t="shared" ca="1" si="53"/>
        <v>-</v>
      </c>
      <c r="AG114" s="651"/>
      <c r="AH114" s="655"/>
      <c r="AI114" s="659" t="str">
        <f t="shared" ca="1" si="54"/>
        <v>-</v>
      </c>
      <c r="AJ114" s="287"/>
      <c r="AK114" s="694" t="str">
        <f t="shared" si="55"/>
        <v/>
      </c>
      <c r="AL114" s="694" t="str">
        <f t="shared" si="58"/>
        <v>-</v>
      </c>
      <c r="AM114" s="932" t="str">
        <f t="shared" si="56"/>
        <v/>
      </c>
      <c r="AN114" s="772"/>
      <c r="AO114" s="772"/>
      <c r="AP114" s="773"/>
      <c r="AQ114" s="768" t="str">
        <f t="shared" ca="1" si="57"/>
        <v>.</v>
      </c>
      <c r="AR114" s="768" t="str">
        <f t="shared" ca="1" si="61"/>
        <v>.</v>
      </c>
      <c r="AS114" s="768" t="str">
        <f t="shared" ca="1" si="62"/>
        <v>.</v>
      </c>
    </row>
    <row r="115" spans="1:47">
      <c r="A115" s="727"/>
      <c r="B115" s="741">
        <f t="shared" si="48"/>
        <v>12</v>
      </c>
      <c r="C115" s="691" t="str">
        <f>IF(ISERROR(LOOKUP($D115,'ancien membre'!$D:$D,'ancien membre'!C:C)),"z",LOOKUP($D115,'ancien membre'!$D:$D,'ancien membre'!C:C))</f>
        <v>z</v>
      </c>
      <c r="D115" s="610"/>
      <c r="E115" s="610" t="str">
        <f>IF(ISERROR(LOOKUP($D115,'ancien membre'!$D:$D,'ancien membre'!E:E)),"zz",LOOKUP($D115,'ancien membre'!$D:$D,'ancien membre'!E:E))</f>
        <v>zz</v>
      </c>
      <c r="F115" s="689"/>
      <c r="G115" s="610" t="str">
        <f>IF(ISERROR(LOOKUP($D115,'ancien membre'!$D:$D,'ancien membre'!G:G)),".",LOOKUP($D115,'ancien membre'!$D:$D,'ancien membre'!G:G))</f>
        <v>.</v>
      </c>
      <c r="H115" s="610" t="str">
        <f>IF(ISERROR(LOOKUP($D115,'ancien membre'!$D:$D,'ancien membre'!H:H)),".",LOOKUP($D115,'ancien membre'!$D:$D,'ancien membre'!H:H))</f>
        <v>.</v>
      </c>
      <c r="I115" s="610" t="str">
        <f>IF(ISERROR(LOOKUP($D115,'ancien membre'!$D:$D,'ancien membre'!I:I)),".",LOOKUP($D115,'ancien membre'!$D:$D,'ancien membre'!I:I))</f>
        <v>.</v>
      </c>
      <c r="J115" s="605" t="str">
        <f>IF(ISERROR(LOOKUP($D115,'ancien membre'!$D:$D,'ancien membre'!J:J)),".",LOOKUP($D115,'ancien membre'!$D:$D,'ancien membre'!J:J))</f>
        <v>.</v>
      </c>
      <c r="K115" s="647" t="str">
        <f>IF(ISERROR(LOOKUP($D115,'ancien membre'!$D:$D,'ancien membre'!K:K)),".",LOOKUP($D115,'ancien membre'!$D:$D,'ancien membre'!K:K))</f>
        <v>.</v>
      </c>
      <c r="L115" s="648" t="str">
        <f>IF(ISERROR(LOOKUP($D115,'ancien membre'!$D:$D,'ancien membre'!L:L)),".",LOOKUP($D115,'ancien membre'!$D:$D,'ancien membre'!L:L))</f>
        <v>.</v>
      </c>
      <c r="M115" s="610" t="str">
        <f>IF(ISERROR(LOOKUP($D115,'ancien membre'!$D:$D,'ancien membre'!M:M)),".",LOOKUP($D115,'ancien membre'!$D:$D,'ancien membre'!M:M))</f>
        <v>.</v>
      </c>
      <c r="N115" s="605" t="str">
        <f>IF(ISERROR(LOOKUP($D115,'ancien membre'!$D:$D,'ancien membre'!N:N)),".",LOOKUP($D115,'ancien membre'!$D:$D,'ancien membre'!N:N))</f>
        <v>.</v>
      </c>
      <c r="O115" s="688" t="str">
        <f>IF(ISERROR(LOOKUP($D115,'ancien membre'!$D:$D,'ancien membre'!O:O)),".",LOOKUP($D115,'ancien membre'!$D:$D,'ancien membre'!O:O))</f>
        <v>.</v>
      </c>
      <c r="P115" s="649" t="str">
        <f>IF(ISERROR(LOOKUP($D115,'ancien membre'!$D:$D,'ancien membre'!P:P)),".",LOOKUP($D115,'ancien membre'!$D:$D,'ancien membre'!P:P))</f>
        <v>.</v>
      </c>
      <c r="Q115" s="743"/>
      <c r="R115" s="651" t="str">
        <f t="shared" si="60"/>
        <v>.</v>
      </c>
      <c r="S115" s="744"/>
      <c r="T115" s="927" t="str">
        <f t="shared" ca="1" si="49"/>
        <v>-</v>
      </c>
      <c r="U115" s="651" t="str">
        <f t="shared" si="59"/>
        <v>.</v>
      </c>
      <c r="V115" s="746"/>
      <c r="W115" s="792" t="str">
        <f t="shared" ca="1" si="50"/>
        <v>-</v>
      </c>
      <c r="X115" s="651"/>
      <c r="Y115" s="783"/>
      <c r="Z115" s="792" t="str">
        <f t="shared" ca="1" si="51"/>
        <v>-</v>
      </c>
      <c r="AA115" s="651"/>
      <c r="AB115" s="658"/>
      <c r="AC115" s="795" t="str">
        <f t="shared" ca="1" si="52"/>
        <v>-</v>
      </c>
      <c r="AD115" s="651"/>
      <c r="AE115" s="655"/>
      <c r="AF115" s="659" t="str">
        <f t="shared" ca="1" si="53"/>
        <v>-</v>
      </c>
      <c r="AG115" s="651"/>
      <c r="AH115" s="655"/>
      <c r="AI115" s="659" t="str">
        <f t="shared" ca="1" si="54"/>
        <v>-</v>
      </c>
      <c r="AJ115" s="287"/>
      <c r="AK115" s="694" t="str">
        <f t="shared" si="55"/>
        <v/>
      </c>
      <c r="AL115" s="694" t="str">
        <f t="shared" si="58"/>
        <v>-</v>
      </c>
      <c r="AM115" s="932" t="str">
        <f t="shared" si="56"/>
        <v/>
      </c>
      <c r="AN115" s="773"/>
      <c r="AO115" s="773"/>
      <c r="AP115" s="773"/>
      <c r="AQ115" s="768" t="str">
        <f t="shared" ca="1" si="57"/>
        <v>.</v>
      </c>
      <c r="AR115" s="768" t="str">
        <f t="shared" ca="1" si="61"/>
        <v>.</v>
      </c>
      <c r="AS115" s="768" t="str">
        <f t="shared" ca="1" si="62"/>
        <v>.</v>
      </c>
    </row>
    <row r="116" spans="1:47">
      <c r="A116" s="727"/>
      <c r="B116" s="741">
        <f t="shared" si="48"/>
        <v>13</v>
      </c>
      <c r="C116" s="691" t="str">
        <f>IF(ISERROR(LOOKUP($D116,'ancien membre'!$D:$D,'ancien membre'!C:C)),"z",LOOKUP($D116,'ancien membre'!$D:$D,'ancien membre'!C:C))</f>
        <v>z</v>
      </c>
      <c r="D116" s="610"/>
      <c r="E116" s="610" t="str">
        <f>IF(ISERROR(LOOKUP($D116,'ancien membre'!$D:$D,'ancien membre'!E:E)),"zz",LOOKUP($D116,'ancien membre'!$D:$D,'ancien membre'!E:E))</f>
        <v>zz</v>
      </c>
      <c r="F116" s="689"/>
      <c r="G116" s="610" t="str">
        <f>IF(ISERROR(LOOKUP($D116,'ancien membre'!$D:$D,'ancien membre'!G:G)),".",LOOKUP($D116,'ancien membre'!$D:$D,'ancien membre'!G:G))</f>
        <v>.</v>
      </c>
      <c r="H116" s="610" t="str">
        <f>IF(ISERROR(LOOKUP($D116,'ancien membre'!$D:$D,'ancien membre'!H:H)),".",LOOKUP($D116,'ancien membre'!$D:$D,'ancien membre'!H:H))</f>
        <v>.</v>
      </c>
      <c r="I116" s="610" t="str">
        <f>IF(ISERROR(LOOKUP($D116,'ancien membre'!$D:$D,'ancien membre'!I:I)),".",LOOKUP($D116,'ancien membre'!$D:$D,'ancien membre'!I:I))</f>
        <v>.</v>
      </c>
      <c r="J116" s="605" t="str">
        <f>IF(ISERROR(LOOKUP($D116,'ancien membre'!$D:$D,'ancien membre'!J:J)),".",LOOKUP($D116,'ancien membre'!$D:$D,'ancien membre'!J:J))</f>
        <v>.</v>
      </c>
      <c r="K116" s="647" t="str">
        <f>IF(ISERROR(LOOKUP($D116,'ancien membre'!$D:$D,'ancien membre'!K:K)),".",LOOKUP($D116,'ancien membre'!$D:$D,'ancien membre'!K:K))</f>
        <v>.</v>
      </c>
      <c r="L116" s="648" t="str">
        <f>IF(ISERROR(LOOKUP($D116,'ancien membre'!$D:$D,'ancien membre'!L:L)),".",LOOKUP($D116,'ancien membre'!$D:$D,'ancien membre'!L:L))</f>
        <v>.</v>
      </c>
      <c r="M116" s="610" t="str">
        <f>IF(ISERROR(LOOKUP($D116,'ancien membre'!$D:$D,'ancien membre'!M:M)),".",LOOKUP($D116,'ancien membre'!$D:$D,'ancien membre'!M:M))</f>
        <v>.</v>
      </c>
      <c r="N116" s="605" t="str">
        <f>IF(ISERROR(LOOKUP($D116,'ancien membre'!$D:$D,'ancien membre'!N:N)),".",LOOKUP($D116,'ancien membre'!$D:$D,'ancien membre'!N:N))</f>
        <v>.</v>
      </c>
      <c r="O116" s="688" t="str">
        <f>IF(ISERROR(LOOKUP($D116,'ancien membre'!$D:$D,'ancien membre'!O:O)),".",LOOKUP($D116,'ancien membre'!$D:$D,'ancien membre'!O:O))</f>
        <v>.</v>
      </c>
      <c r="P116" s="649" t="str">
        <f>IF(ISERROR(LOOKUP($D116,'ancien membre'!$D:$D,'ancien membre'!P:P)),".",LOOKUP($D116,'ancien membre'!$D:$D,'ancien membre'!P:P))</f>
        <v>.</v>
      </c>
      <c r="Q116" s="743"/>
      <c r="R116" s="651" t="str">
        <f t="shared" si="60"/>
        <v>.</v>
      </c>
      <c r="S116" s="744"/>
      <c r="T116" s="927" t="str">
        <f t="shared" ca="1" si="49"/>
        <v>-</v>
      </c>
      <c r="U116" s="651" t="str">
        <f t="shared" si="59"/>
        <v>.</v>
      </c>
      <c r="V116" s="746"/>
      <c r="W116" s="792" t="str">
        <f t="shared" ca="1" si="50"/>
        <v>-</v>
      </c>
      <c r="X116" s="651"/>
      <c r="Y116" s="783"/>
      <c r="Z116" s="792" t="str">
        <f t="shared" ca="1" si="51"/>
        <v>-</v>
      </c>
      <c r="AA116" s="651"/>
      <c r="AB116" s="658"/>
      <c r="AC116" s="795" t="str">
        <f t="shared" ca="1" si="52"/>
        <v>-</v>
      </c>
      <c r="AD116" s="651"/>
      <c r="AE116" s="655"/>
      <c r="AF116" s="659" t="str">
        <f t="shared" ca="1" si="53"/>
        <v>-</v>
      </c>
      <c r="AG116" s="651"/>
      <c r="AH116" s="655"/>
      <c r="AI116" s="659" t="str">
        <f t="shared" ca="1" si="54"/>
        <v>-</v>
      </c>
      <c r="AJ116" s="287"/>
      <c r="AK116" s="694" t="str">
        <f t="shared" si="55"/>
        <v/>
      </c>
      <c r="AL116" s="694" t="str">
        <f t="shared" si="58"/>
        <v>-</v>
      </c>
      <c r="AM116" s="932" t="str">
        <f t="shared" si="56"/>
        <v/>
      </c>
      <c r="AN116" s="772"/>
      <c r="AO116" s="772"/>
      <c r="AP116" s="773"/>
      <c r="AQ116" s="768" t="str">
        <f t="shared" ca="1" si="57"/>
        <v>.</v>
      </c>
      <c r="AR116" s="768" t="str">
        <f t="shared" ca="1" si="61"/>
        <v>.</v>
      </c>
      <c r="AS116" s="768" t="str">
        <f t="shared" ca="1" si="62"/>
        <v>.</v>
      </c>
    </row>
    <row r="117" spans="1:47">
      <c r="A117" s="727"/>
      <c r="B117" s="741">
        <f t="shared" si="48"/>
        <v>14</v>
      </c>
      <c r="C117" s="691" t="str">
        <f>IF(ISERROR(LOOKUP($D117,'ancien membre'!$D:$D,'ancien membre'!C:C)),"z",LOOKUP($D117,'ancien membre'!$D:$D,'ancien membre'!C:C))</f>
        <v>z</v>
      </c>
      <c r="D117" s="610"/>
      <c r="E117" s="610" t="str">
        <f>IF(ISERROR(LOOKUP($D117,'ancien membre'!$D:$D,'ancien membre'!E:E)),"zz",LOOKUP($D117,'ancien membre'!$D:$D,'ancien membre'!E:E))</f>
        <v>zz</v>
      </c>
      <c r="F117" s="689"/>
      <c r="G117" s="610" t="str">
        <f>IF(ISERROR(LOOKUP($D117,'ancien membre'!$D:$D,'ancien membre'!G:G)),".",LOOKUP($D117,'ancien membre'!$D:$D,'ancien membre'!G:G))</f>
        <v>.</v>
      </c>
      <c r="H117" s="610" t="str">
        <f>IF(ISERROR(LOOKUP($D117,'ancien membre'!$D:$D,'ancien membre'!H:H)),".",LOOKUP($D117,'ancien membre'!$D:$D,'ancien membre'!H:H))</f>
        <v>.</v>
      </c>
      <c r="I117" s="610" t="str">
        <f>IF(ISERROR(LOOKUP($D117,'ancien membre'!$D:$D,'ancien membre'!I:I)),".",LOOKUP($D117,'ancien membre'!$D:$D,'ancien membre'!I:I))</f>
        <v>.</v>
      </c>
      <c r="J117" s="605" t="str">
        <f>IF(ISERROR(LOOKUP($D117,'ancien membre'!$D:$D,'ancien membre'!J:J)),".",LOOKUP($D117,'ancien membre'!$D:$D,'ancien membre'!J:J))</f>
        <v>.</v>
      </c>
      <c r="K117" s="647" t="str">
        <f>IF(ISERROR(LOOKUP($D117,'ancien membre'!$D:$D,'ancien membre'!K:K)),".",LOOKUP($D117,'ancien membre'!$D:$D,'ancien membre'!K:K))</f>
        <v>.</v>
      </c>
      <c r="L117" s="648" t="str">
        <f>IF(ISERROR(LOOKUP($D117,'ancien membre'!$D:$D,'ancien membre'!L:L)),".",LOOKUP($D117,'ancien membre'!$D:$D,'ancien membre'!L:L))</f>
        <v>.</v>
      </c>
      <c r="M117" s="610" t="str">
        <f>IF(ISERROR(LOOKUP($D117,'ancien membre'!$D:$D,'ancien membre'!M:M)),".",LOOKUP($D117,'ancien membre'!$D:$D,'ancien membre'!M:M))</f>
        <v>.</v>
      </c>
      <c r="N117" s="605" t="str">
        <f>IF(ISERROR(LOOKUP($D117,'ancien membre'!$D:$D,'ancien membre'!N:N)),".",LOOKUP($D117,'ancien membre'!$D:$D,'ancien membre'!N:N))</f>
        <v>.</v>
      </c>
      <c r="O117" s="688" t="str">
        <f>IF(ISERROR(LOOKUP($D117,'ancien membre'!$D:$D,'ancien membre'!O:O)),".",LOOKUP($D117,'ancien membre'!$D:$D,'ancien membre'!O:O))</f>
        <v>.</v>
      </c>
      <c r="P117" s="649" t="str">
        <f>IF(ISERROR(LOOKUP($D117,'ancien membre'!$D:$D,'ancien membre'!P:P)),".",LOOKUP($D117,'ancien membre'!$D:$D,'ancien membre'!P:P))</f>
        <v>.</v>
      </c>
      <c r="Q117" s="743"/>
      <c r="R117" s="651" t="str">
        <f t="shared" si="60"/>
        <v>.</v>
      </c>
      <c r="S117" s="744"/>
      <c r="T117" s="927" t="str">
        <f t="shared" ca="1" si="49"/>
        <v>-</v>
      </c>
      <c r="U117" s="651" t="str">
        <f t="shared" si="59"/>
        <v>.</v>
      </c>
      <c r="V117" s="746"/>
      <c r="W117" s="792" t="str">
        <f t="shared" ca="1" si="50"/>
        <v>-</v>
      </c>
      <c r="X117" s="651"/>
      <c r="Y117" s="783"/>
      <c r="Z117" s="792" t="str">
        <f t="shared" ca="1" si="51"/>
        <v>-</v>
      </c>
      <c r="AA117" s="651"/>
      <c r="AB117" s="658"/>
      <c r="AC117" s="795" t="str">
        <f t="shared" ca="1" si="52"/>
        <v>-</v>
      </c>
      <c r="AD117" s="651"/>
      <c r="AE117" s="655"/>
      <c r="AF117" s="659" t="str">
        <f t="shared" ca="1" si="53"/>
        <v>-</v>
      </c>
      <c r="AG117" s="651"/>
      <c r="AH117" s="655"/>
      <c r="AI117" s="659" t="str">
        <f t="shared" ca="1" si="54"/>
        <v>-</v>
      </c>
      <c r="AJ117" s="287"/>
      <c r="AK117" s="694" t="str">
        <f t="shared" si="55"/>
        <v/>
      </c>
      <c r="AL117" s="694" t="str">
        <f t="shared" si="58"/>
        <v>-</v>
      </c>
      <c r="AM117" s="932" t="str">
        <f t="shared" si="56"/>
        <v/>
      </c>
      <c r="AN117" s="772"/>
      <c r="AO117" s="772"/>
      <c r="AP117" s="773"/>
      <c r="AQ117" s="768" t="str">
        <f t="shared" ca="1" si="57"/>
        <v>.</v>
      </c>
      <c r="AR117" s="768" t="str">
        <f t="shared" ca="1" si="61"/>
        <v>.</v>
      </c>
      <c r="AS117" s="768" t="str">
        <f t="shared" ca="1" si="62"/>
        <v>.</v>
      </c>
    </row>
    <row r="118" spans="1:47">
      <c r="A118" s="727"/>
      <c r="B118" s="741">
        <f t="shared" si="48"/>
        <v>15</v>
      </c>
      <c r="C118" s="691" t="str">
        <f>IF(ISERROR(LOOKUP($D118,'ancien membre'!$D:$D,'ancien membre'!C:C)),"z",LOOKUP($D118,'ancien membre'!$D:$D,'ancien membre'!C:C))</f>
        <v>z</v>
      </c>
      <c r="D118" s="610"/>
      <c r="E118" s="610" t="str">
        <f>IF(ISERROR(LOOKUP($D118,'ancien membre'!$D:$D,'ancien membre'!E:E)),"zz",LOOKUP($D118,'ancien membre'!$D:$D,'ancien membre'!E:E))</f>
        <v>zz</v>
      </c>
      <c r="F118" s="689"/>
      <c r="G118" s="610" t="str">
        <f>IF(ISERROR(LOOKUP($D118,'ancien membre'!$D:$D,'ancien membre'!G:G)),".",LOOKUP($D118,'ancien membre'!$D:$D,'ancien membre'!G:G))</f>
        <v>.</v>
      </c>
      <c r="H118" s="610" t="str">
        <f>IF(ISERROR(LOOKUP($D118,'ancien membre'!$D:$D,'ancien membre'!H:H)),".",LOOKUP($D118,'ancien membre'!$D:$D,'ancien membre'!H:H))</f>
        <v>.</v>
      </c>
      <c r="I118" s="610" t="str">
        <f>IF(ISERROR(LOOKUP($D118,'ancien membre'!$D:$D,'ancien membre'!I:I)),".",LOOKUP($D118,'ancien membre'!$D:$D,'ancien membre'!I:I))</f>
        <v>.</v>
      </c>
      <c r="J118" s="605" t="str">
        <f>IF(ISERROR(LOOKUP($D118,'ancien membre'!$D:$D,'ancien membre'!J:J)),".",LOOKUP($D118,'ancien membre'!$D:$D,'ancien membre'!J:J))</f>
        <v>.</v>
      </c>
      <c r="K118" s="647" t="str">
        <f>IF(ISERROR(LOOKUP($D118,'ancien membre'!$D:$D,'ancien membre'!K:K)),".",LOOKUP($D118,'ancien membre'!$D:$D,'ancien membre'!K:K))</f>
        <v>.</v>
      </c>
      <c r="L118" s="648" t="str">
        <f>IF(ISERROR(LOOKUP($D118,'ancien membre'!$D:$D,'ancien membre'!L:L)),".",LOOKUP($D118,'ancien membre'!$D:$D,'ancien membre'!L:L))</f>
        <v>.</v>
      </c>
      <c r="M118" s="610" t="str">
        <f>IF(ISERROR(LOOKUP($D118,'ancien membre'!$D:$D,'ancien membre'!M:M)),".",LOOKUP($D118,'ancien membre'!$D:$D,'ancien membre'!M:M))</f>
        <v>.</v>
      </c>
      <c r="N118" s="605" t="str">
        <f>IF(ISERROR(LOOKUP($D118,'ancien membre'!$D:$D,'ancien membre'!N:N)),".",LOOKUP($D118,'ancien membre'!$D:$D,'ancien membre'!N:N))</f>
        <v>.</v>
      </c>
      <c r="O118" s="688" t="str">
        <f>IF(ISERROR(LOOKUP($D118,'ancien membre'!$D:$D,'ancien membre'!O:O)),".",LOOKUP($D118,'ancien membre'!$D:$D,'ancien membre'!O:O))</f>
        <v>.</v>
      </c>
      <c r="P118" s="649" t="str">
        <f>IF(ISERROR(LOOKUP($D118,'ancien membre'!$D:$D,'ancien membre'!P:P)),".",LOOKUP($D118,'ancien membre'!$D:$D,'ancien membre'!P:P))</f>
        <v>.</v>
      </c>
      <c r="Q118" s="743"/>
      <c r="R118" s="651" t="str">
        <f t="shared" si="60"/>
        <v>.</v>
      </c>
      <c r="S118" s="744"/>
      <c r="T118" s="927" t="str">
        <f t="shared" ca="1" si="49"/>
        <v>-</v>
      </c>
      <c r="U118" s="651" t="str">
        <f t="shared" si="59"/>
        <v>.</v>
      </c>
      <c r="V118" s="746"/>
      <c r="W118" s="792" t="str">
        <f t="shared" ca="1" si="50"/>
        <v>-</v>
      </c>
      <c r="X118" s="651"/>
      <c r="Y118" s="783"/>
      <c r="Z118" s="792" t="str">
        <f t="shared" ca="1" si="51"/>
        <v>-</v>
      </c>
      <c r="AA118" s="651"/>
      <c r="AB118" s="658"/>
      <c r="AC118" s="795" t="str">
        <f t="shared" ca="1" si="52"/>
        <v>-</v>
      </c>
      <c r="AD118" s="651"/>
      <c r="AE118" s="655"/>
      <c r="AF118" s="659" t="str">
        <f t="shared" ca="1" si="53"/>
        <v>-</v>
      </c>
      <c r="AG118" s="651"/>
      <c r="AH118" s="655"/>
      <c r="AI118" s="659" t="str">
        <f t="shared" ca="1" si="54"/>
        <v>-</v>
      </c>
      <c r="AJ118" s="287"/>
      <c r="AK118" s="694" t="str">
        <f t="shared" si="55"/>
        <v/>
      </c>
      <c r="AL118" s="694" t="str">
        <f t="shared" si="58"/>
        <v>-</v>
      </c>
      <c r="AM118" s="932" t="str">
        <f t="shared" si="56"/>
        <v/>
      </c>
      <c r="AN118" s="772"/>
      <c r="AO118" s="772"/>
      <c r="AP118" s="773"/>
      <c r="AQ118" s="768" t="str">
        <f t="shared" ca="1" si="57"/>
        <v>.</v>
      </c>
      <c r="AR118" s="768" t="str">
        <f t="shared" ca="1" si="61"/>
        <v>.</v>
      </c>
      <c r="AS118" s="768" t="str">
        <f t="shared" ca="1" si="62"/>
        <v>.</v>
      </c>
    </row>
    <row r="119" spans="1:47">
      <c r="A119" s="727"/>
      <c r="B119" s="741">
        <f t="shared" si="48"/>
        <v>16</v>
      </c>
      <c r="C119" s="691" t="str">
        <f>IF(ISERROR(LOOKUP($D119,'ancien membre'!$D:$D,'ancien membre'!C:C)),"z",LOOKUP($D119,'ancien membre'!$D:$D,'ancien membre'!C:C))</f>
        <v>z</v>
      </c>
      <c r="D119" s="610"/>
      <c r="E119" s="610" t="str">
        <f>IF(ISERROR(LOOKUP($D119,'ancien membre'!$D:$D,'ancien membre'!E:E)),"zz",LOOKUP($D119,'ancien membre'!$D:$D,'ancien membre'!E:E))</f>
        <v>zz</v>
      </c>
      <c r="F119" s="689"/>
      <c r="G119" s="610" t="str">
        <f>IF(ISERROR(LOOKUP($D119,'ancien membre'!$D:$D,'ancien membre'!G:G)),".",LOOKUP($D119,'ancien membre'!$D:$D,'ancien membre'!G:G))</f>
        <v>.</v>
      </c>
      <c r="H119" s="610" t="str">
        <f>IF(ISERROR(LOOKUP($D119,'ancien membre'!$D:$D,'ancien membre'!H:H)),".",LOOKUP($D119,'ancien membre'!$D:$D,'ancien membre'!H:H))</f>
        <v>.</v>
      </c>
      <c r="I119" s="610" t="str">
        <f>IF(ISERROR(LOOKUP($D119,'ancien membre'!$D:$D,'ancien membre'!I:I)),".",LOOKUP($D119,'ancien membre'!$D:$D,'ancien membre'!I:I))</f>
        <v>.</v>
      </c>
      <c r="J119" s="605" t="str">
        <f>IF(ISERROR(LOOKUP($D119,'ancien membre'!$D:$D,'ancien membre'!J:J)),".",LOOKUP($D119,'ancien membre'!$D:$D,'ancien membre'!J:J))</f>
        <v>.</v>
      </c>
      <c r="K119" s="647" t="str">
        <f>IF(ISERROR(LOOKUP($D119,'ancien membre'!$D:$D,'ancien membre'!K:K)),".",LOOKUP($D119,'ancien membre'!$D:$D,'ancien membre'!K:K))</f>
        <v>.</v>
      </c>
      <c r="L119" s="648" t="str">
        <f>IF(ISERROR(LOOKUP($D119,'ancien membre'!$D:$D,'ancien membre'!L:L)),".",LOOKUP($D119,'ancien membre'!$D:$D,'ancien membre'!L:L))</f>
        <v>.</v>
      </c>
      <c r="M119" s="610" t="str">
        <f>IF(ISERROR(LOOKUP($D119,'ancien membre'!$D:$D,'ancien membre'!M:M)),".",LOOKUP($D119,'ancien membre'!$D:$D,'ancien membre'!M:M))</f>
        <v>.</v>
      </c>
      <c r="N119" s="605" t="str">
        <f>IF(ISERROR(LOOKUP($D119,'ancien membre'!$D:$D,'ancien membre'!N:N)),".",LOOKUP($D119,'ancien membre'!$D:$D,'ancien membre'!N:N))</f>
        <v>.</v>
      </c>
      <c r="O119" s="688" t="str">
        <f>IF(ISERROR(LOOKUP($D119,'ancien membre'!$D:$D,'ancien membre'!O:O)),".",LOOKUP($D119,'ancien membre'!$D:$D,'ancien membre'!O:O))</f>
        <v>.</v>
      </c>
      <c r="P119" s="649" t="str">
        <f>IF(ISERROR(LOOKUP($D119,'ancien membre'!$D:$D,'ancien membre'!P:P)),".",LOOKUP($D119,'ancien membre'!$D:$D,'ancien membre'!P:P))</f>
        <v>.</v>
      </c>
      <c r="Q119" s="743"/>
      <c r="R119" s="651" t="str">
        <f t="shared" si="60"/>
        <v>.</v>
      </c>
      <c r="S119" s="744"/>
      <c r="T119" s="927" t="str">
        <f t="shared" ca="1" si="49"/>
        <v>-</v>
      </c>
      <c r="U119" s="651" t="str">
        <f t="shared" si="59"/>
        <v>.</v>
      </c>
      <c r="V119" s="746"/>
      <c r="W119" s="792" t="str">
        <f t="shared" ca="1" si="50"/>
        <v>-</v>
      </c>
      <c r="X119" s="651"/>
      <c r="Y119" s="783"/>
      <c r="Z119" s="792" t="str">
        <f t="shared" ca="1" si="51"/>
        <v>-</v>
      </c>
      <c r="AA119" s="651"/>
      <c r="AB119" s="658"/>
      <c r="AC119" s="795" t="str">
        <f t="shared" ca="1" si="52"/>
        <v>-</v>
      </c>
      <c r="AD119" s="651"/>
      <c r="AE119" s="655"/>
      <c r="AF119" s="659" t="str">
        <f t="shared" ca="1" si="53"/>
        <v>-</v>
      </c>
      <c r="AG119" s="651"/>
      <c r="AH119" s="655"/>
      <c r="AI119" s="659" t="str">
        <f t="shared" ca="1" si="54"/>
        <v>-</v>
      </c>
      <c r="AJ119" s="287"/>
      <c r="AK119" s="694" t="str">
        <f t="shared" si="55"/>
        <v/>
      </c>
      <c r="AL119" s="694" t="str">
        <f t="shared" si="58"/>
        <v>-</v>
      </c>
      <c r="AM119" s="932" t="str">
        <f t="shared" si="56"/>
        <v/>
      </c>
      <c r="AN119" s="772"/>
      <c r="AO119" s="772"/>
      <c r="AP119" s="773"/>
      <c r="AQ119" s="768" t="str">
        <f t="shared" ca="1" si="57"/>
        <v>.</v>
      </c>
      <c r="AR119" s="768" t="str">
        <f t="shared" ca="1" si="61"/>
        <v>.</v>
      </c>
      <c r="AS119" s="768" t="str">
        <f t="shared" ca="1" si="62"/>
        <v>.</v>
      </c>
    </row>
    <row r="120" spans="1:47">
      <c r="A120" s="727"/>
      <c r="B120" s="741">
        <f t="shared" si="48"/>
        <v>17</v>
      </c>
      <c r="C120" s="691" t="str">
        <f>IF(ISERROR(LOOKUP($D120,'ancien membre'!$D:$D,'ancien membre'!C:C)),"z",LOOKUP($D120,'ancien membre'!$D:$D,'ancien membre'!C:C))</f>
        <v>z</v>
      </c>
      <c r="D120" s="610"/>
      <c r="E120" s="610" t="str">
        <f>IF(ISERROR(LOOKUP($D120,'ancien membre'!$D:$D,'ancien membre'!E:E)),"zz",LOOKUP($D120,'ancien membre'!$D:$D,'ancien membre'!E:E))</f>
        <v>zz</v>
      </c>
      <c r="F120" s="689"/>
      <c r="G120" s="610" t="str">
        <f>IF(ISERROR(LOOKUP($D120,'ancien membre'!$D:$D,'ancien membre'!G:G)),".",LOOKUP($D120,'ancien membre'!$D:$D,'ancien membre'!G:G))</f>
        <v>.</v>
      </c>
      <c r="H120" s="610" t="str">
        <f>IF(ISERROR(LOOKUP($D120,'ancien membre'!$D:$D,'ancien membre'!H:H)),".",LOOKUP($D120,'ancien membre'!$D:$D,'ancien membre'!H:H))</f>
        <v>.</v>
      </c>
      <c r="I120" s="610" t="str">
        <f>IF(ISERROR(LOOKUP($D120,'ancien membre'!$D:$D,'ancien membre'!I:I)),".",LOOKUP($D120,'ancien membre'!$D:$D,'ancien membre'!I:I))</f>
        <v>.</v>
      </c>
      <c r="J120" s="605" t="str">
        <f>IF(ISERROR(LOOKUP($D120,'ancien membre'!$D:$D,'ancien membre'!J:J)),".",LOOKUP($D120,'ancien membre'!$D:$D,'ancien membre'!J:J))</f>
        <v>.</v>
      </c>
      <c r="K120" s="647" t="str">
        <f>IF(ISERROR(LOOKUP($D120,'ancien membre'!$D:$D,'ancien membre'!K:K)),".",LOOKUP($D120,'ancien membre'!$D:$D,'ancien membre'!K:K))</f>
        <v>.</v>
      </c>
      <c r="L120" s="648" t="str">
        <f>IF(ISERROR(LOOKUP($D120,'ancien membre'!$D:$D,'ancien membre'!L:L)),".",LOOKUP($D120,'ancien membre'!$D:$D,'ancien membre'!L:L))</f>
        <v>.</v>
      </c>
      <c r="M120" s="610" t="str">
        <f>IF(ISERROR(LOOKUP($D120,'ancien membre'!$D:$D,'ancien membre'!M:M)),".",LOOKUP($D120,'ancien membre'!$D:$D,'ancien membre'!M:M))</f>
        <v>.</v>
      </c>
      <c r="N120" s="605" t="str">
        <f>IF(ISERROR(LOOKUP($D120,'ancien membre'!$D:$D,'ancien membre'!N:N)),".",LOOKUP($D120,'ancien membre'!$D:$D,'ancien membre'!N:N))</f>
        <v>.</v>
      </c>
      <c r="O120" s="688" t="str">
        <f>IF(ISERROR(LOOKUP($D120,'ancien membre'!$D:$D,'ancien membre'!O:O)),".",LOOKUP($D120,'ancien membre'!$D:$D,'ancien membre'!O:O))</f>
        <v>.</v>
      </c>
      <c r="P120" s="649" t="str">
        <f>IF(ISERROR(LOOKUP($D120,'ancien membre'!$D:$D,'ancien membre'!P:P)),".",LOOKUP($D120,'ancien membre'!$D:$D,'ancien membre'!P:P))</f>
        <v>.</v>
      </c>
      <c r="Q120" s="743"/>
      <c r="R120" s="651" t="str">
        <f t="shared" si="60"/>
        <v>.</v>
      </c>
      <c r="S120" s="744"/>
      <c r="T120" s="927" t="str">
        <f t="shared" ca="1" si="49"/>
        <v>-</v>
      </c>
      <c r="U120" s="651" t="str">
        <f t="shared" si="59"/>
        <v>.</v>
      </c>
      <c r="V120" s="746"/>
      <c r="W120" s="792" t="str">
        <f t="shared" ca="1" si="50"/>
        <v>-</v>
      </c>
      <c r="X120" s="651"/>
      <c r="Y120" s="783"/>
      <c r="Z120" s="792" t="str">
        <f t="shared" ca="1" si="51"/>
        <v>-</v>
      </c>
      <c r="AA120" s="651"/>
      <c r="AB120" s="658"/>
      <c r="AC120" s="795" t="str">
        <f t="shared" ca="1" si="52"/>
        <v>-</v>
      </c>
      <c r="AD120" s="651"/>
      <c r="AE120" s="655"/>
      <c r="AF120" s="659" t="str">
        <f t="shared" ca="1" si="53"/>
        <v>-</v>
      </c>
      <c r="AG120" s="651"/>
      <c r="AH120" s="655"/>
      <c r="AI120" s="659" t="str">
        <f t="shared" ca="1" si="54"/>
        <v>-</v>
      </c>
      <c r="AJ120" s="287"/>
      <c r="AK120" s="694" t="str">
        <f t="shared" si="55"/>
        <v/>
      </c>
      <c r="AL120" s="694" t="str">
        <f t="shared" si="58"/>
        <v>-</v>
      </c>
      <c r="AM120" s="932" t="str">
        <f t="shared" si="56"/>
        <v/>
      </c>
      <c r="AN120" s="771"/>
      <c r="AO120" s="771"/>
      <c r="AP120" s="773"/>
      <c r="AQ120" s="768" t="str">
        <f t="shared" ca="1" si="57"/>
        <v>.</v>
      </c>
      <c r="AR120" s="768" t="str">
        <f t="shared" ca="1" si="61"/>
        <v>.</v>
      </c>
      <c r="AS120" s="768"/>
      <c r="AU120" s="770"/>
    </row>
    <row r="121" spans="1:47">
      <c r="A121" s="727"/>
      <c r="B121" s="741">
        <f t="shared" si="48"/>
        <v>18</v>
      </c>
      <c r="C121" s="691" t="str">
        <f>IF(ISERROR(LOOKUP($D121,'ancien membre'!$D:$D,'ancien membre'!C:C)),"z",LOOKUP($D121,'ancien membre'!$D:$D,'ancien membre'!C:C))</f>
        <v>z</v>
      </c>
      <c r="D121" s="610"/>
      <c r="E121" s="610" t="str">
        <f>IF(ISERROR(LOOKUP($D121,'ancien membre'!$D:$D,'ancien membre'!E:E)),"zz",LOOKUP($D121,'ancien membre'!$D:$D,'ancien membre'!E:E))</f>
        <v>zz</v>
      </c>
      <c r="F121" s="689"/>
      <c r="G121" s="610" t="str">
        <f>IF(ISERROR(LOOKUP($D121,'ancien membre'!$D:$D,'ancien membre'!G:G)),".",LOOKUP($D121,'ancien membre'!$D:$D,'ancien membre'!G:G))</f>
        <v>.</v>
      </c>
      <c r="H121" s="610" t="str">
        <f>IF(ISERROR(LOOKUP($D121,'ancien membre'!$D:$D,'ancien membre'!H:H)),".",LOOKUP($D121,'ancien membre'!$D:$D,'ancien membre'!H:H))</f>
        <v>.</v>
      </c>
      <c r="I121" s="610" t="str">
        <f>IF(ISERROR(LOOKUP($D121,'ancien membre'!$D:$D,'ancien membre'!I:I)),".",LOOKUP($D121,'ancien membre'!$D:$D,'ancien membre'!I:I))</f>
        <v>.</v>
      </c>
      <c r="J121" s="605" t="str">
        <f>IF(ISERROR(LOOKUP($D121,'ancien membre'!$D:$D,'ancien membre'!J:J)),".",LOOKUP($D121,'ancien membre'!$D:$D,'ancien membre'!J:J))</f>
        <v>.</v>
      </c>
      <c r="K121" s="647" t="str">
        <f>IF(ISERROR(LOOKUP($D121,'ancien membre'!$D:$D,'ancien membre'!K:K)),".",LOOKUP($D121,'ancien membre'!$D:$D,'ancien membre'!K:K))</f>
        <v>.</v>
      </c>
      <c r="L121" s="648" t="str">
        <f>IF(ISERROR(LOOKUP($D121,'ancien membre'!$D:$D,'ancien membre'!L:L)),".",LOOKUP($D121,'ancien membre'!$D:$D,'ancien membre'!L:L))</f>
        <v>.</v>
      </c>
      <c r="M121" s="610" t="str">
        <f>IF(ISERROR(LOOKUP($D121,'ancien membre'!$D:$D,'ancien membre'!M:M)),".",LOOKUP($D121,'ancien membre'!$D:$D,'ancien membre'!M:M))</f>
        <v>.</v>
      </c>
      <c r="N121" s="605" t="str">
        <f>IF(ISERROR(LOOKUP($D121,'ancien membre'!$D:$D,'ancien membre'!N:N)),".",LOOKUP($D121,'ancien membre'!$D:$D,'ancien membre'!N:N))</f>
        <v>.</v>
      </c>
      <c r="O121" s="688" t="str">
        <f>IF(ISERROR(LOOKUP($D121,'ancien membre'!$D:$D,'ancien membre'!O:O)),".",LOOKUP($D121,'ancien membre'!$D:$D,'ancien membre'!O:O))</f>
        <v>.</v>
      </c>
      <c r="P121" s="649" t="str">
        <f>IF(ISERROR(LOOKUP($D121,'ancien membre'!$D:$D,'ancien membre'!P:P)),".",LOOKUP($D121,'ancien membre'!$D:$D,'ancien membre'!P:P))</f>
        <v>.</v>
      </c>
      <c r="Q121" s="743"/>
      <c r="R121" s="651" t="str">
        <f t="shared" si="60"/>
        <v>.</v>
      </c>
      <c r="S121" s="744"/>
      <c r="T121" s="927" t="str">
        <f t="shared" ca="1" si="49"/>
        <v>-</v>
      </c>
      <c r="U121" s="651" t="str">
        <f t="shared" si="59"/>
        <v>.</v>
      </c>
      <c r="V121" s="746"/>
      <c r="W121" s="792" t="str">
        <f t="shared" ca="1" si="50"/>
        <v>-</v>
      </c>
      <c r="X121" s="651"/>
      <c r="Y121" s="783"/>
      <c r="Z121" s="792" t="str">
        <f t="shared" ca="1" si="51"/>
        <v>-</v>
      </c>
      <c r="AA121" s="651"/>
      <c r="AB121" s="658"/>
      <c r="AC121" s="795" t="str">
        <f t="shared" ca="1" si="52"/>
        <v>-</v>
      </c>
      <c r="AD121" s="651"/>
      <c r="AE121" s="655"/>
      <c r="AF121" s="659" t="str">
        <f t="shared" ca="1" si="53"/>
        <v>-</v>
      </c>
      <c r="AG121" s="651"/>
      <c r="AH121" s="655"/>
      <c r="AI121" s="659" t="str">
        <f t="shared" ca="1" si="54"/>
        <v>-</v>
      </c>
      <c r="AJ121" s="287"/>
      <c r="AK121" s="694" t="str">
        <f t="shared" si="55"/>
        <v/>
      </c>
      <c r="AL121" s="694" t="str">
        <f t="shared" si="58"/>
        <v>-</v>
      </c>
      <c r="AM121" s="932" t="str">
        <f t="shared" si="56"/>
        <v/>
      </c>
      <c r="AN121" s="826"/>
      <c r="AO121" s="772"/>
      <c r="AP121" s="773"/>
      <c r="AQ121" s="768" t="str">
        <f t="shared" ca="1" si="57"/>
        <v>.</v>
      </c>
      <c r="AR121" s="768" t="str">
        <f t="shared" ca="1" si="61"/>
        <v>.</v>
      </c>
      <c r="AS121" s="768"/>
      <c r="AU121" s="776"/>
    </row>
    <row r="122" spans="1:47">
      <c r="A122" s="727"/>
      <c r="B122" s="741">
        <f t="shared" si="48"/>
        <v>19</v>
      </c>
      <c r="C122" s="691" t="str">
        <f>IF(ISERROR(LOOKUP($D122,'ancien membre'!$D:$D,'ancien membre'!C:C)),"z",LOOKUP($D122,'ancien membre'!$D:$D,'ancien membre'!C:C))</f>
        <v>z</v>
      </c>
      <c r="D122" s="610"/>
      <c r="E122" s="610" t="str">
        <f>IF(ISERROR(LOOKUP($D122,'ancien membre'!$D:$D,'ancien membre'!E:E)),"zz",LOOKUP($D122,'ancien membre'!$D:$D,'ancien membre'!E:E))</f>
        <v>zz</v>
      </c>
      <c r="F122" s="689"/>
      <c r="G122" s="610" t="str">
        <f>IF(ISERROR(LOOKUP($D122,'ancien membre'!$D:$D,'ancien membre'!G:G)),".",LOOKUP($D122,'ancien membre'!$D:$D,'ancien membre'!G:G))</f>
        <v>.</v>
      </c>
      <c r="H122" s="610" t="str">
        <f>IF(ISERROR(LOOKUP($D122,'ancien membre'!$D:$D,'ancien membre'!H:H)),".",LOOKUP($D122,'ancien membre'!$D:$D,'ancien membre'!H:H))</f>
        <v>.</v>
      </c>
      <c r="I122" s="610" t="str">
        <f>IF(ISERROR(LOOKUP($D122,'ancien membre'!$D:$D,'ancien membre'!I:I)),".",LOOKUP($D122,'ancien membre'!$D:$D,'ancien membre'!I:I))</f>
        <v>.</v>
      </c>
      <c r="J122" s="605" t="str">
        <f>IF(ISERROR(LOOKUP($D122,'ancien membre'!$D:$D,'ancien membre'!J:J)),".",LOOKUP($D122,'ancien membre'!$D:$D,'ancien membre'!J:J))</f>
        <v>.</v>
      </c>
      <c r="K122" s="647" t="str">
        <f>IF(ISERROR(LOOKUP($D122,'ancien membre'!$D:$D,'ancien membre'!K:K)),".",LOOKUP($D122,'ancien membre'!$D:$D,'ancien membre'!K:K))</f>
        <v>.</v>
      </c>
      <c r="L122" s="648" t="str">
        <f>IF(ISERROR(LOOKUP($D122,'ancien membre'!$D:$D,'ancien membre'!L:L)),".",LOOKUP($D122,'ancien membre'!$D:$D,'ancien membre'!L:L))</f>
        <v>.</v>
      </c>
      <c r="M122" s="610" t="str">
        <f>IF(ISERROR(LOOKUP($D122,'ancien membre'!$D:$D,'ancien membre'!M:M)),".",LOOKUP($D122,'ancien membre'!$D:$D,'ancien membre'!M:M))</f>
        <v>.</v>
      </c>
      <c r="N122" s="605" t="str">
        <f>IF(ISERROR(LOOKUP($D122,'ancien membre'!$D:$D,'ancien membre'!N:N)),".",LOOKUP($D122,'ancien membre'!$D:$D,'ancien membre'!N:N))</f>
        <v>.</v>
      </c>
      <c r="O122" s="688" t="str">
        <f>IF(ISERROR(LOOKUP($D122,'ancien membre'!$D:$D,'ancien membre'!O:O)),".",LOOKUP($D122,'ancien membre'!$D:$D,'ancien membre'!O:O))</f>
        <v>.</v>
      </c>
      <c r="P122" s="649" t="str">
        <f>IF(ISERROR(LOOKUP($D122,'ancien membre'!$D:$D,'ancien membre'!P:P)),".",LOOKUP($D122,'ancien membre'!$D:$D,'ancien membre'!P:P))</f>
        <v>.</v>
      </c>
      <c r="Q122" s="743"/>
      <c r="R122" s="651" t="str">
        <f t="shared" si="60"/>
        <v>.</v>
      </c>
      <c r="S122" s="744"/>
      <c r="T122" s="927" t="str">
        <f t="shared" ca="1" si="49"/>
        <v>-</v>
      </c>
      <c r="U122" s="651" t="str">
        <f t="shared" si="59"/>
        <v>.</v>
      </c>
      <c r="V122" s="746"/>
      <c r="W122" s="792" t="str">
        <f t="shared" ca="1" si="50"/>
        <v>-</v>
      </c>
      <c r="X122" s="651"/>
      <c r="Y122" s="783"/>
      <c r="Z122" s="792" t="str">
        <f t="shared" ca="1" si="51"/>
        <v>-</v>
      </c>
      <c r="AA122" s="651"/>
      <c r="AB122" s="658"/>
      <c r="AC122" s="795" t="str">
        <f t="shared" ca="1" si="52"/>
        <v>-</v>
      </c>
      <c r="AD122" s="651"/>
      <c r="AE122" s="655"/>
      <c r="AF122" s="659" t="str">
        <f t="shared" ca="1" si="53"/>
        <v>-</v>
      </c>
      <c r="AG122" s="651"/>
      <c r="AH122" s="655"/>
      <c r="AI122" s="659" t="str">
        <f t="shared" ca="1" si="54"/>
        <v>-</v>
      </c>
      <c r="AJ122" s="287"/>
      <c r="AK122" s="694" t="str">
        <f t="shared" si="55"/>
        <v/>
      </c>
      <c r="AL122" s="694" t="str">
        <f t="shared" si="58"/>
        <v>-</v>
      </c>
      <c r="AM122" s="932" t="str">
        <f t="shared" si="56"/>
        <v/>
      </c>
      <c r="AN122" s="826"/>
      <c r="AO122" s="768"/>
      <c r="AP122" s="773"/>
      <c r="AQ122" s="768" t="str">
        <f t="shared" ca="1" si="57"/>
        <v>.</v>
      </c>
      <c r="AR122" s="768" t="str">
        <f t="shared" ca="1" si="61"/>
        <v>.</v>
      </c>
      <c r="AS122" s="768"/>
      <c r="AU122" s="770"/>
    </row>
    <row r="123" spans="1:47">
      <c r="A123" s="727"/>
      <c r="B123" s="741">
        <f t="shared" si="48"/>
        <v>20</v>
      </c>
      <c r="C123" s="691" t="str">
        <f>IF(ISERROR(LOOKUP($D123,'ancien membre'!$D:$D,'ancien membre'!C:C)),"z",LOOKUP($D123,'ancien membre'!$D:$D,'ancien membre'!C:C))</f>
        <v>z</v>
      </c>
      <c r="D123" s="610"/>
      <c r="E123" s="610" t="str">
        <f>IF(ISERROR(LOOKUP($D123,'ancien membre'!$D:$D,'ancien membre'!E:E)),"zz",LOOKUP($D123,'ancien membre'!$D:$D,'ancien membre'!E:E))</f>
        <v>zz</v>
      </c>
      <c r="F123" s="689"/>
      <c r="G123" s="610" t="str">
        <f>IF(ISERROR(LOOKUP($D123,'ancien membre'!$D:$D,'ancien membre'!G:G)),".",LOOKUP($D123,'ancien membre'!$D:$D,'ancien membre'!G:G))</f>
        <v>.</v>
      </c>
      <c r="H123" s="610" t="str">
        <f>IF(ISERROR(LOOKUP($D123,'ancien membre'!$D:$D,'ancien membre'!H:H)),".",LOOKUP($D123,'ancien membre'!$D:$D,'ancien membre'!H:H))</f>
        <v>.</v>
      </c>
      <c r="I123" s="610" t="str">
        <f>IF(ISERROR(LOOKUP($D123,'ancien membre'!$D:$D,'ancien membre'!I:I)),".",LOOKUP($D123,'ancien membre'!$D:$D,'ancien membre'!I:I))</f>
        <v>.</v>
      </c>
      <c r="J123" s="605" t="str">
        <f>IF(ISERROR(LOOKUP($D123,'ancien membre'!$D:$D,'ancien membre'!J:J)),".",LOOKUP($D123,'ancien membre'!$D:$D,'ancien membre'!J:J))</f>
        <v>.</v>
      </c>
      <c r="K123" s="647" t="str">
        <f>IF(ISERROR(LOOKUP($D123,'ancien membre'!$D:$D,'ancien membre'!K:K)),".",LOOKUP($D123,'ancien membre'!$D:$D,'ancien membre'!K:K))</f>
        <v>.</v>
      </c>
      <c r="L123" s="648" t="str">
        <f>IF(ISERROR(LOOKUP($D123,'ancien membre'!$D:$D,'ancien membre'!L:L)),".",LOOKUP($D123,'ancien membre'!$D:$D,'ancien membre'!L:L))</f>
        <v>.</v>
      </c>
      <c r="M123" s="610" t="str">
        <f>IF(ISERROR(LOOKUP($D123,'ancien membre'!$D:$D,'ancien membre'!M:M)),".",LOOKUP($D123,'ancien membre'!$D:$D,'ancien membre'!M:M))</f>
        <v>.</v>
      </c>
      <c r="N123" s="605" t="str">
        <f>IF(ISERROR(LOOKUP($D123,'ancien membre'!$D:$D,'ancien membre'!N:N)),".",LOOKUP($D123,'ancien membre'!$D:$D,'ancien membre'!N:N))</f>
        <v>.</v>
      </c>
      <c r="O123" s="688" t="str">
        <f>IF(ISERROR(LOOKUP($D123,'ancien membre'!$D:$D,'ancien membre'!O:O)),".",LOOKUP($D123,'ancien membre'!$D:$D,'ancien membre'!O:O))</f>
        <v>.</v>
      </c>
      <c r="P123" s="649" t="str">
        <f>IF(ISERROR(LOOKUP($D123,'ancien membre'!$D:$D,'ancien membre'!P:P)),".",LOOKUP($D123,'ancien membre'!$D:$D,'ancien membre'!P:P))</f>
        <v>.</v>
      </c>
      <c r="Q123" s="743"/>
      <c r="R123" s="651" t="str">
        <f t="shared" si="60"/>
        <v>.</v>
      </c>
      <c r="S123" s="744"/>
      <c r="T123" s="927" t="str">
        <f t="shared" ca="1" si="49"/>
        <v>-</v>
      </c>
      <c r="U123" s="651" t="str">
        <f t="shared" si="59"/>
        <v>.</v>
      </c>
      <c r="V123" s="746"/>
      <c r="W123" s="792" t="str">
        <f t="shared" ca="1" si="50"/>
        <v>-</v>
      </c>
      <c r="X123" s="651"/>
      <c r="Y123" s="783"/>
      <c r="Z123" s="792" t="str">
        <f t="shared" ca="1" si="51"/>
        <v>-</v>
      </c>
      <c r="AA123" s="651"/>
      <c r="AB123" s="658"/>
      <c r="AC123" s="795" t="str">
        <f t="shared" ca="1" si="52"/>
        <v>-</v>
      </c>
      <c r="AD123" s="651"/>
      <c r="AE123" s="655"/>
      <c r="AF123" s="659" t="str">
        <f t="shared" ca="1" si="53"/>
        <v>-</v>
      </c>
      <c r="AG123" s="651"/>
      <c r="AH123" s="655"/>
      <c r="AI123" s="659" t="str">
        <f t="shared" ca="1" si="54"/>
        <v>-</v>
      </c>
      <c r="AJ123" s="287"/>
      <c r="AK123" s="694" t="str">
        <f t="shared" si="55"/>
        <v/>
      </c>
      <c r="AL123" s="694" t="str">
        <f t="shared" si="58"/>
        <v>-</v>
      </c>
      <c r="AM123" s="932" t="str">
        <f t="shared" si="56"/>
        <v/>
      </c>
      <c r="AN123" s="822"/>
      <c r="AO123" s="768"/>
      <c r="AP123" s="773"/>
      <c r="AQ123" s="768" t="str">
        <f t="shared" ca="1" si="57"/>
        <v>.</v>
      </c>
      <c r="AR123" s="768" t="str">
        <f t="shared" ca="1" si="61"/>
        <v>.</v>
      </c>
      <c r="AS123" s="768" t="str">
        <f ca="1">IF(W123="rappel",TODAY()-S123,".")</f>
        <v>.</v>
      </c>
      <c r="AT123" s="774"/>
      <c r="AU123" s="770"/>
    </row>
    <row r="124" spans="1:47">
      <c r="A124" s="727"/>
      <c r="B124" s="741">
        <f t="shared" si="48"/>
        <v>21</v>
      </c>
      <c r="C124" s="691" t="str">
        <f>IF(ISERROR(LOOKUP($D124,'ancien membre'!$D:$D,'ancien membre'!C:C)),"z",LOOKUP($D124,'ancien membre'!$D:$D,'ancien membre'!C:C))</f>
        <v>z</v>
      </c>
      <c r="D124" s="610"/>
      <c r="E124" s="610" t="str">
        <f>IF(ISERROR(LOOKUP($D124,'ancien membre'!$D:$D,'ancien membre'!E:E)),"zz",LOOKUP($D124,'ancien membre'!$D:$D,'ancien membre'!E:E))</f>
        <v>zz</v>
      </c>
      <c r="F124" s="689"/>
      <c r="G124" s="610" t="str">
        <f>IF(ISERROR(LOOKUP($D124,'ancien membre'!$D:$D,'ancien membre'!G:G)),".",LOOKUP($D124,'ancien membre'!$D:$D,'ancien membre'!G:G))</f>
        <v>.</v>
      </c>
      <c r="H124" s="610" t="str">
        <f>IF(ISERROR(LOOKUP($D124,'ancien membre'!$D:$D,'ancien membre'!H:H)),".",LOOKUP($D124,'ancien membre'!$D:$D,'ancien membre'!H:H))</f>
        <v>.</v>
      </c>
      <c r="I124" s="610" t="str">
        <f>IF(ISERROR(LOOKUP($D124,'ancien membre'!$D:$D,'ancien membre'!I:I)),".",LOOKUP($D124,'ancien membre'!$D:$D,'ancien membre'!I:I))</f>
        <v>.</v>
      </c>
      <c r="J124" s="605" t="str">
        <f>IF(ISERROR(LOOKUP($D124,'ancien membre'!$D:$D,'ancien membre'!J:J)),".",LOOKUP($D124,'ancien membre'!$D:$D,'ancien membre'!J:J))</f>
        <v>.</v>
      </c>
      <c r="K124" s="647" t="str">
        <f>IF(ISERROR(LOOKUP($D124,'ancien membre'!$D:$D,'ancien membre'!K:K)),".",LOOKUP($D124,'ancien membre'!$D:$D,'ancien membre'!K:K))</f>
        <v>.</v>
      </c>
      <c r="L124" s="648" t="str">
        <f>IF(ISERROR(LOOKUP($D124,'ancien membre'!$D:$D,'ancien membre'!L:L)),".",LOOKUP($D124,'ancien membre'!$D:$D,'ancien membre'!L:L))</f>
        <v>.</v>
      </c>
      <c r="M124" s="610" t="str">
        <f>IF(ISERROR(LOOKUP($D124,'ancien membre'!$D:$D,'ancien membre'!M:M)),".",LOOKUP($D124,'ancien membre'!$D:$D,'ancien membre'!M:M))</f>
        <v>.</v>
      </c>
      <c r="N124" s="605" t="str">
        <f>IF(ISERROR(LOOKUP($D124,'ancien membre'!$D:$D,'ancien membre'!N:N)),".",LOOKUP($D124,'ancien membre'!$D:$D,'ancien membre'!N:N))</f>
        <v>.</v>
      </c>
      <c r="O124" s="688" t="str">
        <f>IF(ISERROR(LOOKUP($D124,'ancien membre'!$D:$D,'ancien membre'!O:O)),".",LOOKUP($D124,'ancien membre'!$D:$D,'ancien membre'!O:O))</f>
        <v>.</v>
      </c>
      <c r="P124" s="649" t="str">
        <f>IF(ISERROR(LOOKUP($D124,'ancien membre'!$D:$D,'ancien membre'!P:P)),".",LOOKUP($D124,'ancien membre'!$D:$D,'ancien membre'!P:P))</f>
        <v>.</v>
      </c>
      <c r="Q124" s="743"/>
      <c r="R124" s="651" t="str">
        <f t="shared" si="60"/>
        <v>.</v>
      </c>
      <c r="S124" s="744"/>
      <c r="T124" s="927" t="str">
        <f t="shared" ca="1" si="49"/>
        <v>-</v>
      </c>
      <c r="U124" s="651"/>
      <c r="V124" s="746"/>
      <c r="W124" s="792" t="str">
        <f t="shared" ca="1" si="50"/>
        <v>-</v>
      </c>
      <c r="X124" s="651"/>
      <c r="Y124" s="783"/>
      <c r="Z124" s="792" t="str">
        <f t="shared" ca="1" si="51"/>
        <v>-</v>
      </c>
      <c r="AA124" s="651"/>
      <c r="AB124" s="658"/>
      <c r="AC124" s="795" t="str">
        <f t="shared" ca="1" si="52"/>
        <v>-</v>
      </c>
      <c r="AD124" s="651"/>
      <c r="AE124" s="655"/>
      <c r="AF124" s="659" t="str">
        <f t="shared" ca="1" si="53"/>
        <v>-</v>
      </c>
      <c r="AG124" s="651"/>
      <c r="AH124" s="655"/>
      <c r="AI124" s="659" t="str">
        <f t="shared" ca="1" si="54"/>
        <v>-</v>
      </c>
      <c r="AJ124" s="287"/>
      <c r="AK124" s="694" t="str">
        <f t="shared" si="55"/>
        <v/>
      </c>
      <c r="AL124" s="694" t="str">
        <f t="shared" si="58"/>
        <v>-</v>
      </c>
      <c r="AM124" s="932" t="str">
        <f t="shared" si="56"/>
        <v/>
      </c>
      <c r="AN124" s="772"/>
      <c r="AO124" s="772"/>
      <c r="AP124" s="773"/>
      <c r="AQ124" s="768" t="str">
        <f t="shared" ca="1" si="57"/>
        <v>.</v>
      </c>
      <c r="AR124" s="768" t="str">
        <f t="shared" ca="1" si="61"/>
        <v>.</v>
      </c>
      <c r="AS124" s="768" t="str">
        <f ca="1">IF(W124="rappel",TODAY()-S124,".")</f>
        <v>.</v>
      </c>
    </row>
    <row r="125" spans="1:47">
      <c r="A125" s="727"/>
      <c r="B125" s="741">
        <f t="shared" si="48"/>
        <v>22</v>
      </c>
      <c r="C125" s="691" t="str">
        <f>IF(ISERROR(LOOKUP($D125,'ancien membre'!$D:$D,'ancien membre'!C:C)),"z",LOOKUP($D125,'ancien membre'!$D:$D,'ancien membre'!C:C))</f>
        <v>z</v>
      </c>
      <c r="D125" s="610"/>
      <c r="E125" s="610" t="str">
        <f>IF(ISERROR(LOOKUP($D125,'ancien membre'!$D:$D,'ancien membre'!E:E)),"zz",LOOKUP($D125,'ancien membre'!$D:$D,'ancien membre'!E:E))</f>
        <v>zz</v>
      </c>
      <c r="F125" s="689"/>
      <c r="G125" s="610" t="str">
        <f>IF(ISERROR(LOOKUP($D125,'ancien membre'!$D:$D,'ancien membre'!G:G)),".",LOOKUP($D125,'ancien membre'!$D:$D,'ancien membre'!G:G))</f>
        <v>.</v>
      </c>
      <c r="H125" s="610" t="str">
        <f>IF(ISERROR(LOOKUP($D125,'ancien membre'!$D:$D,'ancien membre'!H:H)),".",LOOKUP($D125,'ancien membre'!$D:$D,'ancien membre'!H:H))</f>
        <v>.</v>
      </c>
      <c r="I125" s="610" t="str">
        <f>IF(ISERROR(LOOKUP($D125,'ancien membre'!$D:$D,'ancien membre'!I:I)),".",LOOKUP($D125,'ancien membre'!$D:$D,'ancien membre'!I:I))</f>
        <v>.</v>
      </c>
      <c r="J125" s="605" t="str">
        <f>IF(ISERROR(LOOKUP($D125,'ancien membre'!$D:$D,'ancien membre'!J:J)),".",LOOKUP($D125,'ancien membre'!$D:$D,'ancien membre'!J:J))</f>
        <v>.</v>
      </c>
      <c r="K125" s="647" t="str">
        <f>IF(ISERROR(LOOKUP($D125,'ancien membre'!$D:$D,'ancien membre'!K:K)),".",LOOKUP($D125,'ancien membre'!$D:$D,'ancien membre'!K:K))</f>
        <v>.</v>
      </c>
      <c r="L125" s="648" t="str">
        <f>IF(ISERROR(LOOKUP($D125,'ancien membre'!$D:$D,'ancien membre'!L:L)),".",LOOKUP($D125,'ancien membre'!$D:$D,'ancien membre'!L:L))</f>
        <v>.</v>
      </c>
      <c r="M125" s="610" t="str">
        <f>IF(ISERROR(LOOKUP($D125,'ancien membre'!$D:$D,'ancien membre'!M:M)),".",LOOKUP($D125,'ancien membre'!$D:$D,'ancien membre'!M:M))</f>
        <v>.</v>
      </c>
      <c r="N125" s="605" t="str">
        <f>IF(ISERROR(LOOKUP($D125,'ancien membre'!$D:$D,'ancien membre'!N:N)),".",LOOKUP($D125,'ancien membre'!$D:$D,'ancien membre'!N:N))</f>
        <v>.</v>
      </c>
      <c r="O125" s="688" t="str">
        <f>IF(ISERROR(LOOKUP($D125,'ancien membre'!$D:$D,'ancien membre'!O:O)),".",LOOKUP($D125,'ancien membre'!$D:$D,'ancien membre'!O:O))</f>
        <v>.</v>
      </c>
      <c r="P125" s="649" t="str">
        <f>IF(ISERROR(LOOKUP($D125,'ancien membre'!$D:$D,'ancien membre'!P:P)),".",LOOKUP($D125,'ancien membre'!$D:$D,'ancien membre'!P:P))</f>
        <v>.</v>
      </c>
      <c r="Q125" s="743"/>
      <c r="R125" s="651" t="str">
        <f t="shared" si="60"/>
        <v>.</v>
      </c>
      <c r="S125" s="744"/>
      <c r="T125" s="927" t="str">
        <f t="shared" ca="1" si="49"/>
        <v>-</v>
      </c>
      <c r="U125" s="651" t="str">
        <f>IF(ISERROR(VLOOKUP(C125,cotisation15_16,4,FALSE)),".",VLOOKUP(C125,cotisation15_16,4,FALSE))</f>
        <v>.</v>
      </c>
      <c r="V125" s="746"/>
      <c r="W125" s="792" t="str">
        <f t="shared" ca="1" si="50"/>
        <v>-</v>
      </c>
      <c r="X125" s="651"/>
      <c r="Y125" s="783"/>
      <c r="Z125" s="792" t="str">
        <f t="shared" ca="1" si="51"/>
        <v>-</v>
      </c>
      <c r="AA125" s="651"/>
      <c r="AB125" s="658"/>
      <c r="AC125" s="795" t="str">
        <f t="shared" ca="1" si="52"/>
        <v>-</v>
      </c>
      <c r="AD125" s="651"/>
      <c r="AE125" s="655"/>
      <c r="AF125" s="659" t="str">
        <f t="shared" ca="1" si="53"/>
        <v>-</v>
      </c>
      <c r="AG125" s="651"/>
      <c r="AH125" s="655"/>
      <c r="AI125" s="659" t="str">
        <f t="shared" ca="1" si="54"/>
        <v>-</v>
      </c>
      <c r="AJ125" s="287"/>
      <c r="AK125" s="694" t="str">
        <f t="shared" si="55"/>
        <v/>
      </c>
      <c r="AL125" s="694" t="str">
        <f t="shared" si="58"/>
        <v>-</v>
      </c>
      <c r="AM125" s="932" t="str">
        <f t="shared" si="56"/>
        <v/>
      </c>
      <c r="AN125" s="772"/>
      <c r="AO125" s="771"/>
      <c r="AP125" s="773"/>
      <c r="AQ125" s="768" t="str">
        <f t="shared" ca="1" si="57"/>
        <v>.</v>
      </c>
      <c r="AR125" s="768" t="str">
        <f ca="1">IF(W125="rappel",TODAY()-Q125-14,".")</f>
        <v>.</v>
      </c>
      <c r="AS125" s="768" t="str">
        <f ca="1">IF(W125="rappel",TODAY()-S125,".")</f>
        <v>.</v>
      </c>
      <c r="AU125" s="770"/>
    </row>
    <row r="126" spans="1:47">
      <c r="A126" s="727"/>
      <c r="B126" s="741">
        <f t="shared" si="48"/>
        <v>23</v>
      </c>
      <c r="C126" s="691" t="str">
        <f>IF(ISERROR(LOOKUP($D126,'ancien membre'!$D:$D,'ancien membre'!C:C)),"z",LOOKUP($D126,'ancien membre'!$D:$D,'ancien membre'!C:C))</f>
        <v>z</v>
      </c>
      <c r="D126" s="610"/>
      <c r="E126" s="610" t="str">
        <f>IF(ISERROR(LOOKUP($D126,'ancien membre'!$D:$D,'ancien membre'!E:E)),"zz",LOOKUP($D126,'ancien membre'!$D:$D,'ancien membre'!E:E))</f>
        <v>zz</v>
      </c>
      <c r="F126" s="689"/>
      <c r="G126" s="610" t="str">
        <f>IF(ISERROR(LOOKUP($D126,'ancien membre'!$D:$D,'ancien membre'!G:G)),".",LOOKUP($D126,'ancien membre'!$D:$D,'ancien membre'!G:G))</f>
        <v>.</v>
      </c>
      <c r="H126" s="610" t="str">
        <f>IF(ISERROR(LOOKUP($D126,'ancien membre'!$D:$D,'ancien membre'!H:H)),".",LOOKUP($D126,'ancien membre'!$D:$D,'ancien membre'!H:H))</f>
        <v>.</v>
      </c>
      <c r="I126" s="610" t="str">
        <f>IF(ISERROR(LOOKUP($D126,'ancien membre'!$D:$D,'ancien membre'!I:I)),".",LOOKUP($D126,'ancien membre'!$D:$D,'ancien membre'!I:I))</f>
        <v>.</v>
      </c>
      <c r="J126" s="605" t="str">
        <f>IF(ISERROR(LOOKUP($D126,'ancien membre'!$D:$D,'ancien membre'!J:J)),".",LOOKUP($D126,'ancien membre'!$D:$D,'ancien membre'!J:J))</f>
        <v>.</v>
      </c>
      <c r="K126" s="647" t="str">
        <f>IF(ISERROR(LOOKUP($D126,'ancien membre'!$D:$D,'ancien membre'!K:K)),".",LOOKUP($D126,'ancien membre'!$D:$D,'ancien membre'!K:K))</f>
        <v>.</v>
      </c>
      <c r="L126" s="648" t="str">
        <f>IF(ISERROR(LOOKUP($D126,'ancien membre'!$D:$D,'ancien membre'!L:L)),".",LOOKUP($D126,'ancien membre'!$D:$D,'ancien membre'!L:L))</f>
        <v>.</v>
      </c>
      <c r="M126" s="610" t="str">
        <f>IF(ISERROR(LOOKUP($D126,'ancien membre'!$D:$D,'ancien membre'!M:M)),".",LOOKUP($D126,'ancien membre'!$D:$D,'ancien membre'!M:M))</f>
        <v>.</v>
      </c>
      <c r="N126" s="605" t="str">
        <f>IF(ISERROR(LOOKUP($D126,'ancien membre'!$D:$D,'ancien membre'!N:N)),".",LOOKUP($D126,'ancien membre'!$D:$D,'ancien membre'!N:N))</f>
        <v>.</v>
      </c>
      <c r="O126" s="688" t="str">
        <f>IF(ISERROR(LOOKUP($D126,'ancien membre'!$D:$D,'ancien membre'!O:O)),".",LOOKUP($D126,'ancien membre'!$D:$D,'ancien membre'!O:O))</f>
        <v>.</v>
      </c>
      <c r="P126" s="649" t="str">
        <f>IF(ISERROR(LOOKUP($D126,'ancien membre'!$D:$D,'ancien membre'!P:P)),".",LOOKUP($D126,'ancien membre'!$D:$D,'ancien membre'!P:P))</f>
        <v>.</v>
      </c>
      <c r="Q126" s="743"/>
      <c r="R126" s="651" t="str">
        <f t="shared" si="60"/>
        <v>.</v>
      </c>
      <c r="S126" s="744"/>
      <c r="T126" s="927" t="str">
        <f t="shared" ca="1" si="49"/>
        <v>-</v>
      </c>
      <c r="U126" s="651" t="str">
        <f>IF(ISERROR(VLOOKUP(C126,cotisation15_16,4,FALSE)),".",VLOOKUP(C126,cotisation15_16,4,FALSE))</f>
        <v>.</v>
      </c>
      <c r="V126" s="746"/>
      <c r="W126" s="792" t="str">
        <f t="shared" ca="1" si="50"/>
        <v>-</v>
      </c>
      <c r="X126" s="651"/>
      <c r="Y126" s="783"/>
      <c r="Z126" s="792" t="str">
        <f t="shared" ca="1" si="51"/>
        <v>-</v>
      </c>
      <c r="AA126" s="651"/>
      <c r="AB126" s="658"/>
      <c r="AC126" s="795" t="str">
        <f t="shared" ca="1" si="52"/>
        <v>-</v>
      </c>
      <c r="AD126" s="651"/>
      <c r="AE126" s="655"/>
      <c r="AF126" s="659" t="str">
        <f t="shared" ca="1" si="53"/>
        <v>-</v>
      </c>
      <c r="AG126" s="651"/>
      <c r="AH126" s="655"/>
      <c r="AI126" s="659" t="str">
        <f t="shared" ca="1" si="54"/>
        <v>-</v>
      </c>
      <c r="AJ126" s="287"/>
      <c r="AK126" s="694" t="str">
        <f t="shared" si="55"/>
        <v/>
      </c>
      <c r="AL126" s="694" t="str">
        <f t="shared" si="58"/>
        <v>-</v>
      </c>
      <c r="AM126" s="932" t="str">
        <f t="shared" si="56"/>
        <v/>
      </c>
      <c r="AN126" s="772"/>
      <c r="AO126" s="771"/>
      <c r="AP126" s="773"/>
      <c r="AQ126" s="768" t="str">
        <f t="shared" ca="1" si="57"/>
        <v>.</v>
      </c>
      <c r="AR126" s="768" t="str">
        <f ca="1">IF(W126="rappel",TODAY()-Q126-14,".")</f>
        <v>.</v>
      </c>
      <c r="AS126" s="768" t="str">
        <f ca="1">IF(W126="rappel",TODAY()-S126,".")</f>
        <v>.</v>
      </c>
      <c r="AT126" s="773"/>
      <c r="AU126" s="776"/>
    </row>
    <row r="127" spans="1:47">
      <c r="A127" s="727"/>
      <c r="B127" s="741">
        <f t="shared" si="48"/>
        <v>24</v>
      </c>
      <c r="C127" s="691" t="str">
        <f>IF(ISERROR(LOOKUP($D127,'ancien membre'!$D:$D,'ancien membre'!C:C)),"z",LOOKUP($D127,'ancien membre'!$D:$D,'ancien membre'!C:C))</f>
        <v>z</v>
      </c>
      <c r="D127" s="610"/>
      <c r="E127" s="610" t="str">
        <f>IF(ISERROR(LOOKUP($D127,'ancien membre'!$D:$D,'ancien membre'!E:E)),"zz",LOOKUP($D127,'ancien membre'!$D:$D,'ancien membre'!E:E))</f>
        <v>zz</v>
      </c>
      <c r="F127" s="689"/>
      <c r="G127" s="610" t="str">
        <f>IF(ISERROR(LOOKUP($D127,'ancien membre'!$D:$D,'ancien membre'!G:G)),".",LOOKUP($D127,'ancien membre'!$D:$D,'ancien membre'!G:G))</f>
        <v>.</v>
      </c>
      <c r="H127" s="610" t="str">
        <f>IF(ISERROR(LOOKUP($D127,'ancien membre'!$D:$D,'ancien membre'!H:H)),".",LOOKUP($D127,'ancien membre'!$D:$D,'ancien membre'!H:H))</f>
        <v>.</v>
      </c>
      <c r="I127" s="610" t="str">
        <f>IF(ISERROR(LOOKUP($D127,'ancien membre'!$D:$D,'ancien membre'!I:I)),".",LOOKUP($D127,'ancien membre'!$D:$D,'ancien membre'!I:I))</f>
        <v>.</v>
      </c>
      <c r="J127" s="605" t="str">
        <f>IF(ISERROR(LOOKUP($D127,'ancien membre'!$D:$D,'ancien membre'!J:J)),".",LOOKUP($D127,'ancien membre'!$D:$D,'ancien membre'!J:J))</f>
        <v>.</v>
      </c>
      <c r="K127" s="647" t="str">
        <f>IF(ISERROR(LOOKUP($D127,'ancien membre'!$D:$D,'ancien membre'!K:K)),".",LOOKUP($D127,'ancien membre'!$D:$D,'ancien membre'!K:K))</f>
        <v>.</v>
      </c>
      <c r="L127" s="648" t="str">
        <f>IF(ISERROR(LOOKUP($D127,'ancien membre'!$D:$D,'ancien membre'!L:L)),".",LOOKUP($D127,'ancien membre'!$D:$D,'ancien membre'!L:L))</f>
        <v>.</v>
      </c>
      <c r="M127" s="610" t="str">
        <f>IF(ISERROR(LOOKUP($D127,'ancien membre'!$D:$D,'ancien membre'!M:M)),".",LOOKUP($D127,'ancien membre'!$D:$D,'ancien membre'!M:M))</f>
        <v>.</v>
      </c>
      <c r="N127" s="605" t="str">
        <f>IF(ISERROR(LOOKUP($D127,'ancien membre'!$D:$D,'ancien membre'!N:N)),".",LOOKUP($D127,'ancien membre'!$D:$D,'ancien membre'!N:N))</f>
        <v>.</v>
      </c>
      <c r="O127" s="688" t="str">
        <f>IF(ISERROR(LOOKUP($D127,'ancien membre'!$D:$D,'ancien membre'!O:O)),".",LOOKUP($D127,'ancien membre'!$D:$D,'ancien membre'!O:O))</f>
        <v>.</v>
      </c>
      <c r="P127" s="649" t="str">
        <f>IF(ISERROR(LOOKUP($D127,'ancien membre'!$D:$D,'ancien membre'!P:P)),".",LOOKUP($D127,'ancien membre'!$D:$D,'ancien membre'!P:P))</f>
        <v>.</v>
      </c>
      <c r="Q127" s="743"/>
      <c r="R127" s="651" t="str">
        <f t="shared" si="60"/>
        <v>.</v>
      </c>
      <c r="S127" s="744"/>
      <c r="T127" s="928" t="str">
        <f t="shared" ca="1" si="49"/>
        <v>-</v>
      </c>
      <c r="U127" s="910" t="str">
        <f>IF(ISERROR(VLOOKUP(C127,cotisation15_16,4,FALSE)),".",VLOOKUP(C127,cotisation15_16,4,FALSE))</f>
        <v>.</v>
      </c>
      <c r="V127" s="912"/>
      <c r="W127" s="911" t="str">
        <f t="shared" ca="1" si="50"/>
        <v>-</v>
      </c>
      <c r="X127" s="910"/>
      <c r="Y127" s="913"/>
      <c r="Z127" s="911" t="str">
        <f t="shared" ca="1" si="51"/>
        <v>-</v>
      </c>
      <c r="AA127" s="910"/>
      <c r="AB127" s="914"/>
      <c r="AC127" s="915" t="str">
        <f t="shared" ca="1" si="52"/>
        <v>-</v>
      </c>
      <c r="AD127" s="910"/>
      <c r="AE127" s="916"/>
      <c r="AF127" s="917" t="str">
        <f t="shared" ca="1" si="53"/>
        <v>-</v>
      </c>
      <c r="AG127" s="910"/>
      <c r="AH127" s="916"/>
      <c r="AI127" s="917" t="str">
        <f t="shared" ca="1" si="54"/>
        <v>-</v>
      </c>
      <c r="AJ127" s="918"/>
      <c r="AK127" s="919" t="str">
        <f t="shared" si="55"/>
        <v/>
      </c>
      <c r="AL127" s="694" t="str">
        <f t="shared" si="58"/>
        <v>-</v>
      </c>
      <c r="AM127" s="933" t="str">
        <f t="shared" si="56"/>
        <v/>
      </c>
      <c r="AN127" s="772"/>
      <c r="AO127" s="771"/>
      <c r="AP127" s="773"/>
      <c r="AQ127" s="768" t="str">
        <f t="shared" ca="1" si="57"/>
        <v>.</v>
      </c>
      <c r="AR127" s="768" t="str">
        <f ca="1">IF(W127="rappel",TODAY()-Q127-14,".")</f>
        <v>.</v>
      </c>
      <c r="AS127" s="768" t="str">
        <f ca="1">IF(W127="rappel",TODAY()-S127,".")</f>
        <v>.</v>
      </c>
      <c r="AU127" s="775"/>
    </row>
    <row r="128" spans="1:47">
      <c r="B128" s="750"/>
      <c r="C128" s="750"/>
      <c r="D128" s="752"/>
      <c r="E128" s="657"/>
      <c r="K128" s="752"/>
      <c r="O128" s="657"/>
      <c r="P128" s="753"/>
      <c r="Q128" s="924" t="s">
        <v>1260</v>
      </c>
      <c r="R128" s="821">
        <f>SUM(R2:R127)</f>
        <v>2975</v>
      </c>
      <c r="S128" s="816" t="s">
        <v>88</v>
      </c>
      <c r="T128" s="929" t="s">
        <v>1261</v>
      </c>
      <c r="U128" s="920"/>
      <c r="V128" s="816" t="s">
        <v>174</v>
      </c>
      <c r="W128" s="817"/>
      <c r="X128" s="920"/>
      <c r="Y128" s="816" t="s">
        <v>174</v>
      </c>
      <c r="Z128" s="817"/>
      <c r="AA128" s="920"/>
      <c r="AB128" s="816" t="s">
        <v>174</v>
      </c>
      <c r="AC128" s="817"/>
      <c r="AD128" s="920"/>
      <c r="AE128" s="816" t="s">
        <v>174</v>
      </c>
      <c r="AF128" s="817"/>
      <c r="AG128" s="920"/>
      <c r="AH128" s="816" t="s">
        <v>174</v>
      </c>
      <c r="AI128" s="817"/>
      <c r="AJ128" s="920"/>
      <c r="AK128" s="819">
        <f>SUM(AK2:AK127)</f>
        <v>13570</v>
      </c>
      <c r="AL128" s="819">
        <f ca="1">SUM(AL2:AL127)</f>
        <v>10456</v>
      </c>
      <c r="AM128" s="934">
        <f ca="1">SUM(AM2:AM127)</f>
        <v>3149</v>
      </c>
      <c r="AN128" s="769"/>
      <c r="AO128" s="772"/>
    </row>
    <row r="129" spans="1:41">
      <c r="B129" s="750"/>
      <c r="C129" s="750"/>
      <c r="D129" s="752"/>
      <c r="E129" s="657"/>
      <c r="K129" s="752"/>
      <c r="O129" s="657"/>
      <c r="P129" s="753"/>
      <c r="Q129" s="925"/>
      <c r="R129" s="921"/>
      <c r="S129" s="818" t="s">
        <v>143</v>
      </c>
      <c r="T129" s="930">
        <f ca="1">COUNTIF(T1:T126,S129)</f>
        <v>0</v>
      </c>
      <c r="U129" s="591"/>
      <c r="V129" s="816" t="s">
        <v>143</v>
      </c>
      <c r="W129" s="797">
        <f ca="1">COUNTIF(W1:W126,V129)</f>
        <v>0</v>
      </c>
      <c r="X129" s="591"/>
      <c r="Y129" s="816" t="s">
        <v>143</v>
      </c>
      <c r="Z129" s="797">
        <f ca="1">COUNTIF(Z1:Z127,Y129)</f>
        <v>11</v>
      </c>
      <c r="AA129" s="591"/>
      <c r="AB129" s="816" t="s">
        <v>143</v>
      </c>
      <c r="AC129" s="797">
        <f ca="1">COUNTIF(AC1:AC126,AB129)</f>
        <v>8</v>
      </c>
      <c r="AD129" s="591"/>
      <c r="AE129" s="816" t="s">
        <v>143</v>
      </c>
      <c r="AF129" s="797">
        <f ca="1">COUNTIF(AF1:AF126,AE129)</f>
        <v>2</v>
      </c>
      <c r="AG129" s="591"/>
      <c r="AH129" s="816" t="s">
        <v>143</v>
      </c>
      <c r="AI129" s="797">
        <f ca="1">COUNTIF(AI1:AI126,AH129)</f>
        <v>0</v>
      </c>
      <c r="AJ129" s="591"/>
      <c r="AK129" s="820" t="s">
        <v>62</v>
      </c>
      <c r="AL129" s="820" t="s">
        <v>1192</v>
      </c>
      <c r="AM129" s="935" t="s">
        <v>1193</v>
      </c>
      <c r="AN129" s="769"/>
      <c r="AO129" s="772"/>
    </row>
    <row r="130" spans="1:41">
      <c r="B130" s="750"/>
      <c r="C130" s="750"/>
      <c r="D130" s="752"/>
      <c r="E130" s="754"/>
      <c r="Q130" s="925"/>
      <c r="R130" s="921"/>
      <c r="S130" s="797" t="s">
        <v>173</v>
      </c>
      <c r="T130" s="930">
        <f ca="1">COUNTIF(T2:T127,S130)</f>
        <v>9</v>
      </c>
      <c r="U130" s="591"/>
      <c r="V130" s="797" t="s">
        <v>173</v>
      </c>
      <c r="W130" s="797">
        <f ca="1">COUNTIF(W2:W127,V130)</f>
        <v>15</v>
      </c>
      <c r="X130" s="591"/>
      <c r="Y130" s="797" t="s">
        <v>173</v>
      </c>
      <c r="Z130" s="797">
        <f ca="1">COUNTIF(Z2:Z127,Y130)</f>
        <v>0</v>
      </c>
      <c r="AA130" s="591"/>
      <c r="AB130" s="797" t="s">
        <v>173</v>
      </c>
      <c r="AC130" s="797">
        <f ca="1">COUNTIF(AC2:AC127,AB130)</f>
        <v>0</v>
      </c>
      <c r="AD130" s="591"/>
      <c r="AE130" s="797" t="s">
        <v>173</v>
      </c>
      <c r="AF130" s="797">
        <f ca="1">COUNTIF(AF2:AF127,AE130)</f>
        <v>0</v>
      </c>
      <c r="AG130" s="591"/>
      <c r="AH130" s="797" t="s">
        <v>173</v>
      </c>
      <c r="AI130" s="797">
        <f ca="1">COUNTIF(AI2:AI127,AH130)</f>
        <v>0</v>
      </c>
      <c r="AJ130" s="591"/>
      <c r="AM130" s="936" t="e">
        <f ca="1">+IF(AM128&lt;&gt;SUM(T133:AI134),attention,"ok")</f>
        <v>#NAME?</v>
      </c>
      <c r="AO130" s="772"/>
    </row>
    <row r="131" spans="1:41">
      <c r="B131" s="750"/>
      <c r="C131" s="750"/>
      <c r="D131" s="752"/>
      <c r="E131" s="754"/>
      <c r="Q131" s="820"/>
      <c r="R131" s="922"/>
      <c r="S131" s="816" t="s">
        <v>89</v>
      </c>
      <c r="T131" s="930">
        <f ca="1">COUNTIF(T2:T127,S131)</f>
        <v>93</v>
      </c>
      <c r="U131" s="923"/>
      <c r="V131" s="797" t="s">
        <v>89</v>
      </c>
      <c r="W131" s="797">
        <f ca="1">COUNTIF(W2:W127,V131)</f>
        <v>66</v>
      </c>
      <c r="X131" s="923"/>
      <c r="Y131" s="797" t="s">
        <v>89</v>
      </c>
      <c r="Z131" s="797">
        <f ca="1">COUNTIF(Z2:Z127,Y131)</f>
        <v>17</v>
      </c>
      <c r="AA131" s="923"/>
      <c r="AB131" s="797" t="s">
        <v>89</v>
      </c>
      <c r="AC131" s="797">
        <f ca="1">COUNTIF(AC2:AC127,AB131)</f>
        <v>0</v>
      </c>
      <c r="AD131" s="923"/>
      <c r="AE131" s="797" t="s">
        <v>89</v>
      </c>
      <c r="AF131" s="797">
        <f ca="1">COUNTIF(AF2:AF127,AE131)</f>
        <v>0</v>
      </c>
      <c r="AG131" s="923"/>
      <c r="AH131" s="797" t="s">
        <v>89</v>
      </c>
      <c r="AI131" s="797">
        <f ca="1">COUNTIF(AI2:AI127,AH131)</f>
        <v>0</v>
      </c>
      <c r="AJ131" s="923"/>
      <c r="AK131" s="923"/>
      <c r="AL131" s="923"/>
      <c r="AM131" s="937"/>
      <c r="AO131" s="772"/>
    </row>
    <row r="132" spans="1:41">
      <c r="B132" s="750"/>
      <c r="C132" s="750"/>
      <c r="D132" s="752"/>
      <c r="E132" s="754"/>
      <c r="Q132" s="657">
        <f ca="1">SUM(S132:AJ132)</f>
        <v>9541</v>
      </c>
      <c r="S132" s="657" t="s">
        <v>167</v>
      </c>
      <c r="T132" s="804">
        <f ca="1">SUMIF(T2:T127,"ok",R2:R127)</f>
        <v>2695</v>
      </c>
      <c r="W132" s="769">
        <f ca="1">SUMIF(W2:W129,"ok",U2:U129)</f>
        <v>6600</v>
      </c>
      <c r="Z132" s="769">
        <f ca="1">SUMIF(Z1:Z127,"ok",X2:X129)</f>
        <v>246</v>
      </c>
      <c r="AC132" s="769">
        <f ca="1">SUMIF(AC2:AC129,"ok",AA2:AA129)</f>
        <v>0</v>
      </c>
      <c r="AF132" s="769">
        <f ca="1">SUMIF(AF2:AF129,"ok",AD2:AD129)</f>
        <v>0</v>
      </c>
      <c r="AI132" s="769">
        <f ca="1">SUMIF(AI2:AI129,"ok",AG2:AG129)</f>
        <v>0</v>
      </c>
      <c r="AK132" s="657"/>
      <c r="AL132" s="657"/>
      <c r="AM132" s="804"/>
    </row>
    <row r="133" spans="1:41">
      <c r="B133" s="750"/>
      <c r="C133" s="750"/>
      <c r="D133" s="752"/>
      <c r="E133" s="754"/>
      <c r="Q133" s="657">
        <f ca="1">SUM(S133:AJ133)</f>
        <v>1980</v>
      </c>
      <c r="S133" s="657" t="s">
        <v>142</v>
      </c>
      <c r="T133" s="804">
        <f ca="1">SUMIF(T$2:T127,$S$133,R$2:R127)</f>
        <v>280</v>
      </c>
      <c r="W133" s="769">
        <f ca="1">SUMIF(W$2:W127,$S$133,U$2:U127)</f>
        <v>1700</v>
      </c>
      <c r="Z133" s="769">
        <f ca="1">SUMIF(Z$2:Z127,$S$133,X$2:X127)</f>
        <v>0</v>
      </c>
      <c r="AC133" s="769">
        <f ca="1">SUMIF(AC$2:AC127,$S$133,AA$2:AA127)</f>
        <v>0</v>
      </c>
      <c r="AF133" s="769">
        <f ca="1">SUMIF(AF$2:AF127,$S$133,AD$2:AD127)</f>
        <v>0</v>
      </c>
      <c r="AI133" s="769">
        <f ca="1">SUMIF(AI2:AI127,$S$133,AG2:AG127)</f>
        <v>0</v>
      </c>
    </row>
    <row r="134" spans="1:41">
      <c r="B134" s="750"/>
      <c r="C134" s="750"/>
      <c r="D134" s="752"/>
      <c r="E134" s="754"/>
      <c r="Q134" s="657">
        <f ca="1">SUM(S134:AJ134)</f>
        <v>1309</v>
      </c>
      <c r="S134" s="657" t="s">
        <v>143</v>
      </c>
      <c r="T134" s="804">
        <f ca="1">SUMIF(T$2:T127,$S$134,R$2:R127)</f>
        <v>0</v>
      </c>
      <c r="W134" s="769">
        <f ca="1">SUMIF(W$2:W127,$S$134,U$2:U127)</f>
        <v>0</v>
      </c>
      <c r="Z134" s="769">
        <f ca="1">SUMIF(Z$2:Z127,$S$134,X$2:X127)</f>
        <v>705</v>
      </c>
      <c r="AC134" s="769">
        <f ca="1">SUMIF(AC$2:AC127,$S$134,AA$2:AA127)</f>
        <v>527</v>
      </c>
      <c r="AF134" s="769">
        <f ca="1">SUMIF(AF$2:AF127,$S$134,AD$2:AD127)</f>
        <v>77</v>
      </c>
      <c r="AI134" s="769">
        <f ca="1">SUMIF(AI3:AI127,$S$134,AG3:AG127)</f>
        <v>0</v>
      </c>
    </row>
    <row r="135" spans="1:41">
      <c r="B135" s="750"/>
      <c r="C135" s="750"/>
      <c r="D135" s="752"/>
      <c r="E135" s="754"/>
      <c r="Q135" s="758">
        <f ca="1">SUM(Q132:Q134)</f>
        <v>12830</v>
      </c>
    </row>
    <row r="136" spans="1:41">
      <c r="A136" s="780"/>
      <c r="B136" s="759"/>
      <c r="C136" s="759"/>
      <c r="D136" s="867"/>
      <c r="E136" s="754"/>
      <c r="Q136" s="657">
        <f ca="1">+Q135-R128</f>
        <v>9855</v>
      </c>
    </row>
    <row r="137" spans="1:41">
      <c r="A137" s="780"/>
      <c r="B137" s="759"/>
      <c r="C137" s="759"/>
      <c r="D137" s="867"/>
      <c r="E137" s="754"/>
    </row>
    <row r="138" spans="1:41">
      <c r="A138" s="780"/>
      <c r="B138" s="759"/>
      <c r="C138" s="759"/>
      <c r="D138" s="867"/>
      <c r="E138" s="754"/>
      <c r="Q138" s="760" t="s">
        <v>137</v>
      </c>
      <c r="R138" s="760">
        <f t="shared" ref="R138:R146" si="63">COUNTIF(C:C,Q138)</f>
        <v>19</v>
      </c>
    </row>
    <row r="139" spans="1:41">
      <c r="A139" s="780"/>
      <c r="B139" s="759"/>
      <c r="C139" s="759"/>
      <c r="D139" s="867"/>
      <c r="E139" s="754"/>
      <c r="Q139" s="760" t="s">
        <v>796</v>
      </c>
      <c r="R139" s="760">
        <f t="shared" si="63"/>
        <v>25</v>
      </c>
    </row>
    <row r="140" spans="1:41">
      <c r="A140" s="780"/>
      <c r="B140" s="759"/>
      <c r="C140" s="759"/>
      <c r="D140" s="867"/>
      <c r="E140" s="754"/>
      <c r="Q140" s="760" t="s">
        <v>133</v>
      </c>
      <c r="R140" s="760">
        <f t="shared" si="63"/>
        <v>10</v>
      </c>
    </row>
    <row r="141" spans="1:41">
      <c r="A141" s="780"/>
      <c r="B141" s="759"/>
      <c r="C141" s="759"/>
      <c r="D141" s="867"/>
      <c r="E141" s="754"/>
      <c r="Q141" s="760" t="s">
        <v>797</v>
      </c>
      <c r="R141" s="760">
        <f t="shared" si="63"/>
        <v>16</v>
      </c>
    </row>
    <row r="142" spans="1:41">
      <c r="A142" s="780"/>
      <c r="B142" s="759"/>
      <c r="C142" s="759"/>
      <c r="D142" s="867"/>
      <c r="E142" s="754"/>
      <c r="Q142" s="760" t="s">
        <v>134</v>
      </c>
      <c r="R142" s="760">
        <f t="shared" si="63"/>
        <v>8</v>
      </c>
    </row>
    <row r="143" spans="1:41">
      <c r="A143" s="769"/>
      <c r="B143" s="657"/>
      <c r="C143" s="657"/>
      <c r="D143" s="762"/>
      <c r="E143" s="657"/>
      <c r="F143" s="657"/>
      <c r="Q143" s="760" t="s">
        <v>171</v>
      </c>
      <c r="R143" s="760">
        <f t="shared" si="63"/>
        <v>10</v>
      </c>
    </row>
    <row r="144" spans="1:41">
      <c r="A144" s="769"/>
      <c r="B144" s="657"/>
      <c r="C144" s="657"/>
      <c r="D144" s="762"/>
      <c r="E144" s="657"/>
      <c r="F144" s="657"/>
      <c r="Q144" s="760" t="s">
        <v>806</v>
      </c>
      <c r="R144" s="760">
        <f t="shared" si="63"/>
        <v>0</v>
      </c>
    </row>
    <row r="145" spans="1:42">
      <c r="A145" s="769"/>
      <c r="B145" s="657"/>
      <c r="C145" s="657"/>
      <c r="D145" s="762"/>
      <c r="E145" s="657"/>
      <c r="F145" s="657"/>
      <c r="Q145" s="760" t="s">
        <v>807</v>
      </c>
      <c r="R145" s="760">
        <f t="shared" si="63"/>
        <v>0</v>
      </c>
    </row>
    <row r="146" spans="1:42">
      <c r="A146" s="769"/>
      <c r="B146" s="657"/>
      <c r="C146" s="657"/>
      <c r="D146" s="762"/>
      <c r="E146" s="657"/>
      <c r="F146" s="657"/>
      <c r="Q146" s="760" t="s">
        <v>1035</v>
      </c>
      <c r="R146" s="760">
        <f t="shared" si="63"/>
        <v>6</v>
      </c>
    </row>
    <row r="147" spans="1:42">
      <c r="A147" s="769"/>
      <c r="B147" s="657"/>
      <c r="C147" s="657"/>
      <c r="D147" s="762"/>
      <c r="E147" s="657"/>
      <c r="F147" s="657"/>
      <c r="Q147" s="784"/>
      <c r="R147" s="785">
        <f>SUM(R138:R146)</f>
        <v>94</v>
      </c>
    </row>
    <row r="148" spans="1:42">
      <c r="A148" s="769"/>
      <c r="B148" s="657"/>
      <c r="C148" s="657"/>
      <c r="D148" s="762"/>
      <c r="E148" s="657"/>
      <c r="F148" s="657"/>
    </row>
    <row r="149" spans="1:42">
      <c r="A149" s="769"/>
      <c r="B149" s="657"/>
      <c r="C149" s="657"/>
      <c r="D149" s="762"/>
      <c r="E149" s="657"/>
      <c r="F149" s="657"/>
    </row>
    <row r="150" spans="1:42">
      <c r="A150" s="769"/>
      <c r="B150" s="657"/>
      <c r="C150" s="657"/>
      <c r="D150" s="762"/>
      <c r="E150" s="657"/>
      <c r="F150" s="657"/>
    </row>
    <row r="151" spans="1:42">
      <c r="A151" s="769"/>
      <c r="B151" s="657"/>
      <c r="C151" s="657"/>
      <c r="D151" s="762"/>
      <c r="E151" s="657"/>
      <c r="F151" s="657"/>
    </row>
    <row r="152" spans="1:42">
      <c r="B152" s="750"/>
      <c r="C152" s="750"/>
      <c r="D152" s="752"/>
      <c r="E152" s="750"/>
      <c r="F152" s="750"/>
      <c r="G152" s="750"/>
      <c r="H152" s="750"/>
    </row>
    <row r="153" spans="1:42">
      <c r="A153" s="769"/>
      <c r="B153" s="657"/>
      <c r="C153" s="657"/>
      <c r="D153" s="762"/>
      <c r="E153" s="657"/>
      <c r="F153" s="657"/>
    </row>
    <row r="154" spans="1:42">
      <c r="A154" s="769"/>
      <c r="B154" s="657"/>
      <c r="C154" s="657"/>
      <c r="D154" s="762"/>
      <c r="E154" s="657"/>
      <c r="F154" s="657"/>
    </row>
    <row r="155" spans="1:42">
      <c r="A155" s="769"/>
      <c r="B155" s="657"/>
      <c r="C155" s="657"/>
      <c r="D155" s="762"/>
      <c r="E155" s="657"/>
      <c r="F155" s="657"/>
    </row>
    <row r="156" spans="1:42">
      <c r="A156" s="773"/>
      <c r="B156" s="591"/>
      <c r="C156" s="591"/>
      <c r="D156" s="866"/>
      <c r="E156" s="591"/>
      <c r="F156" s="591"/>
      <c r="G156" s="591"/>
      <c r="H156" s="591"/>
      <c r="I156" s="591"/>
      <c r="J156" s="591"/>
      <c r="K156" s="591"/>
      <c r="L156" s="591"/>
      <c r="M156" s="591"/>
      <c r="N156" s="591"/>
      <c r="O156" s="591"/>
      <c r="P156" s="591"/>
      <c r="Q156" s="591"/>
      <c r="R156" s="591"/>
      <c r="S156" s="591"/>
      <c r="T156" s="805"/>
      <c r="U156" s="591"/>
      <c r="V156" s="591"/>
      <c r="W156" s="773"/>
      <c r="X156" s="591"/>
      <c r="Y156" s="773"/>
      <c r="Z156" s="773"/>
      <c r="AA156" s="591"/>
      <c r="AB156" s="591"/>
      <c r="AC156" s="773"/>
      <c r="AD156" s="591"/>
      <c r="AE156" s="591"/>
      <c r="AF156" s="591"/>
      <c r="AG156" s="591"/>
      <c r="AH156" s="591"/>
      <c r="AI156" s="591"/>
      <c r="AJ156" s="591"/>
      <c r="AN156" s="773"/>
      <c r="AO156" s="773"/>
      <c r="AP156" s="773"/>
    </row>
    <row r="157" spans="1:42">
      <c r="A157" s="769"/>
      <c r="B157" s="657"/>
      <c r="C157" s="657"/>
      <c r="D157" s="762"/>
      <c r="E157" s="657"/>
      <c r="F157" s="657"/>
    </row>
    <row r="158" spans="1:42">
      <c r="A158" s="769"/>
      <c r="B158" s="657"/>
      <c r="C158" s="657"/>
      <c r="D158" s="762"/>
      <c r="E158" s="657"/>
      <c r="F158" s="657"/>
    </row>
    <row r="159" spans="1:42">
      <c r="A159" s="769"/>
      <c r="B159" s="657"/>
      <c r="C159" s="657"/>
      <c r="D159" s="762"/>
      <c r="E159" s="657"/>
      <c r="F159" s="657"/>
    </row>
    <row r="160" spans="1:42">
      <c r="A160" s="769"/>
      <c r="B160" s="657"/>
      <c r="C160" s="657"/>
      <c r="D160" s="762"/>
      <c r="E160" s="657"/>
      <c r="F160" s="657"/>
    </row>
  </sheetData>
  <autoFilter ref="A1:AU129">
    <sortState ref="A2:AU129">
      <sortCondition ref="D1:D129"/>
    </sortState>
  </autoFilter>
  <sortState ref="A2:AP99">
    <sortCondition ref="C2:C99"/>
    <sortCondition ref="E2:E99"/>
  </sortState>
  <phoneticPr fontId="22" type="noConversion"/>
  <conditionalFormatting sqref="AG2:AG127 AD2:AD127 AA2:AA127 AK2:AM127">
    <cfRule type="cellIs" dxfId="130" priority="261" stopIfTrue="1" operator="equal">
      <formula>"rappel"</formula>
    </cfRule>
  </conditionalFormatting>
  <conditionalFormatting sqref="AI2:AI127 AF2:AF127 Z2:Z127 AC2:AC127 W2:W127 T2:T127">
    <cfRule type="cellIs" dxfId="129" priority="260" stopIfTrue="1" operator="equal">
      <formula>"Rappel"</formula>
    </cfRule>
  </conditionalFormatting>
  <conditionalFormatting sqref="AI2:AI127 AF2:AF127 Z2:Z127 AC2:AC127 W2:W127 T2:T127">
    <cfRule type="cellIs" dxfId="128" priority="254" stopIfTrue="1" operator="equal">
      <formula>"encour"</formula>
    </cfRule>
  </conditionalFormatting>
  <conditionalFormatting sqref="F61:F127 F2:F59">
    <cfRule type="containsText" dxfId="127" priority="196" operator="containsText" text="T">
      <formula>NOT(ISERROR(SEARCH("T",F2)))</formula>
    </cfRule>
    <cfRule type="containsText" dxfId="126" priority="197" operator="containsText" text="T">
      <formula>NOT(ISERROR(SEARCH("T",F2)))</formula>
    </cfRule>
    <cfRule type="containsText" dxfId="125" priority="198" operator="containsText" text="&lt;&gt;T">
      <formula>NOT(ISERROR(SEARCH("&lt;&gt;T",F2)))</formula>
    </cfRule>
  </conditionalFormatting>
  <conditionalFormatting sqref="B2:B127">
    <cfRule type="cellIs" dxfId="124" priority="161" operator="equal">
      <formula>1</formula>
    </cfRule>
  </conditionalFormatting>
  <conditionalFormatting sqref="W2">
    <cfRule type="cellIs" dxfId="123" priority="160" stopIfTrue="1" operator="equal">
      <formula>"encour"</formula>
    </cfRule>
  </conditionalFormatting>
  <conditionalFormatting sqref="C99:C127">
    <cfRule type="cellIs" dxfId="122" priority="18" operator="equal">
      <formula>"z"</formula>
    </cfRule>
  </conditionalFormatting>
  <conditionalFormatting sqref="A2:A127">
    <cfRule type="cellIs" dxfId="121" priority="15" operator="equal">
      <formula>"inconnu"</formula>
    </cfRule>
  </conditionalFormatting>
  <conditionalFormatting sqref="E1:E127">
    <cfRule type="duplicateValues" dxfId="120" priority="4" stopIfTrue="1"/>
  </conditionalFormatting>
  <conditionalFormatting sqref="E2:E127">
    <cfRule type="containsText" dxfId="119" priority="2" operator="containsText" text="zz">
      <formula>NOT(ISERROR(SEARCH("zz",E2)))</formula>
    </cfRule>
  </conditionalFormatting>
  <conditionalFormatting sqref="D2:D127">
    <cfRule type="duplicateValues" dxfId="118" priority="1" stopIfTrue="1"/>
  </conditionalFormatting>
  <hyperlinks>
    <hyperlink ref="O76" r:id="rId1"/>
    <hyperlink ref="O83" r:id="rId2"/>
    <hyperlink ref="O99" r:id="rId3"/>
    <hyperlink ref="O71" r:id="rId4"/>
    <hyperlink ref="O72" r:id="rId5"/>
    <hyperlink ref="O58" r:id="rId6"/>
    <hyperlink ref="O73" r:id="rId7"/>
    <hyperlink ref="O16" r:id="rId8"/>
    <hyperlink ref="O32" r:id="rId9"/>
    <hyperlink ref="O67" r:id="rId10"/>
    <hyperlink ref="O52" r:id="rId11"/>
    <hyperlink ref="O53" r:id="rId12"/>
    <hyperlink ref="O61" r:id="rId13"/>
    <hyperlink ref="O18" r:id="rId14"/>
    <hyperlink ref="O79" r:id="rId15"/>
    <hyperlink ref="O77" r:id="rId16"/>
    <hyperlink ref="O78" r:id="rId17"/>
    <hyperlink ref="O22" r:id="rId18"/>
    <hyperlink ref="O84" r:id="rId19"/>
    <hyperlink ref="O63" r:id="rId20"/>
    <hyperlink ref="O75" r:id="rId21"/>
    <hyperlink ref="O29" r:id="rId22"/>
    <hyperlink ref="O74" r:id="rId23"/>
    <hyperlink ref="O98" r:id="rId24"/>
    <hyperlink ref="O100" r:id="rId25"/>
    <hyperlink ref="O30" r:id="rId26"/>
    <hyperlink ref="O34" r:id="rId27"/>
    <hyperlink ref="O40" r:id="rId28"/>
    <hyperlink ref="O87" r:id="rId29"/>
    <hyperlink ref="O101" r:id="rId30"/>
    <hyperlink ref="O97" r:id="rId31"/>
    <hyperlink ref="O94" r:id="rId32"/>
    <hyperlink ref="O95" r:id="rId33"/>
    <hyperlink ref="O59" r:id="rId34"/>
    <hyperlink ref="O47" r:id="rId35"/>
    <hyperlink ref="O60" r:id="rId36"/>
    <hyperlink ref="O11" r:id="rId37"/>
    <hyperlink ref="O93" r:id="rId38"/>
    <hyperlink ref="O102" r:id="rId39"/>
  </hyperlinks>
  <pageMargins left="0.25" right="0.25" top="0.75" bottom="0.75" header="0.3" footer="0.3"/>
  <pageSetup paperSize="9" orientation="portrait" r:id="rId4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W813"/>
  <sheetViews>
    <sheetView topLeftCell="B16" workbookViewId="0">
      <selection activeCell="F14" sqref="F14"/>
    </sheetView>
  </sheetViews>
  <sheetFormatPr baseColWidth="10" defaultRowHeight="12.75"/>
  <cols>
    <col min="1" max="1" width="2" customWidth="1"/>
    <col min="2" max="2" width="16.42578125" bestFit="1" customWidth="1"/>
    <col min="3" max="3" width="23.7109375" customWidth="1"/>
    <col min="4" max="4" width="13.28515625" style="124" bestFit="1" customWidth="1"/>
    <col min="5" max="5" width="9.5703125" bestFit="1" customWidth="1"/>
    <col min="6" max="6" width="9.85546875" customWidth="1"/>
    <col min="7" max="7" width="10.140625" bestFit="1" customWidth="1"/>
    <col min="8" max="8" width="24.42578125" bestFit="1" customWidth="1"/>
    <col min="9" max="11" width="7.5703125" bestFit="1" customWidth="1"/>
    <col min="12" max="12" width="4.85546875" customWidth="1"/>
    <col min="13" max="15" width="4" customWidth="1"/>
    <col min="16" max="16" width="4.7109375" customWidth="1"/>
    <col min="17" max="17" width="5.42578125" customWidth="1"/>
    <col min="18" max="18" width="5" customWidth="1"/>
    <col min="19" max="20" width="7.5703125" bestFit="1" customWidth="1"/>
    <col min="21" max="21" width="3.5703125" bestFit="1" customWidth="1"/>
    <col min="22" max="22" width="3.7109375" bestFit="1" customWidth="1"/>
  </cols>
  <sheetData>
    <row r="3" spans="2:12" ht="13.5" thickBot="1">
      <c r="F3" s="124" t="s">
        <v>100</v>
      </c>
      <c r="G3" s="124" t="s">
        <v>193</v>
      </c>
    </row>
    <row r="4" spans="2:12">
      <c r="D4" s="125"/>
      <c r="E4" s="114"/>
      <c r="F4" s="123" t="s">
        <v>93</v>
      </c>
      <c r="G4" s="122">
        <f ca="1">TODAY()</f>
        <v>42290</v>
      </c>
      <c r="H4" s="115"/>
    </row>
    <row r="5" spans="2:12">
      <c r="D5" s="126"/>
      <c r="E5" s="8"/>
      <c r="F5" s="814" t="s">
        <v>149</v>
      </c>
      <c r="G5" s="112" t="s">
        <v>89</v>
      </c>
      <c r="H5" s="116"/>
    </row>
    <row r="6" spans="2:12">
      <c r="B6" s="1"/>
      <c r="C6" s="614"/>
      <c r="D6" s="126"/>
      <c r="E6" s="12"/>
      <c r="F6" s="20" t="s">
        <v>88</v>
      </c>
      <c r="G6" s="81" t="s">
        <v>140</v>
      </c>
      <c r="H6" s="116"/>
    </row>
    <row r="7" spans="2:12">
      <c r="B7" s="3" t="s">
        <v>90</v>
      </c>
      <c r="C7" s="113" t="s">
        <v>14</v>
      </c>
      <c r="D7" s="127">
        <f>SUM(D14:D22)</f>
        <v>102</v>
      </c>
      <c r="E7" s="12"/>
      <c r="F7" s="80">
        <f ca="1">COUNTIF('inscription 2015-2016'!T:T,$G$5)</f>
        <v>93</v>
      </c>
      <c r="G7" s="80">
        <f ca="1">COUNTIF('inscription 2015-2016'!AM:AM,$G$5)</f>
        <v>62</v>
      </c>
      <c r="H7" s="116"/>
    </row>
    <row r="8" spans="2:12">
      <c r="D8" s="126"/>
      <c r="E8" s="12"/>
      <c r="F8" s="117">
        <f ca="1">+F7/D7</f>
        <v>0.91176470588235292</v>
      </c>
      <c r="G8" s="117">
        <f ca="1">+G7/D7</f>
        <v>0.60784313725490191</v>
      </c>
      <c r="H8" s="116"/>
    </row>
    <row r="9" spans="2:12" ht="13.5" thickBot="1">
      <c r="D9" s="128"/>
      <c r="E9" s="118"/>
      <c r="F9" s="119"/>
      <c r="G9" s="120"/>
      <c r="H9" s="121"/>
    </row>
    <row r="10" spans="2:12">
      <c r="E10" s="1"/>
      <c r="F10" s="1"/>
      <c r="H10" s="124"/>
    </row>
    <row r="11" spans="2:12">
      <c r="B11" s="815" t="s">
        <v>1191</v>
      </c>
      <c r="C11" s="80">
        <f>COUNTIF('inscription 2015-2016'!O:O,"*@*")</f>
        <v>79</v>
      </c>
      <c r="E11" s="1"/>
      <c r="F11" s="1"/>
    </row>
    <row r="12" spans="2:12" ht="13.5" thickBot="1">
      <c r="B12" s="4"/>
      <c r="C12" s="5"/>
      <c r="D12" s="129"/>
      <c r="E12" s="1"/>
      <c r="F12" s="1"/>
      <c r="K12" s="4"/>
      <c r="L12" s="5"/>
    </row>
    <row r="13" spans="2:12" ht="13.5" thickBot="1">
      <c r="B13" s="29" t="s">
        <v>16</v>
      </c>
      <c r="C13" s="1"/>
      <c r="D13" s="130" t="s">
        <v>97</v>
      </c>
      <c r="E13" s="448" t="s">
        <v>237</v>
      </c>
      <c r="F13" s="1"/>
      <c r="G13" s="948" t="s">
        <v>16</v>
      </c>
      <c r="H13" s="257" t="s">
        <v>97</v>
      </c>
      <c r="I13" s="354" t="s">
        <v>234</v>
      </c>
      <c r="J13" s="612" t="s">
        <v>235</v>
      </c>
      <c r="K13" s="612" t="s">
        <v>880</v>
      </c>
    </row>
    <row r="14" spans="2:12">
      <c r="B14" s="719" t="s">
        <v>171</v>
      </c>
      <c r="C14" s="720" t="s">
        <v>183</v>
      </c>
      <c r="D14" s="721">
        <f>COUNTIF('inscription 2015-2016'!C:C,B14)</f>
        <v>10</v>
      </c>
      <c r="E14" s="712"/>
      <c r="F14" s="130"/>
      <c r="G14" s="215" t="s">
        <v>171</v>
      </c>
      <c r="H14" s="216" t="s">
        <v>183</v>
      </c>
      <c r="I14" s="259"/>
      <c r="J14" s="131">
        <v>10</v>
      </c>
      <c r="K14" s="131"/>
    </row>
    <row r="15" spans="2:12">
      <c r="B15" s="722" t="s">
        <v>134</v>
      </c>
      <c r="C15" s="714" t="s">
        <v>39</v>
      </c>
      <c r="D15" s="715">
        <f>COUNTIF('inscription 2015-2016'!C:C,B15)</f>
        <v>8</v>
      </c>
      <c r="E15" s="713"/>
      <c r="F15" s="130"/>
      <c r="G15" s="30" t="str">
        <f t="shared" ref="G15:H19" si="0">+B15</f>
        <v>GRE</v>
      </c>
      <c r="H15" s="2" t="str">
        <f t="shared" si="0"/>
        <v>GR Equipe</v>
      </c>
      <c r="I15" s="80">
        <v>16</v>
      </c>
      <c r="J15" s="80">
        <v>14</v>
      </c>
      <c r="K15" s="80"/>
    </row>
    <row r="16" spans="2:12">
      <c r="B16" s="723" t="s">
        <v>796</v>
      </c>
      <c r="C16" s="714" t="s">
        <v>13</v>
      </c>
      <c r="D16" s="715">
        <f>COUNTIF('inscription 2015-2016'!C:C,B16)</f>
        <v>25</v>
      </c>
      <c r="E16" s="713"/>
      <c r="F16" s="130"/>
      <c r="G16" s="30" t="str">
        <f t="shared" si="0"/>
        <v>GRA</v>
      </c>
      <c r="H16" s="2" t="str">
        <f t="shared" si="0"/>
        <v>GR Brevet</v>
      </c>
      <c r="I16" s="80">
        <v>13</v>
      </c>
      <c r="J16" s="80">
        <v>27</v>
      </c>
      <c r="K16" s="80"/>
    </row>
    <row r="17" spans="2:23">
      <c r="B17" s="723" t="s">
        <v>133</v>
      </c>
      <c r="C17" s="716" t="s">
        <v>1033</v>
      </c>
      <c r="D17" s="715">
        <f>COUNTIF('inscription 2015-2016'!C:C,B17)</f>
        <v>10</v>
      </c>
      <c r="E17" s="713"/>
      <c r="F17" s="130"/>
      <c r="G17" s="30" t="str">
        <f t="shared" si="0"/>
        <v>GRB</v>
      </c>
      <c r="H17" s="2" t="str">
        <f t="shared" si="0"/>
        <v>GR Brevet perfectionnement</v>
      </c>
      <c r="I17" s="80"/>
      <c r="J17" s="80"/>
      <c r="K17" s="80"/>
    </row>
    <row r="18" spans="2:23">
      <c r="B18" s="724" t="s">
        <v>797</v>
      </c>
      <c r="C18" s="717" t="s">
        <v>13</v>
      </c>
      <c r="D18" s="718">
        <f>COUNTIF('inscription 2015-2016'!C:C,B18)</f>
        <v>16</v>
      </c>
      <c r="E18" s="946">
        <f>SUM(D14:D18)</f>
        <v>69</v>
      </c>
      <c r="F18" s="130"/>
      <c r="G18" s="30" t="str">
        <f t="shared" si="0"/>
        <v>GRC</v>
      </c>
      <c r="H18" s="2" t="str">
        <f t="shared" si="0"/>
        <v>GR Brevet</v>
      </c>
      <c r="I18" s="80"/>
      <c r="J18" s="80"/>
      <c r="K18" s="80"/>
    </row>
    <row r="19" spans="2:23">
      <c r="B19" s="725" t="s">
        <v>136</v>
      </c>
      <c r="C19" s="944" t="s">
        <v>1272</v>
      </c>
      <c r="D19" s="80">
        <f>COUNTIF('inscription 2015-2016'!C:C,B19)</f>
        <v>8</v>
      </c>
      <c r="E19" s="116"/>
      <c r="F19" s="130"/>
      <c r="G19" s="30" t="str">
        <f t="shared" si="0"/>
        <v>Mjazz</v>
      </c>
      <c r="H19" s="2" t="str">
        <f t="shared" si="0"/>
        <v>Danse Moderne Jazz</v>
      </c>
      <c r="I19" s="80">
        <v>10</v>
      </c>
      <c r="J19" s="80">
        <v>16</v>
      </c>
      <c r="K19" s="80"/>
    </row>
    <row r="20" spans="2:23">
      <c r="B20" s="611" t="s">
        <v>1035</v>
      </c>
      <c r="C20" s="39" t="s">
        <v>17</v>
      </c>
      <c r="D20" s="80">
        <f>COUNTIF('inscription 2015-2016'!C:C,B20)</f>
        <v>6</v>
      </c>
      <c r="E20" s="945"/>
      <c r="F20" s="130"/>
      <c r="G20" s="30" t="s">
        <v>21</v>
      </c>
      <c r="H20" s="2" t="s">
        <v>17</v>
      </c>
      <c r="I20" s="257">
        <v>2</v>
      </c>
      <c r="J20" s="80">
        <v>8</v>
      </c>
      <c r="K20" s="80"/>
    </row>
    <row r="21" spans="2:23">
      <c r="B21" s="30" t="s">
        <v>135</v>
      </c>
      <c r="C21" s="39" t="s">
        <v>94</v>
      </c>
      <c r="D21" s="80">
        <f>COUNTIF('inscription 2015-2016'!C:C,B21)</f>
        <v>19</v>
      </c>
      <c r="E21" s="945"/>
      <c r="F21" s="130"/>
      <c r="G21" s="30" t="s">
        <v>135</v>
      </c>
      <c r="H21" s="2" t="s">
        <v>94</v>
      </c>
      <c r="I21" s="257">
        <v>19</v>
      </c>
      <c r="J21" s="80">
        <v>18</v>
      </c>
      <c r="K21" s="80"/>
    </row>
    <row r="22" spans="2:23" ht="13.5" thickBot="1">
      <c r="B22" s="947" t="s">
        <v>1113</v>
      </c>
      <c r="C22" s="943">
        <f>COUNTIF('inscription 2015-2016'!A:A,B22)</f>
        <v>9</v>
      </c>
      <c r="D22" s="200"/>
      <c r="E22" s="121"/>
      <c r="F22" s="130"/>
      <c r="G22" s="31"/>
      <c r="H22" s="32"/>
      <c r="I22" s="258"/>
      <c r="J22" s="80"/>
      <c r="K22" s="80"/>
    </row>
    <row r="23" spans="2:23">
      <c r="D23" s="124">
        <f>SUM(D14:D22)</f>
        <v>102</v>
      </c>
      <c r="E23" s="124"/>
      <c r="F23" s="130"/>
      <c r="I23" s="124">
        <v>60</v>
      </c>
      <c r="J23" s="124">
        <v>93</v>
      </c>
      <c r="K23" s="124"/>
    </row>
    <row r="24" spans="2:23">
      <c r="F24" s="130"/>
      <c r="J24" s="124"/>
      <c r="K24" s="124"/>
    </row>
    <row r="25" spans="2:23">
      <c r="B25" s="283" t="s">
        <v>144</v>
      </c>
      <c r="C25" s="2" t="s">
        <v>45</v>
      </c>
      <c r="D25" s="80">
        <f>COUNTIF(comité!C:C,B25)</f>
        <v>5</v>
      </c>
      <c r="E25" s="138"/>
      <c r="F25" s="130"/>
      <c r="G25" s="283" t="s">
        <v>160</v>
      </c>
      <c r="H25" s="2" t="s">
        <v>45</v>
      </c>
      <c r="I25" s="260">
        <v>4</v>
      </c>
      <c r="J25" s="80">
        <v>5</v>
      </c>
      <c r="K25" s="80"/>
    </row>
    <row r="26" spans="2:23">
      <c r="B26" s="451" t="s">
        <v>44</v>
      </c>
      <c r="C26" s="2" t="s">
        <v>12</v>
      </c>
      <c r="D26" s="80">
        <f>COUNTIF(comité!C:C,B26)</f>
        <v>3</v>
      </c>
      <c r="E26" s="139"/>
      <c r="F26" s="130"/>
      <c r="G26" s="3" t="s">
        <v>165</v>
      </c>
      <c r="H26" s="2" t="s">
        <v>12</v>
      </c>
      <c r="I26" s="261">
        <v>5</v>
      </c>
      <c r="J26" s="80">
        <v>4</v>
      </c>
      <c r="K26" s="80"/>
    </row>
    <row r="27" spans="2:23">
      <c r="B27" s="354" t="s">
        <v>240</v>
      </c>
      <c r="C27" s="2" t="s">
        <v>96</v>
      </c>
      <c r="D27" s="80">
        <f>COUNTIF(comité!C:C,B27)</f>
        <v>0</v>
      </c>
      <c r="E27" s="137"/>
      <c r="F27" s="130"/>
      <c r="G27" s="2" t="s">
        <v>166</v>
      </c>
      <c r="H27" s="2" t="s">
        <v>96</v>
      </c>
      <c r="I27" s="80">
        <v>1</v>
      </c>
      <c r="J27" s="80">
        <v>0</v>
      </c>
      <c r="K27" s="80"/>
    </row>
    <row r="28" spans="2:23">
      <c r="B28" s="1"/>
      <c r="F28" s="130"/>
      <c r="G28" s="1"/>
      <c r="J28" s="124"/>
      <c r="K28" s="124"/>
    </row>
    <row r="29" spans="2:23">
      <c r="B29" s="1"/>
      <c r="C29" s="1"/>
      <c r="D29" s="130"/>
      <c r="E29" s="1"/>
      <c r="F29" s="130"/>
      <c r="G29" s="1"/>
      <c r="H29" s="1"/>
      <c r="J29" s="130"/>
      <c r="K29" s="130"/>
    </row>
    <row r="30" spans="2:23">
      <c r="B30" s="1"/>
      <c r="C30" s="338" t="s">
        <v>217</v>
      </c>
      <c r="D30" s="79"/>
      <c r="E30" s="132">
        <f>SUM(D14:D22)</f>
        <v>102</v>
      </c>
      <c r="F30" s="130"/>
      <c r="G30" s="1"/>
      <c r="H30" s="338" t="s">
        <v>217</v>
      </c>
      <c r="I30" s="813">
        <v>60</v>
      </c>
      <c r="J30" s="132">
        <v>93</v>
      </c>
      <c r="K30" s="132"/>
    </row>
    <row r="31" spans="2:23">
      <c r="B31" s="1"/>
      <c r="C31" s="614" t="s">
        <v>184</v>
      </c>
      <c r="D31" s="130"/>
      <c r="E31" s="730">
        <f>SUM(IF(FREQUENCY('inscription 2015-2016'!D2:D147,'inscription 2015-2016'!D2:D147)&gt;0,1))</f>
        <v>83</v>
      </c>
      <c r="F31" s="130"/>
      <c r="G31" s="1"/>
      <c r="H31" s="312" t="s">
        <v>184</v>
      </c>
      <c r="J31" s="130">
        <v>75</v>
      </c>
      <c r="K31" s="130"/>
      <c r="R31" s="7"/>
    </row>
    <row r="32" spans="2:23">
      <c r="B32" s="1"/>
      <c r="C32" s="1"/>
      <c r="D32" s="130"/>
      <c r="E32" s="1"/>
      <c r="M32" s="130"/>
      <c r="N32" s="130"/>
      <c r="O32" s="130"/>
      <c r="P32" s="1"/>
      <c r="Q32" s="8"/>
      <c r="R32" s="7"/>
      <c r="S32" s="8"/>
      <c r="T32" s="8"/>
      <c r="U32" s="8"/>
      <c r="V32" s="8"/>
      <c r="W32" s="8"/>
    </row>
    <row r="33" spans="2:23">
      <c r="M33" s="130"/>
      <c r="N33" s="130"/>
      <c r="O33" s="130"/>
      <c r="P33" s="1"/>
      <c r="Q33" s="6"/>
      <c r="R33" s="12"/>
      <c r="S33" s="810"/>
      <c r="T33" s="7"/>
      <c r="U33" s="12"/>
      <c r="V33" s="8"/>
      <c r="W33" s="8"/>
    </row>
    <row r="34" spans="2:23">
      <c r="Q34" s="805"/>
      <c r="R34" s="740"/>
      <c r="S34" s="263"/>
      <c r="T34" s="263"/>
      <c r="U34" s="263"/>
      <c r="V34" s="263"/>
      <c r="W34" s="8"/>
    </row>
    <row r="35" spans="2:23">
      <c r="Q35" s="263"/>
      <c r="R35" s="811"/>
      <c r="S35" s="811"/>
      <c r="T35" s="811"/>
      <c r="U35" s="811"/>
      <c r="V35" s="811"/>
      <c r="W35" s="8"/>
    </row>
    <row r="36" spans="2:23">
      <c r="Q36" s="263"/>
      <c r="R36" s="811"/>
      <c r="S36" s="811"/>
      <c r="T36" s="811"/>
      <c r="U36" s="811"/>
      <c r="V36" s="811"/>
      <c r="W36" s="8"/>
    </row>
    <row r="37" spans="2:23">
      <c r="Q37" s="263"/>
      <c r="R37" s="811"/>
      <c r="S37" s="811"/>
      <c r="T37" s="811"/>
      <c r="U37" s="811"/>
      <c r="V37" s="811"/>
      <c r="W37" s="8"/>
    </row>
    <row r="38" spans="2:23">
      <c r="Q38" s="812"/>
      <c r="R38" s="592"/>
      <c r="S38" s="592"/>
      <c r="T38" s="592"/>
      <c r="U38" s="592"/>
      <c r="V38" s="592"/>
      <c r="W38" s="8"/>
    </row>
    <row r="39" spans="2:23">
      <c r="B39" s="1"/>
      <c r="C39" s="1"/>
      <c r="D39" s="130"/>
      <c r="E39" s="1"/>
      <c r="M39" s="17"/>
      <c r="N39" s="17"/>
      <c r="O39" s="17"/>
      <c r="P39" s="8"/>
      <c r="Q39" s="8"/>
      <c r="R39" s="8"/>
      <c r="S39" s="8"/>
      <c r="T39" s="8"/>
      <c r="U39" s="8"/>
      <c r="V39" s="8"/>
      <c r="W39" s="8"/>
    </row>
    <row r="40" spans="2:23">
      <c r="B40" s="1"/>
      <c r="C40" s="1"/>
      <c r="D40" s="130"/>
      <c r="E40" s="1"/>
      <c r="G40" s="7"/>
      <c r="K40" s="8"/>
      <c r="L40" s="8"/>
      <c r="M40" s="17"/>
      <c r="N40" s="17"/>
      <c r="O40" s="17"/>
      <c r="P40" s="8"/>
      <c r="Q40" s="8"/>
      <c r="R40" s="8"/>
      <c r="S40" s="8"/>
      <c r="T40" s="8"/>
      <c r="U40" s="8"/>
      <c r="V40" s="8"/>
      <c r="W40" s="8"/>
    </row>
    <row r="41" spans="2:23">
      <c r="B41" s="1"/>
      <c r="C41" s="1"/>
      <c r="D41" s="130"/>
      <c r="E41" s="1"/>
      <c r="G41" s="7"/>
      <c r="K41" s="8"/>
      <c r="L41" s="8"/>
      <c r="M41" s="17"/>
      <c r="N41" s="17"/>
      <c r="O41" s="17"/>
      <c r="P41" s="8"/>
      <c r="Q41" s="8"/>
      <c r="R41" s="8"/>
      <c r="S41" s="8"/>
      <c r="T41" s="8"/>
      <c r="U41" s="8"/>
      <c r="V41" s="8"/>
      <c r="W41" s="8"/>
    </row>
    <row r="42" spans="2:23">
      <c r="B42" s="1"/>
      <c r="C42" s="1"/>
      <c r="D42" s="130"/>
      <c r="E42" s="1"/>
      <c r="G42" s="7"/>
      <c r="K42" s="8"/>
      <c r="L42" s="8"/>
      <c r="M42" s="17"/>
      <c r="N42" s="17"/>
      <c r="O42" s="17"/>
      <c r="P42" s="8"/>
      <c r="Q42" s="8"/>
      <c r="R42" s="8"/>
      <c r="S42" s="8"/>
      <c r="T42" s="8"/>
      <c r="U42" s="8"/>
      <c r="V42" s="8"/>
      <c r="W42" s="8"/>
    </row>
    <row r="43" spans="2:23">
      <c r="B43" s="1"/>
      <c r="C43" s="1"/>
      <c r="D43" s="130"/>
      <c r="E43" s="1"/>
      <c r="G43" s="7"/>
      <c r="K43" s="8"/>
      <c r="L43" s="8"/>
      <c r="M43" s="17"/>
      <c r="N43" s="17"/>
      <c r="O43" s="17"/>
      <c r="P43" s="8"/>
      <c r="Q43" s="8"/>
      <c r="R43" s="8"/>
      <c r="S43" s="8"/>
      <c r="T43" s="8"/>
      <c r="U43" s="8"/>
      <c r="V43" s="8"/>
      <c r="W43" s="8"/>
    </row>
    <row r="44" spans="2:23">
      <c r="B44" s="1"/>
      <c r="C44" s="1"/>
      <c r="D44" s="130"/>
      <c r="E44" s="1"/>
      <c r="G44" s="7"/>
      <c r="K44" s="8"/>
      <c r="L44" s="8"/>
      <c r="M44" s="17"/>
      <c r="N44" s="17"/>
      <c r="O44" s="17"/>
      <c r="P44" s="8"/>
    </row>
    <row r="45" spans="2:23">
      <c r="B45" s="1"/>
      <c r="C45" s="1"/>
      <c r="D45" s="130"/>
      <c r="E45" s="1"/>
      <c r="G45" s="7"/>
      <c r="K45" s="8"/>
      <c r="L45" s="8"/>
      <c r="M45" s="17"/>
      <c r="N45" s="17"/>
      <c r="O45" s="17"/>
      <c r="P45" s="8"/>
    </row>
    <row r="46" spans="2:23">
      <c r="B46" s="1"/>
      <c r="C46" s="1"/>
      <c r="D46" s="130"/>
      <c r="E46" s="1"/>
      <c r="G46" s="7"/>
      <c r="K46" s="8"/>
      <c r="L46" s="8"/>
      <c r="M46" s="8"/>
      <c r="N46" s="8"/>
      <c r="O46" s="8"/>
      <c r="P46" s="8"/>
    </row>
    <row r="47" spans="2:23">
      <c r="G47" s="7"/>
      <c r="K47" s="12"/>
      <c r="L47" s="12"/>
      <c r="M47" s="12"/>
      <c r="N47" s="12"/>
      <c r="O47" s="12"/>
      <c r="P47" s="8"/>
    </row>
    <row r="48" spans="2:23">
      <c r="G48" s="7"/>
      <c r="K48" s="8"/>
      <c r="L48" s="8"/>
      <c r="M48" s="12"/>
      <c r="N48" s="12"/>
      <c r="O48" s="12"/>
      <c r="P48" s="8"/>
    </row>
    <row r="49" spans="2:16">
      <c r="G49" s="7"/>
      <c r="K49" s="15"/>
      <c r="L49" s="15"/>
      <c r="M49" s="12"/>
      <c r="N49" s="12"/>
      <c r="O49" s="12"/>
      <c r="P49" s="8"/>
    </row>
    <row r="50" spans="2:16">
      <c r="G50" s="7"/>
      <c r="I50" s="8"/>
      <c r="J50" s="16"/>
      <c r="K50" s="8"/>
      <c r="L50" s="8"/>
      <c r="M50" s="17"/>
      <c r="N50" s="17"/>
      <c r="O50" s="17"/>
      <c r="P50" s="8"/>
    </row>
    <row r="51" spans="2:16">
      <c r="G51" s="7"/>
      <c r="I51" s="8"/>
      <c r="J51" s="16"/>
      <c r="K51" s="8"/>
      <c r="L51" s="8"/>
      <c r="M51" s="17"/>
      <c r="N51" s="17"/>
      <c r="O51" s="17"/>
      <c r="P51" s="8"/>
    </row>
    <row r="52" spans="2:16">
      <c r="I52" s="8"/>
      <c r="J52" s="16"/>
      <c r="K52" s="8"/>
      <c r="L52" s="8"/>
      <c r="M52" s="17"/>
      <c r="N52" s="17"/>
      <c r="O52" s="17"/>
      <c r="P52" s="8"/>
    </row>
    <row r="53" spans="2:16">
      <c r="I53" s="8"/>
      <c r="J53" s="16"/>
      <c r="K53" s="8"/>
      <c r="L53" s="8"/>
      <c r="M53" s="17"/>
      <c r="N53" s="17"/>
      <c r="O53" s="17"/>
      <c r="P53" s="8"/>
    </row>
    <row r="54" spans="2:16">
      <c r="I54" s="8"/>
      <c r="J54" s="16"/>
      <c r="K54" s="8"/>
      <c r="L54" s="8"/>
      <c r="M54" s="17"/>
      <c r="N54" s="17"/>
      <c r="O54" s="17"/>
      <c r="P54" s="8"/>
    </row>
    <row r="55" spans="2:16">
      <c r="I55" s="8"/>
      <c r="J55" s="16"/>
      <c r="K55" s="8"/>
      <c r="L55" s="8"/>
      <c r="M55" s="17"/>
      <c r="N55" s="17"/>
      <c r="O55" s="17"/>
      <c r="P55" s="8"/>
    </row>
    <row r="56" spans="2:16">
      <c r="I56" s="8"/>
      <c r="J56" s="16"/>
      <c r="K56" s="8"/>
      <c r="L56" s="8"/>
      <c r="M56" s="17"/>
      <c r="N56" s="17"/>
      <c r="O56" s="17"/>
      <c r="P56" s="8"/>
    </row>
    <row r="57" spans="2:16">
      <c r="I57" s="8"/>
      <c r="J57" s="16"/>
      <c r="K57" s="8"/>
      <c r="L57" s="8"/>
      <c r="M57" s="17"/>
      <c r="N57" s="17"/>
      <c r="O57" s="17"/>
      <c r="P57" s="8"/>
    </row>
    <row r="58" spans="2:16">
      <c r="I58" s="8"/>
      <c r="J58" s="8"/>
      <c r="K58" s="8"/>
      <c r="L58" s="8"/>
      <c r="M58" s="8"/>
      <c r="N58" s="8"/>
      <c r="O58" s="8"/>
      <c r="P58" s="8"/>
    </row>
    <row r="59" spans="2:16">
      <c r="I59" s="8"/>
      <c r="J59" s="12"/>
      <c r="K59" s="12"/>
      <c r="L59" s="12"/>
      <c r="M59" s="12"/>
      <c r="N59" s="12"/>
      <c r="O59" s="12"/>
      <c r="P59" s="8"/>
    </row>
    <row r="60" spans="2:16">
      <c r="I60" s="8"/>
      <c r="J60" s="8"/>
      <c r="K60" s="8"/>
      <c r="L60" s="8"/>
      <c r="M60" s="12"/>
      <c r="N60" s="12"/>
      <c r="O60" s="12"/>
      <c r="P60" s="8"/>
    </row>
    <row r="61" spans="2:16">
      <c r="I61" s="13"/>
      <c r="J61" s="15"/>
      <c r="K61" s="15"/>
      <c r="L61" s="15"/>
      <c r="M61" s="12"/>
      <c r="N61" s="12"/>
      <c r="O61" s="12"/>
      <c r="P61" s="8"/>
    </row>
    <row r="62" spans="2:16">
      <c r="I62" s="8"/>
      <c r="J62" s="16"/>
      <c r="K62" s="8"/>
      <c r="L62" s="8"/>
      <c r="M62" s="17"/>
      <c r="N62" s="17"/>
      <c r="O62" s="17"/>
      <c r="P62" s="8"/>
    </row>
    <row r="63" spans="2:16">
      <c r="I63" s="8"/>
      <c r="J63" s="16"/>
      <c r="K63" s="8"/>
      <c r="L63" s="8"/>
      <c r="M63" s="17"/>
      <c r="N63" s="17"/>
      <c r="O63" s="17"/>
      <c r="P63" s="8"/>
    </row>
    <row r="64" spans="2:16">
      <c r="B64" s="1"/>
      <c r="C64" s="1"/>
      <c r="D64" s="130"/>
      <c r="E64" s="1"/>
      <c r="F64" s="1"/>
      <c r="G64" s="1"/>
      <c r="I64" s="8"/>
      <c r="J64" s="16"/>
      <c r="K64" s="8"/>
      <c r="L64" s="8"/>
      <c r="M64" s="17"/>
      <c r="N64" s="17"/>
      <c r="O64" s="17"/>
      <c r="P64" s="8"/>
    </row>
    <row r="65" spans="2:16">
      <c r="B65" s="1"/>
      <c r="C65" s="1"/>
      <c r="D65" s="130"/>
      <c r="E65" s="1"/>
      <c r="F65" s="1"/>
      <c r="G65" s="1"/>
      <c r="I65" s="8"/>
      <c r="J65" s="16"/>
      <c r="K65" s="8"/>
      <c r="L65" s="8"/>
      <c r="M65" s="17"/>
      <c r="N65" s="17"/>
      <c r="O65" s="17"/>
      <c r="P65" s="8"/>
    </row>
    <row r="66" spans="2:16">
      <c r="B66" s="1"/>
      <c r="C66" s="1"/>
      <c r="D66" s="130"/>
      <c r="E66" s="1"/>
      <c r="F66" s="1"/>
      <c r="G66" s="1"/>
      <c r="I66" s="8"/>
      <c r="J66" s="16"/>
      <c r="K66" s="8"/>
      <c r="L66" s="8"/>
      <c r="M66" s="17"/>
      <c r="N66" s="17"/>
      <c r="O66" s="17"/>
      <c r="P66" s="8"/>
    </row>
    <row r="67" spans="2:16">
      <c r="B67" s="1"/>
      <c r="C67" s="1"/>
      <c r="D67" s="130"/>
      <c r="E67" s="1"/>
      <c r="F67" s="1"/>
      <c r="G67" s="1"/>
      <c r="I67" s="8"/>
      <c r="J67" s="16"/>
      <c r="K67" s="8"/>
      <c r="L67" s="8"/>
      <c r="M67" s="17"/>
      <c r="N67" s="17"/>
      <c r="O67" s="17"/>
      <c r="P67" s="8"/>
    </row>
    <row r="68" spans="2:16">
      <c r="B68" s="1"/>
      <c r="C68" s="1"/>
      <c r="D68" s="130"/>
      <c r="E68" s="1"/>
      <c r="F68" s="1"/>
      <c r="G68" s="1"/>
      <c r="I68" s="8"/>
      <c r="J68" s="16"/>
      <c r="K68" s="8"/>
      <c r="L68" s="8"/>
      <c r="M68" s="17"/>
      <c r="N68" s="17"/>
      <c r="O68" s="17"/>
      <c r="P68" s="8"/>
    </row>
    <row r="69" spans="2:16">
      <c r="B69" s="1"/>
      <c r="C69" s="1"/>
      <c r="D69" s="130"/>
      <c r="E69" s="1"/>
      <c r="F69" s="1"/>
      <c r="G69" s="1"/>
      <c r="I69" s="8"/>
      <c r="J69" s="16"/>
      <c r="K69" s="8"/>
      <c r="L69" s="8"/>
      <c r="M69" s="17"/>
      <c r="N69" s="17"/>
      <c r="O69" s="17"/>
      <c r="P69" s="8"/>
    </row>
    <row r="70" spans="2:16">
      <c r="B70" s="1"/>
      <c r="C70" s="1"/>
      <c r="D70" s="130"/>
      <c r="E70" s="1"/>
      <c r="F70" s="1"/>
      <c r="G70" s="1"/>
      <c r="I70" s="8"/>
      <c r="J70" s="8"/>
      <c r="K70" s="8"/>
      <c r="L70" s="8"/>
      <c r="M70" s="8"/>
      <c r="N70" s="8"/>
      <c r="O70" s="8"/>
      <c r="P70" s="8"/>
    </row>
    <row r="71" spans="2:16">
      <c r="B71" s="1"/>
      <c r="C71" s="1"/>
      <c r="D71" s="130"/>
      <c r="E71" s="1"/>
      <c r="F71" s="1"/>
      <c r="G71" s="1"/>
      <c r="I71" s="8"/>
      <c r="J71" s="12"/>
      <c r="K71" s="12"/>
      <c r="L71" s="12"/>
      <c r="M71" s="12"/>
      <c r="N71" s="12"/>
      <c r="O71" s="12"/>
      <c r="P71" s="8"/>
    </row>
    <row r="72" spans="2:16">
      <c r="B72" s="1"/>
      <c r="C72" s="1"/>
      <c r="D72" s="130"/>
      <c r="E72" s="1"/>
      <c r="F72" s="1"/>
      <c r="G72" s="1"/>
      <c r="I72" s="8"/>
      <c r="J72" s="8"/>
      <c r="K72" s="8"/>
      <c r="L72" s="8"/>
      <c r="M72" s="12"/>
      <c r="N72" s="12"/>
      <c r="O72" s="12"/>
      <c r="P72" s="8"/>
    </row>
    <row r="73" spans="2:16">
      <c r="B73" s="1"/>
      <c r="C73" s="1"/>
      <c r="D73" s="130"/>
      <c r="E73" s="1"/>
      <c r="F73" s="1"/>
      <c r="G73" s="1"/>
      <c r="I73" s="13"/>
      <c r="J73" s="15"/>
      <c r="K73" s="15"/>
      <c r="L73" s="15"/>
      <c r="M73" s="12"/>
      <c r="N73" s="12"/>
      <c r="O73" s="12"/>
      <c r="P73" s="8"/>
    </row>
    <row r="74" spans="2:16">
      <c r="B74" s="1"/>
      <c r="C74" s="1"/>
      <c r="D74" s="130"/>
      <c r="E74" s="1"/>
      <c r="F74" s="1"/>
      <c r="G74" s="1"/>
      <c r="I74" s="8"/>
      <c r="J74" s="16"/>
      <c r="K74" s="8"/>
      <c r="L74" s="8"/>
      <c r="M74" s="17"/>
      <c r="N74" s="17"/>
      <c r="O74" s="17"/>
      <c r="P74" s="8"/>
    </row>
    <row r="75" spans="2:16">
      <c r="B75" s="1"/>
      <c r="C75" s="1"/>
      <c r="D75" s="130"/>
      <c r="E75" s="1"/>
      <c r="F75" s="1"/>
      <c r="G75" s="1"/>
      <c r="I75" s="8"/>
      <c r="J75" s="16"/>
      <c r="K75" s="8"/>
      <c r="L75" s="8"/>
      <c r="M75" s="17"/>
      <c r="N75" s="17"/>
      <c r="O75" s="17"/>
      <c r="P75" s="8"/>
    </row>
    <row r="76" spans="2:16">
      <c r="B76" s="1"/>
      <c r="C76" s="1"/>
      <c r="D76" s="130"/>
      <c r="E76" s="1"/>
      <c r="F76" s="1"/>
      <c r="G76" s="1"/>
      <c r="I76" s="8"/>
      <c r="J76" s="16"/>
      <c r="K76" s="8"/>
      <c r="L76" s="8"/>
      <c r="M76" s="17"/>
      <c r="N76" s="17"/>
      <c r="O76" s="17"/>
      <c r="P76" s="8"/>
    </row>
    <row r="77" spans="2:16">
      <c r="B77" s="1"/>
      <c r="C77" s="1"/>
      <c r="D77" s="130"/>
      <c r="E77" s="1"/>
      <c r="F77" s="1"/>
      <c r="G77" s="1"/>
      <c r="I77" s="8"/>
      <c r="J77" s="16"/>
      <c r="K77" s="8"/>
      <c r="L77" s="8"/>
      <c r="M77" s="17"/>
      <c r="N77" s="17"/>
      <c r="O77" s="17"/>
      <c r="P77" s="8"/>
    </row>
    <row r="78" spans="2:16">
      <c r="B78" s="1"/>
      <c r="C78" s="1"/>
      <c r="D78" s="130"/>
      <c r="E78" s="1"/>
      <c r="F78" s="1"/>
      <c r="G78" s="1"/>
      <c r="I78" s="8"/>
      <c r="J78" s="16"/>
      <c r="K78" s="8"/>
      <c r="L78" s="8"/>
      <c r="M78" s="17"/>
      <c r="N78" s="17"/>
      <c r="O78" s="17"/>
      <c r="P78" s="8"/>
    </row>
    <row r="79" spans="2:16">
      <c r="B79" s="1"/>
      <c r="C79" s="1"/>
      <c r="D79" s="130"/>
      <c r="E79" s="1"/>
      <c r="F79" s="1"/>
      <c r="G79" s="1"/>
      <c r="I79" s="8"/>
      <c r="J79" s="16"/>
      <c r="K79" s="8"/>
      <c r="L79" s="8"/>
      <c r="M79" s="17"/>
      <c r="N79" s="17"/>
      <c r="O79" s="17"/>
      <c r="P79" s="8"/>
    </row>
    <row r="80" spans="2:16">
      <c r="B80" s="1"/>
      <c r="C80" s="1"/>
      <c r="D80" s="130"/>
      <c r="E80" s="1"/>
      <c r="F80" s="1"/>
      <c r="G80" s="1"/>
      <c r="I80" s="8"/>
      <c r="J80" s="16"/>
      <c r="K80" s="8"/>
      <c r="L80" s="8"/>
      <c r="M80" s="17"/>
      <c r="N80" s="17"/>
      <c r="O80" s="17"/>
      <c r="P80" s="8"/>
    </row>
    <row r="81" spans="2:16">
      <c r="B81" s="1"/>
      <c r="C81" s="1"/>
      <c r="D81" s="130"/>
      <c r="E81" s="1"/>
      <c r="F81" s="1"/>
      <c r="G81" s="1"/>
      <c r="I81" s="8"/>
      <c r="J81" s="16"/>
      <c r="K81" s="8"/>
      <c r="L81" s="8"/>
      <c r="M81" s="17"/>
      <c r="N81" s="17"/>
      <c r="O81" s="17"/>
      <c r="P81" s="8"/>
    </row>
    <row r="82" spans="2:16">
      <c r="B82" s="1"/>
      <c r="C82" s="1"/>
      <c r="D82" s="130"/>
      <c r="E82" s="1"/>
      <c r="F82" s="1"/>
      <c r="G82" s="1"/>
      <c r="I82" s="8"/>
      <c r="J82" s="8"/>
      <c r="K82" s="8"/>
      <c r="L82" s="8"/>
      <c r="M82" s="8"/>
      <c r="N82" s="8"/>
      <c r="O82" s="8"/>
      <c r="P82" s="8"/>
    </row>
    <row r="83" spans="2:16">
      <c r="B83" s="1"/>
      <c r="C83" s="1"/>
      <c r="D83" s="130"/>
      <c r="E83" s="1"/>
      <c r="F83" s="1"/>
      <c r="G83" s="1"/>
      <c r="I83" s="8"/>
      <c r="J83" s="8"/>
      <c r="K83" s="8"/>
      <c r="L83" s="8"/>
      <c r="M83" s="8"/>
      <c r="N83" s="8"/>
      <c r="O83" s="8"/>
      <c r="P83" s="8"/>
    </row>
    <row r="84" spans="2:16">
      <c r="B84" s="1"/>
      <c r="C84" s="1"/>
      <c r="D84" s="130"/>
      <c r="E84" s="1"/>
      <c r="F84" s="1"/>
      <c r="G84" s="1"/>
      <c r="I84" s="8"/>
      <c r="J84" s="8"/>
      <c r="K84" s="8"/>
      <c r="L84" s="8"/>
      <c r="M84" s="8"/>
      <c r="N84" s="8"/>
      <c r="O84" s="8"/>
      <c r="P84" s="8"/>
    </row>
    <row r="85" spans="2:16">
      <c r="B85" s="1"/>
      <c r="C85" s="1"/>
      <c r="D85" s="130"/>
      <c r="E85" s="1"/>
      <c r="F85" s="1"/>
      <c r="G85" s="1"/>
      <c r="I85" s="8"/>
      <c r="J85" s="8"/>
      <c r="K85" s="8"/>
      <c r="L85" s="8"/>
      <c r="M85" s="8"/>
      <c r="N85" s="8"/>
      <c r="O85" s="8"/>
      <c r="P85" s="8"/>
    </row>
    <row r="86" spans="2:16">
      <c r="B86" s="1"/>
      <c r="C86" s="1"/>
      <c r="D86" s="130"/>
      <c r="E86" s="1"/>
      <c r="F86" s="1"/>
      <c r="G86" s="1"/>
    </row>
    <row r="87" spans="2:16">
      <c r="B87" s="1"/>
      <c r="C87" s="1"/>
      <c r="D87" s="130"/>
      <c r="E87" s="1"/>
      <c r="F87" s="1"/>
      <c r="G87" s="1"/>
    </row>
    <row r="88" spans="2:16">
      <c r="B88" s="1"/>
      <c r="C88" s="1"/>
      <c r="D88" s="130"/>
      <c r="E88" s="1"/>
      <c r="F88" s="1"/>
      <c r="G88" s="1"/>
    </row>
    <row r="89" spans="2:16">
      <c r="B89" s="1"/>
      <c r="C89" s="1"/>
      <c r="D89" s="130"/>
      <c r="E89" s="1"/>
      <c r="F89" s="1"/>
      <c r="G89" s="1"/>
    </row>
    <row r="90" spans="2:16">
      <c r="B90" s="1"/>
      <c r="C90" s="1"/>
      <c r="D90" s="130"/>
      <c r="E90" s="1"/>
      <c r="F90" s="1"/>
      <c r="G90" s="1"/>
    </row>
    <row r="91" spans="2:16">
      <c r="B91" s="1"/>
      <c r="C91" s="1"/>
      <c r="D91" s="130"/>
      <c r="E91" s="1"/>
      <c r="F91" s="1"/>
      <c r="G91" s="1"/>
    </row>
    <row r="92" spans="2:16">
      <c r="B92" s="1"/>
      <c r="C92" s="1"/>
      <c r="D92" s="130"/>
      <c r="E92" s="1"/>
      <c r="F92" s="1"/>
      <c r="G92" s="1"/>
    </row>
    <row r="93" spans="2:16">
      <c r="B93" s="1"/>
      <c r="C93" s="1"/>
      <c r="D93" s="130"/>
      <c r="E93" s="1"/>
      <c r="F93" s="1"/>
      <c r="G93" s="1"/>
    </row>
    <row r="94" spans="2:16">
      <c r="B94" s="1"/>
      <c r="C94" s="1"/>
      <c r="D94" s="130"/>
      <c r="E94" s="1"/>
      <c r="F94" s="1"/>
      <c r="G94" s="1"/>
    </row>
    <row r="95" spans="2:16">
      <c r="B95" s="1"/>
      <c r="C95" s="1"/>
      <c r="D95" s="130"/>
      <c r="E95" s="1"/>
      <c r="F95" s="1"/>
      <c r="G95" s="1"/>
    </row>
    <row r="96" spans="2:16">
      <c r="B96" s="1"/>
      <c r="C96" s="1"/>
      <c r="D96" s="130"/>
      <c r="E96" s="1"/>
      <c r="F96" s="1"/>
      <c r="G96" s="1"/>
    </row>
    <row r="97" spans="2:7">
      <c r="B97" s="1"/>
      <c r="C97" s="1"/>
      <c r="D97" s="130"/>
      <c r="E97" s="1"/>
      <c r="F97" s="1"/>
      <c r="G97" s="1"/>
    </row>
    <row r="98" spans="2:7">
      <c r="B98" s="1"/>
      <c r="C98" s="1"/>
      <c r="D98" s="130"/>
      <c r="E98" s="1"/>
      <c r="F98" s="1"/>
      <c r="G98" s="1"/>
    </row>
    <row r="99" spans="2:7">
      <c r="B99" s="1"/>
      <c r="C99" s="1"/>
      <c r="D99" s="130"/>
      <c r="E99" s="1"/>
      <c r="F99" s="1"/>
      <c r="G99" s="1"/>
    </row>
    <row r="100" spans="2:7">
      <c r="B100" s="1"/>
      <c r="C100" s="1"/>
      <c r="D100" s="130"/>
      <c r="E100" s="1"/>
      <c r="F100" s="1"/>
      <c r="G100" s="1"/>
    </row>
    <row r="101" spans="2:7">
      <c r="B101" s="1"/>
      <c r="C101" s="1"/>
      <c r="D101" s="130"/>
      <c r="E101" s="1"/>
      <c r="F101" s="1"/>
      <c r="G101" s="1"/>
    </row>
    <row r="102" spans="2:7">
      <c r="B102" s="1"/>
      <c r="C102" s="1"/>
      <c r="D102" s="130"/>
      <c r="E102" s="1"/>
      <c r="F102" s="1"/>
      <c r="G102" s="1"/>
    </row>
    <row r="103" spans="2:7">
      <c r="B103" s="1"/>
      <c r="C103" s="1"/>
      <c r="D103" s="130"/>
      <c r="E103" s="1"/>
      <c r="F103" s="1"/>
      <c r="G103" s="1"/>
    </row>
    <row r="104" spans="2:7">
      <c r="B104" s="1"/>
      <c r="C104" s="1"/>
      <c r="D104" s="130"/>
      <c r="E104" s="1"/>
      <c r="F104" s="1"/>
      <c r="G104" s="1"/>
    </row>
    <row r="105" spans="2:7">
      <c r="B105" s="1"/>
      <c r="C105" s="1"/>
      <c r="D105" s="130"/>
      <c r="E105" s="1"/>
      <c r="F105" s="1"/>
      <c r="G105" s="1"/>
    </row>
    <row r="106" spans="2:7">
      <c r="B106" s="1"/>
      <c r="C106" s="1"/>
      <c r="D106" s="130"/>
      <c r="E106" s="1"/>
      <c r="F106" s="1"/>
      <c r="G106" s="1"/>
    </row>
    <row r="107" spans="2:7">
      <c r="B107" s="1"/>
      <c r="C107" s="1"/>
      <c r="D107" s="130"/>
      <c r="E107" s="1"/>
      <c r="F107" s="1"/>
      <c r="G107" s="1"/>
    </row>
    <row r="108" spans="2:7">
      <c r="B108" s="1"/>
      <c r="C108" s="1"/>
      <c r="D108" s="130"/>
      <c r="E108" s="1"/>
      <c r="F108" s="1"/>
      <c r="G108" s="1"/>
    </row>
    <row r="109" spans="2:7">
      <c r="B109" s="1"/>
      <c r="C109" s="1"/>
      <c r="D109" s="130"/>
      <c r="E109" s="1"/>
      <c r="F109" s="1"/>
      <c r="G109" s="1"/>
    </row>
    <row r="110" spans="2:7">
      <c r="B110" s="1"/>
      <c r="C110" s="1"/>
      <c r="D110" s="130"/>
      <c r="E110" s="1"/>
      <c r="F110" s="1"/>
      <c r="G110" s="1"/>
    </row>
    <row r="111" spans="2:7">
      <c r="B111" s="1"/>
      <c r="C111" s="1"/>
      <c r="D111" s="130"/>
      <c r="E111" s="1"/>
      <c r="F111" s="1"/>
      <c r="G111" s="1"/>
    </row>
    <row r="112" spans="2:7">
      <c r="B112" s="1"/>
      <c r="C112" s="1"/>
      <c r="D112" s="130"/>
      <c r="E112" s="1"/>
      <c r="F112" s="1"/>
      <c r="G112" s="1"/>
    </row>
    <row r="113" spans="2:7">
      <c r="B113" s="1"/>
      <c r="C113" s="1"/>
      <c r="D113" s="130"/>
      <c r="E113" s="1"/>
      <c r="F113" s="1"/>
      <c r="G113" s="1"/>
    </row>
    <row r="114" spans="2:7">
      <c r="B114" s="1"/>
      <c r="C114" s="1"/>
      <c r="D114" s="130"/>
      <c r="E114" s="1"/>
      <c r="F114" s="1"/>
      <c r="G114" s="1"/>
    </row>
    <row r="115" spans="2:7">
      <c r="B115" s="1"/>
      <c r="C115" s="1"/>
      <c r="D115" s="130"/>
      <c r="E115" s="1"/>
      <c r="F115" s="1"/>
      <c r="G115" s="1"/>
    </row>
    <row r="116" spans="2:7">
      <c r="B116" s="1"/>
      <c r="C116" s="1"/>
      <c r="D116" s="130"/>
      <c r="E116" s="1"/>
      <c r="F116" s="1"/>
      <c r="G116" s="1"/>
    </row>
    <row r="117" spans="2:7">
      <c r="B117" s="1"/>
      <c r="C117" s="1"/>
      <c r="D117" s="130"/>
      <c r="E117" s="1"/>
      <c r="F117" s="1"/>
      <c r="G117" s="1"/>
    </row>
    <row r="118" spans="2:7">
      <c r="B118" s="1"/>
      <c r="C118" s="1"/>
      <c r="D118" s="130"/>
      <c r="E118" s="1"/>
      <c r="F118" s="1"/>
      <c r="G118" s="1"/>
    </row>
    <row r="119" spans="2:7">
      <c r="B119" s="1"/>
      <c r="C119" s="1"/>
      <c r="D119" s="130"/>
      <c r="E119" s="1"/>
      <c r="F119" s="1"/>
      <c r="G119" s="1"/>
    </row>
    <row r="120" spans="2:7">
      <c r="B120" s="1"/>
      <c r="C120" s="1"/>
      <c r="D120" s="130"/>
      <c r="E120" s="1"/>
      <c r="F120" s="1"/>
      <c r="G120" s="1"/>
    </row>
    <row r="121" spans="2:7">
      <c r="B121" s="1"/>
      <c r="C121" s="1"/>
      <c r="D121" s="130"/>
      <c r="E121" s="1"/>
      <c r="F121" s="1"/>
      <c r="G121" s="1"/>
    </row>
    <row r="122" spans="2:7">
      <c r="B122" s="1"/>
      <c r="C122" s="1"/>
      <c r="D122" s="130"/>
      <c r="E122" s="1"/>
      <c r="F122" s="1"/>
      <c r="G122" s="1"/>
    </row>
    <row r="123" spans="2:7">
      <c r="B123" s="1"/>
      <c r="C123" s="1"/>
      <c r="D123" s="130"/>
      <c r="E123" s="1"/>
      <c r="F123" s="1"/>
      <c r="G123" s="1"/>
    </row>
    <row r="124" spans="2:7">
      <c r="B124" s="1"/>
      <c r="C124" s="1"/>
      <c r="D124" s="130"/>
      <c r="E124" s="1"/>
      <c r="F124" s="1"/>
      <c r="G124" s="1"/>
    </row>
    <row r="125" spans="2:7">
      <c r="B125" s="1"/>
      <c r="C125" s="1"/>
      <c r="D125" s="130"/>
      <c r="E125" s="1"/>
      <c r="F125" s="1"/>
      <c r="G125" s="1"/>
    </row>
    <row r="126" spans="2:7">
      <c r="B126" s="1"/>
      <c r="C126" s="1"/>
      <c r="D126" s="130"/>
      <c r="E126" s="1"/>
      <c r="F126" s="1"/>
      <c r="G126" s="1"/>
    </row>
    <row r="127" spans="2:7">
      <c r="B127" s="1"/>
      <c r="C127" s="1"/>
      <c r="D127" s="130"/>
      <c r="E127" s="1"/>
      <c r="F127" s="1"/>
      <c r="G127" s="1"/>
    </row>
    <row r="128" spans="2:7">
      <c r="B128" s="1"/>
      <c r="C128" s="1"/>
      <c r="D128" s="130"/>
      <c r="E128" s="1"/>
      <c r="F128" s="1"/>
      <c r="G128" s="1"/>
    </row>
    <row r="129" spans="2:7">
      <c r="B129" s="1"/>
      <c r="C129" s="1"/>
      <c r="D129" s="130"/>
      <c r="E129" s="1"/>
      <c r="F129" s="1"/>
      <c r="G129" s="1"/>
    </row>
    <row r="130" spans="2:7">
      <c r="B130" s="1"/>
      <c r="C130" s="1"/>
      <c r="D130" s="130"/>
      <c r="E130" s="1"/>
      <c r="F130" s="1"/>
      <c r="G130" s="1"/>
    </row>
    <row r="131" spans="2:7">
      <c r="B131" s="1"/>
      <c r="C131" s="1"/>
      <c r="D131" s="130"/>
      <c r="E131" s="1"/>
      <c r="F131" s="1"/>
      <c r="G131" s="1"/>
    </row>
    <row r="132" spans="2:7">
      <c r="B132" s="1"/>
      <c r="C132" s="1"/>
      <c r="D132" s="130"/>
      <c r="E132" s="1"/>
      <c r="F132" s="1"/>
      <c r="G132" s="1"/>
    </row>
    <row r="133" spans="2:7">
      <c r="B133" s="1"/>
      <c r="C133" s="1"/>
      <c r="D133" s="130"/>
      <c r="E133" s="1"/>
      <c r="F133" s="1"/>
      <c r="G133" s="1"/>
    </row>
    <row r="134" spans="2:7">
      <c r="B134" s="1"/>
      <c r="C134" s="1"/>
      <c r="D134" s="130"/>
      <c r="E134" s="1"/>
      <c r="F134" s="1"/>
      <c r="G134" s="1"/>
    </row>
    <row r="135" spans="2:7">
      <c r="B135" s="1"/>
      <c r="C135" s="1"/>
      <c r="D135" s="130"/>
      <c r="E135" s="1"/>
      <c r="F135" s="1"/>
      <c r="G135" s="1"/>
    </row>
    <row r="136" spans="2:7">
      <c r="B136" s="1"/>
      <c r="C136" s="1"/>
      <c r="D136" s="130"/>
      <c r="E136" s="1"/>
      <c r="F136" s="1"/>
      <c r="G136" s="1"/>
    </row>
    <row r="137" spans="2:7">
      <c r="B137" s="1"/>
      <c r="C137" s="1"/>
      <c r="D137" s="130"/>
      <c r="E137" s="1"/>
      <c r="F137" s="1"/>
      <c r="G137" s="1"/>
    </row>
    <row r="138" spans="2:7">
      <c r="B138" s="1"/>
      <c r="C138" s="1"/>
      <c r="D138" s="130"/>
      <c r="E138" s="1"/>
      <c r="F138" s="1"/>
      <c r="G138" s="1"/>
    </row>
    <row r="139" spans="2:7">
      <c r="B139" s="1"/>
      <c r="C139" s="1"/>
      <c r="D139" s="130"/>
      <c r="E139" s="1"/>
      <c r="F139" s="1"/>
      <c r="G139" s="1"/>
    </row>
    <row r="140" spans="2:7">
      <c r="B140" s="1"/>
      <c r="C140" s="1"/>
      <c r="D140" s="130"/>
      <c r="E140" s="1"/>
      <c r="F140" s="1"/>
      <c r="G140" s="1"/>
    </row>
    <row r="141" spans="2:7">
      <c r="B141" s="1"/>
      <c r="C141" s="1"/>
      <c r="D141" s="130"/>
      <c r="E141" s="1"/>
      <c r="F141" s="1"/>
      <c r="G141" s="1"/>
    </row>
    <row r="142" spans="2:7">
      <c r="B142" s="1"/>
      <c r="C142" s="1"/>
      <c r="D142" s="130"/>
      <c r="E142" s="1"/>
      <c r="F142" s="1"/>
      <c r="G142" s="1"/>
    </row>
    <row r="143" spans="2:7">
      <c r="B143" s="1"/>
      <c r="C143" s="1"/>
      <c r="D143" s="130"/>
      <c r="E143" s="1"/>
      <c r="F143" s="1"/>
      <c r="G143" s="1"/>
    </row>
    <row r="144" spans="2:7">
      <c r="B144" s="1"/>
      <c r="C144" s="1"/>
      <c r="D144" s="130"/>
      <c r="E144" s="1"/>
      <c r="F144" s="1"/>
      <c r="G144" s="1"/>
    </row>
    <row r="145" spans="2:7">
      <c r="B145" s="1"/>
      <c r="C145" s="1"/>
      <c r="D145" s="130"/>
      <c r="E145" s="1"/>
      <c r="F145" s="1"/>
      <c r="G145" s="1"/>
    </row>
    <row r="146" spans="2:7">
      <c r="B146" s="1"/>
      <c r="C146" s="1"/>
      <c r="D146" s="130"/>
      <c r="E146" s="1"/>
      <c r="F146" s="1"/>
      <c r="G146" s="1"/>
    </row>
    <row r="147" spans="2:7">
      <c r="B147" s="1"/>
      <c r="C147" s="1"/>
      <c r="D147" s="130"/>
      <c r="E147" s="1"/>
      <c r="F147" s="1"/>
      <c r="G147" s="1"/>
    </row>
    <row r="148" spans="2:7">
      <c r="B148" s="1"/>
      <c r="C148" s="1"/>
      <c r="D148" s="130"/>
      <c r="E148" s="1"/>
      <c r="F148" s="1"/>
      <c r="G148" s="1"/>
    </row>
    <row r="149" spans="2:7">
      <c r="B149" s="1"/>
      <c r="C149" s="1"/>
      <c r="D149" s="130"/>
      <c r="E149" s="1"/>
      <c r="F149" s="1"/>
      <c r="G149" s="1"/>
    </row>
    <row r="150" spans="2:7">
      <c r="B150" s="1"/>
      <c r="C150" s="1"/>
      <c r="D150" s="130"/>
      <c r="E150" s="1"/>
      <c r="F150" s="1"/>
      <c r="G150" s="1"/>
    </row>
    <row r="151" spans="2:7">
      <c r="B151" s="1"/>
      <c r="C151" s="1"/>
      <c r="D151" s="130"/>
      <c r="E151" s="1"/>
      <c r="F151" s="1"/>
      <c r="G151" s="1"/>
    </row>
    <row r="152" spans="2:7">
      <c r="B152" s="1"/>
      <c r="C152" s="1"/>
      <c r="D152" s="130"/>
      <c r="E152" s="1"/>
      <c r="F152" s="1"/>
      <c r="G152" s="1"/>
    </row>
    <row r="153" spans="2:7">
      <c r="B153" s="1"/>
      <c r="C153" s="1"/>
      <c r="D153" s="130"/>
      <c r="E153" s="1"/>
      <c r="F153" s="1"/>
      <c r="G153" s="1"/>
    </row>
    <row r="154" spans="2:7">
      <c r="B154" s="1"/>
      <c r="C154" s="1"/>
      <c r="D154" s="130"/>
      <c r="E154" s="1"/>
      <c r="F154" s="1"/>
      <c r="G154" s="1"/>
    </row>
    <row r="155" spans="2:7">
      <c r="B155" s="1"/>
      <c r="C155" s="1"/>
      <c r="D155" s="130"/>
      <c r="E155" s="1"/>
      <c r="F155" s="1"/>
      <c r="G155" s="1"/>
    </row>
    <row r="156" spans="2:7">
      <c r="B156" s="1"/>
      <c r="C156" s="1"/>
      <c r="D156" s="130"/>
      <c r="E156" s="1"/>
      <c r="F156" s="1"/>
      <c r="G156" s="1"/>
    </row>
    <row r="157" spans="2:7">
      <c r="B157" s="1"/>
      <c r="C157" s="1"/>
      <c r="D157" s="130"/>
      <c r="E157" s="1"/>
      <c r="F157" s="1"/>
      <c r="G157" s="1"/>
    </row>
    <row r="158" spans="2:7">
      <c r="B158" s="1"/>
      <c r="C158" s="1"/>
      <c r="D158" s="130"/>
      <c r="E158" s="1"/>
      <c r="F158" s="1"/>
      <c r="G158" s="1"/>
    </row>
    <row r="159" spans="2:7">
      <c r="B159" s="1"/>
      <c r="C159" s="1"/>
      <c r="D159" s="130"/>
      <c r="E159" s="1"/>
      <c r="F159" s="1"/>
      <c r="G159" s="1"/>
    </row>
    <row r="160" spans="2:7">
      <c r="B160" s="1"/>
      <c r="C160" s="1"/>
      <c r="D160" s="130"/>
      <c r="E160" s="1"/>
      <c r="F160" s="1"/>
      <c r="G160" s="1"/>
    </row>
    <row r="161" spans="2:7">
      <c r="B161" s="1"/>
      <c r="C161" s="1"/>
      <c r="D161" s="130"/>
      <c r="E161" s="1"/>
      <c r="F161" s="1"/>
      <c r="G161" s="1"/>
    </row>
    <row r="162" spans="2:7">
      <c r="B162" s="1"/>
      <c r="C162" s="1"/>
      <c r="D162" s="130"/>
      <c r="E162" s="1"/>
      <c r="F162" s="1"/>
      <c r="G162" s="1"/>
    </row>
    <row r="163" spans="2:7">
      <c r="B163" s="1"/>
      <c r="C163" s="1"/>
      <c r="D163" s="130"/>
      <c r="E163" s="1"/>
      <c r="F163" s="1"/>
      <c r="G163" s="1"/>
    </row>
    <row r="164" spans="2:7">
      <c r="B164" s="1"/>
      <c r="C164" s="1"/>
      <c r="D164" s="130"/>
      <c r="E164" s="1"/>
      <c r="F164" s="1"/>
      <c r="G164" s="1"/>
    </row>
    <row r="165" spans="2:7">
      <c r="B165" s="1"/>
      <c r="C165" s="1"/>
      <c r="D165" s="130"/>
      <c r="E165" s="1"/>
      <c r="F165" s="1"/>
      <c r="G165" s="1"/>
    </row>
    <row r="166" spans="2:7">
      <c r="B166" s="1"/>
      <c r="C166" s="1"/>
      <c r="D166" s="130"/>
      <c r="E166" s="1"/>
      <c r="F166" s="1"/>
      <c r="G166" s="1"/>
    </row>
    <row r="167" spans="2:7">
      <c r="B167" s="1"/>
      <c r="C167" s="1"/>
      <c r="D167" s="130"/>
      <c r="E167" s="1"/>
      <c r="F167" s="1"/>
      <c r="G167" s="1"/>
    </row>
    <row r="168" spans="2:7">
      <c r="B168" s="1"/>
      <c r="C168" s="1"/>
      <c r="D168" s="130"/>
      <c r="E168" s="1"/>
      <c r="F168" s="1"/>
      <c r="G168" s="1"/>
    </row>
    <row r="169" spans="2:7">
      <c r="B169" s="1"/>
      <c r="C169" s="1"/>
      <c r="D169" s="130"/>
      <c r="E169" s="1"/>
      <c r="F169" s="1"/>
      <c r="G169" s="1"/>
    </row>
    <row r="170" spans="2:7">
      <c r="B170" s="1"/>
      <c r="C170" s="1"/>
      <c r="D170" s="130"/>
      <c r="E170" s="1"/>
      <c r="F170" s="1"/>
      <c r="G170" s="1"/>
    </row>
    <row r="171" spans="2:7">
      <c r="B171" s="1"/>
      <c r="C171" s="1"/>
      <c r="D171" s="130"/>
      <c r="E171" s="1"/>
      <c r="F171" s="1"/>
      <c r="G171" s="1"/>
    </row>
    <row r="172" spans="2:7">
      <c r="B172" s="1"/>
      <c r="C172" s="1"/>
      <c r="D172" s="130"/>
      <c r="E172" s="1"/>
      <c r="F172" s="1"/>
      <c r="G172" s="1"/>
    </row>
    <row r="173" spans="2:7">
      <c r="B173" s="1"/>
      <c r="C173" s="1"/>
      <c r="D173" s="130"/>
      <c r="E173" s="1"/>
      <c r="F173" s="1"/>
      <c r="G173" s="1"/>
    </row>
    <row r="174" spans="2:7">
      <c r="B174" s="1"/>
      <c r="C174" s="1"/>
      <c r="D174" s="130"/>
      <c r="E174" s="1"/>
      <c r="F174" s="1"/>
      <c r="G174" s="1"/>
    </row>
    <row r="175" spans="2:7">
      <c r="B175" s="1"/>
      <c r="C175" s="1"/>
      <c r="D175" s="130"/>
      <c r="E175" s="1"/>
      <c r="F175" s="1"/>
      <c r="G175" s="1"/>
    </row>
    <row r="176" spans="2:7">
      <c r="B176" s="1"/>
      <c r="C176" s="1"/>
      <c r="D176" s="130"/>
      <c r="E176" s="1"/>
      <c r="F176" s="1"/>
      <c r="G176" s="1"/>
    </row>
    <row r="177" spans="2:7">
      <c r="B177" s="1"/>
      <c r="C177" s="1"/>
      <c r="D177" s="130"/>
      <c r="E177" s="1"/>
      <c r="F177" s="1"/>
      <c r="G177" s="1"/>
    </row>
    <row r="178" spans="2:7">
      <c r="B178" s="1"/>
      <c r="C178" s="1"/>
      <c r="D178" s="130"/>
      <c r="E178" s="1"/>
      <c r="F178" s="1"/>
      <c r="G178" s="1"/>
    </row>
    <row r="179" spans="2:7">
      <c r="B179" s="1"/>
      <c r="C179" s="1"/>
      <c r="D179" s="130"/>
      <c r="E179" s="1"/>
      <c r="F179" s="1"/>
      <c r="G179" s="1"/>
    </row>
    <row r="180" spans="2:7">
      <c r="B180" s="1"/>
      <c r="C180" s="1"/>
      <c r="D180" s="130"/>
      <c r="E180" s="1"/>
      <c r="F180" s="1"/>
      <c r="G180" s="1"/>
    </row>
    <row r="181" spans="2:7">
      <c r="B181" s="1"/>
      <c r="C181" s="1"/>
      <c r="D181" s="130"/>
      <c r="E181" s="1"/>
      <c r="F181" s="1"/>
      <c r="G181" s="1"/>
    </row>
    <row r="182" spans="2:7">
      <c r="B182" s="1"/>
      <c r="C182" s="1"/>
      <c r="D182" s="130"/>
      <c r="E182" s="1"/>
      <c r="F182" s="1"/>
      <c r="G182" s="1"/>
    </row>
    <row r="183" spans="2:7">
      <c r="B183" s="1"/>
      <c r="C183" s="1"/>
      <c r="D183" s="130"/>
      <c r="E183" s="1"/>
      <c r="F183" s="1"/>
      <c r="G183" s="1"/>
    </row>
    <row r="184" spans="2:7">
      <c r="B184" s="1"/>
      <c r="C184" s="1"/>
      <c r="D184" s="130"/>
      <c r="E184" s="1"/>
      <c r="F184" s="1"/>
      <c r="G184" s="1"/>
    </row>
    <row r="185" spans="2:7">
      <c r="B185" s="1"/>
      <c r="C185" s="1"/>
      <c r="D185" s="130"/>
      <c r="E185" s="1"/>
      <c r="F185" s="1"/>
      <c r="G185" s="1"/>
    </row>
    <row r="186" spans="2:7">
      <c r="B186" s="1"/>
      <c r="C186" s="1"/>
      <c r="D186" s="130"/>
      <c r="E186" s="1"/>
      <c r="F186" s="1"/>
      <c r="G186" s="1"/>
    </row>
    <row r="187" spans="2:7">
      <c r="B187" s="1"/>
      <c r="C187" s="1"/>
      <c r="D187" s="130"/>
      <c r="E187" s="1"/>
      <c r="F187" s="1"/>
      <c r="G187" s="1"/>
    </row>
    <row r="188" spans="2:7">
      <c r="B188" s="1"/>
      <c r="C188" s="1"/>
      <c r="D188" s="130"/>
      <c r="E188" s="1"/>
      <c r="F188" s="1"/>
      <c r="G188" s="1"/>
    </row>
    <row r="189" spans="2:7">
      <c r="B189" s="1"/>
      <c r="C189" s="1"/>
      <c r="D189" s="130"/>
      <c r="E189" s="1"/>
      <c r="F189" s="1"/>
      <c r="G189" s="1"/>
    </row>
    <row r="190" spans="2:7">
      <c r="B190" s="1"/>
      <c r="C190" s="1"/>
      <c r="D190" s="130"/>
      <c r="E190" s="1"/>
      <c r="F190" s="1"/>
      <c r="G190" s="1"/>
    </row>
    <row r="191" spans="2:7">
      <c r="B191" s="1"/>
      <c r="C191" s="1"/>
      <c r="D191" s="130"/>
      <c r="E191" s="1"/>
      <c r="F191" s="1"/>
      <c r="G191" s="1"/>
    </row>
    <row r="192" spans="2:7">
      <c r="B192" s="1"/>
      <c r="C192" s="1"/>
      <c r="D192" s="130"/>
      <c r="E192" s="1"/>
      <c r="F192" s="1"/>
      <c r="G192" s="1"/>
    </row>
    <row r="193" spans="2:7">
      <c r="B193" s="1"/>
      <c r="C193" s="1"/>
      <c r="D193" s="130"/>
      <c r="E193" s="1"/>
      <c r="F193" s="1"/>
      <c r="G193" s="1"/>
    </row>
    <row r="194" spans="2:7">
      <c r="B194" s="1"/>
      <c r="C194" s="1"/>
      <c r="D194" s="130"/>
      <c r="E194" s="1"/>
      <c r="F194" s="1"/>
      <c r="G194" s="1"/>
    </row>
    <row r="195" spans="2:7">
      <c r="B195" s="1"/>
      <c r="C195" s="1"/>
      <c r="D195" s="130"/>
      <c r="E195" s="1"/>
      <c r="F195" s="1"/>
      <c r="G195" s="1"/>
    </row>
    <row r="196" spans="2:7">
      <c r="B196" s="1"/>
      <c r="C196" s="1"/>
      <c r="D196" s="130"/>
      <c r="E196" s="1"/>
      <c r="F196" s="1"/>
      <c r="G196" s="1"/>
    </row>
    <row r="197" spans="2:7">
      <c r="B197" s="1"/>
      <c r="C197" s="1"/>
      <c r="D197" s="130"/>
      <c r="E197" s="1"/>
      <c r="F197" s="1"/>
      <c r="G197" s="1"/>
    </row>
    <row r="198" spans="2:7">
      <c r="B198" s="1"/>
      <c r="C198" s="1"/>
      <c r="D198" s="130"/>
      <c r="E198" s="1"/>
      <c r="F198" s="1"/>
      <c r="G198" s="1"/>
    </row>
    <row r="199" spans="2:7">
      <c r="B199" s="1"/>
      <c r="C199" s="1"/>
      <c r="D199" s="130"/>
      <c r="E199" s="1"/>
      <c r="F199" s="1"/>
      <c r="G199" s="1"/>
    </row>
    <row r="200" spans="2:7">
      <c r="B200" s="1"/>
      <c r="C200" s="1"/>
      <c r="D200" s="130"/>
      <c r="E200" s="1"/>
      <c r="F200" s="1"/>
      <c r="G200" s="1"/>
    </row>
    <row r="201" spans="2:7">
      <c r="B201" s="1"/>
      <c r="C201" s="1"/>
      <c r="D201" s="130"/>
      <c r="E201" s="1"/>
      <c r="F201" s="1"/>
      <c r="G201" s="1"/>
    </row>
    <row r="202" spans="2:7">
      <c r="B202" s="1"/>
      <c r="C202" s="1"/>
      <c r="D202" s="130"/>
      <c r="E202" s="1"/>
      <c r="F202" s="1"/>
      <c r="G202" s="1"/>
    </row>
    <row r="203" spans="2:7">
      <c r="B203" s="1"/>
      <c r="C203" s="1"/>
      <c r="D203" s="130"/>
      <c r="E203" s="1"/>
      <c r="F203" s="1"/>
      <c r="G203" s="1"/>
    </row>
    <row r="204" spans="2:7">
      <c r="B204" s="1"/>
      <c r="C204" s="1"/>
      <c r="D204" s="130"/>
      <c r="E204" s="1"/>
      <c r="F204" s="1"/>
      <c r="G204" s="1"/>
    </row>
    <row r="205" spans="2:7">
      <c r="B205" s="1"/>
      <c r="C205" s="1"/>
      <c r="D205" s="130"/>
      <c r="E205" s="1"/>
      <c r="F205" s="1"/>
      <c r="G205" s="1"/>
    </row>
    <row r="206" spans="2:7">
      <c r="B206" s="1"/>
      <c r="C206" s="1"/>
      <c r="D206" s="130"/>
      <c r="E206" s="1"/>
      <c r="F206" s="1"/>
      <c r="G206" s="1"/>
    </row>
    <row r="207" spans="2:7">
      <c r="B207" s="1"/>
      <c r="C207" s="1"/>
      <c r="D207" s="130"/>
      <c r="E207" s="1"/>
      <c r="F207" s="1"/>
      <c r="G207" s="1"/>
    </row>
    <row r="208" spans="2:7">
      <c r="B208" s="1"/>
      <c r="C208" s="1"/>
      <c r="D208" s="130"/>
      <c r="E208" s="1"/>
      <c r="F208" s="1"/>
      <c r="G208" s="1"/>
    </row>
    <row r="209" spans="2:7">
      <c r="B209" s="1"/>
      <c r="C209" s="1"/>
      <c r="D209" s="130"/>
      <c r="E209" s="1"/>
      <c r="F209" s="1"/>
      <c r="G209" s="1"/>
    </row>
    <row r="210" spans="2:7">
      <c r="B210" s="1"/>
      <c r="C210" s="1"/>
      <c r="D210" s="130"/>
      <c r="E210" s="1"/>
      <c r="F210" s="1"/>
      <c r="G210" s="1"/>
    </row>
    <row r="211" spans="2:7">
      <c r="B211" s="1"/>
      <c r="C211" s="1"/>
      <c r="D211" s="130"/>
      <c r="E211" s="1"/>
      <c r="F211" s="1"/>
      <c r="G211" s="1"/>
    </row>
    <row r="212" spans="2:7">
      <c r="B212" s="1"/>
      <c r="C212" s="1"/>
      <c r="D212" s="130"/>
      <c r="E212" s="1"/>
      <c r="F212" s="1"/>
      <c r="G212" s="1"/>
    </row>
    <row r="213" spans="2:7">
      <c r="B213" s="1"/>
      <c r="C213" s="1"/>
      <c r="D213" s="130"/>
      <c r="E213" s="1"/>
      <c r="F213" s="1"/>
      <c r="G213" s="1"/>
    </row>
    <row r="214" spans="2:7">
      <c r="B214" s="1"/>
      <c r="C214" s="1"/>
      <c r="D214" s="130"/>
      <c r="E214" s="1"/>
      <c r="F214" s="1"/>
      <c r="G214" s="1"/>
    </row>
    <row r="215" spans="2:7">
      <c r="B215" s="1"/>
      <c r="C215" s="1"/>
      <c r="D215" s="130"/>
      <c r="E215" s="1"/>
      <c r="F215" s="1"/>
      <c r="G215" s="1"/>
    </row>
    <row r="216" spans="2:7">
      <c r="B216" s="1"/>
      <c r="C216" s="1"/>
      <c r="D216" s="130"/>
      <c r="E216" s="1"/>
      <c r="F216" s="1"/>
      <c r="G216" s="1"/>
    </row>
    <row r="217" spans="2:7">
      <c r="B217" s="1"/>
      <c r="C217" s="1"/>
      <c r="D217" s="130"/>
      <c r="E217" s="1"/>
      <c r="F217" s="1"/>
      <c r="G217" s="1"/>
    </row>
    <row r="218" spans="2:7">
      <c r="B218" s="1"/>
      <c r="C218" s="1"/>
      <c r="D218" s="130"/>
      <c r="E218" s="1"/>
      <c r="F218" s="1"/>
      <c r="G218" s="1"/>
    </row>
    <row r="219" spans="2:7">
      <c r="B219" s="1"/>
      <c r="C219" s="1"/>
      <c r="D219" s="130"/>
      <c r="E219" s="1"/>
      <c r="F219" s="1"/>
      <c r="G219" s="1"/>
    </row>
    <row r="220" spans="2:7">
      <c r="B220" s="1"/>
      <c r="C220" s="1"/>
      <c r="D220" s="130"/>
      <c r="E220" s="1"/>
      <c r="F220" s="1"/>
      <c r="G220" s="1"/>
    </row>
    <row r="221" spans="2:7">
      <c r="B221" s="1"/>
      <c r="C221" s="1"/>
      <c r="D221" s="130"/>
      <c r="E221" s="1"/>
      <c r="F221" s="1"/>
      <c r="G221" s="1"/>
    </row>
    <row r="222" spans="2:7">
      <c r="B222" s="1"/>
      <c r="C222" s="1"/>
      <c r="D222" s="130"/>
      <c r="E222" s="1"/>
      <c r="F222" s="1"/>
      <c r="G222" s="1"/>
    </row>
    <row r="223" spans="2:7">
      <c r="B223" s="1"/>
      <c r="C223" s="1"/>
      <c r="D223" s="130"/>
      <c r="E223" s="1"/>
      <c r="F223" s="1"/>
      <c r="G223" s="1"/>
    </row>
    <row r="224" spans="2:7">
      <c r="B224" s="1"/>
      <c r="C224" s="1"/>
      <c r="D224" s="130"/>
      <c r="E224" s="1"/>
      <c r="F224" s="1"/>
      <c r="G224" s="1"/>
    </row>
    <row r="225" spans="2:7">
      <c r="B225" s="1"/>
      <c r="C225" s="1"/>
      <c r="D225" s="130"/>
      <c r="E225" s="1"/>
      <c r="F225" s="1"/>
      <c r="G225" s="1"/>
    </row>
    <row r="226" spans="2:7">
      <c r="B226" s="1"/>
      <c r="C226" s="1"/>
      <c r="D226" s="130"/>
      <c r="E226" s="1"/>
      <c r="F226" s="1"/>
      <c r="G226" s="1"/>
    </row>
    <row r="227" spans="2:7">
      <c r="B227" s="1"/>
      <c r="C227" s="1"/>
      <c r="D227" s="130"/>
      <c r="E227" s="1"/>
      <c r="F227" s="1"/>
      <c r="G227" s="1"/>
    </row>
    <row r="228" spans="2:7">
      <c r="B228" s="1"/>
      <c r="C228" s="1"/>
      <c r="D228" s="130"/>
      <c r="E228" s="1"/>
      <c r="F228" s="1"/>
      <c r="G228" s="1"/>
    </row>
    <row r="229" spans="2:7">
      <c r="B229" s="1"/>
      <c r="C229" s="1"/>
      <c r="D229" s="130"/>
      <c r="E229" s="1"/>
      <c r="F229" s="1"/>
      <c r="G229" s="1"/>
    </row>
    <row r="230" spans="2:7">
      <c r="B230" s="1"/>
      <c r="C230" s="1"/>
      <c r="D230" s="130"/>
      <c r="E230" s="1"/>
      <c r="F230" s="1"/>
      <c r="G230" s="1"/>
    </row>
    <row r="231" spans="2:7">
      <c r="B231" s="1"/>
      <c r="C231" s="1"/>
      <c r="D231" s="130"/>
      <c r="E231" s="1"/>
      <c r="F231" s="1"/>
      <c r="G231" s="1"/>
    </row>
    <row r="232" spans="2:7">
      <c r="B232" s="1"/>
      <c r="C232" s="1"/>
      <c r="D232" s="130"/>
      <c r="E232" s="1"/>
      <c r="F232" s="1"/>
      <c r="G232" s="1"/>
    </row>
    <row r="233" spans="2:7">
      <c r="B233" s="1"/>
      <c r="C233" s="1"/>
      <c r="D233" s="130"/>
      <c r="E233" s="1"/>
      <c r="F233" s="1"/>
      <c r="G233" s="1"/>
    </row>
    <row r="234" spans="2:7">
      <c r="B234" s="1"/>
      <c r="C234" s="1"/>
      <c r="D234" s="130"/>
      <c r="E234" s="1"/>
      <c r="F234" s="1"/>
      <c r="G234" s="1"/>
    </row>
    <row r="235" spans="2:7">
      <c r="B235" s="1"/>
      <c r="C235" s="1"/>
      <c r="D235" s="130"/>
      <c r="E235" s="1"/>
      <c r="F235" s="1"/>
      <c r="G235" s="1"/>
    </row>
    <row r="236" spans="2:7">
      <c r="B236" s="1"/>
      <c r="C236" s="1"/>
      <c r="D236" s="130"/>
      <c r="E236" s="1"/>
      <c r="F236" s="1"/>
      <c r="G236" s="1"/>
    </row>
    <row r="237" spans="2:7">
      <c r="B237" s="1"/>
      <c r="C237" s="1"/>
      <c r="D237" s="130"/>
      <c r="E237" s="1"/>
      <c r="F237" s="1"/>
      <c r="G237" s="1"/>
    </row>
    <row r="238" spans="2:7">
      <c r="B238" s="1"/>
      <c r="C238" s="1"/>
      <c r="D238" s="130"/>
      <c r="E238" s="1"/>
      <c r="F238" s="1"/>
      <c r="G238" s="1"/>
    </row>
    <row r="239" spans="2:7">
      <c r="B239" s="1"/>
      <c r="C239" s="1"/>
      <c r="D239" s="130"/>
      <c r="E239" s="1"/>
      <c r="F239" s="1"/>
      <c r="G239" s="1"/>
    </row>
    <row r="240" spans="2:7">
      <c r="B240" s="1"/>
      <c r="C240" s="1"/>
      <c r="D240" s="130"/>
      <c r="E240" s="1"/>
      <c r="F240" s="1"/>
      <c r="G240" s="1"/>
    </row>
    <row r="241" spans="2:7">
      <c r="B241" s="1"/>
      <c r="C241" s="1"/>
      <c r="D241" s="130"/>
      <c r="E241" s="1"/>
      <c r="F241" s="1"/>
      <c r="G241" s="1"/>
    </row>
    <row r="242" spans="2:7">
      <c r="B242" s="1"/>
      <c r="C242" s="1"/>
      <c r="D242" s="130"/>
      <c r="E242" s="1"/>
      <c r="F242" s="1"/>
      <c r="G242" s="1"/>
    </row>
    <row r="243" spans="2:7">
      <c r="B243" s="1"/>
      <c r="C243" s="1"/>
      <c r="D243" s="130"/>
      <c r="E243" s="1"/>
      <c r="F243" s="1"/>
      <c r="G243" s="1"/>
    </row>
    <row r="244" spans="2:7">
      <c r="B244" s="1"/>
      <c r="C244" s="1"/>
      <c r="D244" s="130"/>
      <c r="E244" s="1"/>
      <c r="F244" s="1"/>
      <c r="G244" s="1"/>
    </row>
    <row r="245" spans="2:7">
      <c r="B245" s="1"/>
      <c r="C245" s="1"/>
      <c r="D245" s="130"/>
      <c r="E245" s="1"/>
      <c r="F245" s="1"/>
      <c r="G245" s="1"/>
    </row>
    <row r="246" spans="2:7">
      <c r="B246" s="1"/>
      <c r="C246" s="1"/>
      <c r="D246" s="130"/>
      <c r="E246" s="1"/>
      <c r="F246" s="1"/>
      <c r="G246" s="1"/>
    </row>
    <row r="247" spans="2:7">
      <c r="B247" s="1"/>
      <c r="C247" s="1"/>
      <c r="D247" s="130"/>
      <c r="E247" s="1"/>
      <c r="F247" s="1"/>
      <c r="G247" s="1"/>
    </row>
    <row r="248" spans="2:7">
      <c r="B248" s="1"/>
      <c r="C248" s="1"/>
      <c r="D248" s="130"/>
      <c r="E248" s="1"/>
      <c r="F248" s="1"/>
      <c r="G248" s="1"/>
    </row>
    <row r="249" spans="2:7">
      <c r="B249" s="1"/>
      <c r="C249" s="1"/>
      <c r="D249" s="130"/>
      <c r="E249" s="1"/>
      <c r="F249" s="1"/>
      <c r="G249" s="1"/>
    </row>
    <row r="250" spans="2:7">
      <c r="B250" s="1"/>
      <c r="C250" s="1"/>
      <c r="D250" s="130"/>
      <c r="E250" s="1"/>
      <c r="F250" s="1"/>
      <c r="G250" s="1"/>
    </row>
    <row r="251" spans="2:7">
      <c r="B251" s="1"/>
      <c r="C251" s="1"/>
      <c r="D251" s="130"/>
      <c r="E251" s="1"/>
      <c r="F251" s="1"/>
      <c r="G251" s="1"/>
    </row>
    <row r="252" spans="2:7">
      <c r="B252" s="1"/>
      <c r="C252" s="1"/>
      <c r="D252" s="130"/>
      <c r="E252" s="1"/>
      <c r="F252" s="1"/>
      <c r="G252" s="1"/>
    </row>
    <row r="253" spans="2:7">
      <c r="B253" s="1"/>
      <c r="C253" s="1"/>
      <c r="D253" s="130"/>
      <c r="E253" s="1"/>
      <c r="F253" s="1"/>
      <c r="G253" s="1"/>
    </row>
    <row r="254" spans="2:7">
      <c r="B254" s="1"/>
      <c r="C254" s="1"/>
      <c r="D254" s="130"/>
      <c r="E254" s="1"/>
      <c r="F254" s="1"/>
      <c r="G254" s="1"/>
    </row>
    <row r="255" spans="2:7">
      <c r="B255" s="1"/>
      <c r="C255" s="1"/>
      <c r="D255" s="130"/>
      <c r="E255" s="1"/>
      <c r="F255" s="1"/>
      <c r="G255" s="1"/>
    </row>
    <row r="256" spans="2:7">
      <c r="B256" s="1"/>
      <c r="C256" s="1"/>
      <c r="D256" s="130"/>
      <c r="E256" s="1"/>
      <c r="F256" s="1"/>
      <c r="G256" s="1"/>
    </row>
    <row r="257" spans="2:7">
      <c r="B257" s="1"/>
      <c r="C257" s="1"/>
      <c r="D257" s="130"/>
      <c r="E257" s="1"/>
      <c r="F257" s="1"/>
      <c r="G257" s="1"/>
    </row>
    <row r="258" spans="2:7">
      <c r="B258" s="1"/>
      <c r="C258" s="1"/>
      <c r="D258" s="130"/>
      <c r="E258" s="1"/>
      <c r="F258" s="1"/>
      <c r="G258" s="1"/>
    </row>
    <row r="259" spans="2:7">
      <c r="B259" s="1"/>
      <c r="C259" s="1"/>
      <c r="D259" s="130"/>
      <c r="E259" s="1"/>
      <c r="F259" s="1"/>
      <c r="G259" s="1"/>
    </row>
    <row r="260" spans="2:7">
      <c r="B260" s="1"/>
      <c r="C260" s="1"/>
      <c r="D260" s="130"/>
      <c r="E260" s="1"/>
      <c r="F260" s="1"/>
      <c r="G260" s="1"/>
    </row>
    <row r="261" spans="2:7">
      <c r="B261" s="1"/>
      <c r="C261" s="1"/>
      <c r="D261" s="130"/>
      <c r="E261" s="1"/>
      <c r="F261" s="1"/>
      <c r="G261" s="1"/>
    </row>
    <row r="262" spans="2:7">
      <c r="B262" s="1"/>
      <c r="C262" s="1"/>
      <c r="D262" s="130"/>
      <c r="E262" s="1"/>
      <c r="F262" s="1"/>
      <c r="G262" s="1"/>
    </row>
    <row r="263" spans="2:7">
      <c r="B263" s="1"/>
      <c r="C263" s="1"/>
      <c r="D263" s="130"/>
      <c r="E263" s="1"/>
      <c r="F263" s="1"/>
      <c r="G263" s="1"/>
    </row>
    <row r="264" spans="2:7">
      <c r="B264" s="1"/>
      <c r="C264" s="1"/>
      <c r="D264" s="130"/>
      <c r="E264" s="1"/>
      <c r="F264" s="1"/>
      <c r="G264" s="1"/>
    </row>
    <row r="265" spans="2:7">
      <c r="B265" s="1"/>
      <c r="C265" s="1"/>
      <c r="D265" s="130"/>
      <c r="E265" s="1"/>
      <c r="F265" s="1"/>
      <c r="G265" s="1"/>
    </row>
    <row r="266" spans="2:7">
      <c r="B266" s="1"/>
      <c r="C266" s="1"/>
      <c r="D266" s="130"/>
      <c r="E266" s="1"/>
      <c r="F266" s="1"/>
      <c r="G266" s="1"/>
    </row>
    <row r="267" spans="2:7">
      <c r="B267" s="1"/>
      <c r="C267" s="1"/>
      <c r="D267" s="130"/>
      <c r="E267" s="1"/>
      <c r="F267" s="1"/>
      <c r="G267" s="1"/>
    </row>
    <row r="268" spans="2:7">
      <c r="B268" s="1"/>
      <c r="C268" s="1"/>
      <c r="D268" s="130"/>
      <c r="E268" s="1"/>
      <c r="F268" s="1"/>
      <c r="G268" s="1"/>
    </row>
    <row r="269" spans="2:7">
      <c r="B269" s="1"/>
      <c r="C269" s="1"/>
      <c r="D269" s="130"/>
      <c r="E269" s="1"/>
      <c r="F269" s="1"/>
      <c r="G269" s="1"/>
    </row>
    <row r="270" spans="2:7">
      <c r="B270" s="1"/>
      <c r="C270" s="1"/>
      <c r="D270" s="130"/>
      <c r="E270" s="1"/>
      <c r="F270" s="1"/>
      <c r="G270" s="1"/>
    </row>
    <row r="271" spans="2:7">
      <c r="B271" s="1"/>
      <c r="C271" s="1"/>
      <c r="D271" s="130"/>
      <c r="E271" s="1"/>
      <c r="F271" s="1"/>
      <c r="G271" s="1"/>
    </row>
    <row r="272" spans="2:7">
      <c r="B272" s="1"/>
      <c r="C272" s="1"/>
      <c r="D272" s="130"/>
      <c r="E272" s="1"/>
      <c r="F272" s="1"/>
      <c r="G272" s="1"/>
    </row>
    <row r="273" spans="2:7">
      <c r="B273" s="1"/>
      <c r="C273" s="1"/>
      <c r="D273" s="130"/>
      <c r="E273" s="1"/>
      <c r="F273" s="1"/>
      <c r="G273" s="1"/>
    </row>
    <row r="274" spans="2:7">
      <c r="B274" s="1"/>
      <c r="C274" s="1"/>
      <c r="D274" s="130"/>
      <c r="E274" s="1"/>
      <c r="F274" s="1"/>
      <c r="G274" s="1"/>
    </row>
    <row r="275" spans="2:7">
      <c r="B275" s="1"/>
      <c r="C275" s="1"/>
      <c r="D275" s="130"/>
      <c r="E275" s="1"/>
      <c r="F275" s="1"/>
      <c r="G275" s="1"/>
    </row>
    <row r="276" spans="2:7">
      <c r="B276" s="1"/>
      <c r="C276" s="1"/>
      <c r="D276" s="130"/>
      <c r="E276" s="1"/>
      <c r="F276" s="1"/>
      <c r="G276" s="1"/>
    </row>
    <row r="277" spans="2:7">
      <c r="B277" s="1"/>
      <c r="C277" s="1"/>
      <c r="D277" s="130"/>
      <c r="E277" s="1"/>
      <c r="F277" s="1"/>
      <c r="G277" s="1"/>
    </row>
    <row r="278" spans="2:7">
      <c r="B278" s="1"/>
      <c r="C278" s="1"/>
      <c r="D278" s="130"/>
      <c r="E278" s="1"/>
      <c r="F278" s="1"/>
      <c r="G278" s="1"/>
    </row>
    <row r="279" spans="2:7">
      <c r="B279" s="1"/>
      <c r="C279" s="1"/>
      <c r="D279" s="130"/>
      <c r="E279" s="1"/>
      <c r="F279" s="1"/>
      <c r="G279" s="1"/>
    </row>
    <row r="280" spans="2:7">
      <c r="B280" s="1"/>
      <c r="C280" s="1"/>
      <c r="D280" s="130"/>
      <c r="E280" s="1"/>
      <c r="F280" s="1"/>
      <c r="G280" s="1"/>
    </row>
    <row r="281" spans="2:7">
      <c r="B281" s="1"/>
      <c r="C281" s="1"/>
      <c r="D281" s="130"/>
      <c r="E281" s="1"/>
      <c r="F281" s="1"/>
      <c r="G281" s="1"/>
    </row>
    <row r="282" spans="2:7">
      <c r="B282" s="1"/>
      <c r="C282" s="1"/>
      <c r="D282" s="130"/>
      <c r="E282" s="1"/>
      <c r="F282" s="1"/>
      <c r="G282" s="1"/>
    </row>
    <row r="283" spans="2:7">
      <c r="B283" s="1"/>
      <c r="C283" s="1"/>
      <c r="D283" s="130"/>
      <c r="E283" s="1"/>
      <c r="F283" s="1"/>
      <c r="G283" s="1"/>
    </row>
    <row r="284" spans="2:7">
      <c r="B284" s="1"/>
      <c r="C284" s="1"/>
      <c r="D284" s="130"/>
      <c r="E284" s="1"/>
      <c r="F284" s="1"/>
      <c r="G284" s="1"/>
    </row>
    <row r="285" spans="2:7">
      <c r="B285" s="1"/>
      <c r="C285" s="1"/>
      <c r="D285" s="130"/>
      <c r="E285" s="1"/>
      <c r="F285" s="1"/>
      <c r="G285" s="1"/>
    </row>
    <row r="286" spans="2:7">
      <c r="B286" s="1"/>
      <c r="C286" s="1"/>
      <c r="D286" s="130"/>
      <c r="E286" s="1"/>
      <c r="F286" s="1"/>
      <c r="G286" s="1"/>
    </row>
    <row r="287" spans="2:7">
      <c r="B287" s="1"/>
      <c r="C287" s="1"/>
      <c r="D287" s="130"/>
      <c r="E287" s="1"/>
      <c r="F287" s="1"/>
      <c r="G287" s="1"/>
    </row>
    <row r="288" spans="2:7">
      <c r="B288" s="1"/>
      <c r="C288" s="1"/>
      <c r="D288" s="130"/>
      <c r="E288" s="1"/>
      <c r="F288" s="1"/>
      <c r="G288" s="1"/>
    </row>
    <row r="289" spans="2:7">
      <c r="B289" s="1"/>
      <c r="C289" s="1"/>
      <c r="D289" s="130"/>
      <c r="E289" s="1"/>
      <c r="F289" s="1"/>
      <c r="G289" s="1"/>
    </row>
    <row r="290" spans="2:7">
      <c r="B290" s="1"/>
      <c r="C290" s="1"/>
      <c r="D290" s="130"/>
      <c r="E290" s="1"/>
      <c r="F290" s="1"/>
      <c r="G290" s="1"/>
    </row>
    <row r="291" spans="2:7">
      <c r="B291" s="1"/>
      <c r="C291" s="1"/>
      <c r="D291" s="130"/>
      <c r="E291" s="1"/>
      <c r="F291" s="1"/>
      <c r="G291" s="1"/>
    </row>
    <row r="292" spans="2:7">
      <c r="B292" s="1"/>
      <c r="C292" s="1"/>
      <c r="D292" s="130"/>
      <c r="E292" s="1"/>
      <c r="F292" s="1"/>
      <c r="G292" s="1"/>
    </row>
    <row r="293" spans="2:7">
      <c r="B293" s="1"/>
      <c r="C293" s="1"/>
      <c r="D293" s="130"/>
      <c r="E293" s="1"/>
      <c r="F293" s="1"/>
      <c r="G293" s="1"/>
    </row>
    <row r="294" spans="2:7">
      <c r="B294" s="1"/>
      <c r="C294" s="1"/>
      <c r="D294" s="130"/>
      <c r="E294" s="1"/>
      <c r="F294" s="1"/>
      <c r="G294" s="1"/>
    </row>
    <row r="295" spans="2:7">
      <c r="B295" s="1"/>
      <c r="C295" s="1"/>
      <c r="D295" s="130"/>
      <c r="E295" s="1"/>
      <c r="F295" s="1"/>
      <c r="G295" s="1"/>
    </row>
    <row r="296" spans="2:7">
      <c r="B296" s="1"/>
      <c r="C296" s="1"/>
      <c r="D296" s="130"/>
      <c r="E296" s="1"/>
      <c r="F296" s="1"/>
      <c r="G296" s="1"/>
    </row>
    <row r="297" spans="2:7">
      <c r="B297" s="1"/>
      <c r="C297" s="1"/>
      <c r="D297" s="130"/>
      <c r="E297" s="1"/>
      <c r="F297" s="1"/>
      <c r="G297" s="1"/>
    </row>
    <row r="298" spans="2:7">
      <c r="B298" s="1"/>
      <c r="C298" s="1"/>
      <c r="D298" s="130"/>
      <c r="E298" s="1"/>
      <c r="F298" s="1"/>
      <c r="G298" s="1"/>
    </row>
    <row r="299" spans="2:7">
      <c r="B299" s="1"/>
      <c r="C299" s="1"/>
      <c r="D299" s="130"/>
      <c r="E299" s="1"/>
      <c r="F299" s="1"/>
      <c r="G299" s="1"/>
    </row>
    <row r="300" spans="2:7">
      <c r="B300" s="1"/>
      <c r="C300" s="1"/>
      <c r="D300" s="130"/>
      <c r="E300" s="1"/>
      <c r="F300" s="1"/>
      <c r="G300" s="1"/>
    </row>
    <row r="301" spans="2:7">
      <c r="B301" s="1"/>
      <c r="C301" s="1"/>
      <c r="D301" s="130"/>
      <c r="E301" s="1"/>
      <c r="F301" s="1"/>
      <c r="G301" s="1"/>
    </row>
    <row r="302" spans="2:7">
      <c r="B302" s="1"/>
      <c r="C302" s="1"/>
      <c r="D302" s="130"/>
      <c r="E302" s="1"/>
      <c r="F302" s="1"/>
      <c r="G302" s="1"/>
    </row>
    <row r="303" spans="2:7">
      <c r="B303" s="1"/>
      <c r="C303" s="1"/>
      <c r="D303" s="130"/>
      <c r="E303" s="1"/>
      <c r="F303" s="1"/>
      <c r="G303" s="1"/>
    </row>
    <row r="304" spans="2:7">
      <c r="B304" s="1"/>
      <c r="C304" s="1"/>
      <c r="D304" s="130"/>
      <c r="E304" s="1"/>
      <c r="F304" s="1"/>
      <c r="G304" s="1"/>
    </row>
    <row r="305" spans="2:7">
      <c r="B305" s="1"/>
      <c r="C305" s="1"/>
      <c r="D305" s="130"/>
      <c r="E305" s="1"/>
      <c r="F305" s="1"/>
      <c r="G305" s="1"/>
    </row>
    <row r="306" spans="2:7">
      <c r="B306" s="1"/>
      <c r="C306" s="1"/>
      <c r="D306" s="130"/>
      <c r="E306" s="1"/>
      <c r="F306" s="1"/>
      <c r="G306" s="1"/>
    </row>
    <row r="307" spans="2:7">
      <c r="B307" s="1"/>
      <c r="C307" s="1"/>
      <c r="D307" s="130"/>
      <c r="E307" s="1"/>
      <c r="F307" s="1"/>
      <c r="G307" s="1"/>
    </row>
    <row r="308" spans="2:7">
      <c r="B308" s="1"/>
      <c r="C308" s="1"/>
      <c r="D308" s="130"/>
      <c r="E308" s="1"/>
      <c r="F308" s="1"/>
      <c r="G308" s="1"/>
    </row>
    <row r="309" spans="2:7">
      <c r="B309" s="1"/>
      <c r="C309" s="1"/>
      <c r="D309" s="130"/>
      <c r="E309" s="1"/>
      <c r="F309" s="1"/>
      <c r="G309" s="1"/>
    </row>
    <row r="310" spans="2:7">
      <c r="B310" s="1"/>
      <c r="C310" s="1"/>
      <c r="D310" s="130"/>
      <c r="E310" s="1"/>
      <c r="F310" s="1"/>
      <c r="G310" s="1"/>
    </row>
    <row r="311" spans="2:7">
      <c r="B311" s="1"/>
      <c r="C311" s="1"/>
      <c r="D311" s="130"/>
      <c r="E311" s="1"/>
      <c r="F311" s="1"/>
      <c r="G311" s="1"/>
    </row>
    <row r="312" spans="2:7">
      <c r="B312" s="1"/>
      <c r="C312" s="1"/>
      <c r="D312" s="130"/>
      <c r="E312" s="1"/>
      <c r="F312" s="1"/>
      <c r="G312" s="1"/>
    </row>
    <row r="313" spans="2:7">
      <c r="B313" s="1"/>
      <c r="C313" s="1"/>
      <c r="D313" s="130"/>
      <c r="E313" s="1"/>
      <c r="F313" s="1"/>
      <c r="G313" s="1"/>
    </row>
    <row r="314" spans="2:7">
      <c r="B314" s="1"/>
      <c r="C314" s="1"/>
      <c r="D314" s="130"/>
      <c r="E314" s="1"/>
      <c r="F314" s="1"/>
      <c r="G314" s="1"/>
    </row>
    <row r="315" spans="2:7">
      <c r="B315" s="1"/>
      <c r="C315" s="1"/>
      <c r="D315" s="130"/>
      <c r="E315" s="1"/>
      <c r="F315" s="1"/>
      <c r="G315" s="1"/>
    </row>
    <row r="316" spans="2:7">
      <c r="B316" s="1"/>
      <c r="C316" s="1"/>
      <c r="D316" s="130"/>
      <c r="E316" s="1"/>
      <c r="F316" s="1"/>
      <c r="G316" s="1"/>
    </row>
    <row r="317" spans="2:7">
      <c r="B317" s="1"/>
      <c r="C317" s="1"/>
      <c r="D317" s="130"/>
      <c r="E317" s="1"/>
      <c r="F317" s="1"/>
      <c r="G317" s="1"/>
    </row>
    <row r="318" spans="2:7">
      <c r="B318" s="1"/>
      <c r="C318" s="1"/>
      <c r="D318" s="130"/>
      <c r="E318" s="1"/>
      <c r="F318" s="1"/>
      <c r="G318" s="1"/>
    </row>
    <row r="319" spans="2:7">
      <c r="B319" s="1"/>
      <c r="C319" s="1"/>
      <c r="D319" s="130"/>
      <c r="E319" s="1"/>
      <c r="F319" s="1"/>
      <c r="G319" s="1"/>
    </row>
    <row r="320" spans="2:7">
      <c r="B320" s="1"/>
      <c r="C320" s="1"/>
      <c r="D320" s="130"/>
      <c r="E320" s="1"/>
      <c r="F320" s="1"/>
      <c r="G320" s="1"/>
    </row>
    <row r="321" spans="2:7">
      <c r="B321" s="1"/>
      <c r="C321" s="1"/>
      <c r="D321" s="130"/>
      <c r="E321" s="1"/>
      <c r="F321" s="1"/>
      <c r="G321" s="1"/>
    </row>
    <row r="322" spans="2:7">
      <c r="B322" s="1"/>
      <c r="C322" s="1"/>
      <c r="D322" s="130"/>
      <c r="E322" s="1"/>
      <c r="F322" s="1"/>
      <c r="G322" s="1"/>
    </row>
    <row r="323" spans="2:7">
      <c r="B323" s="1"/>
      <c r="C323" s="1"/>
      <c r="D323" s="130"/>
      <c r="E323" s="1"/>
      <c r="F323" s="1"/>
      <c r="G323" s="1"/>
    </row>
    <row r="324" spans="2:7">
      <c r="B324" s="1"/>
      <c r="C324" s="1"/>
      <c r="D324" s="130"/>
      <c r="E324" s="1"/>
      <c r="F324" s="1"/>
      <c r="G324" s="1"/>
    </row>
    <row r="325" spans="2:7">
      <c r="B325" s="1"/>
      <c r="C325" s="1"/>
      <c r="D325" s="130"/>
      <c r="E325" s="1"/>
      <c r="F325" s="1"/>
      <c r="G325" s="1"/>
    </row>
    <row r="326" spans="2:7">
      <c r="B326" s="1"/>
      <c r="C326" s="1"/>
      <c r="D326" s="130"/>
      <c r="E326" s="1"/>
      <c r="F326" s="1"/>
      <c r="G326" s="1"/>
    </row>
    <row r="327" spans="2:7">
      <c r="B327" s="1"/>
      <c r="C327" s="1"/>
      <c r="D327" s="130"/>
      <c r="E327" s="1"/>
      <c r="F327" s="1"/>
      <c r="G327" s="1"/>
    </row>
    <row r="328" spans="2:7">
      <c r="B328" s="1"/>
      <c r="C328" s="1"/>
      <c r="D328" s="130"/>
      <c r="E328" s="1"/>
      <c r="F328" s="1"/>
      <c r="G328" s="1"/>
    </row>
    <row r="329" spans="2:7">
      <c r="B329" s="1"/>
      <c r="C329" s="1"/>
      <c r="D329" s="130"/>
      <c r="E329" s="1"/>
      <c r="F329" s="1"/>
      <c r="G329" s="1"/>
    </row>
    <row r="330" spans="2:7">
      <c r="B330" s="1"/>
      <c r="C330" s="1"/>
      <c r="D330" s="130"/>
      <c r="E330" s="1"/>
      <c r="F330" s="1"/>
      <c r="G330" s="1"/>
    </row>
    <row r="331" spans="2:7">
      <c r="B331" s="1"/>
      <c r="C331" s="1"/>
      <c r="D331" s="130"/>
      <c r="E331" s="1"/>
      <c r="F331" s="1"/>
      <c r="G331" s="1"/>
    </row>
    <row r="332" spans="2:7">
      <c r="B332" s="1"/>
      <c r="C332" s="1"/>
      <c r="D332" s="130"/>
      <c r="E332" s="1"/>
      <c r="F332" s="1"/>
      <c r="G332" s="1"/>
    </row>
    <row r="333" spans="2:7">
      <c r="B333" s="1"/>
      <c r="C333" s="1"/>
      <c r="D333" s="130"/>
      <c r="E333" s="1"/>
      <c r="F333" s="1"/>
      <c r="G333" s="1"/>
    </row>
    <row r="334" spans="2:7">
      <c r="B334" s="1"/>
      <c r="C334" s="1"/>
      <c r="D334" s="130"/>
      <c r="E334" s="1"/>
      <c r="F334" s="1"/>
      <c r="G334" s="1"/>
    </row>
    <row r="335" spans="2:7">
      <c r="B335" s="1"/>
      <c r="C335" s="1"/>
      <c r="D335" s="130"/>
      <c r="E335" s="1"/>
      <c r="F335" s="1"/>
      <c r="G335" s="1"/>
    </row>
    <row r="336" spans="2:7">
      <c r="B336" s="1"/>
      <c r="C336" s="1"/>
      <c r="D336" s="130"/>
      <c r="E336" s="1"/>
      <c r="F336" s="1"/>
      <c r="G336" s="1"/>
    </row>
    <row r="337" spans="2:7">
      <c r="B337" s="1"/>
      <c r="C337" s="1"/>
      <c r="D337" s="130"/>
      <c r="E337" s="1"/>
      <c r="F337" s="1"/>
      <c r="G337" s="1"/>
    </row>
    <row r="338" spans="2:7">
      <c r="B338" s="1"/>
      <c r="C338" s="1"/>
      <c r="D338" s="130"/>
      <c r="E338" s="1"/>
      <c r="F338" s="1"/>
      <c r="G338" s="1"/>
    </row>
    <row r="339" spans="2:7">
      <c r="B339" s="1"/>
      <c r="C339" s="1"/>
      <c r="D339" s="130"/>
      <c r="E339" s="1"/>
      <c r="F339" s="1"/>
      <c r="G339" s="1"/>
    </row>
    <row r="340" spans="2:7">
      <c r="B340" s="1"/>
      <c r="C340" s="1"/>
      <c r="D340" s="130"/>
      <c r="E340" s="1"/>
      <c r="F340" s="1"/>
      <c r="G340" s="1"/>
    </row>
    <row r="341" spans="2:7">
      <c r="B341" s="1"/>
      <c r="C341" s="1"/>
      <c r="D341" s="130"/>
      <c r="E341" s="1"/>
      <c r="F341" s="1"/>
      <c r="G341" s="1"/>
    </row>
    <row r="342" spans="2:7">
      <c r="B342" s="1"/>
      <c r="C342" s="1"/>
      <c r="D342" s="130"/>
      <c r="E342" s="1"/>
      <c r="F342" s="1"/>
      <c r="G342" s="1"/>
    </row>
    <row r="343" spans="2:7">
      <c r="B343" s="1"/>
      <c r="C343" s="1"/>
      <c r="D343" s="130"/>
      <c r="E343" s="1"/>
      <c r="F343" s="1"/>
      <c r="G343" s="1"/>
    </row>
    <row r="344" spans="2:7">
      <c r="B344" s="1"/>
      <c r="C344" s="1"/>
      <c r="D344" s="130"/>
      <c r="E344" s="1"/>
      <c r="F344" s="1"/>
      <c r="G344" s="1"/>
    </row>
    <row r="345" spans="2:7">
      <c r="B345" s="1"/>
      <c r="C345" s="1"/>
      <c r="D345" s="130"/>
      <c r="E345" s="1"/>
      <c r="F345" s="1"/>
      <c r="G345" s="1"/>
    </row>
    <row r="346" spans="2:7">
      <c r="B346" s="1"/>
      <c r="C346" s="1"/>
      <c r="D346" s="130"/>
      <c r="E346" s="1"/>
      <c r="F346" s="1"/>
      <c r="G346" s="1"/>
    </row>
    <row r="347" spans="2:7">
      <c r="B347" s="1"/>
      <c r="C347" s="1"/>
      <c r="D347" s="130"/>
      <c r="E347" s="1"/>
      <c r="F347" s="1"/>
      <c r="G347" s="1"/>
    </row>
    <row r="348" spans="2:7">
      <c r="B348" s="1"/>
      <c r="C348" s="1"/>
      <c r="D348" s="130"/>
      <c r="E348" s="1"/>
      <c r="F348" s="1"/>
      <c r="G348" s="1"/>
    </row>
    <row r="349" spans="2:7">
      <c r="B349" s="1"/>
      <c r="C349" s="1"/>
      <c r="D349" s="130"/>
      <c r="E349" s="1"/>
      <c r="F349" s="1"/>
      <c r="G349" s="1"/>
    </row>
    <row r="350" spans="2:7">
      <c r="B350" s="1"/>
      <c r="C350" s="1"/>
      <c r="D350" s="130"/>
      <c r="E350" s="1"/>
      <c r="F350" s="1"/>
      <c r="G350" s="1"/>
    </row>
    <row r="351" spans="2:7">
      <c r="B351" s="1"/>
      <c r="C351" s="1"/>
      <c r="D351" s="130"/>
      <c r="E351" s="1"/>
      <c r="F351" s="1"/>
      <c r="G351" s="1"/>
    </row>
    <row r="352" spans="2:7">
      <c r="B352" s="1"/>
      <c r="C352" s="1"/>
      <c r="D352" s="130"/>
      <c r="E352" s="1"/>
      <c r="F352" s="1"/>
      <c r="G352" s="1"/>
    </row>
    <row r="353" spans="2:7">
      <c r="B353" s="1"/>
      <c r="C353" s="1"/>
      <c r="D353" s="130"/>
      <c r="E353" s="1"/>
      <c r="F353" s="1"/>
      <c r="G353" s="1"/>
    </row>
    <row r="354" spans="2:7">
      <c r="B354" s="1"/>
      <c r="C354" s="1"/>
      <c r="D354" s="130"/>
      <c r="E354" s="1"/>
      <c r="F354" s="1"/>
      <c r="G354" s="1"/>
    </row>
    <row r="355" spans="2:7">
      <c r="B355" s="1"/>
      <c r="C355" s="1"/>
      <c r="D355" s="130"/>
      <c r="E355" s="1"/>
      <c r="F355" s="1"/>
      <c r="G355" s="1"/>
    </row>
    <row r="356" spans="2:7">
      <c r="B356" s="1"/>
      <c r="C356" s="1"/>
      <c r="D356" s="130"/>
      <c r="E356" s="1"/>
      <c r="F356" s="1"/>
      <c r="G356" s="1"/>
    </row>
    <row r="357" spans="2:7">
      <c r="B357" s="1"/>
      <c r="C357" s="1"/>
      <c r="D357" s="130"/>
      <c r="E357" s="1"/>
      <c r="F357" s="1"/>
      <c r="G357" s="1"/>
    </row>
    <row r="358" spans="2:7">
      <c r="B358" s="1"/>
      <c r="C358" s="1"/>
      <c r="D358" s="130"/>
      <c r="E358" s="1"/>
      <c r="F358" s="1"/>
      <c r="G358" s="1"/>
    </row>
    <row r="359" spans="2:7">
      <c r="B359" s="1"/>
      <c r="C359" s="1"/>
      <c r="D359" s="130"/>
      <c r="E359" s="1"/>
      <c r="F359" s="1"/>
      <c r="G359" s="1"/>
    </row>
    <row r="360" spans="2:7">
      <c r="B360" s="1"/>
      <c r="C360" s="1"/>
      <c r="D360" s="130"/>
      <c r="E360" s="1"/>
      <c r="F360" s="1"/>
      <c r="G360" s="1"/>
    </row>
    <row r="361" spans="2:7">
      <c r="B361" s="1"/>
      <c r="C361" s="1"/>
      <c r="D361" s="130"/>
      <c r="E361" s="1"/>
      <c r="F361" s="1"/>
      <c r="G361" s="1"/>
    </row>
    <row r="362" spans="2:7">
      <c r="B362" s="1"/>
      <c r="C362" s="1"/>
      <c r="D362" s="130"/>
      <c r="E362" s="1"/>
      <c r="F362" s="1"/>
      <c r="G362" s="1"/>
    </row>
    <row r="363" spans="2:7">
      <c r="B363" s="1"/>
      <c r="C363" s="1"/>
      <c r="D363" s="130"/>
      <c r="E363" s="1"/>
      <c r="F363" s="1"/>
      <c r="G363" s="1"/>
    </row>
    <row r="364" spans="2:7">
      <c r="B364" s="1"/>
      <c r="C364" s="1"/>
      <c r="D364" s="130"/>
      <c r="E364" s="1"/>
      <c r="F364" s="1"/>
      <c r="G364" s="1"/>
    </row>
    <row r="365" spans="2:7">
      <c r="B365" s="1"/>
      <c r="C365" s="1"/>
      <c r="D365" s="130"/>
      <c r="E365" s="1"/>
      <c r="F365" s="1"/>
      <c r="G365" s="1"/>
    </row>
    <row r="366" spans="2:7">
      <c r="B366" s="1"/>
      <c r="C366" s="1"/>
      <c r="D366" s="130"/>
      <c r="E366" s="1"/>
      <c r="F366" s="1"/>
      <c r="G366" s="1"/>
    </row>
    <row r="367" spans="2:7">
      <c r="B367" s="1"/>
      <c r="C367" s="1"/>
      <c r="D367" s="130"/>
      <c r="E367" s="1"/>
      <c r="F367" s="1"/>
      <c r="G367" s="1"/>
    </row>
    <row r="368" spans="2:7">
      <c r="B368" s="1"/>
      <c r="C368" s="1"/>
      <c r="D368" s="130"/>
      <c r="E368" s="1"/>
      <c r="F368" s="1"/>
      <c r="G368" s="1"/>
    </row>
    <row r="369" spans="2:7">
      <c r="B369" s="1"/>
      <c r="C369" s="1"/>
      <c r="D369" s="130"/>
      <c r="E369" s="1"/>
      <c r="F369" s="1"/>
      <c r="G369" s="1"/>
    </row>
    <row r="370" spans="2:7">
      <c r="B370" s="1"/>
      <c r="C370" s="1"/>
      <c r="D370" s="130"/>
      <c r="E370" s="1"/>
      <c r="F370" s="1"/>
      <c r="G370" s="1"/>
    </row>
    <row r="371" spans="2:7">
      <c r="B371" s="1"/>
      <c r="C371" s="1"/>
      <c r="D371" s="130"/>
      <c r="E371" s="1"/>
      <c r="F371" s="1"/>
      <c r="G371" s="1"/>
    </row>
    <row r="372" spans="2:7">
      <c r="B372" s="1"/>
      <c r="C372" s="1"/>
      <c r="D372" s="130"/>
      <c r="E372" s="1"/>
      <c r="F372" s="1"/>
      <c r="G372" s="1"/>
    </row>
    <row r="373" spans="2:7">
      <c r="B373" s="1"/>
      <c r="C373" s="1"/>
      <c r="D373" s="130"/>
      <c r="E373" s="1"/>
      <c r="F373" s="1"/>
      <c r="G373" s="1"/>
    </row>
    <row r="374" spans="2:7">
      <c r="B374" s="1"/>
      <c r="C374" s="1"/>
      <c r="D374" s="130"/>
      <c r="E374" s="1"/>
      <c r="F374" s="1"/>
      <c r="G374" s="1"/>
    </row>
    <row r="375" spans="2:7">
      <c r="B375" s="1"/>
      <c r="C375" s="1"/>
      <c r="D375" s="130"/>
      <c r="E375" s="1"/>
      <c r="F375" s="1"/>
      <c r="G375" s="1"/>
    </row>
    <row r="376" spans="2:7">
      <c r="B376" s="1"/>
      <c r="C376" s="1"/>
      <c r="D376" s="130"/>
      <c r="E376" s="1"/>
      <c r="F376" s="1"/>
      <c r="G376" s="1"/>
    </row>
    <row r="377" spans="2:7">
      <c r="B377" s="1"/>
      <c r="C377" s="1"/>
      <c r="D377" s="130"/>
      <c r="E377" s="1"/>
      <c r="F377" s="1"/>
      <c r="G377" s="1"/>
    </row>
    <row r="378" spans="2:7">
      <c r="B378" s="1"/>
      <c r="C378" s="1"/>
      <c r="D378" s="130"/>
      <c r="E378" s="1"/>
      <c r="F378" s="1"/>
      <c r="G378" s="1"/>
    </row>
    <row r="379" spans="2:7">
      <c r="B379" s="1"/>
      <c r="C379" s="1"/>
      <c r="D379" s="130"/>
      <c r="E379" s="1"/>
      <c r="F379" s="1"/>
      <c r="G379" s="1"/>
    </row>
    <row r="380" spans="2:7">
      <c r="B380" s="1"/>
      <c r="C380" s="1"/>
      <c r="D380" s="130"/>
      <c r="E380" s="1"/>
      <c r="F380" s="1"/>
      <c r="G380" s="1"/>
    </row>
    <row r="381" spans="2:7">
      <c r="B381" s="1"/>
      <c r="C381" s="1"/>
      <c r="D381" s="130"/>
      <c r="E381" s="1"/>
      <c r="F381" s="1"/>
      <c r="G381" s="1"/>
    </row>
    <row r="382" spans="2:7">
      <c r="B382" s="1"/>
      <c r="C382" s="1"/>
      <c r="D382" s="130"/>
      <c r="E382" s="1"/>
      <c r="F382" s="1"/>
      <c r="G382" s="1"/>
    </row>
    <row r="383" spans="2:7">
      <c r="B383" s="1"/>
      <c r="C383" s="1"/>
      <c r="D383" s="130"/>
      <c r="E383" s="1"/>
      <c r="F383" s="1"/>
      <c r="G383" s="1"/>
    </row>
    <row r="384" spans="2:7">
      <c r="B384" s="1"/>
      <c r="C384" s="1"/>
      <c r="D384" s="130"/>
      <c r="E384" s="1"/>
      <c r="F384" s="1"/>
      <c r="G384" s="1"/>
    </row>
    <row r="385" spans="2:7">
      <c r="B385" s="1"/>
      <c r="C385" s="1"/>
      <c r="D385" s="130"/>
      <c r="E385" s="1"/>
      <c r="F385" s="1"/>
      <c r="G385" s="1"/>
    </row>
    <row r="386" spans="2:7">
      <c r="B386" s="1"/>
      <c r="C386" s="1"/>
      <c r="D386" s="130"/>
      <c r="E386" s="1"/>
      <c r="F386" s="1"/>
      <c r="G386" s="1"/>
    </row>
    <row r="387" spans="2:7">
      <c r="B387" s="1"/>
      <c r="C387" s="1"/>
      <c r="D387" s="130"/>
      <c r="E387" s="1"/>
      <c r="F387" s="1"/>
      <c r="G387" s="1"/>
    </row>
    <row r="388" spans="2:7">
      <c r="B388" s="1"/>
      <c r="C388" s="1"/>
      <c r="D388" s="130"/>
      <c r="E388" s="1"/>
      <c r="F388" s="1"/>
      <c r="G388" s="1"/>
    </row>
    <row r="389" spans="2:7">
      <c r="B389" s="1"/>
      <c r="C389" s="1"/>
      <c r="D389" s="130"/>
      <c r="E389" s="1"/>
      <c r="F389" s="1"/>
      <c r="G389" s="1"/>
    </row>
    <row r="390" spans="2:7">
      <c r="B390" s="1"/>
      <c r="C390" s="1"/>
      <c r="D390" s="130"/>
      <c r="E390" s="1"/>
      <c r="F390" s="1"/>
      <c r="G390" s="1"/>
    </row>
    <row r="391" spans="2:7">
      <c r="B391" s="1"/>
      <c r="C391" s="1"/>
      <c r="D391" s="130"/>
      <c r="E391" s="1"/>
      <c r="F391" s="1"/>
      <c r="G391" s="1"/>
    </row>
    <row r="392" spans="2:7">
      <c r="B392" s="1"/>
      <c r="C392" s="1"/>
      <c r="D392" s="130"/>
      <c r="E392" s="1"/>
      <c r="F392" s="1"/>
      <c r="G392" s="1"/>
    </row>
    <row r="393" spans="2:7">
      <c r="B393" s="1"/>
      <c r="C393" s="1"/>
      <c r="D393" s="130"/>
      <c r="E393" s="1"/>
      <c r="F393" s="1"/>
      <c r="G393" s="1"/>
    </row>
    <row r="394" spans="2:7">
      <c r="B394" s="1"/>
      <c r="C394" s="1"/>
      <c r="D394" s="130"/>
      <c r="E394" s="1"/>
      <c r="F394" s="1"/>
      <c r="G394" s="1"/>
    </row>
    <row r="395" spans="2:7">
      <c r="B395" s="1"/>
      <c r="C395" s="1"/>
      <c r="D395" s="130"/>
      <c r="E395" s="1"/>
      <c r="F395" s="1"/>
      <c r="G395" s="1"/>
    </row>
    <row r="396" spans="2:7">
      <c r="B396" s="1"/>
      <c r="C396" s="1"/>
      <c r="D396" s="130"/>
      <c r="E396" s="1"/>
      <c r="F396" s="1"/>
      <c r="G396" s="1"/>
    </row>
    <row r="397" spans="2:7">
      <c r="B397" s="1"/>
      <c r="C397" s="1"/>
      <c r="D397" s="130"/>
      <c r="E397" s="1"/>
      <c r="F397" s="1"/>
      <c r="G397" s="1"/>
    </row>
    <row r="398" spans="2:7">
      <c r="B398" s="1"/>
      <c r="C398" s="1"/>
      <c r="D398" s="130"/>
      <c r="E398" s="1"/>
      <c r="F398" s="1"/>
      <c r="G398" s="1"/>
    </row>
    <row r="399" spans="2:7">
      <c r="B399" s="1"/>
      <c r="C399" s="1"/>
      <c r="D399" s="130"/>
      <c r="E399" s="1"/>
      <c r="F399" s="1"/>
      <c r="G399" s="1"/>
    </row>
    <row r="400" spans="2:7">
      <c r="B400" s="1"/>
      <c r="C400" s="1"/>
      <c r="D400" s="130"/>
      <c r="E400" s="1"/>
      <c r="F400" s="1"/>
      <c r="G400" s="1"/>
    </row>
    <row r="401" spans="2:7">
      <c r="B401" s="1"/>
      <c r="C401" s="1"/>
      <c r="D401" s="130"/>
      <c r="E401" s="1"/>
      <c r="F401" s="1"/>
      <c r="G401" s="1"/>
    </row>
    <row r="402" spans="2:7">
      <c r="B402" s="1"/>
      <c r="C402" s="1"/>
      <c r="D402" s="130"/>
      <c r="E402" s="1"/>
      <c r="F402" s="1"/>
      <c r="G402" s="1"/>
    </row>
    <row r="403" spans="2:7">
      <c r="B403" s="1"/>
      <c r="C403" s="1"/>
      <c r="D403" s="130"/>
      <c r="E403" s="1"/>
      <c r="F403" s="1"/>
      <c r="G403" s="1"/>
    </row>
    <row r="404" spans="2:7">
      <c r="B404" s="1"/>
      <c r="C404" s="1"/>
      <c r="D404" s="130"/>
      <c r="E404" s="1"/>
      <c r="F404" s="1"/>
      <c r="G404" s="1"/>
    </row>
    <row r="405" spans="2:7">
      <c r="B405" s="1"/>
      <c r="C405" s="1"/>
      <c r="D405" s="130"/>
      <c r="E405" s="1"/>
      <c r="F405" s="1"/>
      <c r="G405" s="1"/>
    </row>
    <row r="406" spans="2:7">
      <c r="B406" s="1"/>
      <c r="C406" s="1"/>
      <c r="D406" s="130"/>
      <c r="E406" s="1"/>
      <c r="F406" s="1"/>
      <c r="G406" s="1"/>
    </row>
    <row r="407" spans="2:7">
      <c r="B407" s="1"/>
      <c r="C407" s="1"/>
      <c r="D407" s="130"/>
      <c r="E407" s="1"/>
      <c r="F407" s="1"/>
      <c r="G407" s="1"/>
    </row>
    <row r="408" spans="2:7">
      <c r="B408" s="1"/>
      <c r="C408" s="1"/>
      <c r="D408" s="130"/>
      <c r="E408" s="1"/>
      <c r="F408" s="1"/>
      <c r="G408" s="1"/>
    </row>
    <row r="409" spans="2:7">
      <c r="B409" s="1"/>
      <c r="C409" s="1"/>
      <c r="D409" s="130"/>
      <c r="E409" s="1"/>
      <c r="F409" s="1"/>
      <c r="G409" s="1"/>
    </row>
    <row r="410" spans="2:7">
      <c r="B410" s="1"/>
      <c r="C410" s="1"/>
      <c r="D410" s="130"/>
      <c r="E410" s="1"/>
      <c r="F410" s="1"/>
      <c r="G410" s="1"/>
    </row>
    <row r="411" spans="2:7">
      <c r="B411" s="1"/>
      <c r="C411" s="1"/>
      <c r="D411" s="130"/>
      <c r="E411" s="1"/>
      <c r="F411" s="1"/>
      <c r="G411" s="1"/>
    </row>
    <row r="412" spans="2:7">
      <c r="B412" s="1"/>
      <c r="C412" s="1"/>
      <c r="D412" s="130"/>
      <c r="E412" s="1"/>
      <c r="F412" s="1"/>
      <c r="G412" s="1"/>
    </row>
    <row r="413" spans="2:7">
      <c r="B413" s="1"/>
      <c r="C413" s="1"/>
      <c r="D413" s="130"/>
      <c r="E413" s="1"/>
      <c r="F413" s="1"/>
      <c r="G413" s="1"/>
    </row>
    <row r="414" spans="2:7">
      <c r="B414" s="1"/>
      <c r="C414" s="1"/>
      <c r="D414" s="130"/>
      <c r="E414" s="1"/>
      <c r="F414" s="1"/>
      <c r="G414" s="1"/>
    </row>
    <row r="415" spans="2:7">
      <c r="B415" s="1"/>
      <c r="C415" s="1"/>
      <c r="D415" s="130"/>
      <c r="E415" s="1"/>
      <c r="F415" s="1"/>
      <c r="G415" s="1"/>
    </row>
    <row r="416" spans="2:7">
      <c r="B416" s="1"/>
      <c r="C416" s="1"/>
      <c r="D416" s="130"/>
      <c r="E416" s="1"/>
      <c r="F416" s="1"/>
      <c r="G416" s="1"/>
    </row>
    <row r="417" spans="2:7">
      <c r="B417" s="1"/>
      <c r="C417" s="1"/>
      <c r="D417" s="130"/>
      <c r="E417" s="1"/>
      <c r="F417" s="1"/>
      <c r="G417" s="1"/>
    </row>
    <row r="418" spans="2:7">
      <c r="B418" s="1"/>
      <c r="C418" s="1"/>
      <c r="D418" s="130"/>
      <c r="E418" s="1"/>
      <c r="F418" s="1"/>
      <c r="G418" s="1"/>
    </row>
    <row r="419" spans="2:7">
      <c r="B419" s="1"/>
      <c r="C419" s="1"/>
      <c r="D419" s="130"/>
      <c r="E419" s="1"/>
      <c r="F419" s="1"/>
      <c r="G419" s="1"/>
    </row>
    <row r="420" spans="2:7">
      <c r="B420" s="1"/>
      <c r="C420" s="1"/>
      <c r="D420" s="130"/>
      <c r="E420" s="1"/>
      <c r="F420" s="1"/>
      <c r="G420" s="1"/>
    </row>
    <row r="421" spans="2:7">
      <c r="B421" s="1"/>
      <c r="C421" s="1"/>
      <c r="D421" s="130"/>
      <c r="E421" s="1"/>
      <c r="F421" s="1"/>
      <c r="G421" s="1"/>
    </row>
    <row r="422" spans="2:7">
      <c r="B422" s="1"/>
      <c r="C422" s="1"/>
      <c r="D422" s="130"/>
      <c r="E422" s="1"/>
      <c r="F422" s="1"/>
      <c r="G422" s="1"/>
    </row>
    <row r="423" spans="2:7">
      <c r="B423" s="1"/>
      <c r="C423" s="1"/>
      <c r="D423" s="130"/>
      <c r="E423" s="1"/>
      <c r="F423" s="1"/>
      <c r="G423" s="1"/>
    </row>
    <row r="424" spans="2:7">
      <c r="B424" s="1"/>
      <c r="C424" s="1"/>
      <c r="D424" s="130"/>
      <c r="E424" s="1"/>
      <c r="F424" s="1"/>
      <c r="G424" s="1"/>
    </row>
    <row r="425" spans="2:7">
      <c r="B425" s="1"/>
      <c r="C425" s="1"/>
      <c r="D425" s="130"/>
      <c r="E425" s="1"/>
      <c r="F425" s="1"/>
      <c r="G425" s="1"/>
    </row>
    <row r="426" spans="2:7">
      <c r="B426" s="1"/>
      <c r="C426" s="1"/>
      <c r="D426" s="130"/>
      <c r="E426" s="1"/>
      <c r="F426" s="1"/>
      <c r="G426" s="1"/>
    </row>
    <row r="427" spans="2:7">
      <c r="B427" s="1"/>
      <c r="C427" s="1"/>
      <c r="D427" s="130"/>
      <c r="E427" s="1"/>
      <c r="F427" s="1"/>
      <c r="G427" s="1"/>
    </row>
    <row r="428" spans="2:7">
      <c r="B428" s="1"/>
      <c r="C428" s="1"/>
      <c r="D428" s="130"/>
      <c r="E428" s="1"/>
      <c r="F428" s="1"/>
      <c r="G428" s="1"/>
    </row>
    <row r="429" spans="2:7">
      <c r="B429" s="1"/>
      <c r="C429" s="1"/>
      <c r="D429" s="130"/>
      <c r="E429" s="1"/>
      <c r="F429" s="1"/>
      <c r="G429" s="1"/>
    </row>
    <row r="430" spans="2:7">
      <c r="B430" s="1"/>
      <c r="C430" s="1"/>
      <c r="D430" s="130"/>
      <c r="E430" s="1"/>
      <c r="F430" s="1"/>
      <c r="G430" s="1"/>
    </row>
    <row r="431" spans="2:7">
      <c r="B431" s="1"/>
      <c r="C431" s="1"/>
      <c r="D431" s="130"/>
      <c r="E431" s="1"/>
      <c r="F431" s="1"/>
      <c r="G431" s="1"/>
    </row>
    <row r="432" spans="2:7">
      <c r="B432" s="1"/>
      <c r="C432" s="1"/>
      <c r="D432" s="130"/>
      <c r="E432" s="1"/>
      <c r="F432" s="1"/>
      <c r="G432" s="1"/>
    </row>
    <row r="433" spans="2:7">
      <c r="B433" s="1"/>
      <c r="C433" s="1"/>
      <c r="D433" s="130"/>
      <c r="E433" s="1"/>
      <c r="F433" s="1"/>
      <c r="G433" s="1"/>
    </row>
    <row r="434" spans="2:7">
      <c r="B434" s="1"/>
      <c r="C434" s="1"/>
      <c r="D434" s="130"/>
      <c r="E434" s="1"/>
      <c r="F434" s="1"/>
      <c r="G434" s="1"/>
    </row>
    <row r="435" spans="2:7">
      <c r="B435" s="1"/>
      <c r="C435" s="1"/>
      <c r="D435" s="130"/>
      <c r="E435" s="1"/>
      <c r="F435" s="1"/>
      <c r="G435" s="1"/>
    </row>
    <row r="436" spans="2:7">
      <c r="B436" s="1"/>
      <c r="C436" s="1"/>
      <c r="D436" s="130"/>
      <c r="E436" s="1"/>
      <c r="F436" s="1"/>
      <c r="G436" s="1"/>
    </row>
    <row r="437" spans="2:7">
      <c r="B437" s="1"/>
      <c r="C437" s="1"/>
      <c r="D437" s="130"/>
      <c r="E437" s="1"/>
      <c r="F437" s="1"/>
      <c r="G437" s="1"/>
    </row>
    <row r="438" spans="2:7">
      <c r="B438" s="1"/>
      <c r="C438" s="1"/>
      <c r="D438" s="130"/>
      <c r="E438" s="1"/>
      <c r="F438" s="1"/>
      <c r="G438" s="1"/>
    </row>
    <row r="439" spans="2:7">
      <c r="B439" s="1"/>
      <c r="C439" s="1"/>
      <c r="D439" s="130"/>
      <c r="E439" s="1"/>
      <c r="F439" s="1"/>
      <c r="G439" s="1"/>
    </row>
    <row r="440" spans="2:7">
      <c r="B440" s="1"/>
      <c r="C440" s="1"/>
      <c r="D440" s="130"/>
      <c r="E440" s="1"/>
      <c r="F440" s="1"/>
      <c r="G440" s="1"/>
    </row>
    <row r="441" spans="2:7">
      <c r="B441" s="1"/>
      <c r="C441" s="1"/>
      <c r="D441" s="130"/>
      <c r="E441" s="1"/>
      <c r="F441" s="1"/>
      <c r="G441" s="1"/>
    </row>
    <row r="442" spans="2:7">
      <c r="B442" s="1"/>
      <c r="C442" s="1"/>
      <c r="D442" s="130"/>
      <c r="E442" s="1"/>
      <c r="F442" s="1"/>
      <c r="G442" s="1"/>
    </row>
    <row r="443" spans="2:7">
      <c r="B443" s="1"/>
      <c r="C443" s="1"/>
      <c r="D443" s="130"/>
      <c r="E443" s="1"/>
      <c r="F443" s="1"/>
      <c r="G443" s="1"/>
    </row>
    <row r="444" spans="2:7">
      <c r="B444" s="1"/>
      <c r="C444" s="1"/>
      <c r="D444" s="130"/>
      <c r="E444" s="1"/>
      <c r="F444" s="1"/>
      <c r="G444" s="1"/>
    </row>
    <row r="445" spans="2:7">
      <c r="B445" s="1"/>
      <c r="C445" s="1"/>
      <c r="D445" s="130"/>
      <c r="E445" s="1"/>
      <c r="F445" s="1"/>
      <c r="G445" s="1"/>
    </row>
    <row r="446" spans="2:7">
      <c r="B446" s="1"/>
      <c r="C446" s="1"/>
      <c r="D446" s="130"/>
      <c r="E446" s="1"/>
      <c r="F446" s="1"/>
      <c r="G446" s="1"/>
    </row>
    <row r="447" spans="2:7">
      <c r="B447" s="1"/>
      <c r="C447" s="1"/>
      <c r="D447" s="130"/>
      <c r="E447" s="1"/>
      <c r="F447" s="1"/>
      <c r="G447" s="1"/>
    </row>
    <row r="448" spans="2:7">
      <c r="B448" s="1"/>
      <c r="C448" s="1"/>
      <c r="D448" s="130"/>
      <c r="E448" s="1"/>
      <c r="F448" s="1"/>
      <c r="G448" s="1"/>
    </row>
    <row r="449" spans="2:7">
      <c r="B449" s="1"/>
      <c r="C449" s="1"/>
      <c r="D449" s="130"/>
      <c r="E449" s="1"/>
      <c r="F449" s="1"/>
      <c r="G449" s="1"/>
    </row>
    <row r="450" spans="2:7">
      <c r="B450" s="1"/>
      <c r="C450" s="1"/>
      <c r="D450" s="130"/>
      <c r="E450" s="1"/>
      <c r="F450" s="1"/>
      <c r="G450" s="1"/>
    </row>
    <row r="451" spans="2:7">
      <c r="B451" s="1"/>
      <c r="C451" s="1"/>
      <c r="D451" s="130"/>
      <c r="E451" s="1"/>
      <c r="F451" s="1"/>
      <c r="G451" s="1"/>
    </row>
    <row r="452" spans="2:7">
      <c r="B452" s="1"/>
      <c r="C452" s="1"/>
      <c r="D452" s="130"/>
      <c r="E452" s="1"/>
      <c r="F452" s="1"/>
      <c r="G452" s="1"/>
    </row>
    <row r="453" spans="2:7">
      <c r="B453" s="1"/>
      <c r="C453" s="1"/>
      <c r="D453" s="130"/>
      <c r="E453" s="1"/>
      <c r="F453" s="1"/>
      <c r="G453" s="1"/>
    </row>
    <row r="454" spans="2:7">
      <c r="B454" s="1"/>
      <c r="C454" s="1"/>
      <c r="D454" s="130"/>
      <c r="E454" s="1"/>
      <c r="F454" s="1"/>
      <c r="G454" s="1"/>
    </row>
    <row r="455" spans="2:7">
      <c r="B455" s="1"/>
      <c r="C455" s="1"/>
      <c r="D455" s="130"/>
      <c r="E455" s="1"/>
      <c r="F455" s="1"/>
      <c r="G455" s="1"/>
    </row>
    <row r="456" spans="2:7">
      <c r="B456" s="1"/>
      <c r="C456" s="1"/>
      <c r="D456" s="130"/>
      <c r="E456" s="1"/>
      <c r="F456" s="1"/>
      <c r="G456" s="1"/>
    </row>
    <row r="457" spans="2:7">
      <c r="B457" s="1"/>
      <c r="C457" s="1"/>
      <c r="D457" s="130"/>
      <c r="E457" s="1"/>
      <c r="F457" s="1"/>
      <c r="G457" s="1"/>
    </row>
    <row r="458" spans="2:7">
      <c r="B458" s="1"/>
      <c r="C458" s="1"/>
      <c r="D458" s="130"/>
      <c r="E458" s="1"/>
      <c r="F458" s="1"/>
      <c r="G458" s="1"/>
    </row>
    <row r="459" spans="2:7">
      <c r="B459" s="1"/>
      <c r="C459" s="1"/>
      <c r="D459" s="130"/>
      <c r="E459" s="1"/>
      <c r="F459" s="1"/>
      <c r="G459" s="1"/>
    </row>
    <row r="460" spans="2:7">
      <c r="B460" s="1"/>
      <c r="C460" s="1"/>
      <c r="D460" s="130"/>
      <c r="E460" s="1"/>
      <c r="F460" s="1"/>
      <c r="G460" s="1"/>
    </row>
    <row r="461" spans="2:7">
      <c r="B461" s="1"/>
      <c r="C461" s="1"/>
      <c r="D461" s="130"/>
      <c r="E461" s="1"/>
      <c r="F461" s="1"/>
      <c r="G461" s="1"/>
    </row>
    <row r="462" spans="2:7">
      <c r="B462" s="1"/>
      <c r="C462" s="1"/>
      <c r="D462" s="130"/>
      <c r="E462" s="1"/>
      <c r="F462" s="1"/>
      <c r="G462" s="1"/>
    </row>
    <row r="463" spans="2:7">
      <c r="B463" s="1"/>
      <c r="C463" s="1"/>
      <c r="D463" s="130"/>
      <c r="E463" s="1"/>
      <c r="F463" s="1"/>
      <c r="G463" s="1"/>
    </row>
    <row r="464" spans="2:7">
      <c r="B464" s="1"/>
      <c r="C464" s="1"/>
      <c r="D464" s="130"/>
      <c r="E464" s="1"/>
      <c r="F464" s="1"/>
      <c r="G464" s="1"/>
    </row>
    <row r="465" spans="2:7">
      <c r="B465" s="1"/>
      <c r="C465" s="1"/>
      <c r="D465" s="130"/>
      <c r="E465" s="1"/>
      <c r="F465" s="1"/>
      <c r="G465" s="1"/>
    </row>
    <row r="466" spans="2:7">
      <c r="B466" s="1"/>
      <c r="C466" s="1"/>
      <c r="D466" s="130"/>
      <c r="E466" s="1"/>
      <c r="F466" s="1"/>
      <c r="G466" s="1"/>
    </row>
    <row r="467" spans="2:7">
      <c r="B467" s="1"/>
      <c r="C467" s="1"/>
      <c r="D467" s="130"/>
      <c r="E467" s="1"/>
      <c r="F467" s="1"/>
      <c r="G467" s="1"/>
    </row>
    <row r="468" spans="2:7">
      <c r="B468" s="1"/>
      <c r="C468" s="1"/>
      <c r="D468" s="130"/>
      <c r="E468" s="1"/>
      <c r="F468" s="1"/>
      <c r="G468" s="1"/>
    </row>
    <row r="469" spans="2:7">
      <c r="B469" s="1"/>
      <c r="C469" s="1"/>
      <c r="D469" s="130"/>
      <c r="E469" s="1"/>
      <c r="F469" s="1"/>
      <c r="G469" s="1"/>
    </row>
    <row r="470" spans="2:7">
      <c r="B470" s="1"/>
      <c r="C470" s="1"/>
      <c r="D470" s="130"/>
      <c r="E470" s="1"/>
      <c r="F470" s="1"/>
      <c r="G470" s="1"/>
    </row>
    <row r="471" spans="2:7">
      <c r="B471" s="1"/>
      <c r="C471" s="1"/>
      <c r="D471" s="130"/>
      <c r="E471" s="1"/>
      <c r="F471" s="1"/>
      <c r="G471" s="1"/>
    </row>
    <row r="472" spans="2:7">
      <c r="B472" s="1"/>
      <c r="C472" s="1"/>
      <c r="D472" s="130"/>
      <c r="E472" s="1"/>
      <c r="F472" s="1"/>
      <c r="G472" s="1"/>
    </row>
    <row r="473" spans="2:7">
      <c r="B473" s="1"/>
      <c r="C473" s="1"/>
      <c r="D473" s="130"/>
      <c r="E473" s="1"/>
      <c r="F473" s="1"/>
      <c r="G473" s="1"/>
    </row>
    <row r="474" spans="2:7">
      <c r="B474" s="1"/>
      <c r="C474" s="1"/>
      <c r="D474" s="130"/>
      <c r="E474" s="1"/>
      <c r="F474" s="1"/>
      <c r="G474" s="1"/>
    </row>
    <row r="475" spans="2:7">
      <c r="B475" s="1"/>
      <c r="C475" s="1"/>
      <c r="D475" s="130"/>
      <c r="E475" s="1"/>
      <c r="F475" s="1"/>
      <c r="G475" s="1"/>
    </row>
    <row r="476" spans="2:7">
      <c r="B476" s="1"/>
      <c r="C476" s="1"/>
      <c r="D476" s="130"/>
      <c r="E476" s="1"/>
      <c r="F476" s="1"/>
      <c r="G476" s="1"/>
    </row>
    <row r="477" spans="2:7">
      <c r="B477" s="1"/>
      <c r="C477" s="1"/>
      <c r="D477" s="130"/>
      <c r="E477" s="1"/>
      <c r="F477" s="1"/>
      <c r="G477" s="1"/>
    </row>
    <row r="478" spans="2:7">
      <c r="B478" s="1"/>
      <c r="C478" s="1"/>
      <c r="D478" s="130"/>
      <c r="E478" s="1"/>
      <c r="F478" s="1"/>
      <c r="G478" s="1"/>
    </row>
    <row r="479" spans="2:7">
      <c r="B479" s="1"/>
      <c r="C479" s="1"/>
      <c r="D479" s="130"/>
      <c r="E479" s="1"/>
      <c r="F479" s="1"/>
      <c r="G479" s="1"/>
    </row>
    <row r="480" spans="2:7">
      <c r="B480" s="1"/>
      <c r="C480" s="1"/>
      <c r="D480" s="130"/>
      <c r="E480" s="1"/>
      <c r="F480" s="1"/>
      <c r="G480" s="1"/>
    </row>
    <row r="481" spans="2:7">
      <c r="B481" s="1"/>
      <c r="C481" s="1"/>
      <c r="D481" s="130"/>
      <c r="E481" s="1"/>
      <c r="F481" s="1"/>
      <c r="G481" s="1"/>
    </row>
    <row r="482" spans="2:7">
      <c r="B482" s="1"/>
      <c r="C482" s="1"/>
      <c r="D482" s="130"/>
      <c r="E482" s="1"/>
      <c r="F482" s="1"/>
      <c r="G482" s="1"/>
    </row>
    <row r="483" spans="2:7">
      <c r="B483" s="1"/>
      <c r="C483" s="1"/>
      <c r="D483" s="130"/>
      <c r="E483" s="1"/>
      <c r="F483" s="1"/>
      <c r="G483" s="1"/>
    </row>
    <row r="484" spans="2:7">
      <c r="B484" s="1"/>
      <c r="C484" s="1"/>
      <c r="D484" s="130"/>
      <c r="E484" s="1"/>
      <c r="F484" s="1"/>
      <c r="G484" s="1"/>
    </row>
    <row r="485" spans="2:7">
      <c r="B485" s="1"/>
      <c r="C485" s="1"/>
      <c r="D485" s="130"/>
      <c r="E485" s="1"/>
      <c r="F485" s="1"/>
      <c r="G485" s="1"/>
    </row>
    <row r="486" spans="2:7">
      <c r="B486" s="1"/>
      <c r="C486" s="1"/>
      <c r="D486" s="130"/>
      <c r="E486" s="1"/>
      <c r="F486" s="1"/>
      <c r="G486" s="1"/>
    </row>
    <row r="487" spans="2:7">
      <c r="B487" s="1"/>
      <c r="C487" s="1"/>
      <c r="D487" s="130"/>
      <c r="E487" s="1"/>
      <c r="F487" s="1"/>
      <c r="G487" s="1"/>
    </row>
    <row r="488" spans="2:7">
      <c r="B488" s="1"/>
      <c r="C488" s="1"/>
      <c r="D488" s="130"/>
      <c r="E488" s="1"/>
      <c r="F488" s="1"/>
      <c r="G488" s="1"/>
    </row>
    <row r="489" spans="2:7">
      <c r="B489" s="1"/>
      <c r="C489" s="1"/>
      <c r="D489" s="130"/>
      <c r="E489" s="1"/>
      <c r="F489" s="1"/>
      <c r="G489" s="1"/>
    </row>
    <row r="490" spans="2:7">
      <c r="B490" s="1"/>
      <c r="C490" s="1"/>
      <c r="D490" s="130"/>
      <c r="E490" s="1"/>
      <c r="F490" s="1"/>
      <c r="G490" s="1"/>
    </row>
    <row r="491" spans="2:7">
      <c r="B491" s="1"/>
      <c r="C491" s="1"/>
      <c r="D491" s="130"/>
      <c r="E491" s="1"/>
      <c r="F491" s="1"/>
      <c r="G491" s="1"/>
    </row>
    <row r="492" spans="2:7">
      <c r="B492" s="1"/>
      <c r="C492" s="1"/>
      <c r="D492" s="130"/>
      <c r="E492" s="1"/>
      <c r="F492" s="1"/>
      <c r="G492" s="1"/>
    </row>
    <row r="493" spans="2:7">
      <c r="B493" s="1"/>
      <c r="C493" s="1"/>
      <c r="D493" s="130"/>
      <c r="E493" s="1"/>
      <c r="F493" s="1"/>
      <c r="G493" s="1"/>
    </row>
    <row r="494" spans="2:7">
      <c r="B494" s="1"/>
      <c r="C494" s="1"/>
      <c r="D494" s="130"/>
      <c r="E494" s="1"/>
      <c r="F494" s="1"/>
      <c r="G494" s="1"/>
    </row>
    <row r="495" spans="2:7">
      <c r="B495" s="1"/>
      <c r="C495" s="1"/>
      <c r="D495" s="130"/>
      <c r="E495" s="1"/>
      <c r="F495" s="1"/>
      <c r="G495" s="1"/>
    </row>
    <row r="496" spans="2:7">
      <c r="B496" s="1"/>
      <c r="C496" s="1"/>
      <c r="D496" s="130"/>
      <c r="E496" s="1"/>
      <c r="F496" s="1"/>
      <c r="G496" s="1"/>
    </row>
    <row r="497" spans="2:7">
      <c r="B497" s="1"/>
      <c r="C497" s="1"/>
      <c r="D497" s="130"/>
      <c r="E497" s="1"/>
      <c r="F497" s="1"/>
      <c r="G497" s="1"/>
    </row>
    <row r="498" spans="2:7">
      <c r="B498" s="1"/>
      <c r="C498" s="1"/>
      <c r="D498" s="130"/>
      <c r="E498" s="1"/>
      <c r="F498" s="1"/>
      <c r="G498" s="1"/>
    </row>
    <row r="499" spans="2:7">
      <c r="B499" s="1"/>
      <c r="C499" s="1"/>
      <c r="D499" s="130"/>
      <c r="E499" s="1"/>
      <c r="F499" s="1"/>
      <c r="G499" s="1"/>
    </row>
    <row r="500" spans="2:7">
      <c r="B500" s="1"/>
      <c r="C500" s="1"/>
      <c r="D500" s="130"/>
      <c r="E500" s="1"/>
      <c r="F500" s="1"/>
      <c r="G500" s="1"/>
    </row>
    <row r="501" spans="2:7">
      <c r="B501" s="1"/>
      <c r="C501" s="1"/>
      <c r="D501" s="130"/>
      <c r="E501" s="1"/>
      <c r="F501" s="1"/>
      <c r="G501" s="1"/>
    </row>
    <row r="502" spans="2:7">
      <c r="B502" s="1"/>
      <c r="C502" s="1"/>
      <c r="D502" s="130"/>
      <c r="E502" s="1"/>
      <c r="F502" s="1"/>
      <c r="G502" s="1"/>
    </row>
    <row r="503" spans="2:7">
      <c r="B503" s="1"/>
      <c r="C503" s="1"/>
      <c r="D503" s="130"/>
      <c r="E503" s="1"/>
      <c r="F503" s="1"/>
      <c r="G503" s="1"/>
    </row>
    <row r="504" spans="2:7">
      <c r="B504" s="1"/>
      <c r="C504" s="1"/>
      <c r="D504" s="130"/>
      <c r="E504" s="1"/>
      <c r="F504" s="1"/>
      <c r="G504" s="1"/>
    </row>
    <row r="505" spans="2:7">
      <c r="B505" s="1"/>
      <c r="C505" s="1"/>
      <c r="D505" s="130"/>
      <c r="E505" s="1"/>
      <c r="F505" s="1"/>
      <c r="G505" s="1"/>
    </row>
    <row r="506" spans="2:7">
      <c r="B506" s="1"/>
      <c r="C506" s="1"/>
      <c r="D506" s="130"/>
      <c r="E506" s="1"/>
      <c r="F506" s="1"/>
      <c r="G506" s="1"/>
    </row>
    <row r="507" spans="2:7">
      <c r="B507" s="1"/>
      <c r="C507" s="1"/>
      <c r="D507" s="130"/>
      <c r="E507" s="1"/>
      <c r="F507" s="1"/>
      <c r="G507" s="1"/>
    </row>
    <row r="508" spans="2:7">
      <c r="B508" s="1"/>
      <c r="C508" s="1"/>
      <c r="D508" s="130"/>
      <c r="E508" s="1"/>
      <c r="F508" s="1"/>
      <c r="G508" s="1"/>
    </row>
    <row r="509" spans="2:7">
      <c r="B509" s="1"/>
      <c r="C509" s="1"/>
      <c r="D509" s="130"/>
      <c r="E509" s="1"/>
      <c r="F509" s="1"/>
      <c r="G509" s="1"/>
    </row>
    <row r="510" spans="2:7">
      <c r="B510" s="1"/>
      <c r="C510" s="1"/>
      <c r="D510" s="130"/>
      <c r="E510" s="1"/>
      <c r="F510" s="1"/>
      <c r="G510" s="1"/>
    </row>
    <row r="511" spans="2:7">
      <c r="B511" s="1"/>
      <c r="C511" s="1"/>
      <c r="D511" s="130"/>
      <c r="E511" s="1"/>
      <c r="F511" s="1"/>
      <c r="G511" s="1"/>
    </row>
    <row r="512" spans="2:7">
      <c r="B512" s="1"/>
      <c r="C512" s="1"/>
      <c r="D512" s="130"/>
      <c r="E512" s="1"/>
      <c r="F512" s="1"/>
      <c r="G512" s="1"/>
    </row>
    <row r="513" spans="2:7">
      <c r="B513" s="1"/>
      <c r="C513" s="1"/>
      <c r="D513" s="130"/>
      <c r="E513" s="1"/>
      <c r="F513" s="1"/>
      <c r="G513" s="1"/>
    </row>
    <row r="514" spans="2:7">
      <c r="B514" s="1"/>
      <c r="C514" s="1"/>
      <c r="D514" s="130"/>
      <c r="E514" s="1"/>
      <c r="F514" s="1"/>
      <c r="G514" s="1"/>
    </row>
    <row r="515" spans="2:7">
      <c r="B515" s="1"/>
      <c r="C515" s="1"/>
      <c r="D515" s="130"/>
      <c r="E515" s="1"/>
      <c r="F515" s="1"/>
      <c r="G515" s="1"/>
    </row>
    <row r="516" spans="2:7">
      <c r="B516" s="1"/>
      <c r="C516" s="1"/>
      <c r="D516" s="130"/>
      <c r="E516" s="1"/>
      <c r="F516" s="1"/>
      <c r="G516" s="1"/>
    </row>
    <row r="517" spans="2:7">
      <c r="B517" s="1"/>
      <c r="C517" s="1"/>
      <c r="D517" s="130"/>
      <c r="E517" s="1"/>
      <c r="F517" s="1"/>
      <c r="G517" s="1"/>
    </row>
    <row r="518" spans="2:7">
      <c r="B518" s="1"/>
      <c r="C518" s="1"/>
      <c r="D518" s="130"/>
      <c r="E518" s="1"/>
      <c r="F518" s="1"/>
      <c r="G518" s="1"/>
    </row>
    <row r="519" spans="2:7">
      <c r="B519" s="1"/>
      <c r="C519" s="1"/>
      <c r="D519" s="130"/>
      <c r="E519" s="1"/>
      <c r="F519" s="1"/>
      <c r="G519" s="1"/>
    </row>
    <row r="520" spans="2:7">
      <c r="B520" s="1"/>
      <c r="C520" s="1"/>
      <c r="D520" s="130"/>
      <c r="E520" s="1"/>
      <c r="F520" s="1"/>
      <c r="G520" s="1"/>
    </row>
    <row r="521" spans="2:7">
      <c r="B521" s="1"/>
      <c r="C521" s="1"/>
      <c r="D521" s="130"/>
      <c r="E521" s="1"/>
      <c r="F521" s="1"/>
      <c r="G521" s="1"/>
    </row>
    <row r="522" spans="2:7">
      <c r="B522" s="1"/>
      <c r="C522" s="1"/>
      <c r="D522" s="130"/>
      <c r="E522" s="1"/>
      <c r="F522" s="1"/>
      <c r="G522" s="1"/>
    </row>
    <row r="523" spans="2:7">
      <c r="B523" s="1"/>
      <c r="C523" s="1"/>
      <c r="D523" s="130"/>
      <c r="E523" s="1"/>
      <c r="F523" s="1"/>
      <c r="G523" s="1"/>
    </row>
    <row r="524" spans="2:7">
      <c r="B524" s="1"/>
      <c r="C524" s="1"/>
      <c r="D524" s="130"/>
      <c r="E524" s="1"/>
      <c r="F524" s="1"/>
      <c r="G524" s="1"/>
    </row>
    <row r="525" spans="2:7">
      <c r="B525" s="1"/>
      <c r="C525" s="1"/>
      <c r="D525" s="130"/>
      <c r="E525" s="1"/>
      <c r="F525" s="1"/>
      <c r="G525" s="1"/>
    </row>
    <row r="526" spans="2:7">
      <c r="B526" s="1"/>
      <c r="C526" s="1"/>
      <c r="D526" s="130"/>
      <c r="E526" s="1"/>
      <c r="F526" s="1"/>
      <c r="G526" s="1"/>
    </row>
    <row r="527" spans="2:7">
      <c r="B527" s="1"/>
      <c r="C527" s="1"/>
      <c r="D527" s="130"/>
      <c r="E527" s="1"/>
      <c r="F527" s="1"/>
      <c r="G527" s="1"/>
    </row>
    <row r="528" spans="2:7">
      <c r="B528" s="1"/>
      <c r="C528" s="1"/>
      <c r="D528" s="130"/>
      <c r="E528" s="1"/>
      <c r="F528" s="1"/>
      <c r="G528" s="1"/>
    </row>
    <row r="529" spans="2:7">
      <c r="B529" s="1"/>
      <c r="C529" s="1"/>
      <c r="D529" s="130"/>
      <c r="E529" s="1"/>
      <c r="F529" s="1"/>
      <c r="G529" s="1"/>
    </row>
    <row r="530" spans="2:7">
      <c r="B530" s="1"/>
      <c r="C530" s="1"/>
      <c r="D530" s="130"/>
      <c r="E530" s="1"/>
      <c r="F530" s="1"/>
      <c r="G530" s="1"/>
    </row>
    <row r="531" spans="2:7">
      <c r="B531" s="1"/>
      <c r="C531" s="1"/>
      <c r="D531" s="130"/>
      <c r="E531" s="1"/>
      <c r="F531" s="1"/>
      <c r="G531" s="1"/>
    </row>
    <row r="532" spans="2:7">
      <c r="B532" s="1"/>
      <c r="C532" s="1"/>
      <c r="D532" s="130"/>
      <c r="E532" s="1"/>
      <c r="F532" s="1"/>
      <c r="G532" s="1"/>
    </row>
    <row r="533" spans="2:7">
      <c r="B533" s="1"/>
      <c r="C533" s="1"/>
      <c r="D533" s="130"/>
      <c r="E533" s="1"/>
      <c r="F533" s="1"/>
      <c r="G533" s="1"/>
    </row>
    <row r="534" spans="2:7">
      <c r="B534" s="1"/>
      <c r="C534" s="1"/>
      <c r="D534" s="130"/>
      <c r="E534" s="1"/>
      <c r="F534" s="1"/>
      <c r="G534" s="1"/>
    </row>
    <row r="535" spans="2:7">
      <c r="B535" s="1"/>
      <c r="C535" s="1"/>
      <c r="D535" s="130"/>
      <c r="E535" s="1"/>
      <c r="F535" s="1"/>
      <c r="G535" s="1"/>
    </row>
    <row r="536" spans="2:7">
      <c r="B536" s="1"/>
      <c r="C536" s="1"/>
      <c r="D536" s="130"/>
      <c r="E536" s="1"/>
      <c r="F536" s="1"/>
      <c r="G536" s="1"/>
    </row>
    <row r="537" spans="2:7">
      <c r="B537" s="1"/>
      <c r="C537" s="1"/>
      <c r="D537" s="130"/>
      <c r="E537" s="1"/>
      <c r="F537" s="1"/>
      <c r="G537" s="1"/>
    </row>
    <row r="538" spans="2:7">
      <c r="B538" s="1"/>
      <c r="C538" s="1"/>
      <c r="D538" s="130"/>
      <c r="E538" s="1"/>
      <c r="F538" s="1"/>
      <c r="G538" s="1"/>
    </row>
    <row r="539" spans="2:7">
      <c r="B539" s="1"/>
      <c r="C539" s="1"/>
      <c r="D539" s="130"/>
      <c r="E539" s="1"/>
      <c r="F539" s="1"/>
      <c r="G539" s="1"/>
    </row>
    <row r="540" spans="2:7">
      <c r="B540" s="1"/>
      <c r="C540" s="1"/>
      <c r="D540" s="130"/>
      <c r="E540" s="1"/>
      <c r="F540" s="1"/>
      <c r="G540" s="1"/>
    </row>
    <row r="541" spans="2:7">
      <c r="B541" s="1"/>
      <c r="C541" s="1"/>
      <c r="D541" s="130"/>
      <c r="E541" s="1"/>
      <c r="F541" s="1"/>
      <c r="G541" s="1"/>
    </row>
    <row r="542" spans="2:7">
      <c r="B542" s="1"/>
      <c r="C542" s="1"/>
      <c r="D542" s="130"/>
      <c r="E542" s="1"/>
      <c r="F542" s="1"/>
      <c r="G542" s="1"/>
    </row>
    <row r="543" spans="2:7">
      <c r="B543" s="1"/>
      <c r="C543" s="1"/>
      <c r="D543" s="130"/>
      <c r="E543" s="1"/>
      <c r="F543" s="1"/>
      <c r="G543" s="1"/>
    </row>
    <row r="544" spans="2:7">
      <c r="B544" s="1"/>
      <c r="C544" s="1"/>
      <c r="D544" s="130"/>
      <c r="E544" s="1"/>
      <c r="F544" s="1"/>
      <c r="G544" s="1"/>
    </row>
    <row r="545" spans="2:7">
      <c r="B545" s="1"/>
      <c r="C545" s="1"/>
      <c r="D545" s="130"/>
      <c r="E545" s="1"/>
      <c r="F545" s="1"/>
      <c r="G545" s="1"/>
    </row>
    <row r="546" spans="2:7">
      <c r="B546" s="1"/>
      <c r="C546" s="1"/>
      <c r="D546" s="130"/>
      <c r="E546" s="1"/>
      <c r="F546" s="1"/>
      <c r="G546" s="1"/>
    </row>
    <row r="547" spans="2:7">
      <c r="B547" s="1"/>
      <c r="C547" s="1"/>
      <c r="D547" s="130"/>
      <c r="E547" s="1"/>
      <c r="F547" s="1"/>
      <c r="G547" s="1"/>
    </row>
    <row r="548" spans="2:7">
      <c r="B548" s="1"/>
      <c r="C548" s="1"/>
      <c r="D548" s="130"/>
      <c r="E548" s="1"/>
      <c r="F548" s="1"/>
      <c r="G548" s="1"/>
    </row>
    <row r="549" spans="2:7">
      <c r="B549" s="1"/>
      <c r="C549" s="1"/>
      <c r="D549" s="130"/>
      <c r="E549" s="1"/>
      <c r="F549" s="1"/>
      <c r="G549" s="1"/>
    </row>
    <row r="550" spans="2:7">
      <c r="B550" s="1"/>
      <c r="C550" s="1"/>
      <c r="D550" s="130"/>
      <c r="E550" s="1"/>
      <c r="F550" s="1"/>
      <c r="G550" s="1"/>
    </row>
    <row r="551" spans="2:7">
      <c r="B551" s="1"/>
      <c r="C551" s="1"/>
      <c r="D551" s="130"/>
      <c r="E551" s="1"/>
      <c r="F551" s="1"/>
      <c r="G551" s="1"/>
    </row>
    <row r="552" spans="2:7">
      <c r="B552" s="1"/>
      <c r="C552" s="1"/>
      <c r="D552" s="130"/>
      <c r="E552" s="1"/>
      <c r="F552" s="1"/>
      <c r="G552" s="1"/>
    </row>
    <row r="553" spans="2:7">
      <c r="B553" s="1"/>
      <c r="C553" s="1"/>
      <c r="D553" s="130"/>
      <c r="E553" s="1"/>
      <c r="F553" s="1"/>
      <c r="G553" s="1"/>
    </row>
    <row r="554" spans="2:7">
      <c r="B554" s="1"/>
      <c r="C554" s="1"/>
      <c r="D554" s="130"/>
      <c r="E554" s="1"/>
      <c r="F554" s="1"/>
      <c r="G554" s="1"/>
    </row>
    <row r="555" spans="2:7">
      <c r="B555" s="1"/>
      <c r="C555" s="1"/>
      <c r="D555" s="130"/>
      <c r="E555" s="1"/>
      <c r="F555" s="1"/>
      <c r="G555" s="1"/>
    </row>
    <row r="556" spans="2:7">
      <c r="B556" s="1"/>
      <c r="C556" s="1"/>
      <c r="D556" s="130"/>
      <c r="E556" s="1"/>
      <c r="F556" s="1"/>
      <c r="G556" s="1"/>
    </row>
    <row r="557" spans="2:7">
      <c r="B557" s="1"/>
      <c r="C557" s="1"/>
      <c r="D557" s="130"/>
      <c r="E557" s="1"/>
      <c r="F557" s="1"/>
      <c r="G557" s="1"/>
    </row>
    <row r="558" spans="2:7">
      <c r="B558" s="1"/>
      <c r="C558" s="1"/>
      <c r="D558" s="130"/>
      <c r="E558" s="1"/>
      <c r="F558" s="1"/>
      <c r="G558" s="1"/>
    </row>
    <row r="559" spans="2:7">
      <c r="B559" s="1"/>
      <c r="C559" s="1"/>
      <c r="D559" s="130"/>
      <c r="E559" s="1"/>
      <c r="F559" s="1"/>
      <c r="G559" s="1"/>
    </row>
    <row r="560" spans="2:7">
      <c r="B560" s="1"/>
      <c r="C560" s="1"/>
      <c r="D560" s="130"/>
      <c r="E560" s="1"/>
      <c r="F560" s="1"/>
      <c r="G560" s="1"/>
    </row>
    <row r="561" spans="2:7">
      <c r="B561" s="1"/>
      <c r="C561" s="1"/>
      <c r="D561" s="130"/>
      <c r="E561" s="1"/>
      <c r="F561" s="1"/>
      <c r="G561" s="1"/>
    </row>
    <row r="562" spans="2:7">
      <c r="B562" s="1"/>
      <c r="C562" s="1"/>
      <c r="D562" s="130"/>
      <c r="E562" s="1"/>
      <c r="F562" s="1"/>
      <c r="G562" s="1"/>
    </row>
    <row r="563" spans="2:7">
      <c r="B563" s="1"/>
      <c r="C563" s="1"/>
      <c r="D563" s="130"/>
      <c r="E563" s="1"/>
      <c r="F563" s="1"/>
      <c r="G563" s="1"/>
    </row>
    <row r="564" spans="2:7">
      <c r="B564" s="1"/>
      <c r="C564" s="1"/>
      <c r="D564" s="130"/>
      <c r="E564" s="1"/>
      <c r="F564" s="1"/>
      <c r="G564" s="1"/>
    </row>
    <row r="565" spans="2:7">
      <c r="B565" s="1"/>
      <c r="C565" s="1"/>
      <c r="D565" s="130"/>
      <c r="E565" s="1"/>
      <c r="F565" s="1"/>
      <c r="G565" s="1"/>
    </row>
    <row r="566" spans="2:7">
      <c r="B566" s="1"/>
      <c r="C566" s="1"/>
      <c r="D566" s="130"/>
      <c r="E566" s="1"/>
      <c r="F566" s="1"/>
      <c r="G566" s="1"/>
    </row>
    <row r="567" spans="2:7">
      <c r="B567" s="1"/>
      <c r="C567" s="1"/>
      <c r="D567" s="130"/>
      <c r="E567" s="1"/>
      <c r="F567" s="1"/>
      <c r="G567" s="1"/>
    </row>
    <row r="568" spans="2:7">
      <c r="B568" s="1"/>
      <c r="C568" s="1"/>
      <c r="D568" s="130"/>
      <c r="E568" s="1"/>
      <c r="F568" s="1"/>
      <c r="G568" s="1"/>
    </row>
    <row r="569" spans="2:7">
      <c r="B569" s="1"/>
      <c r="C569" s="1"/>
      <c r="D569" s="130"/>
      <c r="E569" s="1"/>
      <c r="F569" s="1"/>
      <c r="G569" s="1"/>
    </row>
    <row r="570" spans="2:7">
      <c r="B570" s="1"/>
      <c r="C570" s="1"/>
      <c r="D570" s="130"/>
      <c r="E570" s="1"/>
      <c r="F570" s="1"/>
      <c r="G570" s="1"/>
    </row>
    <row r="571" spans="2:7">
      <c r="B571" s="1"/>
      <c r="C571" s="1"/>
      <c r="D571" s="130"/>
      <c r="E571" s="1"/>
      <c r="F571" s="1"/>
      <c r="G571" s="1"/>
    </row>
    <row r="572" spans="2:7">
      <c r="B572" s="1"/>
      <c r="C572" s="1"/>
      <c r="D572" s="130"/>
      <c r="E572" s="1"/>
      <c r="F572" s="1"/>
      <c r="G572" s="1"/>
    </row>
    <row r="573" spans="2:7">
      <c r="B573" s="1"/>
      <c r="C573" s="1"/>
      <c r="D573" s="130"/>
      <c r="E573" s="1"/>
      <c r="F573" s="1"/>
      <c r="G573" s="1"/>
    </row>
    <row r="574" spans="2:7">
      <c r="B574" s="1"/>
      <c r="C574" s="1"/>
      <c r="D574" s="130"/>
      <c r="E574" s="1"/>
      <c r="F574" s="1"/>
      <c r="G574" s="1"/>
    </row>
    <row r="575" spans="2:7">
      <c r="B575" s="1"/>
      <c r="C575" s="1"/>
      <c r="D575" s="130"/>
      <c r="E575" s="1"/>
      <c r="F575" s="1"/>
      <c r="G575" s="1"/>
    </row>
    <row r="576" spans="2:7">
      <c r="B576" s="1"/>
      <c r="C576" s="1"/>
      <c r="D576" s="130"/>
      <c r="E576" s="1"/>
      <c r="F576" s="1"/>
      <c r="G576" s="1"/>
    </row>
    <row r="577" spans="2:7">
      <c r="B577" s="1"/>
      <c r="C577" s="1"/>
      <c r="D577" s="130"/>
      <c r="E577" s="1"/>
      <c r="F577" s="1"/>
      <c r="G577" s="1"/>
    </row>
    <row r="578" spans="2:7">
      <c r="B578" s="1"/>
      <c r="C578" s="1"/>
      <c r="D578" s="130"/>
      <c r="E578" s="1"/>
      <c r="F578" s="1"/>
      <c r="G578" s="1"/>
    </row>
    <row r="579" spans="2:7">
      <c r="B579" s="1"/>
      <c r="C579" s="1"/>
      <c r="D579" s="130"/>
      <c r="E579" s="1"/>
      <c r="F579" s="1"/>
      <c r="G579" s="1"/>
    </row>
    <row r="580" spans="2:7">
      <c r="B580" s="1"/>
      <c r="C580" s="1"/>
      <c r="D580" s="130"/>
      <c r="E580" s="1"/>
      <c r="F580" s="1"/>
      <c r="G580" s="1"/>
    </row>
    <row r="581" spans="2:7">
      <c r="B581" s="1"/>
      <c r="C581" s="1"/>
      <c r="D581" s="130"/>
      <c r="E581" s="1"/>
      <c r="F581" s="1"/>
      <c r="G581" s="1"/>
    </row>
    <row r="582" spans="2:7">
      <c r="B582" s="1"/>
      <c r="C582" s="1"/>
      <c r="D582" s="130"/>
      <c r="E582" s="1"/>
      <c r="F582" s="1"/>
      <c r="G582" s="1"/>
    </row>
    <row r="583" spans="2:7">
      <c r="B583" s="1"/>
      <c r="C583" s="1"/>
      <c r="D583" s="130"/>
      <c r="E583" s="1"/>
      <c r="F583" s="1"/>
      <c r="G583" s="1"/>
    </row>
    <row r="584" spans="2:7">
      <c r="B584" s="1"/>
      <c r="C584" s="1"/>
      <c r="D584" s="130"/>
      <c r="E584" s="1"/>
      <c r="F584" s="1"/>
      <c r="G584" s="1"/>
    </row>
    <row r="585" spans="2:7">
      <c r="B585" s="1"/>
      <c r="C585" s="1"/>
      <c r="D585" s="130"/>
      <c r="E585" s="1"/>
      <c r="F585" s="1"/>
      <c r="G585" s="1"/>
    </row>
    <row r="586" spans="2:7">
      <c r="B586" s="1"/>
      <c r="C586" s="1"/>
      <c r="D586" s="130"/>
      <c r="E586" s="1"/>
      <c r="F586" s="1"/>
      <c r="G586" s="1"/>
    </row>
    <row r="587" spans="2:7">
      <c r="B587" s="1"/>
      <c r="C587" s="1"/>
      <c r="D587" s="130"/>
      <c r="E587" s="1"/>
      <c r="F587" s="1"/>
      <c r="G587" s="1"/>
    </row>
    <row r="588" spans="2:7">
      <c r="B588" s="1"/>
      <c r="C588" s="1"/>
      <c r="D588" s="130"/>
      <c r="E588" s="1"/>
      <c r="F588" s="1"/>
      <c r="G588" s="1"/>
    </row>
    <row r="589" spans="2:7">
      <c r="B589" s="1"/>
      <c r="C589" s="1"/>
      <c r="D589" s="130"/>
      <c r="E589" s="1"/>
      <c r="F589" s="1"/>
      <c r="G589" s="1"/>
    </row>
    <row r="590" spans="2:7">
      <c r="B590" s="1"/>
      <c r="C590" s="1"/>
      <c r="D590" s="130"/>
      <c r="E590" s="1"/>
      <c r="F590" s="1"/>
      <c r="G590" s="1"/>
    </row>
    <row r="591" spans="2:7">
      <c r="B591" s="1"/>
      <c r="C591" s="1"/>
      <c r="D591" s="130"/>
      <c r="E591" s="1"/>
      <c r="F591" s="1"/>
      <c r="G591" s="1"/>
    </row>
    <row r="592" spans="2:7">
      <c r="B592" s="1"/>
      <c r="C592" s="1"/>
      <c r="D592" s="130"/>
      <c r="E592" s="1"/>
      <c r="F592" s="1"/>
      <c r="G592" s="1"/>
    </row>
    <row r="593" spans="2:7">
      <c r="B593" s="1"/>
      <c r="C593" s="1"/>
      <c r="D593" s="130"/>
      <c r="E593" s="1"/>
      <c r="F593" s="1"/>
      <c r="G593" s="1"/>
    </row>
    <row r="594" spans="2:7">
      <c r="B594" s="1"/>
      <c r="C594" s="1"/>
      <c r="D594" s="130"/>
      <c r="E594" s="1"/>
      <c r="F594" s="1"/>
      <c r="G594" s="1"/>
    </row>
    <row r="595" spans="2:7">
      <c r="B595" s="1"/>
      <c r="C595" s="1"/>
      <c r="D595" s="130"/>
      <c r="E595" s="1"/>
      <c r="F595" s="1"/>
      <c r="G595" s="1"/>
    </row>
    <row r="596" spans="2:7">
      <c r="B596" s="1"/>
      <c r="C596" s="1"/>
      <c r="D596" s="130"/>
      <c r="E596" s="1"/>
      <c r="F596" s="1"/>
      <c r="G596" s="1"/>
    </row>
    <row r="597" spans="2:7">
      <c r="B597" s="1"/>
      <c r="C597" s="1"/>
      <c r="D597" s="130"/>
      <c r="E597" s="1"/>
      <c r="F597" s="1"/>
      <c r="G597" s="1"/>
    </row>
    <row r="598" spans="2:7">
      <c r="B598" s="1"/>
      <c r="C598" s="1"/>
      <c r="D598" s="130"/>
      <c r="E598" s="1"/>
      <c r="F598" s="1"/>
      <c r="G598" s="1"/>
    </row>
    <row r="599" spans="2:7">
      <c r="B599" s="1"/>
      <c r="C599" s="1"/>
      <c r="D599" s="130"/>
      <c r="E599" s="1"/>
      <c r="F599" s="1"/>
      <c r="G599" s="1"/>
    </row>
    <row r="600" spans="2:7">
      <c r="B600" s="1"/>
      <c r="C600" s="1"/>
      <c r="D600" s="130"/>
      <c r="E600" s="1"/>
      <c r="F600" s="1"/>
      <c r="G600" s="1"/>
    </row>
    <row r="601" spans="2:7">
      <c r="B601" s="1"/>
      <c r="C601" s="1"/>
      <c r="D601" s="130"/>
      <c r="E601" s="1"/>
      <c r="F601" s="1"/>
      <c r="G601" s="1"/>
    </row>
    <row r="602" spans="2:7">
      <c r="B602" s="1"/>
      <c r="C602" s="1"/>
      <c r="D602" s="130"/>
      <c r="E602" s="1"/>
      <c r="F602" s="1"/>
      <c r="G602" s="1"/>
    </row>
    <row r="603" spans="2:7">
      <c r="B603" s="1"/>
      <c r="C603" s="1"/>
      <c r="D603" s="130"/>
      <c r="E603" s="1"/>
      <c r="F603" s="1"/>
      <c r="G603" s="1"/>
    </row>
    <row r="604" spans="2:7">
      <c r="B604" s="1"/>
      <c r="C604" s="1"/>
      <c r="D604" s="130"/>
      <c r="E604" s="1"/>
      <c r="F604" s="1"/>
      <c r="G604" s="1"/>
    </row>
    <row r="605" spans="2:7">
      <c r="B605" s="1"/>
      <c r="C605" s="1"/>
      <c r="D605" s="130"/>
      <c r="E605" s="1"/>
      <c r="F605" s="1"/>
      <c r="G605" s="1"/>
    </row>
    <row r="606" spans="2:7">
      <c r="B606" s="1"/>
      <c r="C606" s="1"/>
      <c r="D606" s="130"/>
      <c r="E606" s="1"/>
      <c r="F606" s="1"/>
      <c r="G606" s="1"/>
    </row>
    <row r="607" spans="2:7">
      <c r="B607" s="1"/>
      <c r="C607" s="1"/>
      <c r="D607" s="130"/>
      <c r="E607" s="1"/>
      <c r="F607" s="1"/>
      <c r="G607" s="1"/>
    </row>
    <row r="608" spans="2:7">
      <c r="B608" s="1"/>
      <c r="C608" s="1"/>
      <c r="D608" s="130"/>
      <c r="E608" s="1"/>
      <c r="F608" s="1"/>
      <c r="G608" s="1"/>
    </row>
    <row r="609" spans="2:7">
      <c r="B609" s="1"/>
      <c r="C609" s="1"/>
      <c r="D609" s="130"/>
      <c r="E609" s="1"/>
      <c r="F609" s="1"/>
      <c r="G609" s="1"/>
    </row>
    <row r="610" spans="2:7">
      <c r="B610" s="1"/>
      <c r="C610" s="1"/>
      <c r="D610" s="130"/>
      <c r="E610" s="1"/>
      <c r="F610" s="1"/>
      <c r="G610" s="1"/>
    </row>
    <row r="611" spans="2:7">
      <c r="B611" s="1"/>
      <c r="C611" s="1"/>
      <c r="D611" s="130"/>
      <c r="E611" s="1"/>
      <c r="F611" s="1"/>
      <c r="G611" s="1"/>
    </row>
    <row r="612" spans="2:7">
      <c r="B612" s="1"/>
      <c r="C612" s="1"/>
      <c r="D612" s="130"/>
      <c r="E612" s="1"/>
      <c r="F612" s="1"/>
      <c r="G612" s="1"/>
    </row>
    <row r="613" spans="2:7">
      <c r="B613" s="1"/>
      <c r="C613" s="1"/>
      <c r="D613" s="130"/>
      <c r="E613" s="1"/>
      <c r="F613" s="1"/>
      <c r="G613" s="1"/>
    </row>
    <row r="614" spans="2:7">
      <c r="B614" s="1"/>
      <c r="C614" s="1"/>
      <c r="D614" s="130"/>
      <c r="E614" s="1"/>
      <c r="F614" s="1"/>
      <c r="G614" s="1"/>
    </row>
    <row r="615" spans="2:7">
      <c r="B615" s="1"/>
      <c r="C615" s="1"/>
      <c r="D615" s="130"/>
      <c r="E615" s="1"/>
      <c r="F615" s="1"/>
      <c r="G615" s="1"/>
    </row>
    <row r="616" spans="2:7">
      <c r="B616" s="1"/>
      <c r="C616" s="1"/>
      <c r="D616" s="130"/>
      <c r="E616" s="1"/>
      <c r="F616" s="1"/>
      <c r="G616" s="1"/>
    </row>
    <row r="617" spans="2:7">
      <c r="B617" s="1"/>
      <c r="C617" s="1"/>
      <c r="D617" s="130"/>
      <c r="E617" s="1"/>
      <c r="F617" s="1"/>
      <c r="G617" s="1"/>
    </row>
    <row r="618" spans="2:7">
      <c r="B618" s="1"/>
      <c r="C618" s="1"/>
      <c r="D618" s="130"/>
      <c r="E618" s="1"/>
      <c r="F618" s="1"/>
      <c r="G618" s="1"/>
    </row>
    <row r="619" spans="2:7">
      <c r="B619" s="1"/>
      <c r="C619" s="1"/>
      <c r="D619" s="130"/>
      <c r="E619" s="1"/>
      <c r="F619" s="1"/>
      <c r="G619" s="1"/>
    </row>
    <row r="620" spans="2:7">
      <c r="B620" s="1"/>
      <c r="C620" s="1"/>
      <c r="D620" s="130"/>
      <c r="E620" s="1"/>
      <c r="F620" s="1"/>
      <c r="G620" s="1"/>
    </row>
    <row r="621" spans="2:7">
      <c r="B621" s="1"/>
      <c r="C621" s="1"/>
      <c r="D621" s="130"/>
      <c r="E621" s="1"/>
      <c r="F621" s="1"/>
      <c r="G621" s="1"/>
    </row>
    <row r="622" spans="2:7">
      <c r="B622" s="1"/>
      <c r="C622" s="1"/>
      <c r="D622" s="130"/>
      <c r="E622" s="1"/>
      <c r="F622" s="1"/>
      <c r="G622" s="1"/>
    </row>
    <row r="623" spans="2:7">
      <c r="B623" s="1"/>
      <c r="C623" s="1"/>
      <c r="D623" s="130"/>
      <c r="E623" s="1"/>
      <c r="F623" s="1"/>
      <c r="G623" s="1"/>
    </row>
    <row r="624" spans="2:7">
      <c r="B624" s="1"/>
      <c r="C624" s="1"/>
      <c r="D624" s="130"/>
      <c r="E624" s="1"/>
      <c r="F624" s="1"/>
      <c r="G624" s="1"/>
    </row>
    <row r="625" spans="2:7">
      <c r="B625" s="1"/>
      <c r="C625" s="1"/>
      <c r="D625" s="130"/>
      <c r="E625" s="1"/>
      <c r="F625" s="1"/>
      <c r="G625" s="1"/>
    </row>
    <row r="626" spans="2:7">
      <c r="B626" s="1"/>
      <c r="C626" s="1"/>
      <c r="D626" s="130"/>
      <c r="E626" s="1"/>
      <c r="F626" s="1"/>
      <c r="G626" s="1"/>
    </row>
    <row r="627" spans="2:7">
      <c r="B627" s="1"/>
      <c r="C627" s="1"/>
      <c r="D627" s="130"/>
      <c r="E627" s="1"/>
      <c r="F627" s="1"/>
      <c r="G627" s="1"/>
    </row>
    <row r="628" spans="2:7">
      <c r="B628" s="1"/>
      <c r="C628" s="1"/>
      <c r="D628" s="130"/>
      <c r="E628" s="1"/>
      <c r="F628" s="1"/>
      <c r="G628" s="1"/>
    </row>
    <row r="629" spans="2:7">
      <c r="B629" s="1"/>
      <c r="C629" s="1"/>
      <c r="D629" s="130"/>
      <c r="E629" s="1"/>
      <c r="F629" s="1"/>
      <c r="G629" s="1"/>
    </row>
    <row r="630" spans="2:7">
      <c r="B630" s="1"/>
      <c r="C630" s="1"/>
      <c r="D630" s="130"/>
      <c r="E630" s="1"/>
      <c r="F630" s="1"/>
      <c r="G630" s="1"/>
    </row>
    <row r="631" spans="2:7">
      <c r="B631" s="1"/>
      <c r="C631" s="1"/>
      <c r="D631" s="130"/>
      <c r="E631" s="1"/>
      <c r="F631" s="1"/>
      <c r="G631" s="1"/>
    </row>
    <row r="632" spans="2:7">
      <c r="B632" s="1"/>
      <c r="C632" s="1"/>
      <c r="D632" s="130"/>
      <c r="E632" s="1"/>
      <c r="F632" s="1"/>
      <c r="G632" s="1"/>
    </row>
    <row r="633" spans="2:7">
      <c r="B633" s="1"/>
      <c r="C633" s="1"/>
      <c r="D633" s="130"/>
      <c r="E633" s="1"/>
      <c r="F633" s="1"/>
      <c r="G633" s="1"/>
    </row>
    <row r="634" spans="2:7">
      <c r="B634" s="1"/>
      <c r="C634" s="1"/>
      <c r="D634" s="130"/>
      <c r="E634" s="1"/>
      <c r="F634" s="1"/>
      <c r="G634" s="1"/>
    </row>
    <row r="635" spans="2:7">
      <c r="B635" s="1"/>
      <c r="C635" s="1"/>
      <c r="D635" s="130"/>
      <c r="E635" s="1"/>
      <c r="F635" s="1"/>
      <c r="G635" s="1"/>
    </row>
    <row r="636" spans="2:7">
      <c r="B636" s="1"/>
      <c r="C636" s="1"/>
      <c r="D636" s="130"/>
      <c r="E636" s="1"/>
      <c r="F636" s="1"/>
      <c r="G636" s="1"/>
    </row>
    <row r="637" spans="2:7">
      <c r="B637" s="1"/>
      <c r="C637" s="1"/>
      <c r="D637" s="130"/>
      <c r="E637" s="1"/>
      <c r="F637" s="1"/>
      <c r="G637" s="1"/>
    </row>
    <row r="638" spans="2:7">
      <c r="B638" s="1"/>
      <c r="C638" s="1"/>
      <c r="D638" s="130"/>
      <c r="E638" s="1"/>
      <c r="F638" s="1"/>
      <c r="G638" s="1"/>
    </row>
    <row r="639" spans="2:7">
      <c r="B639" s="1"/>
      <c r="C639" s="1"/>
      <c r="D639" s="130"/>
      <c r="E639" s="1"/>
      <c r="F639" s="1"/>
      <c r="G639" s="1"/>
    </row>
    <row r="640" spans="2:7">
      <c r="B640" s="1"/>
      <c r="C640" s="1"/>
      <c r="D640" s="130"/>
      <c r="E640" s="1"/>
      <c r="F640" s="1"/>
      <c r="G640" s="1"/>
    </row>
    <row r="641" spans="2:7">
      <c r="B641" s="1"/>
      <c r="C641" s="1"/>
      <c r="D641" s="130"/>
      <c r="E641" s="1"/>
      <c r="F641" s="1"/>
      <c r="G641" s="1"/>
    </row>
    <row r="642" spans="2:7">
      <c r="B642" s="1"/>
      <c r="C642" s="1"/>
      <c r="D642" s="130"/>
      <c r="E642" s="1"/>
      <c r="F642" s="1"/>
      <c r="G642" s="1"/>
    </row>
    <row r="643" spans="2:7">
      <c r="B643" s="1"/>
      <c r="C643" s="1"/>
      <c r="D643" s="130"/>
      <c r="E643" s="1"/>
      <c r="F643" s="1"/>
      <c r="G643" s="1"/>
    </row>
    <row r="644" spans="2:7">
      <c r="B644" s="1"/>
      <c r="C644" s="1"/>
      <c r="D644" s="130"/>
      <c r="E644" s="1"/>
      <c r="F644" s="1"/>
      <c r="G644" s="1"/>
    </row>
    <row r="645" spans="2:7">
      <c r="B645" s="1"/>
      <c r="C645" s="1"/>
      <c r="D645" s="130"/>
      <c r="E645" s="1"/>
      <c r="F645" s="1"/>
      <c r="G645" s="1"/>
    </row>
    <row r="646" spans="2:7">
      <c r="B646" s="1"/>
      <c r="C646" s="1"/>
      <c r="D646" s="130"/>
      <c r="E646" s="1"/>
      <c r="F646" s="1"/>
      <c r="G646" s="1"/>
    </row>
    <row r="647" spans="2:7">
      <c r="B647" s="1"/>
      <c r="C647" s="1"/>
      <c r="D647" s="130"/>
      <c r="E647" s="1"/>
      <c r="F647" s="1"/>
      <c r="G647" s="1"/>
    </row>
    <row r="648" spans="2:7">
      <c r="B648" s="1"/>
      <c r="C648" s="1"/>
      <c r="D648" s="130"/>
      <c r="E648" s="1"/>
      <c r="F648" s="1"/>
      <c r="G648" s="1"/>
    </row>
    <row r="649" spans="2:7">
      <c r="B649" s="1"/>
      <c r="C649" s="1"/>
      <c r="D649" s="130"/>
      <c r="E649" s="1"/>
      <c r="F649" s="1"/>
      <c r="G649" s="1"/>
    </row>
    <row r="650" spans="2:7">
      <c r="B650" s="1"/>
      <c r="C650" s="1"/>
      <c r="D650" s="130"/>
      <c r="E650" s="1"/>
      <c r="F650" s="1"/>
      <c r="G650" s="1"/>
    </row>
    <row r="651" spans="2:7">
      <c r="B651" s="1"/>
      <c r="C651" s="1"/>
      <c r="D651" s="130"/>
      <c r="E651" s="1"/>
      <c r="F651" s="1"/>
      <c r="G651" s="1"/>
    </row>
    <row r="652" spans="2:7">
      <c r="B652" s="1"/>
      <c r="C652" s="1"/>
      <c r="D652" s="130"/>
      <c r="E652" s="1"/>
      <c r="F652" s="1"/>
      <c r="G652" s="1"/>
    </row>
    <row r="653" spans="2:7">
      <c r="B653" s="1"/>
      <c r="C653" s="1"/>
      <c r="D653" s="130"/>
      <c r="E653" s="1"/>
      <c r="F653" s="1"/>
      <c r="G653" s="1"/>
    </row>
    <row r="654" spans="2:7">
      <c r="B654" s="1"/>
      <c r="C654" s="1"/>
      <c r="D654" s="130"/>
      <c r="E654" s="1"/>
      <c r="F654" s="1"/>
      <c r="G654" s="1"/>
    </row>
    <row r="655" spans="2:7">
      <c r="B655" s="1"/>
      <c r="C655" s="1"/>
      <c r="D655" s="130"/>
      <c r="E655" s="1"/>
      <c r="F655" s="1"/>
      <c r="G655" s="1"/>
    </row>
    <row r="656" spans="2:7">
      <c r="B656" s="1"/>
      <c r="C656" s="1"/>
      <c r="D656" s="130"/>
      <c r="E656" s="1"/>
      <c r="F656" s="1"/>
      <c r="G656" s="1"/>
    </row>
    <row r="657" spans="2:7">
      <c r="B657" s="1"/>
      <c r="C657" s="1"/>
      <c r="D657" s="130"/>
      <c r="E657" s="1"/>
      <c r="F657" s="1"/>
      <c r="G657" s="1"/>
    </row>
    <row r="658" spans="2:7">
      <c r="B658" s="1"/>
      <c r="C658" s="1"/>
      <c r="D658" s="130"/>
      <c r="E658" s="1"/>
      <c r="F658" s="1"/>
      <c r="G658" s="1"/>
    </row>
    <row r="659" spans="2:7">
      <c r="B659" s="1"/>
      <c r="C659" s="1"/>
      <c r="D659" s="130"/>
      <c r="E659" s="1"/>
      <c r="F659" s="1"/>
      <c r="G659" s="1"/>
    </row>
    <row r="660" spans="2:7">
      <c r="B660" s="1"/>
      <c r="C660" s="1"/>
      <c r="D660" s="130"/>
      <c r="E660" s="1"/>
      <c r="F660" s="1"/>
      <c r="G660" s="1"/>
    </row>
    <row r="661" spans="2:7">
      <c r="B661" s="1"/>
      <c r="C661" s="1"/>
      <c r="D661" s="130"/>
      <c r="E661" s="1"/>
      <c r="F661" s="1"/>
      <c r="G661" s="1"/>
    </row>
    <row r="662" spans="2:7">
      <c r="B662" s="1"/>
      <c r="C662" s="1"/>
      <c r="D662" s="130"/>
      <c r="E662" s="1"/>
      <c r="F662" s="1"/>
      <c r="G662" s="1"/>
    </row>
    <row r="663" spans="2:7">
      <c r="B663" s="1"/>
      <c r="C663" s="1"/>
      <c r="D663" s="130"/>
      <c r="E663" s="1"/>
      <c r="F663" s="1"/>
      <c r="G663" s="1"/>
    </row>
    <row r="664" spans="2:7">
      <c r="B664" s="1"/>
      <c r="C664" s="1"/>
      <c r="D664" s="130"/>
      <c r="E664" s="1"/>
      <c r="F664" s="1"/>
      <c r="G664" s="1"/>
    </row>
    <row r="665" spans="2:7">
      <c r="B665" s="1"/>
      <c r="C665" s="1"/>
      <c r="D665" s="130"/>
      <c r="E665" s="1"/>
      <c r="F665" s="1"/>
      <c r="G665" s="1"/>
    </row>
    <row r="666" spans="2:7">
      <c r="B666" s="1"/>
      <c r="C666" s="1"/>
      <c r="D666" s="130"/>
      <c r="E666" s="1"/>
      <c r="F666" s="1"/>
      <c r="G666" s="1"/>
    </row>
    <row r="667" spans="2:7">
      <c r="B667" s="1"/>
      <c r="C667" s="1"/>
      <c r="D667" s="130"/>
      <c r="E667" s="1"/>
      <c r="F667" s="1"/>
      <c r="G667" s="1"/>
    </row>
    <row r="668" spans="2:7">
      <c r="B668" s="1"/>
      <c r="C668" s="1"/>
      <c r="D668" s="130"/>
      <c r="E668" s="1"/>
      <c r="F668" s="1"/>
      <c r="G668" s="1"/>
    </row>
    <row r="669" spans="2:7">
      <c r="B669" s="1"/>
      <c r="C669" s="1"/>
      <c r="D669" s="130"/>
      <c r="E669" s="1"/>
      <c r="F669" s="1"/>
      <c r="G669" s="1"/>
    </row>
    <row r="670" spans="2:7">
      <c r="B670" s="1"/>
      <c r="C670" s="1"/>
      <c r="D670" s="130"/>
      <c r="E670" s="1"/>
      <c r="F670" s="1"/>
      <c r="G670" s="1"/>
    </row>
    <row r="671" spans="2:7">
      <c r="B671" s="1"/>
      <c r="C671" s="1"/>
      <c r="D671" s="130"/>
      <c r="E671" s="1"/>
      <c r="F671" s="1"/>
      <c r="G671" s="1"/>
    </row>
    <row r="672" spans="2:7">
      <c r="B672" s="1"/>
      <c r="C672" s="1"/>
      <c r="D672" s="130"/>
      <c r="E672" s="1"/>
      <c r="F672" s="1"/>
      <c r="G672" s="1"/>
    </row>
    <row r="673" spans="2:7">
      <c r="B673" s="1"/>
      <c r="C673" s="1"/>
      <c r="D673" s="130"/>
      <c r="E673" s="1"/>
      <c r="F673" s="1"/>
      <c r="G673" s="1"/>
    </row>
    <row r="674" spans="2:7">
      <c r="B674" s="1"/>
      <c r="C674" s="1"/>
      <c r="D674" s="130"/>
      <c r="E674" s="1"/>
      <c r="F674" s="1"/>
      <c r="G674" s="1"/>
    </row>
    <row r="675" spans="2:7">
      <c r="B675" s="1"/>
      <c r="C675" s="1"/>
      <c r="D675" s="130"/>
      <c r="E675" s="1"/>
      <c r="F675" s="1"/>
      <c r="G675" s="1"/>
    </row>
    <row r="676" spans="2:7">
      <c r="B676" s="1"/>
      <c r="C676" s="1"/>
      <c r="D676" s="130"/>
      <c r="E676" s="1"/>
      <c r="F676" s="1"/>
      <c r="G676" s="1"/>
    </row>
    <row r="677" spans="2:7">
      <c r="B677" s="1"/>
      <c r="C677" s="1"/>
      <c r="D677" s="130"/>
      <c r="E677" s="1"/>
      <c r="F677" s="1"/>
      <c r="G677" s="1"/>
    </row>
    <row r="678" spans="2:7">
      <c r="B678" s="1"/>
      <c r="C678" s="1"/>
      <c r="D678" s="130"/>
      <c r="E678" s="1"/>
      <c r="F678" s="1"/>
      <c r="G678" s="1"/>
    </row>
    <row r="679" spans="2:7">
      <c r="B679" s="1"/>
      <c r="C679" s="1"/>
      <c r="D679" s="130"/>
      <c r="E679" s="1"/>
      <c r="F679" s="1"/>
      <c r="G679" s="1"/>
    </row>
    <row r="680" spans="2:7">
      <c r="B680" s="1"/>
      <c r="C680" s="1"/>
      <c r="D680" s="130"/>
      <c r="E680" s="1"/>
      <c r="F680" s="1"/>
      <c r="G680" s="1"/>
    </row>
    <row r="681" spans="2:7">
      <c r="B681" s="1"/>
      <c r="C681" s="1"/>
      <c r="D681" s="130"/>
      <c r="E681" s="1"/>
      <c r="F681" s="1"/>
      <c r="G681" s="1"/>
    </row>
    <row r="682" spans="2:7">
      <c r="B682" s="1"/>
      <c r="C682" s="1"/>
      <c r="D682" s="130"/>
      <c r="E682" s="1"/>
      <c r="F682" s="1"/>
      <c r="G682" s="1"/>
    </row>
    <row r="683" spans="2:7">
      <c r="B683" s="1"/>
      <c r="C683" s="1"/>
      <c r="D683" s="130"/>
      <c r="E683" s="1"/>
      <c r="F683" s="1"/>
      <c r="G683" s="1"/>
    </row>
    <row r="684" spans="2:7">
      <c r="B684" s="1"/>
      <c r="C684" s="1"/>
      <c r="D684" s="130"/>
      <c r="E684" s="1"/>
      <c r="F684" s="1"/>
      <c r="G684" s="1"/>
    </row>
    <row r="685" spans="2:7">
      <c r="B685" s="1"/>
      <c r="C685" s="1"/>
      <c r="D685" s="130"/>
      <c r="E685" s="1"/>
      <c r="F685" s="1"/>
      <c r="G685" s="1"/>
    </row>
    <row r="686" spans="2:7">
      <c r="B686" s="1"/>
      <c r="C686" s="1"/>
      <c r="D686" s="130"/>
      <c r="E686" s="1"/>
      <c r="F686" s="1"/>
      <c r="G686" s="1"/>
    </row>
    <row r="687" spans="2:7">
      <c r="B687" s="1"/>
      <c r="C687" s="1"/>
      <c r="D687" s="130"/>
      <c r="E687" s="1"/>
      <c r="F687" s="1"/>
      <c r="G687" s="1"/>
    </row>
    <row r="688" spans="2:7">
      <c r="B688" s="1"/>
      <c r="C688" s="1"/>
      <c r="D688" s="130"/>
      <c r="E688" s="1"/>
      <c r="F688" s="1"/>
      <c r="G688" s="1"/>
    </row>
    <row r="689" spans="2:7">
      <c r="B689" s="1"/>
      <c r="C689" s="1"/>
      <c r="D689" s="130"/>
      <c r="E689" s="1"/>
      <c r="F689" s="1"/>
      <c r="G689" s="1"/>
    </row>
    <row r="690" spans="2:7">
      <c r="B690" s="1"/>
      <c r="C690" s="1"/>
      <c r="D690" s="130"/>
      <c r="E690" s="1"/>
      <c r="F690" s="1"/>
      <c r="G690" s="1"/>
    </row>
    <row r="691" spans="2:7">
      <c r="B691" s="1"/>
      <c r="C691" s="1"/>
      <c r="D691" s="130"/>
      <c r="E691" s="1"/>
      <c r="F691" s="1"/>
      <c r="G691" s="1"/>
    </row>
    <row r="692" spans="2:7">
      <c r="B692" s="1"/>
      <c r="C692" s="1"/>
      <c r="D692" s="130"/>
      <c r="E692" s="1"/>
      <c r="F692" s="1"/>
      <c r="G692" s="1"/>
    </row>
    <row r="693" spans="2:7">
      <c r="B693" s="1"/>
      <c r="C693" s="1"/>
      <c r="D693" s="130"/>
      <c r="E693" s="1"/>
      <c r="F693" s="1"/>
      <c r="G693" s="1"/>
    </row>
    <row r="694" spans="2:7">
      <c r="B694" s="1"/>
      <c r="C694" s="1"/>
      <c r="D694" s="130"/>
      <c r="E694" s="1"/>
      <c r="F694" s="1"/>
      <c r="G694" s="1"/>
    </row>
    <row r="695" spans="2:7">
      <c r="B695" s="1"/>
      <c r="C695" s="1"/>
      <c r="D695" s="130"/>
      <c r="E695" s="1"/>
      <c r="F695" s="1"/>
      <c r="G695" s="1"/>
    </row>
    <row r="696" spans="2:7">
      <c r="B696" s="1"/>
      <c r="C696" s="1"/>
      <c r="D696" s="130"/>
      <c r="E696" s="1"/>
      <c r="F696" s="1"/>
      <c r="G696" s="1"/>
    </row>
    <row r="697" spans="2:7">
      <c r="B697" s="1"/>
      <c r="C697" s="1"/>
      <c r="D697" s="130"/>
      <c r="E697" s="1"/>
      <c r="F697" s="1"/>
      <c r="G697" s="1"/>
    </row>
    <row r="698" spans="2:7">
      <c r="B698" s="1"/>
      <c r="C698" s="1"/>
      <c r="D698" s="130"/>
      <c r="E698" s="1"/>
      <c r="F698" s="1"/>
      <c r="G698" s="1"/>
    </row>
    <row r="699" spans="2:7">
      <c r="B699" s="1"/>
      <c r="C699" s="1"/>
      <c r="D699" s="130"/>
      <c r="E699" s="1"/>
      <c r="F699" s="1"/>
      <c r="G699" s="1"/>
    </row>
    <row r="700" spans="2:7">
      <c r="B700" s="1"/>
      <c r="C700" s="1"/>
      <c r="D700" s="130"/>
      <c r="E700" s="1"/>
      <c r="F700" s="1"/>
      <c r="G700" s="1"/>
    </row>
    <row r="701" spans="2:7">
      <c r="B701" s="1"/>
      <c r="C701" s="1"/>
      <c r="D701" s="130"/>
      <c r="E701" s="1"/>
      <c r="F701" s="1"/>
      <c r="G701" s="1"/>
    </row>
    <row r="702" spans="2:7">
      <c r="B702" s="1"/>
      <c r="C702" s="1"/>
      <c r="D702" s="130"/>
      <c r="E702" s="1"/>
      <c r="F702" s="1"/>
      <c r="G702" s="1"/>
    </row>
    <row r="703" spans="2:7">
      <c r="B703" s="1"/>
      <c r="C703" s="1"/>
      <c r="D703" s="130"/>
      <c r="E703" s="1"/>
      <c r="F703" s="1"/>
      <c r="G703" s="1"/>
    </row>
    <row r="704" spans="2:7">
      <c r="B704" s="1"/>
      <c r="C704" s="1"/>
      <c r="D704" s="130"/>
      <c r="E704" s="1"/>
      <c r="F704" s="1"/>
      <c r="G704" s="1"/>
    </row>
    <row r="705" spans="2:7">
      <c r="B705" s="1"/>
      <c r="C705" s="1"/>
      <c r="D705" s="130"/>
      <c r="E705" s="1"/>
      <c r="F705" s="1"/>
      <c r="G705" s="1"/>
    </row>
    <row r="706" spans="2:7">
      <c r="B706" s="1"/>
      <c r="C706" s="1"/>
      <c r="D706" s="130"/>
      <c r="E706" s="1"/>
      <c r="F706" s="1"/>
      <c r="G706" s="1"/>
    </row>
    <row r="707" spans="2:7">
      <c r="B707" s="1"/>
      <c r="C707" s="1"/>
      <c r="D707" s="130"/>
      <c r="E707" s="1"/>
      <c r="F707" s="1"/>
      <c r="G707" s="1"/>
    </row>
    <row r="708" spans="2:7">
      <c r="B708" s="1"/>
      <c r="C708" s="1"/>
      <c r="D708" s="130"/>
      <c r="E708" s="1"/>
      <c r="F708" s="1"/>
      <c r="G708" s="1"/>
    </row>
    <row r="709" spans="2:7">
      <c r="B709" s="1"/>
      <c r="C709" s="1"/>
      <c r="D709" s="130"/>
      <c r="E709" s="1"/>
      <c r="F709" s="1"/>
      <c r="G709" s="1"/>
    </row>
    <row r="710" spans="2:7">
      <c r="B710" s="1"/>
      <c r="C710" s="1"/>
      <c r="D710" s="130"/>
      <c r="E710" s="1"/>
      <c r="F710" s="1"/>
      <c r="G710" s="1"/>
    </row>
    <row r="711" spans="2:7">
      <c r="B711" s="1"/>
      <c r="C711" s="1"/>
      <c r="D711" s="130"/>
      <c r="E711" s="1"/>
      <c r="F711" s="1"/>
      <c r="G711" s="1"/>
    </row>
    <row r="712" spans="2:7">
      <c r="B712" s="1"/>
      <c r="C712" s="1"/>
      <c r="D712" s="130"/>
      <c r="E712" s="1"/>
      <c r="F712" s="1"/>
      <c r="G712" s="1"/>
    </row>
    <row r="713" spans="2:7">
      <c r="B713" s="1"/>
      <c r="C713" s="1"/>
      <c r="D713" s="130"/>
      <c r="E713" s="1"/>
      <c r="F713" s="1"/>
      <c r="G713" s="1"/>
    </row>
    <row r="714" spans="2:7">
      <c r="B714" s="1"/>
      <c r="C714" s="1"/>
      <c r="D714" s="130"/>
      <c r="E714" s="1"/>
      <c r="F714" s="1"/>
      <c r="G714" s="1"/>
    </row>
    <row r="715" spans="2:7">
      <c r="B715" s="1"/>
      <c r="C715" s="1"/>
      <c r="D715" s="130"/>
      <c r="E715" s="1"/>
      <c r="F715" s="1"/>
      <c r="G715" s="1"/>
    </row>
    <row r="716" spans="2:7">
      <c r="B716" s="1"/>
      <c r="C716" s="1"/>
      <c r="D716" s="130"/>
      <c r="E716" s="1"/>
      <c r="F716" s="1"/>
      <c r="G716" s="1"/>
    </row>
    <row r="717" spans="2:7">
      <c r="B717" s="1"/>
      <c r="C717" s="1"/>
      <c r="D717" s="130"/>
      <c r="E717" s="1"/>
      <c r="F717" s="1"/>
      <c r="G717" s="1"/>
    </row>
    <row r="718" spans="2:7">
      <c r="B718" s="1"/>
      <c r="C718" s="1"/>
      <c r="D718" s="130"/>
      <c r="E718" s="1"/>
      <c r="F718" s="1"/>
      <c r="G718" s="1"/>
    </row>
    <row r="719" spans="2:7">
      <c r="B719" s="1"/>
      <c r="C719" s="1"/>
      <c r="D719" s="130"/>
      <c r="E719" s="1"/>
      <c r="F719" s="1"/>
      <c r="G719" s="1"/>
    </row>
    <row r="720" spans="2:7">
      <c r="B720" s="1"/>
      <c r="C720" s="1"/>
      <c r="D720" s="130"/>
      <c r="E720" s="1"/>
      <c r="F720" s="1"/>
      <c r="G720" s="1"/>
    </row>
    <row r="721" spans="2:7">
      <c r="B721" s="1"/>
      <c r="C721" s="1"/>
      <c r="D721" s="130"/>
      <c r="E721" s="1"/>
      <c r="F721" s="1"/>
      <c r="G721" s="1"/>
    </row>
    <row r="722" spans="2:7">
      <c r="B722" s="1"/>
      <c r="C722" s="1"/>
      <c r="D722" s="130"/>
      <c r="E722" s="1"/>
      <c r="F722" s="1"/>
      <c r="G722" s="1"/>
    </row>
    <row r="723" spans="2:7">
      <c r="B723" s="1"/>
      <c r="C723" s="1"/>
      <c r="D723" s="130"/>
      <c r="E723" s="1"/>
      <c r="F723" s="1"/>
      <c r="G723" s="1"/>
    </row>
    <row r="724" spans="2:7">
      <c r="B724" s="1"/>
      <c r="C724" s="1"/>
      <c r="D724" s="130"/>
      <c r="E724" s="1"/>
      <c r="F724" s="1"/>
      <c r="G724" s="1"/>
    </row>
    <row r="725" spans="2:7">
      <c r="B725" s="1"/>
      <c r="C725" s="1"/>
      <c r="D725" s="130"/>
      <c r="E725" s="1"/>
      <c r="F725" s="1"/>
      <c r="G725" s="1"/>
    </row>
    <row r="726" spans="2:7">
      <c r="B726" s="1"/>
      <c r="C726" s="1"/>
      <c r="D726" s="130"/>
      <c r="E726" s="1"/>
      <c r="F726" s="1"/>
      <c r="G726" s="1"/>
    </row>
    <row r="727" spans="2:7">
      <c r="B727" s="1"/>
      <c r="C727" s="1"/>
      <c r="D727" s="130"/>
      <c r="E727" s="1"/>
      <c r="F727" s="1"/>
      <c r="G727" s="1"/>
    </row>
    <row r="728" spans="2:7">
      <c r="B728" s="1"/>
      <c r="C728" s="1"/>
      <c r="D728" s="130"/>
      <c r="E728" s="1"/>
      <c r="F728" s="1"/>
      <c r="G728" s="1"/>
    </row>
    <row r="729" spans="2:7">
      <c r="B729" s="1"/>
      <c r="C729" s="1"/>
      <c r="D729" s="130"/>
      <c r="E729" s="1"/>
      <c r="F729" s="1"/>
      <c r="G729" s="1"/>
    </row>
    <row r="730" spans="2:7">
      <c r="B730" s="1"/>
      <c r="C730" s="1"/>
      <c r="D730" s="130"/>
      <c r="E730" s="1"/>
      <c r="F730" s="1"/>
      <c r="G730" s="1"/>
    </row>
    <row r="731" spans="2:7">
      <c r="B731" s="1"/>
      <c r="C731" s="1"/>
      <c r="D731" s="130"/>
      <c r="E731" s="1"/>
      <c r="F731" s="1"/>
      <c r="G731" s="1"/>
    </row>
    <row r="732" spans="2:7">
      <c r="B732" s="1"/>
      <c r="C732" s="1"/>
      <c r="D732" s="130"/>
      <c r="E732" s="1"/>
      <c r="F732" s="1"/>
      <c r="G732" s="1"/>
    </row>
    <row r="733" spans="2:7">
      <c r="B733" s="1"/>
      <c r="C733" s="1"/>
      <c r="D733" s="130"/>
      <c r="E733" s="1"/>
      <c r="F733" s="1"/>
      <c r="G733" s="1"/>
    </row>
    <row r="734" spans="2:7">
      <c r="B734" s="1"/>
      <c r="C734" s="1"/>
      <c r="D734" s="130"/>
      <c r="E734" s="1"/>
      <c r="F734" s="1"/>
      <c r="G734" s="1"/>
    </row>
    <row r="735" spans="2:7">
      <c r="B735" s="1"/>
      <c r="C735" s="1"/>
      <c r="D735" s="130"/>
      <c r="E735" s="1"/>
      <c r="F735" s="1"/>
      <c r="G735" s="1"/>
    </row>
    <row r="736" spans="2:7">
      <c r="B736" s="1"/>
      <c r="C736" s="1"/>
      <c r="D736" s="130"/>
      <c r="E736" s="1"/>
      <c r="F736" s="1"/>
      <c r="G736" s="1"/>
    </row>
    <row r="737" spans="2:7">
      <c r="B737" s="1"/>
      <c r="C737" s="1"/>
      <c r="D737" s="130"/>
      <c r="E737" s="1"/>
      <c r="F737" s="1"/>
      <c r="G737" s="1"/>
    </row>
    <row r="738" spans="2:7">
      <c r="B738" s="1"/>
      <c r="C738" s="1"/>
      <c r="D738" s="130"/>
      <c r="E738" s="1"/>
      <c r="F738" s="1"/>
      <c r="G738" s="1"/>
    </row>
    <row r="739" spans="2:7">
      <c r="B739" s="1"/>
      <c r="C739" s="1"/>
      <c r="D739" s="130"/>
      <c r="E739" s="1"/>
      <c r="F739" s="1"/>
      <c r="G739" s="1"/>
    </row>
    <row r="740" spans="2:7">
      <c r="B740" s="1"/>
      <c r="C740" s="1"/>
      <c r="D740" s="130"/>
      <c r="E740" s="1"/>
      <c r="F740" s="1"/>
      <c r="G740" s="1"/>
    </row>
    <row r="741" spans="2:7">
      <c r="B741" s="1"/>
      <c r="C741" s="1"/>
      <c r="D741" s="130"/>
      <c r="E741" s="1"/>
      <c r="F741" s="1"/>
      <c r="G741" s="1"/>
    </row>
    <row r="742" spans="2:7">
      <c r="B742" s="1"/>
      <c r="C742" s="1"/>
      <c r="D742" s="130"/>
      <c r="E742" s="1"/>
      <c r="F742" s="1"/>
      <c r="G742" s="1"/>
    </row>
    <row r="743" spans="2:7">
      <c r="B743" s="1"/>
      <c r="C743" s="1"/>
      <c r="D743" s="130"/>
      <c r="E743" s="1"/>
      <c r="F743" s="1"/>
      <c r="G743" s="1"/>
    </row>
    <row r="744" spans="2:7">
      <c r="B744" s="1"/>
      <c r="C744" s="1"/>
      <c r="D744" s="130"/>
      <c r="E744" s="1"/>
      <c r="F744" s="1"/>
      <c r="G744" s="1"/>
    </row>
    <row r="745" spans="2:7">
      <c r="B745" s="1"/>
      <c r="C745" s="1"/>
      <c r="D745" s="130"/>
      <c r="E745" s="1"/>
      <c r="F745" s="1"/>
      <c r="G745" s="1"/>
    </row>
    <row r="746" spans="2:7">
      <c r="B746" s="1"/>
      <c r="C746" s="1"/>
      <c r="D746" s="130"/>
      <c r="E746" s="1"/>
      <c r="F746" s="1"/>
      <c r="G746" s="1"/>
    </row>
    <row r="747" spans="2:7">
      <c r="B747" s="1"/>
      <c r="C747" s="1"/>
      <c r="D747" s="130"/>
      <c r="E747" s="1"/>
      <c r="F747" s="1"/>
      <c r="G747" s="1"/>
    </row>
    <row r="748" spans="2:7">
      <c r="B748" s="1"/>
      <c r="C748" s="1"/>
      <c r="D748" s="130"/>
      <c r="E748" s="1"/>
      <c r="F748" s="1"/>
      <c r="G748" s="1"/>
    </row>
    <row r="749" spans="2:7">
      <c r="B749" s="1"/>
      <c r="C749" s="1"/>
      <c r="D749" s="130"/>
      <c r="E749" s="1"/>
      <c r="F749" s="1"/>
      <c r="G749" s="1"/>
    </row>
    <row r="750" spans="2:7">
      <c r="B750" s="1"/>
      <c r="C750" s="1"/>
      <c r="D750" s="130"/>
      <c r="E750" s="1"/>
      <c r="F750" s="1"/>
      <c r="G750" s="1"/>
    </row>
    <row r="751" spans="2:7">
      <c r="B751" s="1"/>
      <c r="C751" s="1"/>
      <c r="D751" s="130"/>
      <c r="E751" s="1"/>
      <c r="F751" s="1"/>
      <c r="G751" s="1"/>
    </row>
    <row r="752" spans="2:7">
      <c r="B752" s="1"/>
      <c r="C752" s="1"/>
      <c r="D752" s="130"/>
      <c r="E752" s="1"/>
      <c r="F752" s="1"/>
      <c r="G752" s="1"/>
    </row>
    <row r="753" spans="2:7">
      <c r="B753" s="1"/>
      <c r="C753" s="1"/>
      <c r="D753" s="130"/>
      <c r="E753" s="1"/>
      <c r="F753" s="1"/>
      <c r="G753" s="1"/>
    </row>
    <row r="754" spans="2:7">
      <c r="B754" s="1"/>
      <c r="C754" s="1"/>
      <c r="D754" s="130"/>
      <c r="E754" s="1"/>
      <c r="F754" s="1"/>
      <c r="G754" s="1"/>
    </row>
    <row r="755" spans="2:7">
      <c r="B755" s="1"/>
      <c r="C755" s="1"/>
      <c r="D755" s="130"/>
      <c r="E755" s="1"/>
      <c r="F755" s="1"/>
      <c r="G755" s="1"/>
    </row>
    <row r="756" spans="2:7">
      <c r="B756" s="1"/>
      <c r="C756" s="1"/>
      <c r="D756" s="130"/>
      <c r="E756" s="1"/>
      <c r="F756" s="1"/>
      <c r="G756" s="1"/>
    </row>
    <row r="757" spans="2:7">
      <c r="B757" s="1"/>
      <c r="C757" s="1"/>
      <c r="D757" s="130"/>
      <c r="E757" s="1"/>
      <c r="F757" s="1"/>
      <c r="G757" s="1"/>
    </row>
    <row r="758" spans="2:7">
      <c r="B758" s="1"/>
      <c r="C758" s="1"/>
      <c r="D758" s="130"/>
      <c r="E758" s="1"/>
      <c r="F758" s="1"/>
      <c r="G758" s="1"/>
    </row>
    <row r="759" spans="2:7">
      <c r="B759" s="1"/>
      <c r="C759" s="1"/>
      <c r="D759" s="130"/>
      <c r="E759" s="1"/>
      <c r="F759" s="1"/>
      <c r="G759" s="1"/>
    </row>
    <row r="760" spans="2:7">
      <c r="B760" s="1"/>
      <c r="C760" s="1"/>
      <c r="D760" s="130"/>
      <c r="E760" s="1"/>
      <c r="F760" s="1"/>
      <c r="G760" s="1"/>
    </row>
    <row r="761" spans="2:7">
      <c r="B761" s="1"/>
      <c r="C761" s="1"/>
      <c r="D761" s="130"/>
      <c r="E761" s="1"/>
      <c r="F761" s="1"/>
      <c r="G761" s="1"/>
    </row>
    <row r="762" spans="2:7">
      <c r="B762" s="1"/>
      <c r="C762" s="1"/>
      <c r="D762" s="130"/>
      <c r="E762" s="1"/>
      <c r="F762" s="1"/>
      <c r="G762" s="1"/>
    </row>
    <row r="763" spans="2:7">
      <c r="B763" s="1"/>
      <c r="C763" s="1"/>
      <c r="D763" s="130"/>
      <c r="E763" s="1"/>
      <c r="F763" s="1"/>
      <c r="G763" s="1"/>
    </row>
    <row r="764" spans="2:7">
      <c r="B764" s="1"/>
      <c r="C764" s="1"/>
      <c r="D764" s="130"/>
      <c r="E764" s="1"/>
      <c r="F764" s="1"/>
      <c r="G764" s="1"/>
    </row>
    <row r="765" spans="2:7">
      <c r="B765" s="1"/>
      <c r="C765" s="1"/>
      <c r="D765" s="130"/>
      <c r="E765" s="1"/>
      <c r="F765" s="1"/>
      <c r="G765" s="1"/>
    </row>
    <row r="766" spans="2:7">
      <c r="B766" s="1"/>
      <c r="C766" s="1"/>
      <c r="D766" s="130"/>
      <c r="E766" s="1"/>
      <c r="F766" s="1"/>
      <c r="G766" s="1"/>
    </row>
    <row r="767" spans="2:7">
      <c r="B767" s="1"/>
      <c r="C767" s="1"/>
      <c r="D767" s="130"/>
      <c r="E767" s="1"/>
      <c r="F767" s="1"/>
      <c r="G767" s="1"/>
    </row>
    <row r="768" spans="2:7">
      <c r="B768" s="1"/>
      <c r="C768" s="1"/>
      <c r="D768" s="130"/>
      <c r="E768" s="1"/>
      <c r="F768" s="1"/>
      <c r="G768" s="1"/>
    </row>
    <row r="769" spans="2:7">
      <c r="B769" s="1"/>
      <c r="C769" s="1"/>
      <c r="D769" s="130"/>
      <c r="E769" s="1"/>
      <c r="F769" s="1"/>
      <c r="G769" s="1"/>
    </row>
    <row r="770" spans="2:7">
      <c r="B770" s="1"/>
      <c r="C770" s="1"/>
      <c r="D770" s="130"/>
      <c r="E770" s="1"/>
      <c r="F770" s="1"/>
      <c r="G770" s="1"/>
    </row>
    <row r="771" spans="2:7">
      <c r="B771" s="1"/>
      <c r="C771" s="1"/>
      <c r="D771" s="130"/>
      <c r="E771" s="1"/>
      <c r="F771" s="1"/>
      <c r="G771" s="1"/>
    </row>
    <row r="772" spans="2:7">
      <c r="B772" s="1"/>
      <c r="C772" s="1"/>
      <c r="D772" s="130"/>
      <c r="E772" s="1"/>
      <c r="F772" s="1"/>
      <c r="G772" s="1"/>
    </row>
    <row r="773" spans="2:7">
      <c r="B773" s="1"/>
      <c r="C773" s="1"/>
      <c r="D773" s="130"/>
      <c r="E773" s="1"/>
      <c r="F773" s="1"/>
      <c r="G773" s="1"/>
    </row>
    <row r="774" spans="2:7">
      <c r="B774" s="1"/>
      <c r="C774" s="1"/>
      <c r="D774" s="130"/>
      <c r="E774" s="1"/>
      <c r="F774" s="1"/>
      <c r="G774" s="1"/>
    </row>
    <row r="775" spans="2:7">
      <c r="B775" s="1"/>
      <c r="C775" s="1"/>
      <c r="D775" s="130"/>
      <c r="E775" s="1"/>
      <c r="F775" s="1"/>
      <c r="G775" s="1"/>
    </row>
    <row r="776" spans="2:7">
      <c r="B776" s="1"/>
      <c r="C776" s="1"/>
      <c r="D776" s="130"/>
      <c r="E776" s="1"/>
      <c r="F776" s="1"/>
      <c r="G776" s="1"/>
    </row>
    <row r="777" spans="2:7">
      <c r="B777" s="1"/>
      <c r="C777" s="1"/>
      <c r="D777" s="130"/>
      <c r="E777" s="1"/>
      <c r="F777" s="1"/>
      <c r="G777" s="1"/>
    </row>
    <row r="778" spans="2:7">
      <c r="B778" s="1"/>
      <c r="C778" s="1"/>
      <c r="D778" s="130"/>
      <c r="E778" s="1"/>
      <c r="F778" s="1"/>
      <c r="G778" s="1"/>
    </row>
    <row r="779" spans="2:7">
      <c r="B779" s="1"/>
      <c r="C779" s="1"/>
      <c r="D779" s="130"/>
      <c r="E779" s="1"/>
      <c r="F779" s="1"/>
      <c r="G779" s="1"/>
    </row>
    <row r="780" spans="2:7">
      <c r="B780" s="1"/>
      <c r="C780" s="1"/>
      <c r="D780" s="130"/>
      <c r="E780" s="1"/>
      <c r="F780" s="1"/>
      <c r="G780" s="1"/>
    </row>
    <row r="781" spans="2:7">
      <c r="B781" s="1"/>
      <c r="C781" s="1"/>
      <c r="D781" s="130"/>
      <c r="E781" s="1"/>
      <c r="F781" s="1"/>
      <c r="G781" s="1"/>
    </row>
    <row r="782" spans="2:7">
      <c r="B782" s="1"/>
      <c r="C782" s="1"/>
      <c r="D782" s="130"/>
      <c r="E782" s="1"/>
      <c r="F782" s="1"/>
      <c r="G782" s="1"/>
    </row>
    <row r="783" spans="2:7">
      <c r="B783" s="1"/>
      <c r="C783" s="1"/>
      <c r="D783" s="130"/>
      <c r="E783" s="1"/>
      <c r="F783" s="1"/>
      <c r="G783" s="1"/>
    </row>
    <row r="784" spans="2:7">
      <c r="B784" s="1"/>
      <c r="C784" s="1"/>
      <c r="D784" s="130"/>
      <c r="E784" s="1"/>
      <c r="F784" s="1"/>
      <c r="G784" s="1"/>
    </row>
    <row r="785" spans="2:7">
      <c r="B785" s="1"/>
      <c r="C785" s="1"/>
      <c r="D785" s="130"/>
      <c r="E785" s="1"/>
      <c r="F785" s="1"/>
      <c r="G785" s="1"/>
    </row>
    <row r="786" spans="2:7">
      <c r="B786" s="1"/>
      <c r="C786" s="1"/>
      <c r="D786" s="130"/>
      <c r="E786" s="1"/>
      <c r="F786" s="1"/>
      <c r="G786" s="1"/>
    </row>
    <row r="787" spans="2:7">
      <c r="B787" s="1"/>
      <c r="C787" s="1"/>
      <c r="D787" s="130"/>
      <c r="E787" s="1"/>
      <c r="F787" s="1"/>
      <c r="G787" s="1"/>
    </row>
    <row r="788" spans="2:7">
      <c r="B788" s="1"/>
      <c r="C788" s="1"/>
      <c r="D788" s="130"/>
      <c r="E788" s="1"/>
      <c r="F788" s="1"/>
      <c r="G788" s="1"/>
    </row>
    <row r="789" spans="2:7">
      <c r="B789" s="1"/>
      <c r="C789" s="1"/>
      <c r="D789" s="130"/>
      <c r="E789" s="1"/>
      <c r="F789" s="1"/>
      <c r="G789" s="1"/>
    </row>
    <row r="790" spans="2:7">
      <c r="B790" s="1"/>
      <c r="C790" s="1"/>
      <c r="D790" s="130"/>
      <c r="E790" s="1"/>
      <c r="F790" s="1"/>
      <c r="G790" s="1"/>
    </row>
    <row r="791" spans="2:7">
      <c r="B791" s="1"/>
      <c r="C791" s="1"/>
      <c r="D791" s="130"/>
      <c r="E791" s="1"/>
      <c r="F791" s="1"/>
      <c r="G791" s="1"/>
    </row>
    <row r="792" spans="2:7">
      <c r="B792" s="1"/>
      <c r="C792" s="1"/>
      <c r="D792" s="130"/>
      <c r="E792" s="1"/>
      <c r="F792" s="1"/>
      <c r="G792" s="1"/>
    </row>
    <row r="793" spans="2:7">
      <c r="B793" s="1"/>
      <c r="C793" s="1"/>
      <c r="D793" s="130"/>
      <c r="E793" s="1"/>
      <c r="F793" s="1"/>
      <c r="G793" s="1"/>
    </row>
    <row r="794" spans="2:7">
      <c r="B794" s="1"/>
      <c r="C794" s="1"/>
      <c r="D794" s="130"/>
      <c r="E794" s="1"/>
      <c r="F794" s="1"/>
      <c r="G794" s="1"/>
    </row>
    <row r="795" spans="2:7">
      <c r="B795" s="1"/>
      <c r="C795" s="1"/>
      <c r="D795" s="130"/>
      <c r="E795" s="1"/>
      <c r="F795" s="1"/>
      <c r="G795" s="1"/>
    </row>
    <row r="796" spans="2:7">
      <c r="B796" s="1"/>
      <c r="C796" s="1"/>
      <c r="D796" s="130"/>
      <c r="E796" s="1"/>
      <c r="F796" s="1"/>
      <c r="G796" s="1"/>
    </row>
    <row r="797" spans="2:7">
      <c r="B797" s="1"/>
      <c r="C797" s="1"/>
      <c r="D797" s="130"/>
      <c r="E797" s="1"/>
      <c r="F797" s="1"/>
      <c r="G797" s="1"/>
    </row>
    <row r="798" spans="2:7">
      <c r="B798" s="1"/>
      <c r="C798" s="1"/>
      <c r="D798" s="130"/>
      <c r="E798" s="1"/>
      <c r="F798" s="1"/>
      <c r="G798" s="1"/>
    </row>
    <row r="799" spans="2:7">
      <c r="B799" s="1"/>
      <c r="C799" s="1"/>
      <c r="D799" s="130"/>
      <c r="E799" s="1"/>
      <c r="F799" s="1"/>
      <c r="G799" s="1"/>
    </row>
    <row r="800" spans="2:7">
      <c r="B800" s="1"/>
      <c r="C800" s="1"/>
      <c r="D800" s="130"/>
      <c r="E800" s="1"/>
      <c r="F800" s="1"/>
      <c r="G800" s="1"/>
    </row>
    <row r="801" spans="2:7">
      <c r="B801" s="1"/>
      <c r="C801" s="1"/>
      <c r="D801" s="130"/>
      <c r="E801" s="1"/>
      <c r="F801" s="1"/>
      <c r="G801" s="1"/>
    </row>
    <row r="802" spans="2:7">
      <c r="B802" s="1"/>
      <c r="C802" s="1"/>
      <c r="D802" s="130"/>
      <c r="E802" s="1"/>
      <c r="F802" s="1"/>
      <c r="G802" s="1"/>
    </row>
    <row r="803" spans="2:7">
      <c r="B803" s="1"/>
      <c r="C803" s="1"/>
      <c r="D803" s="130"/>
      <c r="E803" s="1"/>
      <c r="F803" s="1"/>
      <c r="G803" s="1"/>
    </row>
    <row r="804" spans="2:7">
      <c r="B804" s="1"/>
      <c r="C804" s="1"/>
      <c r="D804" s="130"/>
      <c r="E804" s="1"/>
      <c r="F804" s="1"/>
      <c r="G804" s="1"/>
    </row>
    <row r="805" spans="2:7">
      <c r="B805" s="1"/>
      <c r="C805" s="1"/>
      <c r="D805" s="130"/>
      <c r="E805" s="1"/>
      <c r="F805" s="1"/>
      <c r="G805" s="1"/>
    </row>
    <row r="806" spans="2:7">
      <c r="B806" s="1"/>
      <c r="C806" s="1"/>
      <c r="D806" s="130"/>
      <c r="E806" s="1"/>
      <c r="F806" s="1"/>
      <c r="G806" s="1"/>
    </row>
    <row r="807" spans="2:7">
      <c r="B807" s="1"/>
      <c r="C807" s="1"/>
      <c r="D807" s="130"/>
      <c r="E807" s="1"/>
      <c r="F807" s="1"/>
      <c r="G807" s="1"/>
    </row>
    <row r="808" spans="2:7">
      <c r="B808" s="1"/>
      <c r="C808" s="1"/>
      <c r="D808" s="130"/>
      <c r="E808" s="1"/>
      <c r="F808" s="1"/>
      <c r="G808" s="1"/>
    </row>
    <row r="809" spans="2:7">
      <c r="B809" s="1"/>
      <c r="C809" s="1"/>
      <c r="D809" s="130"/>
      <c r="E809" s="1"/>
      <c r="F809" s="1"/>
      <c r="G809" s="1"/>
    </row>
    <row r="810" spans="2:7">
      <c r="B810" s="1"/>
      <c r="C810" s="1"/>
      <c r="D810" s="130"/>
      <c r="E810" s="1"/>
      <c r="F810" s="1"/>
      <c r="G810" s="1"/>
    </row>
    <row r="811" spans="2:7">
      <c r="B811" s="1"/>
      <c r="C811" s="1"/>
      <c r="D811" s="130"/>
      <c r="E811" s="1"/>
      <c r="F811" s="1"/>
      <c r="G811" s="1"/>
    </row>
    <row r="812" spans="2:7">
      <c r="B812" s="1"/>
      <c r="C812" s="1"/>
      <c r="D812" s="130"/>
      <c r="E812" s="1"/>
      <c r="F812" s="1"/>
      <c r="G812" s="1"/>
    </row>
    <row r="813" spans="2:7">
      <c r="B813" s="1"/>
      <c r="C813" s="1"/>
      <c r="D813" s="130"/>
      <c r="E813" s="1"/>
      <c r="F813" s="1"/>
      <c r="G813" s="1"/>
    </row>
  </sheetData>
  <sortState ref="H33:H38">
    <sortCondition ref="H33"/>
  </sortState>
  <phoneticPr fontId="3" type="noConversion"/>
  <pageMargins left="0.78740157480314965" right="0.39370078740157483" top="0.59055118110236227" bottom="0.39370078740157483" header="0.51181102362204722" footer="0.51181102362204722"/>
  <pageSetup paperSize="9" orientation="landscape" r:id="rId1"/>
  <headerFooter alignWithMargins="0">
    <oddHeader>&amp;L&amp;D&amp;C&amp;F / 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78"/>
  <sheetViews>
    <sheetView zoomScale="85" zoomScaleNormal="145" workbookViewId="0">
      <selection activeCell="A27" sqref="A27"/>
    </sheetView>
  </sheetViews>
  <sheetFormatPr baseColWidth="10" defaultRowHeight="12.75"/>
  <cols>
    <col min="1" max="1" width="18.5703125" customWidth="1"/>
    <col min="2" max="2" width="17.140625" bestFit="1" customWidth="1"/>
    <col min="3" max="3" width="11.7109375" customWidth="1"/>
    <col min="4" max="4" width="10.5703125" bestFit="1" customWidth="1"/>
    <col min="5" max="5" width="11" bestFit="1" customWidth="1"/>
    <col min="6" max="6" width="9.28515625" bestFit="1" customWidth="1"/>
    <col min="7" max="7" width="8" bestFit="1" customWidth="1"/>
    <col min="8" max="8" width="5.42578125" customWidth="1"/>
    <col min="9" max="9" width="4.140625" customWidth="1"/>
    <col min="10" max="10" width="4.140625" bestFit="1" customWidth="1"/>
    <col min="11" max="11" width="4.140625" style="8" bestFit="1" customWidth="1"/>
    <col min="12" max="12" width="4" style="8" bestFit="1" customWidth="1"/>
    <col min="13" max="13" width="16" style="8" customWidth="1"/>
    <col min="14" max="15" width="5.140625" bestFit="1" customWidth="1"/>
    <col min="16" max="16" width="4" bestFit="1" customWidth="1"/>
    <col min="17" max="18" width="5.140625" bestFit="1" customWidth="1"/>
    <col min="19" max="20" width="4.140625" bestFit="1" customWidth="1"/>
    <col min="21" max="21" width="6" bestFit="1" customWidth="1"/>
    <col min="22" max="22" width="5" bestFit="1" customWidth="1"/>
    <col min="23" max="23" width="4.5703125" bestFit="1" customWidth="1"/>
    <col min="24" max="24" width="4.5703125" style="8" bestFit="1" customWidth="1"/>
    <col min="25" max="25" width="5.140625" style="8" customWidth="1"/>
    <col min="26" max="28" width="11.42578125" style="8"/>
  </cols>
  <sheetData>
    <row r="1" spans="1:26">
      <c r="A1" s="8"/>
      <c r="B1" s="6"/>
      <c r="C1" s="6"/>
      <c r="D1" s="8"/>
      <c r="E1" s="8"/>
      <c r="F1" s="8"/>
      <c r="G1" s="8"/>
      <c r="H1" s="6"/>
      <c r="Z1" s="309"/>
    </row>
    <row r="2" spans="1:26">
      <c r="A2" s="18" t="s">
        <v>120</v>
      </c>
      <c r="B2" s="111"/>
      <c r="C2" s="111"/>
      <c r="D2" s="111"/>
      <c r="E2" s="111"/>
      <c r="F2" s="155"/>
      <c r="Z2" s="309"/>
    </row>
    <row r="3" spans="1:26" ht="34.5" thickBot="1">
      <c r="A3" s="197" t="s">
        <v>115</v>
      </c>
      <c r="B3" s="198" t="s">
        <v>121</v>
      </c>
      <c r="C3" s="198" t="s">
        <v>122</v>
      </c>
      <c r="D3" s="199" t="s">
        <v>123</v>
      </c>
      <c r="E3" s="199" t="s">
        <v>126</v>
      </c>
      <c r="F3" s="199" t="s">
        <v>127</v>
      </c>
      <c r="G3" s="579" t="s">
        <v>787</v>
      </c>
      <c r="Z3" s="309"/>
    </row>
    <row r="4" spans="1:26" ht="13.5" thickBot="1">
      <c r="A4" s="200" t="s">
        <v>103</v>
      </c>
      <c r="B4" s="183"/>
      <c r="C4" s="184"/>
      <c r="D4" s="201"/>
      <c r="E4" s="201">
        <v>41647</v>
      </c>
      <c r="F4" s="201">
        <v>41734</v>
      </c>
      <c r="I4">
        <v>10</v>
      </c>
      <c r="Z4" s="309"/>
    </row>
    <row r="5" spans="1:26">
      <c r="A5" s="185" t="s">
        <v>119</v>
      </c>
      <c r="B5" s="186">
        <v>7</v>
      </c>
      <c r="C5" s="187">
        <v>3</v>
      </c>
      <c r="D5" s="202">
        <v>10</v>
      </c>
      <c r="E5" s="203">
        <f>D5*3</f>
        <v>30</v>
      </c>
      <c r="F5" s="202">
        <v>30</v>
      </c>
      <c r="H5">
        <v>10</v>
      </c>
      <c r="I5" s="8">
        <f t="shared" ref="I5:I11" si="0">+H5*$I$4</f>
        <v>100</v>
      </c>
      <c r="Z5" s="309"/>
    </row>
    <row r="6" spans="1:26">
      <c r="A6" s="188" t="s">
        <v>40</v>
      </c>
      <c r="B6" s="189">
        <v>12</v>
      </c>
      <c r="C6" s="190">
        <v>8</v>
      </c>
      <c r="D6" s="204">
        <v>20</v>
      </c>
      <c r="E6" s="203">
        <f>D6*3</f>
        <v>60</v>
      </c>
      <c r="F6" s="204">
        <v>60</v>
      </c>
      <c r="H6" s="206">
        <v>15</v>
      </c>
      <c r="I6" s="8">
        <f t="shared" si="0"/>
        <v>150</v>
      </c>
      <c r="Z6" s="309"/>
    </row>
    <row r="7" spans="1:26">
      <c r="A7" s="188" t="s">
        <v>43</v>
      </c>
      <c r="B7" s="189">
        <v>16</v>
      </c>
      <c r="C7" s="190">
        <v>9</v>
      </c>
      <c r="D7" s="204">
        <v>25</v>
      </c>
      <c r="E7" s="203">
        <f>D7*3</f>
        <v>75</v>
      </c>
      <c r="F7" s="204">
        <v>75</v>
      </c>
      <c r="H7" s="206">
        <v>25</v>
      </c>
      <c r="I7" s="8">
        <f t="shared" si="0"/>
        <v>250</v>
      </c>
      <c r="Z7" s="309"/>
    </row>
    <row r="8" spans="1:26">
      <c r="A8" s="191" t="s">
        <v>39</v>
      </c>
      <c r="B8" s="192">
        <v>8.5</v>
      </c>
      <c r="C8" s="193">
        <v>3.5</v>
      </c>
      <c r="D8" s="207">
        <v>12</v>
      </c>
      <c r="E8" s="203">
        <f>D8*3</f>
        <v>36</v>
      </c>
      <c r="F8" s="207">
        <v>36</v>
      </c>
      <c r="H8">
        <v>12</v>
      </c>
      <c r="I8" s="8">
        <f t="shared" si="0"/>
        <v>120</v>
      </c>
      <c r="Z8" s="309"/>
    </row>
    <row r="9" spans="1:26">
      <c r="A9" s="194" t="s">
        <v>124</v>
      </c>
      <c r="B9" s="187">
        <v>7</v>
      </c>
      <c r="C9" s="187">
        <v>3</v>
      </c>
      <c r="D9" s="202">
        <v>10</v>
      </c>
      <c r="E9" s="203">
        <v>30</v>
      </c>
      <c r="F9" s="202">
        <v>30</v>
      </c>
      <c r="H9">
        <v>10</v>
      </c>
      <c r="I9" s="8">
        <f t="shared" si="0"/>
        <v>100</v>
      </c>
      <c r="Z9" s="309"/>
    </row>
    <row r="10" spans="1:26">
      <c r="A10" s="188" t="s">
        <v>102</v>
      </c>
      <c r="B10" s="190">
        <v>7</v>
      </c>
      <c r="C10" s="190"/>
      <c r="D10" s="204">
        <v>7</v>
      </c>
      <c r="E10" s="205">
        <v>20</v>
      </c>
      <c r="F10" s="204">
        <v>20</v>
      </c>
      <c r="H10">
        <v>7</v>
      </c>
      <c r="I10" s="8">
        <f t="shared" si="0"/>
        <v>70</v>
      </c>
      <c r="Z10" s="309"/>
    </row>
    <row r="11" spans="1:26" ht="13.5" thickBot="1">
      <c r="A11" s="208" t="s">
        <v>17</v>
      </c>
      <c r="B11" s="193">
        <v>7</v>
      </c>
      <c r="C11" s="193"/>
      <c r="D11" s="209">
        <v>7</v>
      </c>
      <c r="E11" s="210">
        <v>20</v>
      </c>
      <c r="F11" s="209">
        <v>20</v>
      </c>
      <c r="H11">
        <v>7</v>
      </c>
      <c r="I11" s="8">
        <f t="shared" si="0"/>
        <v>70</v>
      </c>
      <c r="Z11" s="309"/>
    </row>
    <row r="12" spans="1:26">
      <c r="I12" s="8"/>
      <c r="Z12" s="309"/>
    </row>
    <row r="13" spans="1:26">
      <c r="I13" s="8"/>
      <c r="Z13" s="309"/>
    </row>
    <row r="14" spans="1:26">
      <c r="A14" s="534" t="s">
        <v>238</v>
      </c>
      <c r="B14" s="535"/>
      <c r="C14" s="535"/>
      <c r="D14" s="535"/>
      <c r="E14" s="535"/>
      <c r="F14" s="535"/>
      <c r="G14" s="536"/>
      <c r="H14" s="537"/>
      <c r="M14" s="296" t="s">
        <v>181</v>
      </c>
      <c r="N14" s="195"/>
      <c r="O14" s="195"/>
      <c r="P14" s="294"/>
      <c r="Q14" s="301">
        <v>8</v>
      </c>
      <c r="R14" s="301">
        <v>14</v>
      </c>
      <c r="S14" s="301">
        <v>18</v>
      </c>
      <c r="T14" s="302">
        <v>20</v>
      </c>
      <c r="U14" s="302">
        <v>20</v>
      </c>
      <c r="V14" s="302">
        <v>20</v>
      </c>
      <c r="W14" s="302">
        <v>20</v>
      </c>
      <c r="X14" s="302">
        <v>20</v>
      </c>
      <c r="Z14" s="309"/>
    </row>
    <row r="15" spans="1:26">
      <c r="A15" s="538" t="s">
        <v>132</v>
      </c>
      <c r="B15" s="539"/>
      <c r="C15" s="539"/>
      <c r="D15" s="539"/>
      <c r="E15" s="539"/>
      <c r="F15" s="539"/>
      <c r="G15" s="540"/>
      <c r="H15" s="541"/>
      <c r="M15" s="293" t="s">
        <v>182</v>
      </c>
      <c r="N15" s="5"/>
      <c r="O15" s="298">
        <v>10</v>
      </c>
      <c r="P15" s="299"/>
      <c r="Q15" s="300">
        <v>8</v>
      </c>
      <c r="R15" s="300">
        <v>7</v>
      </c>
      <c r="S15" s="300">
        <v>6</v>
      </c>
      <c r="T15" s="300">
        <v>5</v>
      </c>
      <c r="U15" s="300">
        <v>4</v>
      </c>
      <c r="V15" s="300">
        <v>3</v>
      </c>
      <c r="W15" s="300">
        <v>2</v>
      </c>
      <c r="X15" s="300">
        <v>1</v>
      </c>
      <c r="Z15" s="309"/>
    </row>
    <row r="16" spans="1:26" ht="25.5">
      <c r="A16" s="542"/>
      <c r="B16" s="543" t="s">
        <v>115</v>
      </c>
      <c r="C16" s="544" t="s">
        <v>116</v>
      </c>
      <c r="D16" s="545" t="s">
        <v>115</v>
      </c>
      <c r="E16" s="546" t="s">
        <v>117</v>
      </c>
      <c r="F16" s="547"/>
      <c r="G16" s="540"/>
      <c r="H16" s="541"/>
      <c r="M16" s="696" t="s">
        <v>237</v>
      </c>
      <c r="N16" s="5"/>
      <c r="O16" s="39"/>
      <c r="P16" s="297"/>
      <c r="Q16" s="301">
        <v>1</v>
      </c>
      <c r="R16" s="301">
        <v>2</v>
      </c>
      <c r="S16" s="301">
        <v>3</v>
      </c>
      <c r="T16" s="301">
        <v>4</v>
      </c>
      <c r="U16" s="301">
        <v>5</v>
      </c>
      <c r="V16" s="301">
        <v>6</v>
      </c>
      <c r="W16" s="301">
        <v>7</v>
      </c>
      <c r="X16" s="301">
        <v>8</v>
      </c>
      <c r="Z16" s="309"/>
    </row>
    <row r="17" spans="1:26" ht="13.5" thickBot="1">
      <c r="A17" s="548" t="s">
        <v>42</v>
      </c>
      <c r="B17" s="549" t="s">
        <v>103</v>
      </c>
      <c r="C17" s="550" t="s">
        <v>118</v>
      </c>
      <c r="D17" s="551">
        <v>41518</v>
      </c>
      <c r="E17" s="552"/>
      <c r="F17" s="697" t="s">
        <v>1040</v>
      </c>
      <c r="G17" s="540"/>
      <c r="H17" s="541"/>
      <c r="M17" s="18"/>
      <c r="N17" s="695" t="s">
        <v>1039</v>
      </c>
      <c r="O17" s="110" t="s">
        <v>174</v>
      </c>
      <c r="P17" s="231" t="s">
        <v>175</v>
      </c>
      <c r="Q17" s="303" t="s">
        <v>176</v>
      </c>
      <c r="R17" s="304" t="s">
        <v>177</v>
      </c>
      <c r="S17" s="305" t="s">
        <v>178</v>
      </c>
      <c r="T17" s="305" t="s">
        <v>179</v>
      </c>
      <c r="U17" s="304" t="s">
        <v>180</v>
      </c>
      <c r="V17" s="345" t="s">
        <v>196</v>
      </c>
      <c r="W17" s="345" t="s">
        <v>197</v>
      </c>
      <c r="X17" s="345" t="s">
        <v>198</v>
      </c>
      <c r="Z17" s="309"/>
    </row>
    <row r="18" spans="1:26">
      <c r="A18" s="553" t="s">
        <v>135</v>
      </c>
      <c r="B18" s="554" t="s">
        <v>125</v>
      </c>
      <c r="C18" s="555">
        <v>35</v>
      </c>
      <c r="D18" s="556">
        <v>100</v>
      </c>
      <c r="E18" s="557"/>
      <c r="F18" s="558">
        <v>3</v>
      </c>
      <c r="G18" s="540"/>
      <c r="H18" s="541"/>
      <c r="M18" s="295" t="str">
        <f>+A18</f>
        <v>EDam</v>
      </c>
      <c r="N18" s="577">
        <f>+D18/10</f>
        <v>10</v>
      </c>
      <c r="O18" s="340">
        <f>(N18+$O$16)*$O$15</f>
        <v>100</v>
      </c>
      <c r="P18" s="341"/>
      <c r="Q18" s="342">
        <f>($N18+$Q$16)*$Q$15</f>
        <v>88</v>
      </c>
      <c r="R18" s="343">
        <f>($N18+$R$16)*$R$15</f>
        <v>84</v>
      </c>
      <c r="S18" s="343">
        <f>($N18+$S$16)*$S$15</f>
        <v>78</v>
      </c>
      <c r="T18" s="343">
        <f>($N18+$T$16)*$T$15</f>
        <v>70</v>
      </c>
      <c r="U18" s="344">
        <f>($N18+$U$16)*$U$15</f>
        <v>60</v>
      </c>
      <c r="V18" s="346">
        <f>($N18+$V$16)*$V$15</f>
        <v>48</v>
      </c>
      <c r="W18" s="346">
        <f>($N18+$W$16)*$W$15</f>
        <v>34</v>
      </c>
      <c r="X18" s="346">
        <f>($N18+$X$16)*$X$15</f>
        <v>18</v>
      </c>
      <c r="Z18" s="309"/>
    </row>
    <row r="19" spans="1:26">
      <c r="A19" s="646" t="s">
        <v>796</v>
      </c>
      <c r="B19" s="578" t="s">
        <v>785</v>
      </c>
      <c r="C19" s="560">
        <v>35</v>
      </c>
      <c r="D19" s="602">
        <v>100</v>
      </c>
      <c r="E19" s="603"/>
      <c r="F19" s="604">
        <v>1.5</v>
      </c>
      <c r="G19" s="540"/>
      <c r="H19" s="541"/>
      <c r="M19" s="295" t="str">
        <f>+A19</f>
        <v>GRA</v>
      </c>
      <c r="N19" s="577">
        <f>+D19/10</f>
        <v>10</v>
      </c>
      <c r="O19" s="340">
        <f>(N19+$O$16)*$O$15</f>
        <v>100</v>
      </c>
      <c r="P19" s="341"/>
      <c r="Q19" s="342">
        <f t="shared" ref="Q19:Q26" si="1">($N19+$Q$16)*$Q$15</f>
        <v>88</v>
      </c>
      <c r="R19" s="343">
        <f t="shared" ref="R19:R26" si="2">($N19+$R$16)*$R$15</f>
        <v>84</v>
      </c>
      <c r="S19" s="343">
        <f t="shared" ref="S19:S26" si="3">($N19+$S$16)*$S$15</f>
        <v>78</v>
      </c>
      <c r="T19" s="343">
        <f t="shared" ref="T19:T26" si="4">($N19+$T$16)*$T$15</f>
        <v>70</v>
      </c>
      <c r="U19" s="344">
        <f t="shared" ref="U19:U26" si="5">($N19+$U$16)*$U$15</f>
        <v>60</v>
      </c>
      <c r="V19" s="346">
        <f t="shared" ref="V19:V26" si="6">($N19+$V$16)*$V$15</f>
        <v>48</v>
      </c>
      <c r="W19" s="346">
        <f t="shared" ref="W19:W26" si="7">($N19+$W$16)*$W$15</f>
        <v>34</v>
      </c>
      <c r="X19" s="346">
        <f t="shared" ref="X19:X26" si="8">($N19+$X$16)*$X$15</f>
        <v>18</v>
      </c>
      <c r="Z19" s="309"/>
    </row>
    <row r="20" spans="1:26">
      <c r="A20" s="565" t="s">
        <v>133</v>
      </c>
      <c r="B20" s="578" t="s">
        <v>786</v>
      </c>
      <c r="C20" s="560">
        <v>35</v>
      </c>
      <c r="D20" s="561">
        <v>130</v>
      </c>
      <c r="E20" s="562"/>
      <c r="F20" s="563">
        <v>2</v>
      </c>
      <c r="G20" s="540"/>
      <c r="H20" s="541"/>
      <c r="M20" s="295" t="str">
        <f t="shared" ref="M20:M26" si="9">+A20</f>
        <v>GRB</v>
      </c>
      <c r="N20" s="577">
        <f t="shared" ref="N20:N26" si="10">+D20/10</f>
        <v>13</v>
      </c>
      <c r="O20" s="340">
        <f>(N20+$O$16)*$O$15</f>
        <v>130</v>
      </c>
      <c r="P20" s="341"/>
      <c r="Q20" s="342">
        <f t="shared" si="1"/>
        <v>112</v>
      </c>
      <c r="R20" s="343">
        <f t="shared" si="2"/>
        <v>105</v>
      </c>
      <c r="S20" s="343">
        <f t="shared" si="3"/>
        <v>96</v>
      </c>
      <c r="T20" s="343">
        <f t="shared" si="4"/>
        <v>85</v>
      </c>
      <c r="U20" s="344">
        <f t="shared" si="5"/>
        <v>72</v>
      </c>
      <c r="V20" s="346">
        <f t="shared" si="6"/>
        <v>57</v>
      </c>
      <c r="W20" s="346">
        <f t="shared" si="7"/>
        <v>40</v>
      </c>
      <c r="X20" s="346">
        <f t="shared" si="8"/>
        <v>21</v>
      </c>
      <c r="Z20" s="309"/>
    </row>
    <row r="21" spans="1:26">
      <c r="A21" s="565" t="s">
        <v>797</v>
      </c>
      <c r="B21" s="578" t="s">
        <v>785</v>
      </c>
      <c r="C21" s="560">
        <v>35</v>
      </c>
      <c r="D21" s="561">
        <v>100</v>
      </c>
      <c r="E21" s="562"/>
      <c r="F21" s="563">
        <v>1.5</v>
      </c>
      <c r="G21" s="540"/>
      <c r="H21" s="541"/>
      <c r="M21" s="295" t="str">
        <f t="shared" si="9"/>
        <v>GRC</v>
      </c>
      <c r="N21" s="577">
        <f t="shared" si="10"/>
        <v>10</v>
      </c>
      <c r="O21" s="340">
        <f t="shared" ref="O21:O26" si="11">(N21+$O$16)*$O$15</f>
        <v>100</v>
      </c>
      <c r="P21" s="341"/>
      <c r="Q21" s="342">
        <f t="shared" si="1"/>
        <v>88</v>
      </c>
      <c r="R21" s="343">
        <f t="shared" si="2"/>
        <v>84</v>
      </c>
      <c r="S21" s="343">
        <f t="shared" si="3"/>
        <v>78</v>
      </c>
      <c r="T21" s="343">
        <f t="shared" si="4"/>
        <v>70</v>
      </c>
      <c r="U21" s="344">
        <f t="shared" si="5"/>
        <v>60</v>
      </c>
      <c r="V21" s="346">
        <f t="shared" si="6"/>
        <v>48</v>
      </c>
      <c r="W21" s="346">
        <f t="shared" si="7"/>
        <v>34</v>
      </c>
      <c r="X21" s="346">
        <f t="shared" si="8"/>
        <v>18</v>
      </c>
      <c r="Z21" s="309"/>
    </row>
    <row r="22" spans="1:26">
      <c r="A22" s="559" t="s">
        <v>134</v>
      </c>
      <c r="B22" s="564" t="s">
        <v>39</v>
      </c>
      <c r="C22" s="560">
        <v>35</v>
      </c>
      <c r="D22" s="561">
        <v>150</v>
      </c>
      <c r="E22" s="562"/>
      <c r="F22" s="563">
        <v>4.5</v>
      </c>
      <c r="G22" s="540"/>
      <c r="H22" s="541"/>
      <c r="M22" s="295" t="str">
        <f t="shared" si="9"/>
        <v>GRE</v>
      </c>
      <c r="N22" s="577">
        <f t="shared" si="10"/>
        <v>15</v>
      </c>
      <c r="O22" s="340">
        <f t="shared" si="11"/>
        <v>150</v>
      </c>
      <c r="P22" s="341"/>
      <c r="Q22" s="342">
        <f t="shared" si="1"/>
        <v>128</v>
      </c>
      <c r="R22" s="343">
        <f t="shared" si="2"/>
        <v>119</v>
      </c>
      <c r="S22" s="343">
        <f t="shared" si="3"/>
        <v>108</v>
      </c>
      <c r="T22" s="343">
        <f t="shared" si="4"/>
        <v>95</v>
      </c>
      <c r="U22" s="344">
        <f t="shared" si="5"/>
        <v>80</v>
      </c>
      <c r="V22" s="346">
        <f t="shared" si="6"/>
        <v>63</v>
      </c>
      <c r="W22" s="346">
        <f t="shared" si="7"/>
        <v>44</v>
      </c>
      <c r="X22" s="346">
        <f t="shared" si="8"/>
        <v>23</v>
      </c>
      <c r="Z22" s="309"/>
    </row>
    <row r="23" spans="1:26">
      <c r="A23" s="571" t="s">
        <v>171</v>
      </c>
      <c r="B23" s="564" t="s">
        <v>40</v>
      </c>
      <c r="C23" s="566">
        <v>35</v>
      </c>
      <c r="D23" s="567">
        <v>200</v>
      </c>
      <c r="E23" s="568"/>
      <c r="F23" s="569">
        <v>3</v>
      </c>
      <c r="G23" s="540"/>
      <c r="H23" s="541"/>
      <c r="M23" s="295" t="str">
        <f t="shared" si="9"/>
        <v>GRI</v>
      </c>
      <c r="N23" s="577">
        <f t="shared" si="10"/>
        <v>20</v>
      </c>
      <c r="O23" s="340">
        <f t="shared" si="11"/>
        <v>200</v>
      </c>
      <c r="P23" s="341"/>
      <c r="Q23" s="342">
        <f t="shared" si="1"/>
        <v>168</v>
      </c>
      <c r="R23" s="343">
        <f t="shared" si="2"/>
        <v>154</v>
      </c>
      <c r="S23" s="343">
        <f t="shared" si="3"/>
        <v>138</v>
      </c>
      <c r="T23" s="343">
        <f t="shared" si="4"/>
        <v>120</v>
      </c>
      <c r="U23" s="344">
        <f t="shared" si="5"/>
        <v>100</v>
      </c>
      <c r="V23" s="346">
        <f t="shared" si="6"/>
        <v>78</v>
      </c>
      <c r="W23" s="346">
        <f t="shared" si="7"/>
        <v>54</v>
      </c>
      <c r="X23" s="346">
        <f t="shared" si="8"/>
        <v>28</v>
      </c>
      <c r="Z23" s="309"/>
    </row>
    <row r="24" spans="1:26">
      <c r="A24" s="681" t="s">
        <v>807</v>
      </c>
      <c r="B24" s="682" t="s">
        <v>809</v>
      </c>
      <c r="C24" s="555">
        <v>35</v>
      </c>
      <c r="D24" s="556">
        <v>70</v>
      </c>
      <c r="E24" s="557"/>
      <c r="F24" s="558">
        <v>1</v>
      </c>
      <c r="G24" s="540"/>
      <c r="H24" s="541"/>
      <c r="M24" s="295" t="str">
        <f t="shared" si="9"/>
        <v>Mjazz10</v>
      </c>
      <c r="N24" s="577">
        <f t="shared" si="10"/>
        <v>7</v>
      </c>
      <c r="O24" s="340">
        <f t="shared" si="11"/>
        <v>70</v>
      </c>
      <c r="P24" s="341"/>
      <c r="Q24" s="342">
        <f>($N24+$Q$16)*$Q$15</f>
        <v>64</v>
      </c>
      <c r="R24" s="343">
        <f t="shared" si="2"/>
        <v>63</v>
      </c>
      <c r="S24" s="343">
        <f t="shared" si="3"/>
        <v>60</v>
      </c>
      <c r="T24" s="343">
        <f t="shared" si="4"/>
        <v>55</v>
      </c>
      <c r="U24" s="344">
        <f t="shared" si="5"/>
        <v>48</v>
      </c>
      <c r="V24" s="346">
        <f t="shared" si="6"/>
        <v>39</v>
      </c>
      <c r="W24" s="346">
        <f t="shared" si="7"/>
        <v>28</v>
      </c>
      <c r="X24" s="346">
        <f t="shared" si="8"/>
        <v>15</v>
      </c>
      <c r="Z24" s="309"/>
    </row>
    <row r="25" spans="1:26">
      <c r="A25" s="565" t="s">
        <v>806</v>
      </c>
      <c r="B25" s="578" t="s">
        <v>808</v>
      </c>
      <c r="C25" s="555">
        <v>35</v>
      </c>
      <c r="D25" s="602">
        <v>70</v>
      </c>
      <c r="E25" s="603"/>
      <c r="F25" s="604">
        <v>1</v>
      </c>
      <c r="G25" s="540"/>
      <c r="H25" s="541"/>
      <c r="M25" s="295" t="str">
        <f t="shared" si="9"/>
        <v>Mjazz6</v>
      </c>
      <c r="N25" s="577">
        <f t="shared" si="10"/>
        <v>7</v>
      </c>
      <c r="O25" s="340">
        <f>(N25+$O$16)*$O$15</f>
        <v>70</v>
      </c>
      <c r="P25" s="341"/>
      <c r="Q25" s="342">
        <f t="shared" si="1"/>
        <v>64</v>
      </c>
      <c r="R25" s="343">
        <f t="shared" si="2"/>
        <v>63</v>
      </c>
      <c r="S25" s="343">
        <f t="shared" si="3"/>
        <v>60</v>
      </c>
      <c r="T25" s="343">
        <f t="shared" si="4"/>
        <v>55</v>
      </c>
      <c r="U25" s="344">
        <f t="shared" si="5"/>
        <v>48</v>
      </c>
      <c r="V25" s="346">
        <f t="shared" si="6"/>
        <v>39</v>
      </c>
      <c r="W25" s="346">
        <f t="shared" si="7"/>
        <v>28</v>
      </c>
      <c r="X25" s="346">
        <f t="shared" si="8"/>
        <v>15</v>
      </c>
      <c r="Z25" s="309"/>
    </row>
    <row r="26" spans="1:26">
      <c r="A26" s="565" t="s">
        <v>1035</v>
      </c>
      <c r="B26" s="683" t="s">
        <v>17</v>
      </c>
      <c r="C26" s="560">
        <v>35</v>
      </c>
      <c r="D26" s="561">
        <v>70</v>
      </c>
      <c r="E26" s="562"/>
      <c r="F26" s="563">
        <v>1</v>
      </c>
      <c r="G26" s="540"/>
      <c r="H26" s="541"/>
      <c r="M26" s="295" t="str">
        <f t="shared" si="9"/>
        <v>Psych</v>
      </c>
      <c r="N26" s="577">
        <f t="shared" si="10"/>
        <v>7</v>
      </c>
      <c r="O26" s="340">
        <f t="shared" si="11"/>
        <v>70</v>
      </c>
      <c r="P26" s="341"/>
      <c r="Q26" s="342">
        <f t="shared" si="1"/>
        <v>64</v>
      </c>
      <c r="R26" s="343">
        <f t="shared" si="2"/>
        <v>63</v>
      </c>
      <c r="S26" s="343">
        <f t="shared" si="3"/>
        <v>60</v>
      </c>
      <c r="T26" s="343">
        <f t="shared" si="4"/>
        <v>55</v>
      </c>
      <c r="U26" s="344">
        <f t="shared" si="5"/>
        <v>48</v>
      </c>
      <c r="V26" s="346">
        <f t="shared" si="6"/>
        <v>39</v>
      </c>
      <c r="W26" s="346">
        <f t="shared" si="7"/>
        <v>28</v>
      </c>
      <c r="X26" s="346">
        <f t="shared" si="8"/>
        <v>15</v>
      </c>
      <c r="Z26" s="309"/>
    </row>
    <row r="27" spans="1:26">
      <c r="A27" s="571"/>
      <c r="B27" s="684"/>
      <c r="C27" s="566"/>
      <c r="D27" s="567"/>
      <c r="E27" s="568"/>
      <c r="F27" s="570"/>
      <c r="G27" s="540"/>
      <c r="H27" s="541"/>
      <c r="M27" s="295"/>
      <c r="N27" s="577"/>
      <c r="O27" s="340"/>
      <c r="P27" s="341"/>
      <c r="Q27" s="342"/>
      <c r="R27" s="343"/>
      <c r="S27" s="343"/>
      <c r="T27" s="343"/>
      <c r="U27" s="344"/>
      <c r="V27" s="346"/>
      <c r="W27" s="346"/>
      <c r="X27" s="346"/>
      <c r="Z27" s="309"/>
    </row>
    <row r="28" spans="1:26">
      <c r="A28" s="572" t="s">
        <v>159</v>
      </c>
      <c r="B28" s="536"/>
      <c r="C28" s="536">
        <v>0</v>
      </c>
      <c r="D28" s="536"/>
      <c r="E28" s="536"/>
      <c r="F28" s="536"/>
      <c r="G28" s="540"/>
      <c r="H28" s="541"/>
      <c r="M28" s="18"/>
      <c r="N28" s="111"/>
      <c r="O28" s="111"/>
      <c r="P28" s="111"/>
      <c r="Q28" s="339" t="s">
        <v>745</v>
      </c>
      <c r="R28" s="111"/>
      <c r="S28" s="111"/>
      <c r="T28" s="111"/>
      <c r="U28" s="111"/>
      <c r="V28" s="347"/>
      <c r="W28" s="347"/>
      <c r="X28" s="348"/>
      <c r="Z28" s="309"/>
    </row>
    <row r="29" spans="1:26">
      <c r="A29" s="573" t="s">
        <v>144</v>
      </c>
      <c r="B29" s="540"/>
      <c r="C29" s="574">
        <v>0</v>
      </c>
      <c r="D29" s="540"/>
      <c r="E29" s="540"/>
      <c r="F29" s="540"/>
      <c r="G29" s="540"/>
      <c r="H29" s="541"/>
      <c r="Z29" s="309"/>
    </row>
    <row r="30" spans="1:26">
      <c r="A30" s="573" t="s">
        <v>239</v>
      </c>
      <c r="B30" s="540"/>
      <c r="C30" s="574">
        <v>0</v>
      </c>
      <c r="D30" s="540"/>
      <c r="E30" s="540"/>
      <c r="F30" s="540"/>
      <c r="G30" s="540"/>
      <c r="H30" s="541"/>
      <c r="Z30" s="309"/>
    </row>
    <row r="31" spans="1:26">
      <c r="A31" s="573" t="s">
        <v>20</v>
      </c>
      <c r="B31" s="540"/>
      <c r="C31" s="574">
        <v>0</v>
      </c>
      <c r="D31" s="540"/>
      <c r="E31" s="540"/>
      <c r="F31" s="540"/>
      <c r="G31" s="540"/>
      <c r="H31" s="541"/>
      <c r="Z31" s="309"/>
    </row>
    <row r="32" spans="1:26">
      <c r="A32" s="575"/>
      <c r="B32" s="539"/>
      <c r="C32" s="539"/>
      <c r="D32" s="539"/>
      <c r="E32" s="539"/>
      <c r="F32" s="539"/>
      <c r="G32" s="539"/>
      <c r="H32" s="576"/>
      <c r="Z32" s="309"/>
    </row>
    <row r="33" spans="1:26">
      <c r="Z33" s="309"/>
    </row>
    <row r="34" spans="1:26">
      <c r="Z34" s="309"/>
    </row>
    <row r="35" spans="1:26">
      <c r="Z35" s="309"/>
    </row>
    <row r="36" spans="1:26">
      <c r="A36" s="1"/>
      <c r="Z36" s="309"/>
    </row>
    <row r="37" spans="1:26">
      <c r="Z37" s="309"/>
    </row>
    <row r="38" spans="1:26">
      <c r="Z38" s="309"/>
    </row>
    <row r="39" spans="1:26">
      <c r="Z39" s="309"/>
    </row>
    <row r="40" spans="1:26">
      <c r="Z40" s="309"/>
    </row>
    <row r="41" spans="1:26">
      <c r="Z41" s="309"/>
    </row>
    <row r="42" spans="1:26">
      <c r="Z42" s="309"/>
    </row>
    <row r="43" spans="1:26">
      <c r="Z43" s="309"/>
    </row>
    <row r="44" spans="1:26">
      <c r="Z44" s="309"/>
    </row>
    <row r="45" spans="1:26">
      <c r="Z45" s="309"/>
    </row>
    <row r="46" spans="1:26">
      <c r="Z46" s="309"/>
    </row>
    <row r="47" spans="1:26">
      <c r="Z47" s="309"/>
    </row>
    <row r="48" spans="1:26">
      <c r="Z48" s="309"/>
    </row>
    <row r="49" spans="26:26">
      <c r="Z49" s="309"/>
    </row>
    <row r="50" spans="26:26">
      <c r="Z50" s="309"/>
    </row>
    <row r="51" spans="26:26">
      <c r="Z51" s="309"/>
    </row>
    <row r="52" spans="26:26">
      <c r="Z52" s="309"/>
    </row>
    <row r="53" spans="26:26">
      <c r="Z53" s="309"/>
    </row>
    <row r="54" spans="26:26">
      <c r="Z54" s="309"/>
    </row>
    <row r="55" spans="26:26">
      <c r="Z55" s="309"/>
    </row>
    <row r="56" spans="26:26">
      <c r="Z56" s="309"/>
    </row>
    <row r="57" spans="26:26">
      <c r="Z57" s="309"/>
    </row>
    <row r="58" spans="26:26">
      <c r="Z58" s="309"/>
    </row>
    <row r="59" spans="26:26">
      <c r="Z59" s="309"/>
    </row>
    <row r="60" spans="26:26">
      <c r="Z60" s="309"/>
    </row>
    <row r="61" spans="26:26">
      <c r="Z61" s="309"/>
    </row>
    <row r="62" spans="26:26">
      <c r="Z62" s="309"/>
    </row>
    <row r="63" spans="26:26">
      <c r="Z63" s="309"/>
    </row>
    <row r="64" spans="26:26">
      <c r="Z64" s="309"/>
    </row>
    <row r="65" spans="26:26">
      <c r="Z65" s="309"/>
    </row>
    <row r="66" spans="26:26">
      <c r="Z66" s="309"/>
    </row>
    <row r="67" spans="26:26">
      <c r="Z67" s="309"/>
    </row>
    <row r="68" spans="26:26">
      <c r="Z68" s="309"/>
    </row>
    <row r="69" spans="26:26">
      <c r="Z69" s="309"/>
    </row>
    <row r="70" spans="26:26">
      <c r="Z70" s="309"/>
    </row>
    <row r="71" spans="26:26">
      <c r="Z71" s="309"/>
    </row>
    <row r="72" spans="26:26">
      <c r="Z72" s="310"/>
    </row>
    <row r="73" spans="26:26">
      <c r="Z73" s="309"/>
    </row>
    <row r="74" spans="26:26">
      <c r="Z74" s="309"/>
    </row>
    <row r="75" spans="26:26">
      <c r="Z75" s="309"/>
    </row>
    <row r="76" spans="26:26">
      <c r="Z76" s="309"/>
    </row>
    <row r="77" spans="26:26">
      <c r="Z77" s="309"/>
    </row>
    <row r="78" spans="26:26">
      <c r="Z78" s="309"/>
    </row>
  </sheetData>
  <sortState ref="A18:F27">
    <sortCondition ref="A18"/>
  </sortState>
  <phoneticPr fontId="3" type="noConversion"/>
  <pageMargins left="0.78740157480314965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K190"/>
  <sheetViews>
    <sheetView workbookViewId="0">
      <pane ySplit="1" topLeftCell="A155" activePane="bottomLeft" state="frozen"/>
      <selection pane="bottomLeft" activeCell="F165" sqref="F165"/>
    </sheetView>
  </sheetViews>
  <sheetFormatPr baseColWidth="10" defaultRowHeight="20.100000000000001" customHeight="1"/>
  <cols>
    <col min="1" max="1" width="10.140625" style="668" bestFit="1" customWidth="1"/>
    <col min="2" max="2" width="10.42578125" style="671" bestFit="1" customWidth="1"/>
    <col min="3" max="3" width="26.7109375" style="669" bestFit="1" customWidth="1"/>
    <col min="4" max="4" width="7.140625" style="674" bestFit="1" customWidth="1"/>
    <col min="5" max="5" width="11.42578125" style="581"/>
    <col min="6" max="6" width="15.5703125" style="181" bestFit="1" customWidth="1"/>
    <col min="7" max="7" width="11.42578125" style="227"/>
    <col min="8" max="8" width="26.7109375" style="227" bestFit="1" customWidth="1"/>
    <col min="9" max="11" width="11.42578125" style="227"/>
    <col min="12" max="16384" width="11.42578125" style="181"/>
  </cols>
  <sheetData>
    <row r="1" spans="1:6" ht="20.100000000000001" customHeight="1">
      <c r="A1" s="664" t="s">
        <v>42</v>
      </c>
      <c r="B1" s="670" t="s">
        <v>11</v>
      </c>
      <c r="C1" s="665" t="s">
        <v>2</v>
      </c>
      <c r="D1" s="672" t="s">
        <v>141</v>
      </c>
      <c r="E1" s="666" t="s">
        <v>152</v>
      </c>
      <c r="F1" s="891" t="s">
        <v>153</v>
      </c>
    </row>
    <row r="2" spans="1:6" ht="20.100000000000001" customHeight="1">
      <c r="A2" s="663" t="s">
        <v>135</v>
      </c>
      <c r="B2" s="232">
        <v>81810</v>
      </c>
      <c r="C2" s="663" t="s">
        <v>1029</v>
      </c>
      <c r="D2" s="673">
        <v>1</v>
      </c>
      <c r="E2" s="236" t="s">
        <v>151</v>
      </c>
      <c r="F2" s="181" t="s">
        <v>879</v>
      </c>
    </row>
    <row r="3" spans="1:6" ht="20.100000000000001" customHeight="1">
      <c r="A3" s="663" t="s">
        <v>134</v>
      </c>
      <c r="B3" s="232">
        <v>14498</v>
      </c>
      <c r="C3" s="663" t="s">
        <v>887</v>
      </c>
      <c r="D3" s="673">
        <v>2</v>
      </c>
      <c r="E3" s="236" t="s">
        <v>151</v>
      </c>
    </row>
    <row r="4" spans="1:6" ht="20.100000000000001" customHeight="1">
      <c r="A4" s="663" t="s">
        <v>134</v>
      </c>
      <c r="B4" s="232">
        <v>86076</v>
      </c>
      <c r="C4" s="663" t="s">
        <v>1226</v>
      </c>
      <c r="D4" s="673">
        <v>3</v>
      </c>
      <c r="E4" s="236" t="s">
        <v>151</v>
      </c>
    </row>
    <row r="5" spans="1:6" ht="20.100000000000001" customHeight="1">
      <c r="A5" s="663" t="s">
        <v>61</v>
      </c>
      <c r="B5" s="232">
        <v>81809</v>
      </c>
      <c r="C5" s="663" t="s">
        <v>953</v>
      </c>
      <c r="D5" s="673">
        <v>4</v>
      </c>
      <c r="E5" s="236" t="s">
        <v>151</v>
      </c>
    </row>
    <row r="6" spans="1:6" ht="20.100000000000001" customHeight="1">
      <c r="A6" s="663" t="s">
        <v>134</v>
      </c>
      <c r="B6" s="232">
        <v>86075</v>
      </c>
      <c r="C6" s="663" t="s">
        <v>1227</v>
      </c>
      <c r="D6" s="673">
        <v>5</v>
      </c>
      <c r="E6" s="236" t="s">
        <v>151</v>
      </c>
    </row>
    <row r="7" spans="1:6" ht="20.100000000000001" customHeight="1">
      <c r="A7" s="663" t="s">
        <v>134</v>
      </c>
      <c r="B7" s="232">
        <v>19562</v>
      </c>
      <c r="C7" s="663" t="s">
        <v>913</v>
      </c>
      <c r="D7" s="673">
        <v>6</v>
      </c>
      <c r="E7" s="236" t="s">
        <v>151</v>
      </c>
    </row>
    <row r="8" spans="1:6" ht="20.100000000000001" customHeight="1">
      <c r="A8" s="663" t="s">
        <v>134</v>
      </c>
      <c r="B8" s="232">
        <v>68716</v>
      </c>
      <c r="C8" s="663" t="s">
        <v>910</v>
      </c>
      <c r="D8" s="673">
        <v>7</v>
      </c>
      <c r="E8" s="236" t="s">
        <v>151</v>
      </c>
    </row>
    <row r="9" spans="1:6" ht="20.100000000000001" customHeight="1">
      <c r="A9" s="663" t="s">
        <v>135</v>
      </c>
      <c r="B9" s="232">
        <v>19506</v>
      </c>
      <c r="C9" s="663" t="s">
        <v>937</v>
      </c>
      <c r="D9" s="673">
        <v>8</v>
      </c>
      <c r="E9" s="236" t="s">
        <v>151</v>
      </c>
    </row>
    <row r="10" spans="1:6" ht="20.100000000000001" customHeight="1">
      <c r="A10" s="663" t="s">
        <v>135</v>
      </c>
      <c r="B10" s="232">
        <v>19590</v>
      </c>
      <c r="C10" s="663" t="s">
        <v>926</v>
      </c>
      <c r="D10" s="673">
        <v>9</v>
      </c>
      <c r="E10" s="236" t="s">
        <v>151</v>
      </c>
    </row>
    <row r="11" spans="1:6" ht="20.100000000000001" customHeight="1">
      <c r="A11" s="663" t="s">
        <v>135</v>
      </c>
      <c r="B11" s="232">
        <v>19537</v>
      </c>
      <c r="C11" s="663" t="s">
        <v>938</v>
      </c>
      <c r="D11" s="673">
        <v>10</v>
      </c>
      <c r="E11" s="236" t="s">
        <v>151</v>
      </c>
    </row>
    <row r="12" spans="1:6" ht="20.100000000000001" customHeight="1">
      <c r="A12" s="663" t="s">
        <v>162</v>
      </c>
      <c r="B12" s="232">
        <v>83889</v>
      </c>
      <c r="C12" s="663" t="s">
        <v>946</v>
      </c>
      <c r="D12" s="673">
        <v>11</v>
      </c>
      <c r="E12" s="236" t="s">
        <v>151</v>
      </c>
    </row>
    <row r="13" spans="1:6" ht="20.100000000000001" customHeight="1">
      <c r="A13" s="663" t="s">
        <v>135</v>
      </c>
      <c r="B13" s="232">
        <v>38333</v>
      </c>
      <c r="C13" s="663" t="s">
        <v>918</v>
      </c>
      <c r="D13" s="673">
        <v>12</v>
      </c>
      <c r="E13" s="236" t="s">
        <v>151</v>
      </c>
    </row>
    <row r="14" spans="1:6" ht="20.100000000000001" customHeight="1">
      <c r="A14" s="663" t="s">
        <v>135</v>
      </c>
      <c r="B14" s="232">
        <v>54319</v>
      </c>
      <c r="C14" s="663" t="s">
        <v>891</v>
      </c>
      <c r="D14" s="673">
        <v>13</v>
      </c>
      <c r="E14" s="236" t="s">
        <v>151</v>
      </c>
    </row>
    <row r="15" spans="1:6" ht="20.100000000000001" customHeight="1">
      <c r="A15" s="663" t="s">
        <v>135</v>
      </c>
      <c r="B15" s="232">
        <v>54301</v>
      </c>
      <c r="C15" s="663" t="s">
        <v>933</v>
      </c>
      <c r="D15" s="673">
        <v>14</v>
      </c>
      <c r="E15" s="236" t="s">
        <v>151</v>
      </c>
    </row>
    <row r="16" spans="1:6" ht="20.100000000000001" customHeight="1">
      <c r="A16" s="663" t="s">
        <v>135</v>
      </c>
      <c r="B16" s="232">
        <v>86074</v>
      </c>
      <c r="C16" s="663" t="s">
        <v>1155</v>
      </c>
      <c r="D16" s="673">
        <v>17</v>
      </c>
      <c r="E16" s="236" t="s">
        <v>151</v>
      </c>
    </row>
    <row r="17" spans="1:9" ht="20.100000000000001" customHeight="1">
      <c r="A17" s="663" t="s">
        <v>135</v>
      </c>
      <c r="B17" s="232">
        <v>86072</v>
      </c>
      <c r="C17" s="663" t="s">
        <v>1228</v>
      </c>
      <c r="D17" s="673">
        <v>18</v>
      </c>
      <c r="E17" s="236" t="s">
        <v>151</v>
      </c>
      <c r="I17" s="892"/>
    </row>
    <row r="18" spans="1:9" ht="20.100000000000001" customHeight="1">
      <c r="A18" s="663" t="s">
        <v>135</v>
      </c>
      <c r="B18" s="232">
        <v>71385</v>
      </c>
      <c r="C18" s="663" t="s">
        <v>904</v>
      </c>
      <c r="D18" s="673">
        <v>19</v>
      </c>
      <c r="E18" s="236" t="s">
        <v>151</v>
      </c>
      <c r="I18" s="892"/>
    </row>
    <row r="19" spans="1:9" ht="20.100000000000001" customHeight="1">
      <c r="A19" s="663" t="s">
        <v>135</v>
      </c>
      <c r="B19" s="232">
        <v>86073</v>
      </c>
      <c r="C19" s="663" t="s">
        <v>893</v>
      </c>
      <c r="D19" s="673">
        <v>20</v>
      </c>
      <c r="E19" s="236" t="s">
        <v>151</v>
      </c>
      <c r="I19" s="892"/>
    </row>
    <row r="20" spans="1:9" ht="20.100000000000001" customHeight="1">
      <c r="A20" s="663" t="s">
        <v>136</v>
      </c>
      <c r="B20" s="232">
        <v>83925</v>
      </c>
      <c r="C20" s="663" t="s">
        <v>1229</v>
      </c>
      <c r="D20" s="673">
        <v>22</v>
      </c>
      <c r="E20" s="236" t="s">
        <v>151</v>
      </c>
      <c r="I20" s="892"/>
    </row>
    <row r="21" spans="1:9" ht="20.100000000000001" customHeight="1">
      <c r="A21" s="663" t="s">
        <v>136</v>
      </c>
      <c r="B21" s="232">
        <v>86084</v>
      </c>
      <c r="C21" s="663" t="s">
        <v>1135</v>
      </c>
      <c r="D21" s="673">
        <v>23</v>
      </c>
      <c r="E21" s="236" t="s">
        <v>151</v>
      </c>
      <c r="I21" s="892"/>
    </row>
    <row r="22" spans="1:9" ht="20.100000000000001" customHeight="1">
      <c r="A22" s="663" t="s">
        <v>136</v>
      </c>
      <c r="B22" s="232">
        <v>86082</v>
      </c>
      <c r="C22" s="663" t="s">
        <v>1230</v>
      </c>
      <c r="D22" s="673">
        <v>24</v>
      </c>
      <c r="E22" s="236" t="s">
        <v>151</v>
      </c>
      <c r="I22" s="892"/>
    </row>
    <row r="23" spans="1:9" ht="20.100000000000001" customHeight="1">
      <c r="A23" s="663" t="s">
        <v>136</v>
      </c>
      <c r="B23" s="232">
        <v>86083</v>
      </c>
      <c r="C23" s="663" t="s">
        <v>1231</v>
      </c>
      <c r="D23" s="673">
        <v>25</v>
      </c>
      <c r="E23" s="236" t="s">
        <v>151</v>
      </c>
      <c r="I23" s="892"/>
    </row>
    <row r="24" spans="1:9" ht="20.100000000000001" customHeight="1">
      <c r="A24" s="663" t="s">
        <v>21</v>
      </c>
      <c r="B24" s="232">
        <v>86085</v>
      </c>
      <c r="C24" s="663" t="s">
        <v>1232</v>
      </c>
      <c r="D24" s="673">
        <v>26</v>
      </c>
      <c r="E24" s="236" t="s">
        <v>151</v>
      </c>
      <c r="I24" s="892"/>
    </row>
    <row r="25" spans="1:9" ht="20.100000000000001" customHeight="1">
      <c r="A25" s="663" t="s">
        <v>21</v>
      </c>
      <c r="B25" s="232">
        <v>87243</v>
      </c>
      <c r="C25" s="663" t="s">
        <v>1131</v>
      </c>
      <c r="D25" s="673">
        <v>27</v>
      </c>
      <c r="E25" s="236" t="s">
        <v>151</v>
      </c>
      <c r="I25" s="892"/>
    </row>
    <row r="26" spans="1:9" ht="20.100000000000001" customHeight="1">
      <c r="A26" s="663" t="s">
        <v>133</v>
      </c>
      <c r="B26" s="232">
        <v>83924</v>
      </c>
      <c r="C26" s="663" t="s">
        <v>932</v>
      </c>
      <c r="D26" s="673">
        <v>28</v>
      </c>
      <c r="E26" s="236" t="s">
        <v>151</v>
      </c>
      <c r="I26" s="892"/>
    </row>
    <row r="27" spans="1:9" ht="20.100000000000001" customHeight="1">
      <c r="A27" s="663" t="s">
        <v>134</v>
      </c>
      <c r="B27" s="232">
        <v>83924</v>
      </c>
      <c r="C27" s="663" t="s">
        <v>932</v>
      </c>
      <c r="D27" s="673">
        <v>28</v>
      </c>
      <c r="E27" s="236" t="s">
        <v>151</v>
      </c>
      <c r="I27" s="892"/>
    </row>
    <row r="28" spans="1:9" ht="20.100000000000001" customHeight="1">
      <c r="A28" s="663" t="s">
        <v>134</v>
      </c>
      <c r="B28" s="232">
        <v>86079</v>
      </c>
      <c r="C28" s="663" t="s">
        <v>1129</v>
      </c>
      <c r="D28" s="673">
        <v>29</v>
      </c>
      <c r="E28" s="236" t="s">
        <v>151</v>
      </c>
      <c r="I28" s="892"/>
    </row>
    <row r="29" spans="1:9" ht="20.100000000000001" customHeight="1">
      <c r="A29" s="663" t="s">
        <v>20</v>
      </c>
      <c r="B29" s="232">
        <v>55446</v>
      </c>
      <c r="C29" s="663" t="s">
        <v>1233</v>
      </c>
      <c r="D29" s="673">
        <v>30</v>
      </c>
      <c r="E29" s="236" t="s">
        <v>151</v>
      </c>
      <c r="I29" s="892"/>
    </row>
    <row r="30" spans="1:9" ht="20.100000000000001" customHeight="1">
      <c r="A30" s="663" t="s">
        <v>133</v>
      </c>
      <c r="B30" s="232">
        <v>86165</v>
      </c>
      <c r="C30" s="663" t="s">
        <v>1234</v>
      </c>
      <c r="D30" s="673">
        <v>31</v>
      </c>
      <c r="E30" s="236" t="s">
        <v>151</v>
      </c>
      <c r="I30" s="892"/>
    </row>
    <row r="31" spans="1:9" ht="20.100000000000001" customHeight="1">
      <c r="A31" s="663" t="s">
        <v>44</v>
      </c>
      <c r="B31" s="232">
        <v>81811</v>
      </c>
      <c r="C31" s="663" t="s">
        <v>954</v>
      </c>
      <c r="D31" s="673">
        <v>32</v>
      </c>
      <c r="E31" s="236" t="s">
        <v>151</v>
      </c>
      <c r="I31" s="892"/>
    </row>
    <row r="32" spans="1:9" ht="20.100000000000001" customHeight="1">
      <c r="A32" s="663" t="s">
        <v>134</v>
      </c>
      <c r="B32" s="232">
        <v>14496</v>
      </c>
      <c r="C32" s="663" t="s">
        <v>935</v>
      </c>
      <c r="D32" s="673">
        <v>33</v>
      </c>
      <c r="E32" s="236" t="s">
        <v>151</v>
      </c>
      <c r="I32" s="892"/>
    </row>
    <row r="33" spans="1:9" ht="20.100000000000001" customHeight="1">
      <c r="A33" s="663" t="s">
        <v>134</v>
      </c>
      <c r="B33" s="232">
        <v>14497</v>
      </c>
      <c r="C33" s="663" t="s">
        <v>884</v>
      </c>
      <c r="D33" s="673">
        <v>34</v>
      </c>
      <c r="E33" s="236" t="s">
        <v>151</v>
      </c>
      <c r="I33" s="892"/>
    </row>
    <row r="34" spans="1:9" ht="20.100000000000001" customHeight="1">
      <c r="A34" s="663" t="s">
        <v>134</v>
      </c>
      <c r="B34" s="232">
        <v>83923</v>
      </c>
      <c r="C34" s="663" t="s">
        <v>1235</v>
      </c>
      <c r="D34" s="673">
        <v>35</v>
      </c>
      <c r="E34" s="236" t="s">
        <v>151</v>
      </c>
      <c r="I34" s="892"/>
    </row>
    <row r="35" spans="1:9" ht="20.100000000000001" customHeight="1">
      <c r="A35" s="663" t="s">
        <v>134</v>
      </c>
      <c r="B35" s="232">
        <v>32659</v>
      </c>
      <c r="C35" s="663" t="s">
        <v>927</v>
      </c>
      <c r="D35" s="673">
        <v>36</v>
      </c>
      <c r="E35" s="236" t="s">
        <v>151</v>
      </c>
      <c r="I35" s="892"/>
    </row>
    <row r="36" spans="1:9" ht="20.100000000000001" customHeight="1">
      <c r="A36" s="663" t="s">
        <v>133</v>
      </c>
      <c r="B36" s="232">
        <v>83915</v>
      </c>
      <c r="C36" s="663" t="s">
        <v>1132</v>
      </c>
      <c r="D36" s="673">
        <v>37</v>
      </c>
      <c r="E36" s="236" t="s">
        <v>151</v>
      </c>
      <c r="I36" s="892"/>
    </row>
    <row r="37" spans="1:9" ht="20.100000000000001" customHeight="1">
      <c r="A37" s="663" t="s">
        <v>133</v>
      </c>
      <c r="B37" s="232">
        <v>86167</v>
      </c>
      <c r="C37" s="663" t="s">
        <v>920</v>
      </c>
      <c r="D37" s="673">
        <v>38</v>
      </c>
      <c r="E37" s="236" t="s">
        <v>151</v>
      </c>
      <c r="I37" s="892"/>
    </row>
    <row r="38" spans="1:9" ht="20.100000000000001" customHeight="1">
      <c r="A38" s="663" t="s">
        <v>134</v>
      </c>
      <c r="B38" s="232">
        <v>19548</v>
      </c>
      <c r="C38" s="663" t="s">
        <v>906</v>
      </c>
      <c r="D38" s="673">
        <v>39</v>
      </c>
      <c r="E38" s="236" t="s">
        <v>151</v>
      </c>
      <c r="I38" s="892"/>
    </row>
    <row r="39" spans="1:9" ht="20.100000000000001" customHeight="1">
      <c r="A39" s="663" t="s">
        <v>135</v>
      </c>
      <c r="B39" s="232">
        <v>83889</v>
      </c>
      <c r="C39" s="663" t="s">
        <v>1136</v>
      </c>
      <c r="D39" s="673">
        <v>40</v>
      </c>
      <c r="E39" s="236" t="s">
        <v>151</v>
      </c>
      <c r="I39" s="892"/>
    </row>
    <row r="40" spans="1:9" ht="20.100000000000001" customHeight="1">
      <c r="A40" s="663" t="s">
        <v>135</v>
      </c>
      <c r="B40" s="232">
        <v>83871</v>
      </c>
      <c r="C40" s="663" t="s">
        <v>1130</v>
      </c>
      <c r="D40" s="673">
        <v>41</v>
      </c>
      <c r="E40" s="236" t="s">
        <v>151</v>
      </c>
      <c r="I40" s="892"/>
    </row>
    <row r="41" spans="1:9" ht="20.100000000000001" customHeight="1">
      <c r="A41" s="663" t="s">
        <v>133</v>
      </c>
      <c r="B41" s="232">
        <v>56126</v>
      </c>
      <c r="C41" s="663" t="s">
        <v>943</v>
      </c>
      <c r="D41" s="673">
        <v>42</v>
      </c>
      <c r="E41" s="236" t="s">
        <v>151</v>
      </c>
      <c r="I41" s="892"/>
    </row>
    <row r="42" spans="1:9" ht="20.100000000000001" customHeight="1">
      <c r="A42" s="663" t="s">
        <v>133</v>
      </c>
      <c r="B42" s="232">
        <v>55192</v>
      </c>
      <c r="C42" s="663" t="s">
        <v>941</v>
      </c>
      <c r="D42" s="673">
        <v>43</v>
      </c>
      <c r="E42" s="236" t="s">
        <v>151</v>
      </c>
      <c r="I42" s="892"/>
    </row>
    <row r="43" spans="1:9" ht="20.100000000000001" customHeight="1">
      <c r="A43" s="663" t="s">
        <v>133</v>
      </c>
      <c r="B43" s="232">
        <v>83901</v>
      </c>
      <c r="C43" s="663" t="s">
        <v>1236</v>
      </c>
      <c r="D43" s="673">
        <v>44</v>
      </c>
      <c r="E43" s="236" t="s">
        <v>151</v>
      </c>
      <c r="I43" s="892"/>
    </row>
    <row r="44" spans="1:9" ht="20.100000000000001" customHeight="1">
      <c r="A44" s="663" t="s">
        <v>133</v>
      </c>
      <c r="B44" s="232">
        <v>78893</v>
      </c>
      <c r="C44" s="663" t="s">
        <v>931</v>
      </c>
      <c r="D44" s="673">
        <v>45</v>
      </c>
      <c r="E44" s="236" t="s">
        <v>151</v>
      </c>
      <c r="I44" s="892"/>
    </row>
    <row r="45" spans="1:9" ht="20.100000000000001" customHeight="1">
      <c r="A45" s="663" t="s">
        <v>133</v>
      </c>
      <c r="B45" s="232">
        <v>83878</v>
      </c>
      <c r="C45" s="663" t="s">
        <v>881</v>
      </c>
      <c r="D45" s="673">
        <v>46</v>
      </c>
      <c r="E45" s="236" t="s">
        <v>151</v>
      </c>
      <c r="I45" s="892"/>
    </row>
    <row r="46" spans="1:9" ht="20.100000000000001" customHeight="1">
      <c r="A46" s="663" t="s">
        <v>133</v>
      </c>
      <c r="B46" s="232">
        <v>83912</v>
      </c>
      <c r="C46" s="663" t="s">
        <v>1128</v>
      </c>
      <c r="D46" s="673">
        <v>47</v>
      </c>
      <c r="E46" s="236" t="s">
        <v>151</v>
      </c>
      <c r="I46" s="892"/>
    </row>
    <row r="47" spans="1:9" ht="20.100000000000001" customHeight="1">
      <c r="A47" s="663" t="s">
        <v>133</v>
      </c>
      <c r="B47" s="232">
        <v>83918</v>
      </c>
      <c r="C47" s="663" t="s">
        <v>909</v>
      </c>
      <c r="D47" s="673">
        <v>48</v>
      </c>
      <c r="E47" s="236" t="s">
        <v>151</v>
      </c>
      <c r="I47" s="892"/>
    </row>
    <row r="48" spans="1:9" ht="20.100000000000001" customHeight="1">
      <c r="A48" s="663" t="s">
        <v>133</v>
      </c>
      <c r="B48" s="232">
        <v>83907</v>
      </c>
      <c r="C48" s="663" t="s">
        <v>1237</v>
      </c>
      <c r="D48" s="673">
        <v>49</v>
      </c>
      <c r="E48" s="236" t="s">
        <v>151</v>
      </c>
      <c r="I48" s="892"/>
    </row>
    <row r="49" spans="1:9" ht="20.100000000000001" customHeight="1">
      <c r="A49" s="663" t="s">
        <v>135</v>
      </c>
      <c r="B49" s="232">
        <v>87212</v>
      </c>
      <c r="C49" s="663" t="s">
        <v>1238</v>
      </c>
      <c r="D49" s="673">
        <v>50</v>
      </c>
      <c r="E49" s="236" t="s">
        <v>151</v>
      </c>
      <c r="I49" s="892"/>
    </row>
    <row r="50" spans="1:9" ht="20.100000000000001" customHeight="1">
      <c r="A50" s="663" t="s">
        <v>135</v>
      </c>
      <c r="B50" s="232">
        <v>87727</v>
      </c>
      <c r="C50" s="663" t="s">
        <v>1133</v>
      </c>
      <c r="D50" s="673">
        <v>51</v>
      </c>
      <c r="E50" s="236" t="s">
        <v>151</v>
      </c>
      <c r="I50" s="892"/>
    </row>
    <row r="51" spans="1:9" ht="20.100000000000001" customHeight="1">
      <c r="A51" s="663" t="s">
        <v>134</v>
      </c>
      <c r="B51" s="232">
        <v>86078</v>
      </c>
      <c r="C51" s="663" t="s">
        <v>1239</v>
      </c>
      <c r="D51" s="673">
        <v>52</v>
      </c>
      <c r="E51" s="236" t="s">
        <v>151</v>
      </c>
      <c r="I51" s="892"/>
    </row>
    <row r="52" spans="1:9" ht="20.100000000000001" customHeight="1">
      <c r="A52" s="663" t="s">
        <v>135</v>
      </c>
      <c r="B52" s="232">
        <v>83866</v>
      </c>
      <c r="C52" s="663" t="s">
        <v>915</v>
      </c>
      <c r="D52" s="673">
        <v>53</v>
      </c>
      <c r="E52" s="236" t="s">
        <v>151</v>
      </c>
      <c r="I52" s="892"/>
    </row>
    <row r="53" spans="1:9" ht="20.100000000000001" customHeight="1">
      <c r="A53" s="663" t="s">
        <v>135</v>
      </c>
      <c r="B53" s="232">
        <v>71369</v>
      </c>
      <c r="C53" s="663" t="s">
        <v>895</v>
      </c>
      <c r="D53" s="673">
        <v>54</v>
      </c>
      <c r="E53" s="236" t="s">
        <v>151</v>
      </c>
      <c r="I53" s="892"/>
    </row>
    <row r="54" spans="1:9" ht="20.100000000000001" customHeight="1">
      <c r="A54" s="663" t="s">
        <v>134</v>
      </c>
      <c r="B54" s="232">
        <v>86077</v>
      </c>
      <c r="C54" s="663" t="s">
        <v>1156</v>
      </c>
      <c r="D54" s="673">
        <v>56</v>
      </c>
      <c r="E54" s="236" t="s">
        <v>151</v>
      </c>
      <c r="I54" s="892"/>
    </row>
    <row r="55" spans="1:9" ht="20.100000000000001" customHeight="1">
      <c r="A55" s="663" t="s">
        <v>136</v>
      </c>
      <c r="B55" s="232">
        <v>78897</v>
      </c>
      <c r="C55" s="663" t="s">
        <v>950</v>
      </c>
      <c r="D55" s="673">
        <v>57</v>
      </c>
      <c r="E55" s="236" t="s">
        <v>151</v>
      </c>
      <c r="I55" s="892"/>
    </row>
    <row r="56" spans="1:9" ht="20.100000000000001" customHeight="1">
      <c r="A56" s="663" t="s">
        <v>136</v>
      </c>
      <c r="B56" s="232">
        <v>68722</v>
      </c>
      <c r="C56" s="663" t="s">
        <v>945</v>
      </c>
      <c r="D56" s="673">
        <v>58</v>
      </c>
      <c r="E56" s="236" t="s">
        <v>151</v>
      </c>
      <c r="I56" s="892"/>
    </row>
    <row r="57" spans="1:9" ht="20.100000000000001" customHeight="1">
      <c r="A57" s="663" t="s">
        <v>136</v>
      </c>
      <c r="B57" s="232">
        <v>86081</v>
      </c>
      <c r="C57" s="663" t="s">
        <v>1157</v>
      </c>
      <c r="D57" s="673">
        <v>59</v>
      </c>
      <c r="E57" s="236" t="s">
        <v>151</v>
      </c>
      <c r="I57" s="892"/>
    </row>
    <row r="58" spans="1:9" ht="20.100000000000001" customHeight="1">
      <c r="A58" s="663" t="s">
        <v>136</v>
      </c>
      <c r="B58" s="232">
        <v>86080</v>
      </c>
      <c r="C58" s="663" t="s">
        <v>1240</v>
      </c>
      <c r="D58" s="673">
        <v>60</v>
      </c>
      <c r="E58" s="236" t="s">
        <v>151</v>
      </c>
      <c r="I58" s="892"/>
    </row>
    <row r="59" spans="1:9" ht="20.100000000000001" customHeight="1">
      <c r="A59" s="663" t="s">
        <v>25</v>
      </c>
      <c r="B59" s="232">
        <v>54670</v>
      </c>
      <c r="C59" s="663" t="s">
        <v>1241</v>
      </c>
      <c r="D59" s="673">
        <v>61</v>
      </c>
      <c r="E59" s="236" t="s">
        <v>151</v>
      </c>
      <c r="I59" s="892"/>
    </row>
    <row r="60" spans="1:9" ht="20.100000000000001" customHeight="1">
      <c r="A60" s="663" t="s">
        <v>25</v>
      </c>
      <c r="B60" s="232">
        <v>19606</v>
      </c>
      <c r="C60" s="663" t="s">
        <v>1242</v>
      </c>
      <c r="D60" s="673">
        <v>62</v>
      </c>
      <c r="E60" s="236" t="s">
        <v>151</v>
      </c>
      <c r="I60" s="892"/>
    </row>
    <row r="61" spans="1:9" ht="20.100000000000001" customHeight="1">
      <c r="A61" s="663" t="s">
        <v>135</v>
      </c>
      <c r="B61" s="232">
        <v>92072</v>
      </c>
      <c r="C61" s="663" t="s">
        <v>1243</v>
      </c>
      <c r="D61" s="673">
        <v>63</v>
      </c>
      <c r="E61" s="236" t="s">
        <v>151</v>
      </c>
      <c r="I61" s="892"/>
    </row>
    <row r="62" spans="1:9" ht="20.100000000000001" customHeight="1">
      <c r="A62" s="663" t="s">
        <v>136</v>
      </c>
      <c r="B62" s="232">
        <v>78896</v>
      </c>
      <c r="C62" s="663" t="s">
        <v>949</v>
      </c>
      <c r="D62" s="673">
        <v>64</v>
      </c>
      <c r="E62" s="236" t="s">
        <v>151</v>
      </c>
      <c r="I62" s="892"/>
    </row>
    <row r="63" spans="1:9" ht="20.100000000000001" customHeight="1">
      <c r="A63" s="663" t="s">
        <v>135</v>
      </c>
      <c r="B63" s="232">
        <v>32802</v>
      </c>
      <c r="C63" s="663" t="s">
        <v>886</v>
      </c>
      <c r="D63" s="673">
        <v>65</v>
      </c>
      <c r="E63" s="236" t="s">
        <v>151</v>
      </c>
      <c r="I63" s="892"/>
    </row>
    <row r="64" spans="1:9" ht="20.100000000000001" customHeight="1">
      <c r="A64" s="663" t="s">
        <v>25</v>
      </c>
      <c r="B64" s="232">
        <v>32785</v>
      </c>
      <c r="C64" s="663" t="s">
        <v>1244</v>
      </c>
      <c r="D64" s="673">
        <v>66</v>
      </c>
      <c r="E64" s="236" t="s">
        <v>151</v>
      </c>
      <c r="I64" s="892"/>
    </row>
    <row r="65" spans="1:9" ht="20.100000000000001" customHeight="1">
      <c r="A65" s="663" t="s">
        <v>135</v>
      </c>
      <c r="B65" s="232">
        <v>19561</v>
      </c>
      <c r="C65" s="663" t="s">
        <v>912</v>
      </c>
      <c r="D65" s="673">
        <v>67</v>
      </c>
      <c r="E65" s="236" t="s">
        <v>151</v>
      </c>
      <c r="I65" s="892"/>
    </row>
    <row r="66" spans="1:9" ht="20.100000000000001" customHeight="1">
      <c r="A66" s="663" t="s">
        <v>133</v>
      </c>
      <c r="B66" s="232">
        <v>92507</v>
      </c>
      <c r="C66" s="663" t="s">
        <v>1134</v>
      </c>
      <c r="D66" s="673">
        <v>68</v>
      </c>
      <c r="E66" s="236" t="s">
        <v>151</v>
      </c>
      <c r="I66" s="892"/>
    </row>
    <row r="67" spans="1:9" ht="20.100000000000001" customHeight="1">
      <c r="A67" s="663" t="s">
        <v>133</v>
      </c>
      <c r="B67" s="232">
        <v>100000</v>
      </c>
      <c r="C67" s="663" t="s">
        <v>1245</v>
      </c>
      <c r="D67" s="673">
        <v>69</v>
      </c>
      <c r="E67" s="236" t="s">
        <v>151</v>
      </c>
      <c r="I67" s="892"/>
    </row>
    <row r="68" spans="1:9" ht="20.100000000000001" customHeight="1">
      <c r="A68" s="663" t="s">
        <v>106</v>
      </c>
      <c r="B68" s="232">
        <v>93829</v>
      </c>
      <c r="C68" s="663" t="s">
        <v>882</v>
      </c>
      <c r="D68" s="673">
        <v>70</v>
      </c>
      <c r="E68" s="236" t="s">
        <v>151</v>
      </c>
      <c r="I68" s="892"/>
    </row>
    <row r="69" spans="1:9" ht="20.100000000000001" customHeight="1">
      <c r="A69" s="663" t="s">
        <v>106</v>
      </c>
      <c r="B69" s="232">
        <v>93824</v>
      </c>
      <c r="C69" s="663" t="s">
        <v>925</v>
      </c>
      <c r="D69" s="673">
        <v>71</v>
      </c>
      <c r="E69" s="236" t="s">
        <v>151</v>
      </c>
      <c r="I69" s="892"/>
    </row>
    <row r="70" spans="1:9" ht="20.100000000000001" customHeight="1">
      <c r="A70" s="663" t="s">
        <v>129</v>
      </c>
      <c r="B70" s="232">
        <v>94093</v>
      </c>
      <c r="C70" s="663" t="s">
        <v>1125</v>
      </c>
      <c r="D70" s="673">
        <v>72</v>
      </c>
      <c r="E70" s="236" t="s">
        <v>151</v>
      </c>
      <c r="I70" s="892"/>
    </row>
    <row r="71" spans="1:9" ht="20.100000000000001" customHeight="1">
      <c r="A71" s="663" t="s">
        <v>129</v>
      </c>
      <c r="B71" s="232">
        <v>75581</v>
      </c>
      <c r="C71" s="663" t="s">
        <v>899</v>
      </c>
      <c r="D71" s="673">
        <v>73</v>
      </c>
      <c r="E71" s="236" t="s">
        <v>151</v>
      </c>
      <c r="I71" s="892"/>
    </row>
    <row r="72" spans="1:9" ht="20.100000000000001" customHeight="1">
      <c r="A72" s="663" t="s">
        <v>129</v>
      </c>
      <c r="B72" s="232">
        <v>94094</v>
      </c>
      <c r="C72" s="663" t="s">
        <v>1246</v>
      </c>
      <c r="D72" s="673">
        <v>74</v>
      </c>
      <c r="E72" s="236" t="s">
        <v>151</v>
      </c>
      <c r="I72" s="892"/>
    </row>
    <row r="73" spans="1:9" ht="20.100000000000001" customHeight="1">
      <c r="A73" s="663" t="s">
        <v>135</v>
      </c>
      <c r="B73" s="232" t="s">
        <v>170</v>
      </c>
      <c r="C73" s="663" t="s">
        <v>1247</v>
      </c>
      <c r="D73" s="673">
        <v>75</v>
      </c>
      <c r="E73" s="236" t="s">
        <v>151</v>
      </c>
      <c r="I73" s="892"/>
    </row>
    <row r="74" spans="1:9" ht="20.100000000000001" customHeight="1">
      <c r="A74" s="663" t="s">
        <v>133</v>
      </c>
      <c r="B74" s="232">
        <v>94984</v>
      </c>
      <c r="C74" s="663" t="s">
        <v>976</v>
      </c>
      <c r="D74" s="673">
        <v>76</v>
      </c>
      <c r="E74" s="236" t="s">
        <v>151</v>
      </c>
      <c r="I74" s="892"/>
    </row>
    <row r="75" spans="1:9" ht="20.100000000000001" customHeight="1">
      <c r="A75" s="663" t="s">
        <v>133</v>
      </c>
      <c r="B75" s="232">
        <v>94980</v>
      </c>
      <c r="C75" s="663" t="s">
        <v>975</v>
      </c>
      <c r="D75" s="673">
        <v>77</v>
      </c>
      <c r="E75" s="236" t="s">
        <v>151</v>
      </c>
      <c r="I75" s="892"/>
    </row>
    <row r="76" spans="1:9" ht="20.100000000000001" customHeight="1">
      <c r="A76" s="663" t="s">
        <v>133</v>
      </c>
      <c r="B76" s="232">
        <v>98663</v>
      </c>
      <c r="C76" s="663" t="s">
        <v>985</v>
      </c>
      <c r="D76" s="673">
        <v>78</v>
      </c>
      <c r="E76" s="236" t="s">
        <v>151</v>
      </c>
      <c r="I76" s="892"/>
    </row>
    <row r="77" spans="1:9" ht="20.100000000000001" customHeight="1">
      <c r="A77" s="663" t="s">
        <v>133</v>
      </c>
      <c r="B77" s="232">
        <v>101046</v>
      </c>
      <c r="C77" s="663" t="s">
        <v>999</v>
      </c>
      <c r="D77" s="673">
        <v>79</v>
      </c>
      <c r="E77" s="236" t="s">
        <v>151</v>
      </c>
      <c r="I77" s="892"/>
    </row>
    <row r="78" spans="1:9" ht="20.100000000000001" customHeight="1">
      <c r="A78" s="663" t="s">
        <v>136</v>
      </c>
      <c r="B78" s="232">
        <v>101046</v>
      </c>
      <c r="C78" s="663" t="s">
        <v>999</v>
      </c>
      <c r="D78" s="673">
        <v>79</v>
      </c>
      <c r="E78" s="236" t="s">
        <v>151</v>
      </c>
      <c r="I78" s="892"/>
    </row>
    <row r="79" spans="1:9" ht="20.100000000000001" customHeight="1">
      <c r="A79" s="663" t="s">
        <v>133</v>
      </c>
      <c r="B79" s="232">
        <v>97339</v>
      </c>
      <c r="C79" s="663" t="s">
        <v>980</v>
      </c>
      <c r="D79" s="673">
        <v>80</v>
      </c>
      <c r="E79" s="236" t="s">
        <v>151</v>
      </c>
      <c r="I79" s="892"/>
    </row>
    <row r="80" spans="1:9" ht="20.100000000000001" customHeight="1">
      <c r="A80" s="663" t="s">
        <v>133</v>
      </c>
      <c r="B80" s="232">
        <v>97340</v>
      </c>
      <c r="C80" s="663" t="s">
        <v>981</v>
      </c>
      <c r="D80" s="673">
        <v>81</v>
      </c>
      <c r="E80" s="236" t="s">
        <v>151</v>
      </c>
      <c r="I80" s="892"/>
    </row>
    <row r="81" spans="1:9" ht="20.100000000000001" customHeight="1">
      <c r="A81" s="663" t="s">
        <v>133</v>
      </c>
      <c r="B81" s="232">
        <v>97337</v>
      </c>
      <c r="C81" s="663" t="s">
        <v>979</v>
      </c>
      <c r="D81" s="673">
        <v>82</v>
      </c>
      <c r="E81" s="236" t="s">
        <v>151</v>
      </c>
      <c r="I81" s="892"/>
    </row>
    <row r="82" spans="1:9" ht="20.100000000000001" customHeight="1">
      <c r="A82" s="663" t="s">
        <v>21</v>
      </c>
      <c r="B82" s="232">
        <v>98667</v>
      </c>
      <c r="C82" s="663" t="s">
        <v>987</v>
      </c>
      <c r="D82" s="673">
        <v>83</v>
      </c>
      <c r="E82" s="236" t="s">
        <v>151</v>
      </c>
      <c r="I82" s="892"/>
    </row>
    <row r="83" spans="1:9" ht="20.100000000000001" customHeight="1">
      <c r="A83" s="663" t="s">
        <v>135</v>
      </c>
      <c r="B83" s="232">
        <v>98661</v>
      </c>
      <c r="C83" s="663" t="s">
        <v>983</v>
      </c>
      <c r="D83" s="673">
        <v>84</v>
      </c>
      <c r="E83" s="236" t="s">
        <v>151</v>
      </c>
      <c r="I83" s="892"/>
    </row>
    <row r="84" spans="1:9" ht="20.100000000000001" customHeight="1">
      <c r="A84" s="663" t="s">
        <v>136</v>
      </c>
      <c r="B84" s="232">
        <v>98666</v>
      </c>
      <c r="C84" s="663" t="s">
        <v>986</v>
      </c>
      <c r="D84" s="673">
        <v>85</v>
      </c>
      <c r="E84" s="236" t="s">
        <v>151</v>
      </c>
      <c r="I84" s="892"/>
    </row>
    <row r="85" spans="1:9" ht="20.100000000000001" customHeight="1">
      <c r="A85" s="663" t="s">
        <v>133</v>
      </c>
      <c r="B85" s="232">
        <v>98664</v>
      </c>
      <c r="C85" s="663" t="s">
        <v>921</v>
      </c>
      <c r="D85" s="673">
        <v>86</v>
      </c>
      <c r="E85" s="236" t="s">
        <v>151</v>
      </c>
      <c r="I85" s="892"/>
    </row>
    <row r="86" spans="1:9" ht="20.100000000000001" customHeight="1">
      <c r="A86" s="663" t="s">
        <v>136</v>
      </c>
      <c r="B86" s="232">
        <v>98664</v>
      </c>
      <c r="C86" s="663" t="s">
        <v>921</v>
      </c>
      <c r="D86" s="673">
        <v>86</v>
      </c>
      <c r="E86" s="236" t="s">
        <v>151</v>
      </c>
      <c r="I86" s="892"/>
    </row>
    <row r="87" spans="1:9" ht="20.100000000000001" customHeight="1">
      <c r="A87" s="663" t="s">
        <v>133</v>
      </c>
      <c r="B87" s="232">
        <v>97228</v>
      </c>
      <c r="C87" s="663" t="s">
        <v>930</v>
      </c>
      <c r="D87" s="673">
        <v>87</v>
      </c>
      <c r="E87" s="236" t="s">
        <v>151</v>
      </c>
      <c r="I87" s="892"/>
    </row>
    <row r="88" spans="1:9" ht="20.100000000000001" customHeight="1">
      <c r="A88" s="663" t="s">
        <v>133</v>
      </c>
      <c r="B88" s="232">
        <v>98662</v>
      </c>
      <c r="C88" s="663" t="s">
        <v>984</v>
      </c>
      <c r="D88" s="673">
        <v>88</v>
      </c>
      <c r="E88" s="236" t="s">
        <v>151</v>
      </c>
      <c r="I88" s="892"/>
    </row>
    <row r="89" spans="1:9" ht="20.100000000000001" customHeight="1">
      <c r="A89" s="663" t="s">
        <v>134</v>
      </c>
      <c r="B89" s="232">
        <v>55196</v>
      </c>
      <c r="C89" s="663" t="s">
        <v>916</v>
      </c>
      <c r="D89" s="673">
        <v>89</v>
      </c>
      <c r="E89" s="236" t="s">
        <v>151</v>
      </c>
      <c r="I89" s="892"/>
    </row>
    <row r="90" spans="1:9" ht="20.100000000000001" customHeight="1">
      <c r="A90" s="663" t="s">
        <v>135</v>
      </c>
      <c r="B90" s="232">
        <v>97227</v>
      </c>
      <c r="C90" s="663" t="s">
        <v>978</v>
      </c>
      <c r="D90" s="673">
        <v>90</v>
      </c>
      <c r="E90" s="236" t="s">
        <v>151</v>
      </c>
      <c r="I90" s="892"/>
    </row>
    <row r="91" spans="1:9" ht="20.100000000000001" customHeight="1">
      <c r="A91" s="663" t="s">
        <v>136</v>
      </c>
      <c r="B91" s="232">
        <v>101062</v>
      </c>
      <c r="C91" s="663" t="s">
        <v>1001</v>
      </c>
      <c r="D91" s="673">
        <v>91</v>
      </c>
      <c r="E91" s="236" t="s">
        <v>151</v>
      </c>
      <c r="I91" s="892"/>
    </row>
    <row r="92" spans="1:9" ht="20.100000000000001" customHeight="1">
      <c r="A92" s="663" t="s">
        <v>136</v>
      </c>
      <c r="B92" s="232">
        <v>101063</v>
      </c>
      <c r="C92" s="663" t="s">
        <v>1002</v>
      </c>
      <c r="D92" s="673">
        <v>92</v>
      </c>
      <c r="E92" s="236" t="s">
        <v>151</v>
      </c>
      <c r="I92" s="892"/>
    </row>
    <row r="93" spans="1:9" ht="20.100000000000001" customHeight="1">
      <c r="A93" s="663" t="s">
        <v>21</v>
      </c>
      <c r="B93" s="232">
        <v>100397</v>
      </c>
      <c r="C93" s="663" t="s">
        <v>996</v>
      </c>
      <c r="D93" s="673">
        <v>94</v>
      </c>
      <c r="E93" s="236" t="s">
        <v>151</v>
      </c>
      <c r="I93" s="892"/>
    </row>
    <row r="94" spans="1:9" ht="20.100000000000001" customHeight="1">
      <c r="A94" s="663" t="s">
        <v>136</v>
      </c>
      <c r="B94" s="232">
        <v>100387</v>
      </c>
      <c r="C94" s="663" t="s">
        <v>994</v>
      </c>
      <c r="D94" s="673">
        <v>95</v>
      </c>
      <c r="E94" s="236" t="s">
        <v>151</v>
      </c>
      <c r="I94" s="892"/>
    </row>
    <row r="95" spans="1:9" ht="20.100000000000001" customHeight="1">
      <c r="A95" s="663" t="s">
        <v>135</v>
      </c>
      <c r="B95" s="232">
        <v>55108</v>
      </c>
      <c r="C95" s="663" t="s">
        <v>940</v>
      </c>
      <c r="D95" s="673">
        <v>96</v>
      </c>
      <c r="E95" s="236" t="s">
        <v>151</v>
      </c>
      <c r="I95" s="892"/>
    </row>
    <row r="96" spans="1:9" ht="20.100000000000001" customHeight="1">
      <c r="A96" s="663" t="s">
        <v>145</v>
      </c>
      <c r="B96" s="232">
        <v>100384</v>
      </c>
      <c r="C96" s="663" t="s">
        <v>993</v>
      </c>
      <c r="D96" s="673">
        <v>97</v>
      </c>
      <c r="E96" s="236" t="s">
        <v>151</v>
      </c>
    </row>
    <row r="97" spans="1:5" ht="20.100000000000001" customHeight="1">
      <c r="A97" s="663" t="s">
        <v>163</v>
      </c>
      <c r="B97" s="232">
        <v>98771</v>
      </c>
      <c r="C97" s="663" t="s">
        <v>988</v>
      </c>
      <c r="D97" s="673">
        <v>98</v>
      </c>
      <c r="E97" s="236" t="s">
        <v>151</v>
      </c>
    </row>
    <row r="98" spans="1:5" ht="20.100000000000001" customHeight="1">
      <c r="A98" s="663" t="s">
        <v>137</v>
      </c>
      <c r="B98" s="232">
        <v>97226</v>
      </c>
      <c r="C98" s="663" t="s">
        <v>977</v>
      </c>
      <c r="D98" s="673">
        <v>99</v>
      </c>
      <c r="E98" s="236" t="s">
        <v>151</v>
      </c>
    </row>
    <row r="99" spans="1:5" ht="20.100000000000001" customHeight="1">
      <c r="A99" s="663" t="s">
        <v>137</v>
      </c>
      <c r="B99" s="232">
        <v>98772</v>
      </c>
      <c r="C99" s="663" t="s">
        <v>989</v>
      </c>
      <c r="D99" s="673">
        <v>100</v>
      </c>
      <c r="E99" s="236" t="s">
        <v>151</v>
      </c>
    </row>
    <row r="100" spans="1:5" ht="20.100000000000001" customHeight="1">
      <c r="A100" s="663" t="s">
        <v>21</v>
      </c>
      <c r="B100" s="232">
        <v>100392</v>
      </c>
      <c r="C100" s="663" t="s">
        <v>995</v>
      </c>
      <c r="D100" s="673">
        <v>101</v>
      </c>
      <c r="E100" s="236" t="s">
        <v>151</v>
      </c>
    </row>
    <row r="101" spans="1:5" ht="20.100000000000001" customHeight="1">
      <c r="A101" s="663" t="s">
        <v>164</v>
      </c>
      <c r="B101" s="232">
        <v>100359</v>
      </c>
      <c r="C101" s="663" t="s">
        <v>990</v>
      </c>
      <c r="D101" s="673">
        <v>102</v>
      </c>
      <c r="E101" s="236" t="s">
        <v>151</v>
      </c>
    </row>
    <row r="102" spans="1:5" ht="20.100000000000001" customHeight="1">
      <c r="A102" s="663" t="s">
        <v>136</v>
      </c>
      <c r="B102" s="232">
        <v>100380</v>
      </c>
      <c r="C102" s="663" t="s">
        <v>992</v>
      </c>
      <c r="D102" s="673">
        <v>103</v>
      </c>
      <c r="E102" s="236" t="s">
        <v>151</v>
      </c>
    </row>
    <row r="103" spans="1:5" ht="20.100000000000001" customHeight="1">
      <c r="A103" s="663" t="s">
        <v>136</v>
      </c>
      <c r="B103" s="232">
        <v>103775</v>
      </c>
      <c r="C103" s="663" t="s">
        <v>1010</v>
      </c>
      <c r="D103" s="673">
        <v>104</v>
      </c>
      <c r="E103" s="236" t="s">
        <v>151</v>
      </c>
    </row>
    <row r="104" spans="1:5" ht="20.100000000000001" customHeight="1">
      <c r="A104" s="663" t="s">
        <v>134</v>
      </c>
      <c r="B104" s="232">
        <v>100375</v>
      </c>
      <c r="C104" s="663" t="s">
        <v>991</v>
      </c>
      <c r="D104" s="673">
        <v>105</v>
      </c>
      <c r="E104" s="236" t="s">
        <v>151</v>
      </c>
    </row>
    <row r="105" spans="1:5" ht="20.100000000000001" customHeight="1">
      <c r="A105" s="663" t="s">
        <v>133</v>
      </c>
      <c r="B105" s="232">
        <v>100362</v>
      </c>
      <c r="C105" s="663" t="s">
        <v>919</v>
      </c>
      <c r="D105" s="673">
        <v>106.1</v>
      </c>
      <c r="E105" s="236" t="s">
        <v>98</v>
      </c>
    </row>
    <row r="106" spans="1:5" ht="20.100000000000001" customHeight="1">
      <c r="A106" s="663" t="s">
        <v>133</v>
      </c>
      <c r="B106" s="232">
        <v>100363</v>
      </c>
      <c r="C106" s="663" t="s">
        <v>903</v>
      </c>
      <c r="D106" s="673">
        <v>107.1</v>
      </c>
      <c r="E106" s="236" t="s">
        <v>98</v>
      </c>
    </row>
    <row r="107" spans="1:5" ht="20.100000000000001" customHeight="1">
      <c r="A107" s="663" t="s">
        <v>133</v>
      </c>
      <c r="B107" s="232">
        <v>100365</v>
      </c>
      <c r="C107" s="663" t="s">
        <v>907</v>
      </c>
      <c r="D107" s="673">
        <v>108</v>
      </c>
      <c r="E107" s="236" t="s">
        <v>151</v>
      </c>
    </row>
    <row r="108" spans="1:5" ht="20.100000000000001" customHeight="1">
      <c r="A108" s="663" t="s">
        <v>136</v>
      </c>
      <c r="B108" s="232">
        <v>100667</v>
      </c>
      <c r="C108" s="663" t="s">
        <v>998</v>
      </c>
      <c r="D108" s="673">
        <v>109</v>
      </c>
      <c r="E108" s="236" t="s">
        <v>151</v>
      </c>
    </row>
    <row r="109" spans="1:5" ht="20.100000000000001" customHeight="1">
      <c r="A109" s="663" t="s">
        <v>133</v>
      </c>
      <c r="B109" s="232">
        <v>101047</v>
      </c>
      <c r="C109" s="663" t="s">
        <v>1000</v>
      </c>
      <c r="D109" s="673">
        <v>110</v>
      </c>
      <c r="E109" s="236" t="s">
        <v>151</v>
      </c>
    </row>
    <row r="110" spans="1:5" ht="20.100000000000001" customHeight="1">
      <c r="A110" s="663" t="s">
        <v>136</v>
      </c>
      <c r="B110" s="232">
        <v>101047</v>
      </c>
      <c r="C110" s="663" t="s">
        <v>1000</v>
      </c>
      <c r="D110" s="673">
        <v>110</v>
      </c>
      <c r="E110" s="236" t="s">
        <v>151</v>
      </c>
    </row>
    <row r="111" spans="1:5" ht="20.100000000000001" customHeight="1">
      <c r="A111" s="663" t="s">
        <v>21</v>
      </c>
      <c r="B111" s="232">
        <v>101322</v>
      </c>
      <c r="C111" s="663" t="s">
        <v>1003</v>
      </c>
      <c r="D111" s="673">
        <v>111</v>
      </c>
      <c r="E111" s="236" t="s">
        <v>151</v>
      </c>
    </row>
    <row r="112" spans="1:5" ht="20.100000000000001" customHeight="1">
      <c r="A112" s="663" t="s">
        <v>133</v>
      </c>
      <c r="B112" s="232">
        <v>102564</v>
      </c>
      <c r="C112" s="663" t="s">
        <v>1007</v>
      </c>
      <c r="D112" s="673">
        <v>112</v>
      </c>
      <c r="E112" s="236" t="s">
        <v>151</v>
      </c>
    </row>
    <row r="113" spans="1:5" ht="20.100000000000001" customHeight="1">
      <c r="A113" s="663" t="s">
        <v>135</v>
      </c>
      <c r="B113" s="232">
        <v>102506</v>
      </c>
      <c r="C113" s="663" t="s">
        <v>1004</v>
      </c>
      <c r="D113" s="673">
        <v>113</v>
      </c>
      <c r="E113" s="236" t="s">
        <v>151</v>
      </c>
    </row>
    <row r="114" spans="1:5" ht="20.100000000000001" customHeight="1">
      <c r="A114" s="663" t="s">
        <v>136</v>
      </c>
      <c r="B114" s="232">
        <v>102507</v>
      </c>
      <c r="C114" s="663" t="s">
        <v>1005</v>
      </c>
      <c r="D114" s="673">
        <v>114</v>
      </c>
      <c r="E114" s="236" t="s">
        <v>151</v>
      </c>
    </row>
    <row r="115" spans="1:5" ht="20.100000000000001" customHeight="1">
      <c r="A115" s="663" t="s">
        <v>21</v>
      </c>
      <c r="B115" s="232">
        <v>102508</v>
      </c>
      <c r="C115" s="663" t="s">
        <v>1006</v>
      </c>
      <c r="D115" s="673">
        <v>115</v>
      </c>
      <c r="E115" s="236" t="s">
        <v>151</v>
      </c>
    </row>
    <row r="116" spans="1:5" ht="20.100000000000001" customHeight="1">
      <c r="A116" s="663" t="s">
        <v>134</v>
      </c>
      <c r="B116" s="232">
        <v>103773</v>
      </c>
      <c r="C116" s="663" t="s">
        <v>1008</v>
      </c>
      <c r="D116" s="673">
        <v>116</v>
      </c>
      <c r="E116" s="236" t="s">
        <v>151</v>
      </c>
    </row>
    <row r="117" spans="1:5" ht="20.100000000000001" customHeight="1">
      <c r="A117" s="663" t="s">
        <v>21</v>
      </c>
      <c r="B117" s="232">
        <v>103774</v>
      </c>
      <c r="C117" s="663" t="s">
        <v>1009</v>
      </c>
      <c r="D117" s="673">
        <v>117</v>
      </c>
      <c r="E117" s="236" t="s">
        <v>151</v>
      </c>
    </row>
    <row r="118" spans="1:5" ht="20.100000000000001" customHeight="1">
      <c r="A118" s="663" t="s">
        <v>134</v>
      </c>
      <c r="B118" s="232">
        <v>103776</v>
      </c>
      <c r="C118" s="663" t="s">
        <v>900</v>
      </c>
      <c r="D118" s="673">
        <v>118</v>
      </c>
      <c r="E118" s="236" t="s">
        <v>151</v>
      </c>
    </row>
    <row r="119" spans="1:5" ht="20.100000000000001" customHeight="1">
      <c r="A119" s="663" t="s">
        <v>137</v>
      </c>
      <c r="B119" s="232">
        <v>104336</v>
      </c>
      <c r="C119" s="663" t="s">
        <v>905</v>
      </c>
      <c r="D119" s="673">
        <v>119</v>
      </c>
      <c r="E119" s="236" t="s">
        <v>151</v>
      </c>
    </row>
    <row r="120" spans="1:5" ht="20.100000000000001" customHeight="1">
      <c r="A120" s="663" t="s">
        <v>21</v>
      </c>
      <c r="B120" s="232">
        <v>92073</v>
      </c>
      <c r="C120" s="663" t="s">
        <v>1158</v>
      </c>
      <c r="D120" s="673">
        <v>120</v>
      </c>
      <c r="E120" s="236" t="s">
        <v>151</v>
      </c>
    </row>
    <row r="121" spans="1:5" ht="20.100000000000001" customHeight="1">
      <c r="A121" s="663" t="s">
        <v>135</v>
      </c>
      <c r="B121" s="610">
        <v>107691</v>
      </c>
      <c r="C121" s="663" t="s">
        <v>934</v>
      </c>
      <c r="D121" s="673">
        <v>121</v>
      </c>
      <c r="E121" s="236" t="s">
        <v>151</v>
      </c>
    </row>
    <row r="122" spans="1:5" ht="20.100000000000001" customHeight="1">
      <c r="A122" s="663" t="s">
        <v>136</v>
      </c>
      <c r="B122" s="232" t="s">
        <v>170</v>
      </c>
      <c r="C122" s="663" t="s">
        <v>1015</v>
      </c>
      <c r="D122" s="673">
        <v>122</v>
      </c>
      <c r="E122" s="236" t="s">
        <v>151</v>
      </c>
    </row>
    <row r="123" spans="1:5" ht="20.100000000000001" customHeight="1">
      <c r="A123" s="663" t="s">
        <v>106</v>
      </c>
      <c r="B123" s="232">
        <v>106024</v>
      </c>
      <c r="C123" s="663" t="s">
        <v>1011</v>
      </c>
      <c r="D123" s="673">
        <v>123</v>
      </c>
      <c r="E123" s="236" t="s">
        <v>151</v>
      </c>
    </row>
    <row r="124" spans="1:5" ht="20.100000000000001" customHeight="1">
      <c r="A124" s="663" t="s">
        <v>133</v>
      </c>
      <c r="B124" s="232">
        <v>68000</v>
      </c>
      <c r="C124" s="663" t="s">
        <v>1248</v>
      </c>
      <c r="D124" s="673">
        <v>124.1</v>
      </c>
      <c r="E124" s="236" t="s">
        <v>98</v>
      </c>
    </row>
    <row r="125" spans="1:5" ht="20.100000000000001" customHeight="1">
      <c r="A125" s="663" t="s">
        <v>135</v>
      </c>
      <c r="B125" s="232"/>
      <c r="C125" s="663" t="s">
        <v>982</v>
      </c>
      <c r="D125" s="673">
        <v>125.1</v>
      </c>
      <c r="E125" s="236" t="s">
        <v>98</v>
      </c>
    </row>
    <row r="126" spans="1:5" ht="20.100000000000001" customHeight="1">
      <c r="A126" s="663" t="s">
        <v>135</v>
      </c>
      <c r="B126" s="232">
        <v>100648</v>
      </c>
      <c r="C126" s="663" t="s">
        <v>997</v>
      </c>
      <c r="D126" s="673">
        <v>126.1</v>
      </c>
      <c r="E126" s="236" t="s">
        <v>98</v>
      </c>
    </row>
    <row r="127" spans="1:5" ht="20.100000000000001" customHeight="1">
      <c r="A127" s="663" t="s">
        <v>106</v>
      </c>
      <c r="B127" s="232"/>
      <c r="C127" s="663" t="s">
        <v>1249</v>
      </c>
      <c r="D127" s="673">
        <v>127</v>
      </c>
      <c r="E127" s="236" t="s">
        <v>151</v>
      </c>
    </row>
    <row r="128" spans="1:5" ht="20.100000000000001" customHeight="1">
      <c r="A128" s="663" t="s">
        <v>106</v>
      </c>
      <c r="B128" s="232">
        <v>75582</v>
      </c>
      <c r="C128" s="663" t="s">
        <v>947</v>
      </c>
      <c r="D128" s="673">
        <v>128</v>
      </c>
      <c r="E128" s="236" t="s">
        <v>151</v>
      </c>
    </row>
    <row r="129" spans="1:5" ht="20.100000000000001" customHeight="1">
      <c r="A129" s="663" t="s">
        <v>129</v>
      </c>
      <c r="B129" s="232">
        <v>106228</v>
      </c>
      <c r="C129" s="663" t="s">
        <v>1250</v>
      </c>
      <c r="D129" s="673">
        <v>129</v>
      </c>
      <c r="E129" s="236" t="s">
        <v>151</v>
      </c>
    </row>
    <row r="130" spans="1:5" ht="20.100000000000001" customHeight="1">
      <c r="A130" s="663" t="s">
        <v>129</v>
      </c>
      <c r="B130" s="232">
        <v>106291</v>
      </c>
      <c r="C130" s="663" t="s">
        <v>1013</v>
      </c>
      <c r="D130" s="673">
        <v>130</v>
      </c>
      <c r="E130" s="236" t="s">
        <v>151</v>
      </c>
    </row>
    <row r="131" spans="1:5" ht="20.100000000000001" customHeight="1">
      <c r="A131" s="663" t="s">
        <v>129</v>
      </c>
      <c r="B131" s="232"/>
      <c r="C131" s="663" t="s">
        <v>1018</v>
      </c>
      <c r="D131" s="673">
        <v>131</v>
      </c>
      <c r="E131" s="236" t="s">
        <v>151</v>
      </c>
    </row>
    <row r="132" spans="1:5" ht="20.100000000000001" customHeight="1">
      <c r="A132" s="663" t="s">
        <v>801</v>
      </c>
      <c r="B132" s="232"/>
      <c r="C132" s="663" t="s">
        <v>1251</v>
      </c>
      <c r="D132" s="673">
        <v>132</v>
      </c>
      <c r="E132" s="236" t="s">
        <v>151</v>
      </c>
    </row>
    <row r="133" spans="1:5" ht="20.100000000000001" customHeight="1">
      <c r="A133" s="663" t="s">
        <v>801</v>
      </c>
      <c r="B133" s="232"/>
      <c r="C133" s="663" t="s">
        <v>1252</v>
      </c>
      <c r="D133" s="673">
        <v>133</v>
      </c>
      <c r="E133" s="236" t="s">
        <v>151</v>
      </c>
    </row>
    <row r="134" spans="1:5" ht="20.100000000000001" customHeight="1">
      <c r="A134" s="663" t="s">
        <v>801</v>
      </c>
      <c r="B134" s="232"/>
      <c r="C134" s="663" t="s">
        <v>1253</v>
      </c>
      <c r="D134" s="673">
        <v>134</v>
      </c>
      <c r="E134" s="236" t="s">
        <v>151</v>
      </c>
    </row>
    <row r="135" spans="1:5" ht="20.100000000000001" customHeight="1">
      <c r="A135" s="663" t="s">
        <v>803</v>
      </c>
      <c r="B135" s="232"/>
      <c r="C135" s="663" t="s">
        <v>1111</v>
      </c>
      <c r="D135" s="673">
        <v>135</v>
      </c>
      <c r="E135" s="236" t="s">
        <v>151</v>
      </c>
    </row>
    <row r="136" spans="1:5" ht="20.100000000000001" customHeight="1">
      <c r="A136" s="663" t="s">
        <v>162</v>
      </c>
      <c r="B136" s="232"/>
      <c r="C136" s="663" t="s">
        <v>892</v>
      </c>
      <c r="D136" s="673">
        <v>136</v>
      </c>
      <c r="E136" s="236" t="s">
        <v>151</v>
      </c>
    </row>
    <row r="137" spans="1:5" ht="20.100000000000001" customHeight="1">
      <c r="A137" s="663" t="s">
        <v>135</v>
      </c>
      <c r="B137" s="232"/>
      <c r="C137" s="663" t="s">
        <v>928</v>
      </c>
      <c r="D137" s="673">
        <v>137</v>
      </c>
      <c r="E137" s="236" t="s">
        <v>151</v>
      </c>
    </row>
    <row r="138" spans="1:5" ht="20.100000000000001" customHeight="1">
      <c r="A138" s="663" t="s">
        <v>162</v>
      </c>
      <c r="B138" s="232">
        <v>71386</v>
      </c>
      <c r="C138" s="663" t="s">
        <v>911</v>
      </c>
      <c r="D138" s="687">
        <v>138.1</v>
      </c>
      <c r="E138" s="236" t="s">
        <v>829</v>
      </c>
    </row>
    <row r="139" spans="1:5" ht="20.100000000000001" customHeight="1">
      <c r="A139" s="663" t="s">
        <v>135</v>
      </c>
      <c r="B139" s="232"/>
      <c r="C139" s="663" t="s">
        <v>1254</v>
      </c>
      <c r="D139" s="673">
        <v>139</v>
      </c>
      <c r="E139" s="236" t="s">
        <v>151</v>
      </c>
    </row>
    <row r="140" spans="1:5" ht="20.100000000000001" customHeight="1">
      <c r="A140" s="663" t="s">
        <v>796</v>
      </c>
      <c r="B140" s="232"/>
      <c r="C140" s="663" t="s">
        <v>923</v>
      </c>
      <c r="D140" s="687">
        <v>140</v>
      </c>
      <c r="E140" s="236" t="s">
        <v>151</v>
      </c>
    </row>
    <row r="141" spans="1:5" ht="20.100000000000001" customHeight="1">
      <c r="A141" s="663" t="s">
        <v>796</v>
      </c>
      <c r="B141" s="232"/>
      <c r="C141" s="663" t="s">
        <v>901</v>
      </c>
      <c r="D141" s="890">
        <v>141</v>
      </c>
      <c r="E141" s="236" t="s">
        <v>151</v>
      </c>
    </row>
    <row r="142" spans="1:5" ht="20.100000000000001" customHeight="1">
      <c r="A142" s="663" t="s">
        <v>796</v>
      </c>
      <c r="B142" s="232"/>
      <c r="C142" s="663" t="s">
        <v>890</v>
      </c>
      <c r="D142" s="687">
        <v>142</v>
      </c>
      <c r="E142" s="698"/>
    </row>
    <row r="143" spans="1:5" ht="20.100000000000001" customHeight="1">
      <c r="A143" s="663" t="s">
        <v>796</v>
      </c>
      <c r="B143" s="232"/>
      <c r="C143" s="663" t="s">
        <v>894</v>
      </c>
      <c r="D143" s="890">
        <v>143</v>
      </c>
      <c r="E143" s="667" t="s">
        <v>151</v>
      </c>
    </row>
    <row r="144" spans="1:5" ht="20.100000000000001" customHeight="1">
      <c r="A144" s="663" t="s">
        <v>133</v>
      </c>
      <c r="B144" s="232"/>
      <c r="C144" s="663" t="s">
        <v>888</v>
      </c>
      <c r="D144" s="890">
        <v>144</v>
      </c>
      <c r="E144" s="667" t="s">
        <v>151</v>
      </c>
    </row>
    <row r="145" spans="1:5" ht="20.100000000000001" customHeight="1">
      <c r="A145" s="663" t="s">
        <v>133</v>
      </c>
      <c r="B145" s="232"/>
      <c r="C145" s="663" t="s">
        <v>889</v>
      </c>
      <c r="D145" s="890">
        <v>145</v>
      </c>
      <c r="E145" s="667" t="s">
        <v>151</v>
      </c>
    </row>
    <row r="146" spans="1:5" ht="20.100000000000001" customHeight="1">
      <c r="A146" s="663" t="s">
        <v>797</v>
      </c>
      <c r="B146" s="232"/>
      <c r="C146" s="663" t="s">
        <v>885</v>
      </c>
      <c r="D146" s="673">
        <v>146</v>
      </c>
      <c r="E146" s="667" t="s">
        <v>151</v>
      </c>
    </row>
    <row r="147" spans="1:5" ht="20.100000000000001" customHeight="1">
      <c r="A147" s="663" t="s">
        <v>797</v>
      </c>
      <c r="B147" s="232"/>
      <c r="C147" s="663" t="s">
        <v>897</v>
      </c>
      <c r="D147" s="673">
        <v>147</v>
      </c>
      <c r="E147" s="667" t="s">
        <v>151</v>
      </c>
    </row>
    <row r="148" spans="1:5" ht="20.100000000000001" customHeight="1">
      <c r="A148" s="663" t="s">
        <v>797</v>
      </c>
      <c r="B148" s="232"/>
      <c r="C148" s="663" t="s">
        <v>924</v>
      </c>
      <c r="D148" s="673">
        <v>148</v>
      </c>
      <c r="E148" s="667" t="s">
        <v>151</v>
      </c>
    </row>
    <row r="149" spans="1:5" ht="20.100000000000001" customHeight="1">
      <c r="A149" s="663" t="s">
        <v>135</v>
      </c>
      <c r="B149" s="232"/>
      <c r="C149" s="663" t="s">
        <v>1225</v>
      </c>
      <c r="D149" s="673">
        <v>149</v>
      </c>
      <c r="E149" s="667" t="s">
        <v>151</v>
      </c>
    </row>
    <row r="150" spans="1:5" ht="20.100000000000001" customHeight="1">
      <c r="A150" s="663"/>
      <c r="B150" s="232"/>
      <c r="C150" s="663" t="s">
        <v>1079</v>
      </c>
      <c r="D150" s="673">
        <v>150</v>
      </c>
      <c r="E150" s="667" t="s">
        <v>151</v>
      </c>
    </row>
    <row r="151" spans="1:5" ht="20.100000000000001" customHeight="1">
      <c r="A151" s="663"/>
      <c r="B151" s="232"/>
      <c r="C151" s="663" t="s">
        <v>1078</v>
      </c>
      <c r="D151" s="673">
        <v>151</v>
      </c>
      <c r="E151" s="667" t="s">
        <v>151</v>
      </c>
    </row>
    <row r="152" spans="1:5" ht="20.100000000000001" customHeight="1">
      <c r="A152" s="663"/>
      <c r="B152" s="232"/>
      <c r="C152" s="663" t="s">
        <v>1061</v>
      </c>
      <c r="D152" s="673">
        <v>152</v>
      </c>
      <c r="E152" s="667" t="s">
        <v>151</v>
      </c>
    </row>
    <row r="153" spans="1:5" ht="20.100000000000001" customHeight="1">
      <c r="A153" s="663"/>
      <c r="B153" s="232"/>
      <c r="C153" s="663" t="s">
        <v>1064</v>
      </c>
      <c r="D153" s="673">
        <v>153</v>
      </c>
      <c r="E153" s="667" t="s">
        <v>151</v>
      </c>
    </row>
    <row r="154" spans="1:5" ht="20.100000000000001" customHeight="1">
      <c r="A154" s="663"/>
      <c r="B154" s="232"/>
      <c r="C154" s="663" t="s">
        <v>1255</v>
      </c>
      <c r="D154" s="673">
        <v>154</v>
      </c>
      <c r="E154" s="667" t="s">
        <v>151</v>
      </c>
    </row>
    <row r="155" spans="1:5" ht="20.100000000000001" customHeight="1">
      <c r="A155" s="663"/>
      <c r="B155" s="232"/>
      <c r="C155" s="663" t="s">
        <v>1019</v>
      </c>
      <c r="D155" s="673">
        <v>155</v>
      </c>
      <c r="E155" s="667" t="s">
        <v>151</v>
      </c>
    </row>
    <row r="156" spans="1:5" ht="20.100000000000001" customHeight="1">
      <c r="A156" s="663"/>
      <c r="B156" s="232"/>
      <c r="C156" s="663" t="s">
        <v>1256</v>
      </c>
      <c r="D156" s="673">
        <v>156</v>
      </c>
      <c r="E156" s="667" t="s">
        <v>151</v>
      </c>
    </row>
    <row r="157" spans="1:5" ht="20.100000000000001" customHeight="1">
      <c r="A157" s="663"/>
      <c r="B157" s="232"/>
      <c r="C157" s="663" t="s">
        <v>1085</v>
      </c>
      <c r="D157" s="673">
        <v>157</v>
      </c>
      <c r="E157" s="667" t="s">
        <v>151</v>
      </c>
    </row>
    <row r="158" spans="1:5" ht="20.100000000000001" customHeight="1">
      <c r="A158" s="663"/>
      <c r="B158" s="232"/>
      <c r="C158" s="894" t="s">
        <v>908</v>
      </c>
      <c r="D158" s="673">
        <v>158</v>
      </c>
      <c r="E158" s="667" t="s">
        <v>151</v>
      </c>
    </row>
    <row r="159" spans="1:5" ht="20.100000000000001" customHeight="1">
      <c r="A159" s="663"/>
      <c r="B159" s="232"/>
      <c r="C159" s="895" t="s">
        <v>1257</v>
      </c>
      <c r="D159" s="673">
        <v>159</v>
      </c>
      <c r="E159" s="667" t="s">
        <v>151</v>
      </c>
    </row>
    <row r="160" spans="1:5" ht="20.100000000000001" customHeight="1">
      <c r="A160" s="663"/>
      <c r="B160" s="232"/>
      <c r="C160" s="663" t="s">
        <v>1258</v>
      </c>
      <c r="D160" s="673">
        <v>160</v>
      </c>
      <c r="E160" s="667" t="s">
        <v>151</v>
      </c>
    </row>
    <row r="161" spans="1:5" ht="20.100000000000001" customHeight="1">
      <c r="A161" s="663"/>
      <c r="B161" s="232"/>
      <c r="C161" s="663" t="s">
        <v>1042</v>
      </c>
      <c r="D161" s="673">
        <v>161</v>
      </c>
      <c r="E161" s="667" t="s">
        <v>151</v>
      </c>
    </row>
    <row r="162" spans="1:5" ht="20.100000000000001" customHeight="1">
      <c r="A162" s="663"/>
      <c r="B162" s="232"/>
      <c r="C162" s="663" t="s">
        <v>1021</v>
      </c>
      <c r="D162" s="673">
        <v>162</v>
      </c>
      <c r="E162" s="667" t="s">
        <v>151</v>
      </c>
    </row>
    <row r="163" spans="1:5" ht="20.100000000000001" customHeight="1">
      <c r="A163" s="663"/>
      <c r="B163" s="232"/>
      <c r="C163" s="663" t="s">
        <v>1006</v>
      </c>
      <c r="D163" s="673">
        <v>163</v>
      </c>
      <c r="E163" s="667" t="s">
        <v>151</v>
      </c>
    </row>
    <row r="164" spans="1:5" ht="20.100000000000001" customHeight="1">
      <c r="A164" s="663"/>
      <c r="B164" s="232"/>
      <c r="C164" s="663" t="s">
        <v>1114</v>
      </c>
      <c r="D164" s="673">
        <v>164</v>
      </c>
      <c r="E164" s="667" t="s">
        <v>151</v>
      </c>
    </row>
    <row r="165" spans="1:5" ht="20.100000000000001" customHeight="1">
      <c r="A165" s="663"/>
      <c r="B165" s="232"/>
      <c r="C165" s="894" t="s">
        <v>1031</v>
      </c>
      <c r="D165" s="687">
        <v>165</v>
      </c>
      <c r="E165" s="893" t="s">
        <v>151</v>
      </c>
    </row>
    <row r="166" spans="1:5" ht="20.100000000000001" customHeight="1">
      <c r="A166" s="663"/>
      <c r="B166" s="232"/>
      <c r="C166" s="685" t="s">
        <v>1142</v>
      </c>
      <c r="D166" s="687">
        <v>166</v>
      </c>
      <c r="E166" s="893" t="s">
        <v>151</v>
      </c>
    </row>
    <row r="167" spans="1:5" ht="20.100000000000001" customHeight="1">
      <c r="A167" s="663"/>
      <c r="B167" s="232"/>
      <c r="C167" s="610" t="s">
        <v>1147</v>
      </c>
      <c r="D167" s="687">
        <v>167</v>
      </c>
      <c r="E167" s="893" t="s">
        <v>151</v>
      </c>
    </row>
    <row r="168" spans="1:5" ht="20.100000000000001" customHeight="1">
      <c r="A168" s="663"/>
      <c r="B168" s="232"/>
      <c r="C168" s="663" t="s">
        <v>1149</v>
      </c>
      <c r="D168" s="673">
        <v>168</v>
      </c>
      <c r="E168" s="667" t="s">
        <v>151</v>
      </c>
    </row>
    <row r="169" spans="1:5" ht="20.100000000000001" customHeight="1">
      <c r="A169" s="663"/>
      <c r="B169" s="232"/>
      <c r="C169" s="663" t="s">
        <v>1164</v>
      </c>
      <c r="D169" s="673">
        <v>169</v>
      </c>
      <c r="E169" s="667" t="s">
        <v>151</v>
      </c>
    </row>
    <row r="170" spans="1:5" ht="20.100000000000001" customHeight="1">
      <c r="A170" s="663"/>
      <c r="B170" s="232"/>
      <c r="C170" s="663" t="s">
        <v>1173</v>
      </c>
      <c r="D170" s="673">
        <v>170</v>
      </c>
      <c r="E170" s="667" t="s">
        <v>151</v>
      </c>
    </row>
    <row r="171" spans="1:5" ht="20.100000000000001" customHeight="1">
      <c r="A171" s="663"/>
      <c r="B171" s="232"/>
      <c r="C171" s="663" t="s">
        <v>1174</v>
      </c>
      <c r="D171" s="673">
        <v>171</v>
      </c>
      <c r="E171" s="667" t="s">
        <v>151</v>
      </c>
    </row>
    <row r="172" spans="1:5" ht="20.100000000000001" customHeight="1">
      <c r="A172" s="663"/>
      <c r="B172" s="232"/>
      <c r="C172" s="663" t="s">
        <v>1120</v>
      </c>
      <c r="D172" s="673">
        <v>172</v>
      </c>
      <c r="E172" s="667" t="s">
        <v>151</v>
      </c>
    </row>
    <row r="173" spans="1:5" ht="20.100000000000001" customHeight="1">
      <c r="A173" s="663"/>
      <c r="B173" s="232"/>
      <c r="C173" s="663" t="s">
        <v>1121</v>
      </c>
      <c r="D173" s="673">
        <v>173</v>
      </c>
      <c r="E173" s="667" t="s">
        <v>151</v>
      </c>
    </row>
    <row r="174" spans="1:5" ht="20.100000000000001" customHeight="1">
      <c r="A174" s="663"/>
      <c r="B174" s="232"/>
      <c r="C174" s="663" t="s">
        <v>1259</v>
      </c>
      <c r="D174" s="673">
        <v>174</v>
      </c>
      <c r="E174" s="667" t="s">
        <v>151</v>
      </c>
    </row>
    <row r="175" spans="1:5" ht="20.100000000000001" customHeight="1">
      <c r="A175" s="663"/>
      <c r="B175" s="232"/>
      <c r="C175" s="663" t="s">
        <v>1204</v>
      </c>
      <c r="D175" s="673">
        <v>175</v>
      </c>
      <c r="E175" s="667" t="s">
        <v>151</v>
      </c>
    </row>
    <row r="176" spans="1:5" ht="20.100000000000001" customHeight="1">
      <c r="A176" s="663"/>
      <c r="B176" s="232"/>
      <c r="C176" s="663" t="s">
        <v>914</v>
      </c>
      <c r="D176" s="673">
        <v>176</v>
      </c>
      <c r="E176" s="667" t="s">
        <v>151</v>
      </c>
    </row>
    <row r="177" spans="1:5" ht="20.100000000000001" customHeight="1">
      <c r="A177" s="663"/>
      <c r="B177" s="232"/>
      <c r="C177" s="663" t="s">
        <v>1216</v>
      </c>
      <c r="D177" s="673">
        <v>177.1</v>
      </c>
      <c r="E177" s="667" t="s">
        <v>829</v>
      </c>
    </row>
    <row r="178" spans="1:5" ht="20.100000000000001" customHeight="1">
      <c r="A178" s="663"/>
      <c r="B178" s="232"/>
      <c r="C178" s="663" t="s">
        <v>1122</v>
      </c>
      <c r="D178" s="673">
        <v>178</v>
      </c>
      <c r="E178" s="667" t="s">
        <v>151</v>
      </c>
    </row>
    <row r="179" spans="1:5" ht="20.100000000000001" customHeight="1">
      <c r="A179" s="663" t="s">
        <v>105</v>
      </c>
      <c r="B179" s="232">
        <v>100001</v>
      </c>
      <c r="C179" s="663" t="s">
        <v>104</v>
      </c>
      <c r="D179" s="673">
        <v>100001</v>
      </c>
      <c r="E179" s="667" t="s">
        <v>151</v>
      </c>
    </row>
    <row r="180" spans="1:5" ht="20.100000000000001" customHeight="1">
      <c r="A180" s="663"/>
      <c r="B180" s="232"/>
      <c r="C180" s="663"/>
      <c r="D180" s="673"/>
      <c r="E180" s="667"/>
    </row>
    <row r="181" spans="1:5" ht="20.100000000000001" customHeight="1">
      <c r="A181" s="663"/>
      <c r="B181" s="232"/>
      <c r="C181" s="663"/>
      <c r="D181" s="673"/>
      <c r="E181" s="667"/>
    </row>
    <row r="182" spans="1:5" ht="20.100000000000001" customHeight="1">
      <c r="A182" s="663"/>
      <c r="B182" s="232"/>
      <c r="C182" s="663"/>
      <c r="D182" s="673"/>
      <c r="E182" s="667"/>
    </row>
    <row r="183" spans="1:5" ht="20.100000000000001" customHeight="1">
      <c r="A183" s="663"/>
      <c r="B183" s="232"/>
      <c r="C183" s="663"/>
      <c r="D183" s="673"/>
      <c r="E183" s="667"/>
    </row>
    <row r="184" spans="1:5" ht="20.100000000000001" customHeight="1">
      <c r="A184" s="663"/>
      <c r="B184" s="232"/>
      <c r="C184" s="663"/>
      <c r="D184" s="673"/>
      <c r="E184" s="667"/>
    </row>
    <row r="185" spans="1:5" ht="20.100000000000001" customHeight="1">
      <c r="A185" s="663"/>
      <c r="B185" s="232"/>
      <c r="C185" s="663"/>
      <c r="D185" s="673"/>
      <c r="E185" s="667"/>
    </row>
    <row r="186" spans="1:5" ht="20.100000000000001" customHeight="1">
      <c r="A186" s="663"/>
      <c r="B186" s="232"/>
      <c r="C186" s="663"/>
      <c r="D186" s="673"/>
      <c r="E186" s="667"/>
    </row>
    <row r="187" spans="1:5" ht="20.100000000000001" customHeight="1">
      <c r="A187" s="663"/>
      <c r="B187" s="232"/>
      <c r="C187" s="663"/>
      <c r="D187" s="673"/>
      <c r="E187" s="667"/>
    </row>
    <row r="188" spans="1:5" ht="20.100000000000001" customHeight="1">
      <c r="A188" s="663"/>
      <c r="B188" s="232"/>
      <c r="C188" s="663"/>
      <c r="D188" s="673"/>
      <c r="E188" s="667"/>
    </row>
    <row r="189" spans="1:5" ht="20.100000000000001" customHeight="1">
      <c r="A189" s="663"/>
      <c r="B189" s="232"/>
      <c r="C189" s="663"/>
      <c r="D189" s="673"/>
      <c r="E189" s="667"/>
    </row>
    <row r="190" spans="1:5" ht="20.100000000000001" customHeight="1">
      <c r="A190" s="663"/>
      <c r="B190" s="232"/>
      <c r="C190" s="663"/>
      <c r="D190" s="673"/>
      <c r="E190" s="667"/>
    </row>
  </sheetData>
  <autoFilter ref="A1:F168">
    <sortState ref="A2:F179">
      <sortCondition ref="D1:D168"/>
    </sortState>
  </autoFilter>
  <phoneticPr fontId="3" type="noConversion"/>
  <conditionalFormatting sqref="B83">
    <cfRule type="duplicateValues" dxfId="117" priority="54" stopIfTrue="1"/>
  </conditionalFormatting>
  <conditionalFormatting sqref="B84">
    <cfRule type="duplicateValues" dxfId="116" priority="53" stopIfTrue="1"/>
  </conditionalFormatting>
  <conditionalFormatting sqref="B85">
    <cfRule type="duplicateValues" dxfId="115" priority="52" stopIfTrue="1"/>
  </conditionalFormatting>
  <conditionalFormatting sqref="B86">
    <cfRule type="duplicateValues" dxfId="114" priority="51" stopIfTrue="1"/>
  </conditionalFormatting>
  <conditionalFormatting sqref="B87">
    <cfRule type="duplicateValues" dxfId="113" priority="50" stopIfTrue="1"/>
  </conditionalFormatting>
  <conditionalFormatting sqref="B88:B89">
    <cfRule type="duplicateValues" dxfId="112" priority="49" stopIfTrue="1"/>
  </conditionalFormatting>
  <conditionalFormatting sqref="B90">
    <cfRule type="duplicateValues" dxfId="111" priority="48" stopIfTrue="1"/>
  </conditionalFormatting>
  <conditionalFormatting sqref="B91">
    <cfRule type="duplicateValues" dxfId="110" priority="47" stopIfTrue="1"/>
  </conditionalFormatting>
  <conditionalFormatting sqref="B92">
    <cfRule type="duplicateValues" dxfId="109" priority="46" stopIfTrue="1"/>
  </conditionalFormatting>
  <conditionalFormatting sqref="B93">
    <cfRule type="duplicateValues" dxfId="108" priority="45" stopIfTrue="1"/>
  </conditionalFormatting>
  <conditionalFormatting sqref="B94">
    <cfRule type="duplicateValues" dxfId="107" priority="44" stopIfTrue="1"/>
  </conditionalFormatting>
  <conditionalFormatting sqref="B95">
    <cfRule type="duplicateValues" dxfId="106" priority="43" stopIfTrue="1"/>
  </conditionalFormatting>
  <conditionalFormatting sqref="B96">
    <cfRule type="duplicateValues" dxfId="105" priority="42" stopIfTrue="1"/>
  </conditionalFormatting>
  <conditionalFormatting sqref="B97">
    <cfRule type="duplicateValues" dxfId="104" priority="41" stopIfTrue="1"/>
  </conditionalFormatting>
  <conditionalFormatting sqref="B98">
    <cfRule type="duplicateValues" dxfId="103" priority="40" stopIfTrue="1"/>
  </conditionalFormatting>
  <conditionalFormatting sqref="B99">
    <cfRule type="duplicateValues" dxfId="102" priority="39" stopIfTrue="1"/>
  </conditionalFormatting>
  <conditionalFormatting sqref="B100">
    <cfRule type="duplicateValues" dxfId="101" priority="38" stopIfTrue="1"/>
  </conditionalFormatting>
  <conditionalFormatting sqref="B102">
    <cfRule type="duplicateValues" dxfId="100" priority="37" stopIfTrue="1"/>
  </conditionalFormatting>
  <conditionalFormatting sqref="B103">
    <cfRule type="duplicateValues" dxfId="99" priority="36" stopIfTrue="1"/>
  </conditionalFormatting>
  <conditionalFormatting sqref="B104">
    <cfRule type="duplicateValues" dxfId="98" priority="35" stopIfTrue="1"/>
  </conditionalFormatting>
  <conditionalFormatting sqref="B105">
    <cfRule type="duplicateValues" dxfId="97" priority="34" stopIfTrue="1"/>
  </conditionalFormatting>
  <conditionalFormatting sqref="B106">
    <cfRule type="duplicateValues" dxfId="96" priority="33" stopIfTrue="1"/>
  </conditionalFormatting>
  <conditionalFormatting sqref="B107">
    <cfRule type="duplicateValues" dxfId="95" priority="32" stopIfTrue="1"/>
  </conditionalFormatting>
  <conditionalFormatting sqref="B108">
    <cfRule type="duplicateValues" dxfId="94" priority="31" stopIfTrue="1"/>
  </conditionalFormatting>
  <conditionalFormatting sqref="B109">
    <cfRule type="duplicateValues" dxfId="93" priority="30" stopIfTrue="1"/>
  </conditionalFormatting>
  <conditionalFormatting sqref="B110">
    <cfRule type="duplicateValues" dxfId="92" priority="27" stopIfTrue="1"/>
  </conditionalFormatting>
  <conditionalFormatting sqref="B111">
    <cfRule type="duplicateValues" dxfId="91" priority="26" stopIfTrue="1"/>
  </conditionalFormatting>
  <conditionalFormatting sqref="B112">
    <cfRule type="duplicateValues" dxfId="90" priority="25" stopIfTrue="1"/>
  </conditionalFormatting>
  <conditionalFormatting sqref="B113">
    <cfRule type="duplicateValues" dxfId="89" priority="24" stopIfTrue="1"/>
  </conditionalFormatting>
  <conditionalFormatting sqref="B114">
    <cfRule type="duplicateValues" dxfId="88" priority="23" stopIfTrue="1"/>
  </conditionalFormatting>
  <conditionalFormatting sqref="B116">
    <cfRule type="duplicateValues" dxfId="87" priority="22" stopIfTrue="1"/>
  </conditionalFormatting>
  <conditionalFormatting sqref="B117">
    <cfRule type="duplicateValues" dxfId="86" priority="21" stopIfTrue="1"/>
  </conditionalFormatting>
  <conditionalFormatting sqref="B118">
    <cfRule type="duplicateValues" dxfId="85" priority="20" stopIfTrue="1"/>
  </conditionalFormatting>
  <conditionalFormatting sqref="B119">
    <cfRule type="duplicateValues" dxfId="84" priority="19" stopIfTrue="1"/>
  </conditionalFormatting>
  <conditionalFormatting sqref="B120">
    <cfRule type="duplicateValues" dxfId="83" priority="18" stopIfTrue="1"/>
  </conditionalFormatting>
  <conditionalFormatting sqref="B122">
    <cfRule type="duplicateValues" dxfId="82" priority="16" stopIfTrue="1"/>
  </conditionalFormatting>
  <conditionalFormatting sqref="C129">
    <cfRule type="duplicateValues" dxfId="81" priority="11" stopIfTrue="1"/>
  </conditionalFormatting>
  <conditionalFormatting sqref="C142">
    <cfRule type="duplicateValues" dxfId="80" priority="10"/>
  </conditionalFormatting>
  <conditionalFormatting sqref="C167:C168">
    <cfRule type="duplicateValues" dxfId="79" priority="2"/>
  </conditionalFormatting>
  <conditionalFormatting sqref="C167:C168">
    <cfRule type="cellIs" dxfId="78" priority="1" operator="equal">
      <formula>"zz"</formula>
    </cfRule>
  </conditionalFormatting>
  <pageMargins left="0.7" right="0.7" top="0.75" bottom="0.75" header="0.3" footer="0.3"/>
  <pageSetup paperSize="9" orientation="portrait" r:id="rId1"/>
  <headerFooter alignWithMargins="0">
    <oddHeader>&amp;L&amp;Z&amp;F&amp;R&amp;P / &amp;N</oddHead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F91"/>
  <sheetViews>
    <sheetView zoomScale="85" zoomScaleNormal="85" workbookViewId="0">
      <selection activeCell="AA42" sqref="AA42"/>
    </sheetView>
  </sheetViews>
  <sheetFormatPr baseColWidth="10" defaultRowHeight="12"/>
  <cols>
    <col min="1" max="1" width="4.7109375" style="10" customWidth="1"/>
    <col min="2" max="2" width="5.140625" style="9" customWidth="1"/>
    <col min="3" max="3" width="6.5703125" style="10" customWidth="1"/>
    <col min="4" max="4" width="6.85546875" style="10" bestFit="1" customWidth="1"/>
    <col min="5" max="5" width="4.7109375" style="10" bestFit="1" customWidth="1"/>
    <col min="6" max="6" width="7.85546875" style="10" customWidth="1"/>
    <col min="7" max="7" width="4.7109375" style="10" customWidth="1"/>
    <col min="8" max="8" width="8.28515625" style="10" customWidth="1"/>
    <col min="9" max="9" width="6.140625" style="10" customWidth="1"/>
    <col min="10" max="10" width="7.85546875" style="10" customWidth="1"/>
    <col min="11" max="11" width="6.28515625" style="10" customWidth="1"/>
    <col min="12" max="12" width="6.85546875" style="10" bestFit="1" customWidth="1"/>
    <col min="13" max="13" width="4.7109375" style="10" bestFit="1" customWidth="1"/>
    <col min="14" max="14" width="6.85546875" style="10" customWidth="1"/>
    <col min="15" max="15" width="4.7109375" style="10" customWidth="1"/>
    <col min="16" max="16" width="6.85546875" style="10" bestFit="1" customWidth="1"/>
    <col min="17" max="17" width="4.7109375" style="10" customWidth="1"/>
    <col min="18" max="18" width="6.85546875" style="10" bestFit="1" customWidth="1"/>
    <col min="19" max="19" width="4.7109375" style="10" bestFit="1" customWidth="1"/>
    <col min="20" max="20" width="6.85546875" style="10" bestFit="1" customWidth="1"/>
    <col min="21" max="21" width="4.5703125" style="10" bestFit="1" customWidth="1"/>
    <col min="22" max="22" width="6.85546875" style="10" bestFit="1" customWidth="1"/>
    <col min="23" max="23" width="6.42578125" style="10" customWidth="1"/>
    <col min="24" max="24" width="2.140625" style="10" customWidth="1"/>
    <col min="25" max="25" width="6.7109375" style="10" bestFit="1" customWidth="1"/>
    <col min="26" max="26" width="6.140625" style="10" customWidth="1"/>
    <col min="27" max="27" width="7.7109375" style="10" bestFit="1" customWidth="1"/>
    <col min="28" max="28" width="6.5703125" style="10" customWidth="1"/>
    <col min="29" max="30" width="4.7109375" style="10" customWidth="1"/>
    <col min="31" max="31" width="5.5703125" style="10" customWidth="1"/>
    <col min="32" max="32" width="6.5703125" style="10" customWidth="1"/>
    <col min="33" max="33" width="4" style="10" customWidth="1"/>
    <col min="34" max="34" width="7.5703125" style="22" bestFit="1" customWidth="1"/>
    <col min="35" max="35" width="7.140625" style="22" customWidth="1"/>
    <col min="36" max="36" width="6.28515625" style="9" bestFit="1" customWidth="1"/>
    <col min="37" max="37" width="6.140625" style="10" bestFit="1" customWidth="1"/>
    <col min="38" max="38" width="6.140625" style="10" customWidth="1"/>
    <col min="39" max="39" width="3.28515625" style="9" customWidth="1"/>
    <col min="40" max="40" width="7.7109375" style="9" bestFit="1" customWidth="1"/>
    <col min="41" max="41" width="7.85546875" style="9" bestFit="1" customWidth="1"/>
    <col min="42" max="42" width="5" style="9" customWidth="1"/>
    <col min="43" max="43" width="5" style="9" bestFit="1" customWidth="1"/>
    <col min="44" max="44" width="8" style="9" bestFit="1" customWidth="1"/>
    <col min="45" max="45" width="5.85546875" style="9" bestFit="1" customWidth="1"/>
    <col min="46" max="46" width="2.28515625" style="10" customWidth="1"/>
    <col min="47" max="47" width="3.5703125" style="10" customWidth="1"/>
    <col min="48" max="48" width="10.28515625" style="10" bestFit="1" customWidth="1"/>
    <col min="49" max="49" width="6.140625" style="10" customWidth="1"/>
    <col min="50" max="50" width="4.140625" style="10" customWidth="1"/>
    <col min="51" max="51" width="6.140625" style="10" customWidth="1"/>
    <col min="52" max="52" width="4.140625" style="10" customWidth="1"/>
    <col min="53" max="53" width="6.140625" style="10" customWidth="1"/>
    <col min="54" max="54" width="4.140625" style="10" customWidth="1"/>
    <col min="55" max="56" width="6.140625" style="10" customWidth="1"/>
    <col min="57" max="16384" width="11.42578125" style="10"/>
  </cols>
  <sheetData>
    <row r="1" spans="1:49" ht="15.75" customHeight="1" thickBot="1">
      <c r="A1" s="42"/>
      <c r="B1" s="43" t="s">
        <v>820</v>
      </c>
      <c r="C1" s="629" t="s">
        <v>817</v>
      </c>
      <c r="D1" s="628" t="s">
        <v>188</v>
      </c>
      <c r="E1" s="22"/>
      <c r="F1" s="329" t="s">
        <v>56</v>
      </c>
      <c r="G1" s="326"/>
      <c r="H1" s="175">
        <v>10</v>
      </c>
      <c r="I1" s="327"/>
      <c r="J1" s="328">
        <v>15</v>
      </c>
      <c r="R1" s="334">
        <f>ROUND(+W10/7,0)</f>
        <v>43</v>
      </c>
      <c r="V1" s="630" t="s">
        <v>819</v>
      </c>
      <c r="W1" s="629" t="s">
        <v>818</v>
      </c>
      <c r="AM1" s="109"/>
      <c r="AN1" s="590"/>
      <c r="AO1" s="591"/>
      <c r="AP1" s="591"/>
      <c r="AQ1" s="227"/>
      <c r="AR1" s="592"/>
      <c r="AS1" s="109"/>
    </row>
    <row r="2" spans="1:49">
      <c r="A2" s="27"/>
      <c r="B2" s="44"/>
      <c r="C2" s="21"/>
      <c r="D2" s="324">
        <f>SUM(D11:$V$11)</f>
        <v>9060</v>
      </c>
      <c r="E2" s="325"/>
      <c r="F2" s="324">
        <f>SUM(F11:$V$11)</f>
        <v>8145</v>
      </c>
      <c r="G2" s="324"/>
      <c r="H2" s="324">
        <f>SUM(H11:$V$11)</f>
        <v>7230</v>
      </c>
      <c r="I2" s="324"/>
      <c r="J2" s="324">
        <f>SUM(J11:$V$11)</f>
        <v>6355</v>
      </c>
      <c r="K2" s="324"/>
      <c r="L2" s="324">
        <f>SUM(L11:$V$11)</f>
        <v>5455</v>
      </c>
      <c r="M2" s="324"/>
      <c r="N2" s="324">
        <f>SUM(N11:$V$11)</f>
        <v>4510</v>
      </c>
      <c r="O2" s="324"/>
      <c r="P2" s="324">
        <f>SUM(P11:$V$11)</f>
        <v>3650</v>
      </c>
      <c r="Q2" s="324"/>
      <c r="R2" s="324">
        <f>SUM(R11:$V$11)</f>
        <v>2690</v>
      </c>
      <c r="S2" s="324"/>
      <c r="T2" s="324">
        <f>SUM(T11:$V$11)</f>
        <v>1820</v>
      </c>
      <c r="U2" s="324"/>
      <c r="V2" s="324">
        <f>SUM(V11:$V$11)</f>
        <v>865</v>
      </c>
      <c r="W2" s="181">
        <v>2015</v>
      </c>
      <c r="AM2" s="109"/>
      <c r="AN2" s="22"/>
      <c r="AO2" s="22"/>
      <c r="AP2" s="22"/>
      <c r="AQ2" s="22"/>
      <c r="AR2" s="476"/>
      <c r="AS2" s="109"/>
    </row>
    <row r="3" spans="1:49">
      <c r="A3" s="45" t="s">
        <v>49</v>
      </c>
      <c r="B3" s="49">
        <f>+AK16</f>
        <v>3</v>
      </c>
      <c r="C3" s="318">
        <f>COUNTIF($C$13:$C$43,$A3)</f>
        <v>4</v>
      </c>
      <c r="D3" s="319">
        <f t="shared" ref="D3:D8" si="0">+$B3*C3*$H$1</f>
        <v>120</v>
      </c>
      <c r="E3" s="318">
        <f>COUNTIF(E$13:E$43,$A3)</f>
        <v>4</v>
      </c>
      <c r="F3" s="319">
        <f t="shared" ref="F3:F8" si="1">+$B3*E3*$H$1</f>
        <v>120</v>
      </c>
      <c r="G3" s="318">
        <f t="shared" ref="G3:G9" si="2">COUNTIF(G$13:G$43,$A3)</f>
        <v>5</v>
      </c>
      <c r="H3" s="319">
        <f t="shared" ref="H3:H8" si="3">+$B3*G3*$H$1</f>
        <v>150</v>
      </c>
      <c r="I3" s="318">
        <f t="shared" ref="I3:I9" si="4">COUNTIF(I$13:I$43,$A3)</f>
        <v>4</v>
      </c>
      <c r="J3" s="319">
        <f t="shared" ref="J3:J8" si="5">+$B3*I3*$H$1</f>
        <v>120</v>
      </c>
      <c r="K3" s="318">
        <f>COUNTIF(K$13:K$43,$A3)</f>
        <v>4</v>
      </c>
      <c r="L3" s="319">
        <f t="shared" ref="L3:L8" si="6">+$B3*K3*$H$1</f>
        <v>120</v>
      </c>
      <c r="M3" s="318">
        <f>COUNTIF(M$13:M$43,$A3)</f>
        <v>4</v>
      </c>
      <c r="N3" s="319">
        <f t="shared" ref="N3:N8" si="7">+$B3*M3*$H$1</f>
        <v>120</v>
      </c>
      <c r="O3" s="318">
        <f>COUNTIF(O$13:O$43,$A3)</f>
        <v>4</v>
      </c>
      <c r="P3" s="319">
        <f t="shared" ref="P3:P8" si="8">+$B3*O3*$H$1</f>
        <v>120</v>
      </c>
      <c r="Q3" s="318">
        <f>COUNTIF(Q$13:Q$43,$A3)</f>
        <v>4</v>
      </c>
      <c r="R3" s="319">
        <f t="shared" ref="R3:R8" si="9">+$B3*Q3*$H$1</f>
        <v>120</v>
      </c>
      <c r="S3" s="318">
        <f>COUNTIF(S$13:S$43,$A3)</f>
        <v>5</v>
      </c>
      <c r="T3" s="319">
        <f t="shared" ref="T3:T8" si="10">+$B3*S3*$H$1</f>
        <v>150</v>
      </c>
      <c r="U3" s="318">
        <f>COUNTIF(U$13:U$43,$A3)</f>
        <v>4</v>
      </c>
      <c r="V3" s="319">
        <f t="shared" ref="V3:V8" si="11">+$B3*U3*$H$1</f>
        <v>120</v>
      </c>
      <c r="W3" s="24">
        <f t="shared" ref="W3:W10" si="12">+C3+E3+G3+I3+K3+M3+O3+Q3+S3+U3</f>
        <v>42</v>
      </c>
      <c r="AM3" s="109"/>
      <c r="AN3" s="227"/>
      <c r="AO3" s="22"/>
      <c r="AP3" s="593"/>
      <c r="AQ3" s="22"/>
      <c r="AR3" s="109"/>
      <c r="AS3" s="109"/>
    </row>
    <row r="4" spans="1:49">
      <c r="A4" s="45" t="s">
        <v>50</v>
      </c>
      <c r="B4" s="49">
        <f t="shared" ref="B4:B9" si="13">+AK17</f>
        <v>3.5</v>
      </c>
      <c r="C4" s="28">
        <f t="shared" ref="C4:C9" si="14">COUNTIF($C$13:$C$43,$A4)</f>
        <v>5</v>
      </c>
      <c r="D4" s="320">
        <f t="shared" si="0"/>
        <v>175</v>
      </c>
      <c r="E4" s="28">
        <f t="shared" ref="E4:E9" si="15">COUNTIF(E$13:E$43,$A4)</f>
        <v>4</v>
      </c>
      <c r="F4" s="320">
        <f t="shared" si="1"/>
        <v>140</v>
      </c>
      <c r="G4" s="28">
        <f t="shared" si="2"/>
        <v>4</v>
      </c>
      <c r="H4" s="320">
        <f t="shared" si="3"/>
        <v>140</v>
      </c>
      <c r="I4" s="28">
        <f t="shared" si="4"/>
        <v>5</v>
      </c>
      <c r="J4" s="320">
        <f t="shared" si="5"/>
        <v>175</v>
      </c>
      <c r="K4" s="28">
        <f t="shared" ref="K4:K9" si="16">COUNTIF(K$13:K$43,$A4)</f>
        <v>4</v>
      </c>
      <c r="L4" s="320">
        <f t="shared" si="6"/>
        <v>140</v>
      </c>
      <c r="M4" s="28">
        <f t="shared" ref="M4:M9" si="17">COUNTIF(M$13:M$43,$A4)</f>
        <v>4</v>
      </c>
      <c r="N4" s="320">
        <f t="shared" si="7"/>
        <v>140</v>
      </c>
      <c r="O4" s="28">
        <f t="shared" ref="O4:O9" si="18">COUNTIF(O$13:O$43,$A4)</f>
        <v>5</v>
      </c>
      <c r="P4" s="320">
        <f t="shared" si="8"/>
        <v>175</v>
      </c>
      <c r="Q4" s="28">
        <f t="shared" ref="Q4:Q9" si="19">COUNTIF(Q$13:Q$43,$A4)</f>
        <v>4</v>
      </c>
      <c r="R4" s="320">
        <f t="shared" si="9"/>
        <v>140</v>
      </c>
      <c r="S4" s="28">
        <f t="shared" ref="S4:S9" si="20">COUNTIF(S$13:S$43,$A4)</f>
        <v>5</v>
      </c>
      <c r="T4" s="320">
        <f t="shared" si="10"/>
        <v>175</v>
      </c>
      <c r="U4" s="28">
        <f t="shared" ref="U4:U9" si="21">COUNTIF(U$13:U$43,$A4)</f>
        <v>4</v>
      </c>
      <c r="V4" s="320">
        <f t="shared" si="11"/>
        <v>140</v>
      </c>
      <c r="W4" s="24">
        <f t="shared" si="12"/>
        <v>44</v>
      </c>
      <c r="AM4" s="109"/>
      <c r="AN4" s="109"/>
      <c r="AO4" s="109"/>
      <c r="AP4" s="109"/>
      <c r="AQ4" s="109"/>
      <c r="AR4" s="109"/>
      <c r="AS4" s="109"/>
    </row>
    <row r="5" spans="1:49">
      <c r="A5" s="45" t="s">
        <v>51</v>
      </c>
      <c r="B5" s="49">
        <f t="shared" si="13"/>
        <v>3.5</v>
      </c>
      <c r="C5" s="28">
        <f t="shared" si="14"/>
        <v>5</v>
      </c>
      <c r="D5" s="320">
        <f t="shared" si="0"/>
        <v>175</v>
      </c>
      <c r="E5" s="28">
        <f t="shared" si="15"/>
        <v>4</v>
      </c>
      <c r="F5" s="320">
        <f t="shared" si="1"/>
        <v>140</v>
      </c>
      <c r="G5" s="28">
        <f t="shared" si="2"/>
        <v>4</v>
      </c>
      <c r="H5" s="320">
        <f t="shared" si="3"/>
        <v>140</v>
      </c>
      <c r="I5" s="28">
        <f t="shared" si="4"/>
        <v>5</v>
      </c>
      <c r="J5" s="320">
        <f t="shared" si="5"/>
        <v>175</v>
      </c>
      <c r="K5" s="28">
        <f t="shared" si="16"/>
        <v>4</v>
      </c>
      <c r="L5" s="320">
        <f t="shared" si="6"/>
        <v>140</v>
      </c>
      <c r="M5" s="28">
        <f t="shared" si="17"/>
        <v>4</v>
      </c>
      <c r="N5" s="320">
        <f t="shared" si="7"/>
        <v>140</v>
      </c>
      <c r="O5" s="28">
        <f t="shared" si="18"/>
        <v>5</v>
      </c>
      <c r="P5" s="320">
        <f t="shared" si="8"/>
        <v>175</v>
      </c>
      <c r="Q5" s="28">
        <f t="shared" si="19"/>
        <v>4</v>
      </c>
      <c r="R5" s="320">
        <f t="shared" si="9"/>
        <v>140</v>
      </c>
      <c r="S5" s="28">
        <f t="shared" si="20"/>
        <v>4</v>
      </c>
      <c r="T5" s="320">
        <f t="shared" si="10"/>
        <v>140</v>
      </c>
      <c r="U5" s="28">
        <f t="shared" si="21"/>
        <v>5</v>
      </c>
      <c r="V5" s="320">
        <f t="shared" si="11"/>
        <v>175</v>
      </c>
      <c r="W5" s="24">
        <f t="shared" si="12"/>
        <v>44</v>
      </c>
      <c r="AM5" s="109"/>
      <c r="AN5" s="227"/>
      <c r="AO5" s="22"/>
      <c r="AP5" s="593"/>
      <c r="AQ5" s="22"/>
      <c r="AR5" s="109"/>
      <c r="AS5" s="109"/>
    </row>
    <row r="6" spans="1:49" ht="12.75">
      <c r="A6" s="45" t="s">
        <v>52</v>
      </c>
      <c r="B6" s="49">
        <f t="shared" si="13"/>
        <v>3</v>
      </c>
      <c r="C6" s="28">
        <f t="shared" si="14"/>
        <v>4</v>
      </c>
      <c r="D6" s="320">
        <f t="shared" si="0"/>
        <v>120</v>
      </c>
      <c r="E6" s="28">
        <f t="shared" si="15"/>
        <v>5</v>
      </c>
      <c r="F6" s="320">
        <f t="shared" si="1"/>
        <v>150</v>
      </c>
      <c r="G6" s="28">
        <f t="shared" si="2"/>
        <v>4</v>
      </c>
      <c r="H6" s="320">
        <f t="shared" si="3"/>
        <v>120</v>
      </c>
      <c r="I6" s="28">
        <f t="shared" si="4"/>
        <v>5</v>
      </c>
      <c r="J6" s="320">
        <f t="shared" si="5"/>
        <v>150</v>
      </c>
      <c r="K6" s="28">
        <f t="shared" si="16"/>
        <v>4</v>
      </c>
      <c r="L6" s="320">
        <f t="shared" si="6"/>
        <v>120</v>
      </c>
      <c r="M6" s="28">
        <f t="shared" si="17"/>
        <v>4</v>
      </c>
      <c r="N6" s="320">
        <f t="shared" si="7"/>
        <v>120</v>
      </c>
      <c r="O6" s="28">
        <f t="shared" si="18"/>
        <v>5</v>
      </c>
      <c r="P6" s="320">
        <f t="shared" si="8"/>
        <v>150</v>
      </c>
      <c r="Q6" s="28">
        <f t="shared" si="19"/>
        <v>4</v>
      </c>
      <c r="R6" s="320">
        <f t="shared" si="9"/>
        <v>120</v>
      </c>
      <c r="S6" s="28">
        <f t="shared" si="20"/>
        <v>4</v>
      </c>
      <c r="T6" s="320">
        <f t="shared" si="10"/>
        <v>120</v>
      </c>
      <c r="U6" s="28">
        <f t="shared" si="21"/>
        <v>5</v>
      </c>
      <c r="V6" s="320">
        <f t="shared" si="11"/>
        <v>150</v>
      </c>
      <c r="W6" s="24">
        <f t="shared" si="12"/>
        <v>44</v>
      </c>
      <c r="AM6" s="109"/>
      <c r="AN6" s="227"/>
      <c r="AO6" s="22"/>
      <c r="AP6" s="593"/>
      <c r="AQ6" s="22"/>
      <c r="AR6" s="109"/>
      <c r="AS6" s="109"/>
      <c r="AV6" s="480">
        <v>42236</v>
      </c>
      <c r="AW6" t="s">
        <v>746</v>
      </c>
    </row>
    <row r="7" spans="1:49" ht="12.75">
      <c r="A7" s="45" t="s">
        <v>53</v>
      </c>
      <c r="B7" s="49">
        <f t="shared" si="13"/>
        <v>2.5</v>
      </c>
      <c r="C7" s="28">
        <f t="shared" si="14"/>
        <v>4</v>
      </c>
      <c r="D7" s="320">
        <f t="shared" si="0"/>
        <v>100</v>
      </c>
      <c r="E7" s="28">
        <f t="shared" si="15"/>
        <v>5</v>
      </c>
      <c r="F7" s="320">
        <f t="shared" si="1"/>
        <v>125</v>
      </c>
      <c r="G7" s="28">
        <f t="shared" si="2"/>
        <v>4</v>
      </c>
      <c r="H7" s="320">
        <f t="shared" si="3"/>
        <v>100</v>
      </c>
      <c r="I7" s="28">
        <f t="shared" si="4"/>
        <v>4</v>
      </c>
      <c r="J7" s="320">
        <f t="shared" si="5"/>
        <v>100</v>
      </c>
      <c r="K7" s="28">
        <f t="shared" si="16"/>
        <v>5</v>
      </c>
      <c r="L7" s="320">
        <f t="shared" si="6"/>
        <v>125</v>
      </c>
      <c r="M7" s="28">
        <f t="shared" si="17"/>
        <v>4</v>
      </c>
      <c r="N7" s="320">
        <f t="shared" si="7"/>
        <v>100</v>
      </c>
      <c r="O7" s="28">
        <f t="shared" si="18"/>
        <v>4</v>
      </c>
      <c r="P7" s="320">
        <f t="shared" si="8"/>
        <v>100</v>
      </c>
      <c r="Q7" s="28">
        <f t="shared" si="19"/>
        <v>5</v>
      </c>
      <c r="R7" s="320">
        <f t="shared" si="9"/>
        <v>125</v>
      </c>
      <c r="S7" s="28">
        <f t="shared" si="20"/>
        <v>4</v>
      </c>
      <c r="T7" s="320">
        <f t="shared" si="10"/>
        <v>100</v>
      </c>
      <c r="U7" s="28">
        <f t="shared" si="21"/>
        <v>4</v>
      </c>
      <c r="V7" s="320">
        <f t="shared" si="11"/>
        <v>100</v>
      </c>
      <c r="W7" s="24">
        <f t="shared" si="12"/>
        <v>43</v>
      </c>
      <c r="AM7" s="109"/>
      <c r="AN7" s="109"/>
      <c r="AO7" s="109"/>
      <c r="AP7" s="109"/>
      <c r="AQ7" s="109"/>
      <c r="AR7" s="109"/>
      <c r="AS7" s="109"/>
      <c r="AV7" s="480">
        <v>42244</v>
      </c>
      <c r="AW7" t="s">
        <v>747</v>
      </c>
    </row>
    <row r="8" spans="1:49" ht="12.75">
      <c r="A8" s="45" t="s">
        <v>54</v>
      </c>
      <c r="B8" s="49">
        <f t="shared" si="13"/>
        <v>0</v>
      </c>
      <c r="C8" s="28">
        <f t="shared" si="14"/>
        <v>4</v>
      </c>
      <c r="D8" s="320">
        <f t="shared" si="0"/>
        <v>0</v>
      </c>
      <c r="E8" s="28">
        <f t="shared" si="15"/>
        <v>5</v>
      </c>
      <c r="F8" s="320">
        <f t="shared" si="1"/>
        <v>0</v>
      </c>
      <c r="G8" s="28">
        <f t="shared" si="2"/>
        <v>4</v>
      </c>
      <c r="H8" s="320">
        <f t="shared" si="3"/>
        <v>0</v>
      </c>
      <c r="I8" s="28">
        <f t="shared" si="4"/>
        <v>4</v>
      </c>
      <c r="J8" s="320">
        <f t="shared" si="5"/>
        <v>0</v>
      </c>
      <c r="K8" s="28">
        <f t="shared" si="16"/>
        <v>5</v>
      </c>
      <c r="L8" s="320">
        <f t="shared" si="6"/>
        <v>0</v>
      </c>
      <c r="M8" s="28">
        <f t="shared" si="17"/>
        <v>4</v>
      </c>
      <c r="N8" s="320">
        <f t="shared" si="7"/>
        <v>0</v>
      </c>
      <c r="O8" s="28">
        <f t="shared" si="18"/>
        <v>4</v>
      </c>
      <c r="P8" s="320">
        <f t="shared" si="8"/>
        <v>0</v>
      </c>
      <c r="Q8" s="28">
        <f t="shared" si="19"/>
        <v>5</v>
      </c>
      <c r="R8" s="320">
        <f t="shared" si="9"/>
        <v>0</v>
      </c>
      <c r="S8" s="28">
        <f t="shared" si="20"/>
        <v>4</v>
      </c>
      <c r="T8" s="320">
        <f t="shared" si="10"/>
        <v>0</v>
      </c>
      <c r="U8" s="28">
        <f t="shared" si="21"/>
        <v>4</v>
      </c>
      <c r="V8" s="320">
        <f t="shared" si="11"/>
        <v>0</v>
      </c>
      <c r="W8" s="24">
        <f t="shared" si="12"/>
        <v>43</v>
      </c>
      <c r="AM8" s="109"/>
      <c r="AN8" s="109"/>
      <c r="AO8" s="109"/>
      <c r="AP8" s="109"/>
      <c r="AQ8" s="109"/>
      <c r="AR8" s="109"/>
      <c r="AS8" s="109"/>
      <c r="AV8" s="480">
        <v>42247</v>
      </c>
      <c r="AW8" t="s">
        <v>748</v>
      </c>
    </row>
    <row r="9" spans="1:49" ht="12.75">
      <c r="A9" s="50" t="s">
        <v>55</v>
      </c>
      <c r="B9" s="49">
        <f t="shared" si="13"/>
        <v>3</v>
      </c>
      <c r="C9" s="321">
        <f t="shared" si="14"/>
        <v>4</v>
      </c>
      <c r="D9" s="320">
        <f>+$B9*C9*tha+D46</f>
        <v>225</v>
      </c>
      <c r="E9" s="321">
        <f t="shared" si="15"/>
        <v>4</v>
      </c>
      <c r="F9" s="320">
        <f>+$B9*E9*tha+F46</f>
        <v>240</v>
      </c>
      <c r="G9" s="321">
        <f t="shared" si="2"/>
        <v>4</v>
      </c>
      <c r="H9" s="320">
        <f>+$B9*G9*tha+H46</f>
        <v>225</v>
      </c>
      <c r="I9" s="321">
        <f t="shared" si="4"/>
        <v>4</v>
      </c>
      <c r="J9" s="320">
        <f>+$B9*I9*tha+J46</f>
        <v>180</v>
      </c>
      <c r="K9" s="321">
        <f t="shared" si="16"/>
        <v>5</v>
      </c>
      <c r="L9" s="320">
        <f>+$B9*K9*tha+L46</f>
        <v>300</v>
      </c>
      <c r="M9" s="321">
        <f t="shared" si="17"/>
        <v>4</v>
      </c>
      <c r="N9" s="320">
        <f>+$B9*M9*tha+N46</f>
        <v>240</v>
      </c>
      <c r="O9" s="321">
        <f t="shared" si="18"/>
        <v>4</v>
      </c>
      <c r="P9" s="320">
        <f>+$B9*O9*tha+P46</f>
        <v>240</v>
      </c>
      <c r="Q9" s="321">
        <f t="shared" si="19"/>
        <v>4</v>
      </c>
      <c r="R9" s="320">
        <f>+$B9*Q9*tha+R46</f>
        <v>225</v>
      </c>
      <c r="S9" s="321">
        <f t="shared" si="20"/>
        <v>5</v>
      </c>
      <c r="T9" s="320">
        <f>+$B9*S9*tha+T46</f>
        <v>270</v>
      </c>
      <c r="U9" s="321">
        <f t="shared" si="21"/>
        <v>4</v>
      </c>
      <c r="V9" s="320">
        <f>+$B9*U9*tha+V46</f>
        <v>180</v>
      </c>
      <c r="W9" s="24">
        <f t="shared" si="12"/>
        <v>42</v>
      </c>
      <c r="AB9" s="181" t="s">
        <v>790</v>
      </c>
      <c r="AE9" s="22">
        <f>+R1</f>
        <v>43</v>
      </c>
      <c r="AF9" s="181" t="s">
        <v>791</v>
      </c>
      <c r="AM9" s="109"/>
      <c r="AN9" s="476"/>
      <c r="AO9" s="594"/>
      <c r="AP9" s="109"/>
      <c r="AQ9" s="109"/>
      <c r="AR9" s="109"/>
      <c r="AS9" s="109"/>
      <c r="AV9" s="480">
        <v>42248</v>
      </c>
      <c r="AW9" t="s">
        <v>749</v>
      </c>
    </row>
    <row r="10" spans="1:49" ht="13.5" thickBot="1">
      <c r="A10" s="51" t="s">
        <v>74</v>
      </c>
      <c r="B10" s="52"/>
      <c r="C10" s="56">
        <f>SUM(C3:C9)</f>
        <v>30</v>
      </c>
      <c r="D10" s="323">
        <f>+D13</f>
        <v>42248</v>
      </c>
      <c r="E10" s="9">
        <f>SUM(E3:E9)</f>
        <v>31</v>
      </c>
      <c r="F10" s="323">
        <f>+F13</f>
        <v>42278</v>
      </c>
      <c r="G10" s="9">
        <f>SUM(G3:G9)</f>
        <v>29</v>
      </c>
      <c r="H10" s="323">
        <f>+H13</f>
        <v>42309</v>
      </c>
      <c r="I10" s="9">
        <f>SUM(I3:I9)</f>
        <v>31</v>
      </c>
      <c r="J10" s="323">
        <f>+J13</f>
        <v>42339</v>
      </c>
      <c r="K10" s="9">
        <f>SUM(K3:K9)</f>
        <v>31</v>
      </c>
      <c r="L10" s="323">
        <f>+L13</f>
        <v>42370</v>
      </c>
      <c r="M10" s="9">
        <f>SUM(M3:M9)</f>
        <v>28</v>
      </c>
      <c r="N10" s="323">
        <f>+N13</f>
        <v>42401</v>
      </c>
      <c r="O10" s="9">
        <f>SUM(O3:O9)</f>
        <v>31</v>
      </c>
      <c r="P10" s="323">
        <f>+P13</f>
        <v>42430</v>
      </c>
      <c r="Q10" s="9">
        <f>SUM(Q3:Q9)</f>
        <v>30</v>
      </c>
      <c r="R10" s="323">
        <f>+R13</f>
        <v>42461</v>
      </c>
      <c r="S10" s="9">
        <f>SUM(S3:S9)</f>
        <v>31</v>
      </c>
      <c r="T10" s="323">
        <f>+T13</f>
        <v>42491</v>
      </c>
      <c r="U10" s="9">
        <f>SUM(U3:U9)</f>
        <v>30</v>
      </c>
      <c r="V10" s="323">
        <f>+V13</f>
        <v>42522</v>
      </c>
      <c r="W10" s="75">
        <f t="shared" si="12"/>
        <v>302</v>
      </c>
      <c r="AM10" s="109"/>
      <c r="AN10" s="109"/>
      <c r="AO10" s="109"/>
      <c r="AP10" s="109"/>
      <c r="AQ10" s="109"/>
      <c r="AR10" s="109"/>
      <c r="AS10" s="109"/>
      <c r="AV10" s="481">
        <v>42249</v>
      </c>
      <c r="AW10" t="s">
        <v>750</v>
      </c>
    </row>
    <row r="11" spans="1:49" ht="12.75">
      <c r="A11" s="53"/>
      <c r="B11" s="316">
        <f>SUM(B3:B10)</f>
        <v>18.5</v>
      </c>
      <c r="C11" s="322" t="s">
        <v>109</v>
      </c>
      <c r="D11" s="317">
        <f>SUM(D3:D9)</f>
        <v>915</v>
      </c>
      <c r="E11" s="40"/>
      <c r="F11" s="317">
        <f>SUM(F3:F9)</f>
        <v>915</v>
      </c>
      <c r="G11" s="40"/>
      <c r="H11" s="317">
        <f>SUM(H3:H9)</f>
        <v>875</v>
      </c>
      <c r="I11" s="40"/>
      <c r="J11" s="317">
        <f>SUM(J3:J9)</f>
        <v>900</v>
      </c>
      <c r="K11" s="40"/>
      <c r="L11" s="317">
        <f>SUM(L3:L9)</f>
        <v>945</v>
      </c>
      <c r="M11" s="40"/>
      <c r="N11" s="317">
        <f>SUM(N3:N9)</f>
        <v>860</v>
      </c>
      <c r="O11" s="40"/>
      <c r="P11" s="317">
        <f>SUM(P3:P9)</f>
        <v>960</v>
      </c>
      <c r="Q11" s="40"/>
      <c r="R11" s="317">
        <f>SUM(R3:R9)</f>
        <v>870</v>
      </c>
      <c r="S11" s="40"/>
      <c r="T11" s="317">
        <f>SUM(T3:T9)</f>
        <v>955</v>
      </c>
      <c r="U11" s="40"/>
      <c r="V11" s="270">
        <f>SUM(V3:V9)</f>
        <v>865</v>
      </c>
      <c r="W11" s="290">
        <f>SUM(D11:V11)</f>
        <v>9060</v>
      </c>
      <c r="AV11" s="481">
        <v>42252</v>
      </c>
      <c r="AW11" t="s">
        <v>751</v>
      </c>
    </row>
    <row r="12" spans="1:49" ht="13.5" thickBot="1">
      <c r="C12" s="961">
        <f>+D13</f>
        <v>42248</v>
      </c>
      <c r="D12" s="962"/>
      <c r="E12" s="961">
        <f>+F13</f>
        <v>42278</v>
      </c>
      <c r="F12" s="962"/>
      <c r="G12" s="961">
        <f>+H13</f>
        <v>42309</v>
      </c>
      <c r="H12" s="962"/>
      <c r="I12" s="961">
        <f>+J13</f>
        <v>42339</v>
      </c>
      <c r="J12" s="962"/>
      <c r="K12" s="961">
        <f>+L13</f>
        <v>42370</v>
      </c>
      <c r="L12" s="962"/>
      <c r="M12" s="961">
        <f>+N13</f>
        <v>42401</v>
      </c>
      <c r="N12" s="962"/>
      <c r="O12" s="961">
        <f>+P13</f>
        <v>42430</v>
      </c>
      <c r="P12" s="962"/>
      <c r="Q12" s="961">
        <f>+R13</f>
        <v>42461</v>
      </c>
      <c r="R12" s="962"/>
      <c r="S12" s="961">
        <f>+T13</f>
        <v>42491</v>
      </c>
      <c r="T12" s="962"/>
      <c r="U12" s="961">
        <f>+V13</f>
        <v>42522</v>
      </c>
      <c r="V12" s="962"/>
      <c r="W12" s="276"/>
      <c r="AV12" s="481">
        <v>42253</v>
      </c>
      <c r="AW12" t="s">
        <v>752</v>
      </c>
    </row>
    <row r="13" spans="1:49" ht="13.5" thickBot="1">
      <c r="C13" s="34" t="str">
        <f>TEXT(D13,"jjj")</f>
        <v>mar</v>
      </c>
      <c r="D13" s="268">
        <v>42248</v>
      </c>
      <c r="E13" s="34" t="str">
        <f>TEXT(F13,"jjj")</f>
        <v>jeu</v>
      </c>
      <c r="F13" s="268">
        <v>42278</v>
      </c>
      <c r="G13" s="34" t="str">
        <f t="shared" ref="G13:G42" si="22">TEXT(H13,"jjj")</f>
        <v>dim</v>
      </c>
      <c r="H13" s="616">
        <v>42309</v>
      </c>
      <c r="I13" s="34" t="str">
        <f>TEXT(J13,"jjj")</f>
        <v>mar</v>
      </c>
      <c r="J13" s="268">
        <v>42339</v>
      </c>
      <c r="K13" s="34" t="str">
        <f t="shared" ref="K13:K43" si="23">TEXT(L13,"jjj")</f>
        <v>ven</v>
      </c>
      <c r="L13" s="268">
        <v>42370</v>
      </c>
      <c r="M13" s="36" t="str">
        <f t="shared" ref="M13:M40" si="24">TEXT(N13,"jjj")</f>
        <v>lun</v>
      </c>
      <c r="N13" s="269">
        <v>42401</v>
      </c>
      <c r="O13" s="36" t="str">
        <f t="shared" ref="O13:O43" si="25">TEXT(P13,"jjj")</f>
        <v>mar</v>
      </c>
      <c r="P13" s="269">
        <v>42430</v>
      </c>
      <c r="Q13" s="34" t="str">
        <f t="shared" ref="Q13:Q18" si="26">TEXT(R13,"jjj")</f>
        <v>ven</v>
      </c>
      <c r="R13" s="268">
        <v>42461</v>
      </c>
      <c r="S13" s="34" t="str">
        <f>TEXT(T13,"jjj")</f>
        <v>dim</v>
      </c>
      <c r="T13" s="268">
        <v>42491</v>
      </c>
      <c r="U13" s="34" t="str">
        <f>TEXT(V13,"jjj")</f>
        <v>mer</v>
      </c>
      <c r="V13" s="268">
        <v>42522</v>
      </c>
      <c r="W13" s="25"/>
      <c r="Y13" s="580" t="s">
        <v>788</v>
      </c>
      <c r="Z13" s="583">
        <f>SUM(AC13:AJ13)</f>
        <v>13.5</v>
      </c>
      <c r="AA13" s="150"/>
      <c r="AB13" s="582" t="s">
        <v>789</v>
      </c>
      <c r="AC13" s="150">
        <v>4.5</v>
      </c>
      <c r="AD13" s="150">
        <v>0</v>
      </c>
      <c r="AE13" s="150">
        <v>2</v>
      </c>
      <c r="AF13" s="150">
        <v>2</v>
      </c>
      <c r="AG13" s="150">
        <v>1</v>
      </c>
      <c r="AH13" s="150">
        <v>1</v>
      </c>
      <c r="AI13" s="150"/>
      <c r="AJ13" s="151">
        <v>3</v>
      </c>
      <c r="AK13" s="9"/>
      <c r="AM13" s="10"/>
      <c r="AN13" s="10"/>
      <c r="AO13" s="10"/>
      <c r="AP13" s="23" t="s">
        <v>140</v>
      </c>
      <c r="AQ13" s="38"/>
      <c r="AR13" s="38"/>
      <c r="AS13" s="618"/>
      <c r="AV13" s="481">
        <v>42254</v>
      </c>
      <c r="AW13" t="s">
        <v>753</v>
      </c>
    </row>
    <row r="14" spans="1:49" ht="13.5" thickBot="1">
      <c r="C14" s="36" t="str">
        <f t="shared" ref="C14:E43" si="27">TEXT(D14,"jjj")</f>
        <v>mer</v>
      </c>
      <c r="D14" s="269">
        <f>+D13+1</f>
        <v>42249</v>
      </c>
      <c r="E14" s="36" t="str">
        <f t="shared" si="27"/>
        <v>ven</v>
      </c>
      <c r="F14" s="269">
        <f>+F13+1</f>
        <v>42279</v>
      </c>
      <c r="G14" s="36" t="str">
        <f t="shared" si="22"/>
        <v>lun</v>
      </c>
      <c r="H14" s="269">
        <f>+H13+1</f>
        <v>42310</v>
      </c>
      <c r="I14" s="36" t="str">
        <f t="shared" ref="I14:I43" si="28">TEXT(J14,"jjj")</f>
        <v>mer</v>
      </c>
      <c r="J14" s="269">
        <f>+J13+1</f>
        <v>42340</v>
      </c>
      <c r="K14" s="36" t="str">
        <f t="shared" si="23"/>
        <v>sam</v>
      </c>
      <c r="L14" s="269">
        <f>+L13+1</f>
        <v>42371</v>
      </c>
      <c r="M14" s="36" t="str">
        <f t="shared" si="24"/>
        <v>mar</v>
      </c>
      <c r="N14" s="269">
        <f>+N13+1</f>
        <v>42402</v>
      </c>
      <c r="O14" s="36" t="str">
        <f t="shared" si="25"/>
        <v>mer</v>
      </c>
      <c r="P14" s="269">
        <f>+P13+1</f>
        <v>42431</v>
      </c>
      <c r="Q14" s="36" t="str">
        <f t="shared" si="26"/>
        <v>sam</v>
      </c>
      <c r="R14" s="269">
        <f>+R13+1</f>
        <v>42462</v>
      </c>
      <c r="S14" s="36" t="str">
        <f>TEXT(T14,"jjj")</f>
        <v>lun</v>
      </c>
      <c r="T14" s="269">
        <f>+T13+1</f>
        <v>42492</v>
      </c>
      <c r="U14" s="36" t="str">
        <f>TEXT(V14,"jjj")</f>
        <v>jeu</v>
      </c>
      <c r="V14" s="269">
        <f>+V13+1</f>
        <v>42523</v>
      </c>
      <c r="W14" s="25"/>
      <c r="Y14" s="584">
        <f>SUM(Y16:Y22)</f>
        <v>13.5</v>
      </c>
      <c r="Z14" s="22"/>
      <c r="AA14" s="36"/>
      <c r="AB14" s="227" t="s">
        <v>189</v>
      </c>
      <c r="AC14" s="22"/>
      <c r="AD14" s="22"/>
      <c r="AE14" s="22"/>
      <c r="AF14" s="227" t="s">
        <v>237</v>
      </c>
      <c r="AG14" s="22"/>
      <c r="AJ14" s="22"/>
      <c r="AK14" s="332"/>
      <c r="AL14" s="644" t="s">
        <v>719</v>
      </c>
      <c r="AM14" s="22"/>
      <c r="AN14" s="11" t="s">
        <v>57</v>
      </c>
      <c r="AO14" s="211" t="s">
        <v>815</v>
      </c>
      <c r="AP14" s="581" t="s">
        <v>821</v>
      </c>
      <c r="AQ14" s="137" t="s">
        <v>65</v>
      </c>
      <c r="AR14" s="137" t="s">
        <v>41</v>
      </c>
      <c r="AS14" s="617" t="s">
        <v>814</v>
      </c>
      <c r="AV14" s="484">
        <v>42258</v>
      </c>
      <c r="AW14" t="s">
        <v>754</v>
      </c>
    </row>
    <row r="15" spans="1:49" ht="12.75">
      <c r="C15" s="36" t="str">
        <f t="shared" si="27"/>
        <v>jeu</v>
      </c>
      <c r="D15" s="269">
        <f t="shared" ref="D15:D42" si="29">+D14+1</f>
        <v>42250</v>
      </c>
      <c r="E15" s="36" t="str">
        <f t="shared" si="27"/>
        <v>sam</v>
      </c>
      <c r="F15" s="269">
        <f t="shared" ref="F15:F43" si="30">+F14+1</f>
        <v>42280</v>
      </c>
      <c r="G15" s="36" t="str">
        <f t="shared" si="22"/>
        <v>mar</v>
      </c>
      <c r="H15" s="269">
        <f t="shared" ref="H15:H42" si="31">+H14+1</f>
        <v>42311</v>
      </c>
      <c r="I15" s="36" t="str">
        <f t="shared" si="28"/>
        <v>jeu</v>
      </c>
      <c r="J15" s="269">
        <f t="shared" ref="J15:J43" si="32">+J14+1</f>
        <v>42341</v>
      </c>
      <c r="K15" s="36" t="str">
        <f t="shared" si="23"/>
        <v>dim</v>
      </c>
      <c r="L15" s="479">
        <f t="shared" ref="L15:L43" si="33">+L14+1</f>
        <v>42372</v>
      </c>
      <c r="M15" s="36" t="str">
        <f t="shared" si="24"/>
        <v>mer</v>
      </c>
      <c r="N15" s="269">
        <f t="shared" ref="N15:N41" si="34">+N14+1</f>
        <v>42403</v>
      </c>
      <c r="O15" s="36" t="str">
        <f t="shared" si="25"/>
        <v>jeu</v>
      </c>
      <c r="P15" s="269">
        <f t="shared" ref="P15:P43" si="35">+P14+1</f>
        <v>42432</v>
      </c>
      <c r="Q15" s="36" t="str">
        <f t="shared" si="26"/>
        <v>dim</v>
      </c>
      <c r="R15" s="479">
        <f t="shared" ref="R15:R42" si="36">+R14+1</f>
        <v>42463</v>
      </c>
      <c r="S15" s="36" t="str">
        <f>TEXT(T15,"jjj")</f>
        <v>mar</v>
      </c>
      <c r="T15" s="269">
        <f t="shared" ref="T15:T43" si="37">+T14+1</f>
        <v>42493</v>
      </c>
      <c r="U15" s="36" t="str">
        <f>TEXT(V15,"jjj")</f>
        <v>ven</v>
      </c>
      <c r="V15" s="269">
        <f t="shared" ref="V15:V42" si="38">+V14+1</f>
        <v>42524</v>
      </c>
      <c r="W15" s="25"/>
      <c r="Y15" s="585"/>
      <c r="Z15" s="226" t="s">
        <v>792</v>
      </c>
      <c r="AA15" s="34"/>
      <c r="AB15" s="335" t="s">
        <v>796</v>
      </c>
      <c r="AC15" s="335" t="s">
        <v>134</v>
      </c>
      <c r="AD15" s="335" t="s">
        <v>795</v>
      </c>
      <c r="AE15" s="335" t="s">
        <v>171</v>
      </c>
      <c r="AF15" s="335" t="s">
        <v>133</v>
      </c>
      <c r="AG15" s="48" t="s">
        <v>130</v>
      </c>
      <c r="AH15" s="335" t="s">
        <v>811</v>
      </c>
      <c r="AI15" s="335" t="s">
        <v>807</v>
      </c>
      <c r="AJ15" s="613" t="s">
        <v>131</v>
      </c>
      <c r="AK15" s="622" t="s">
        <v>185</v>
      </c>
      <c r="AL15" s="645" t="s">
        <v>188</v>
      </c>
      <c r="AM15" s="22"/>
      <c r="AN15" s="598" t="s">
        <v>796</v>
      </c>
      <c r="AO15" s="107">
        <v>1.5</v>
      </c>
      <c r="AP15" s="349">
        <v>100</v>
      </c>
      <c r="AQ15" s="143">
        <f t="shared" ref="AQ15:AQ23" si="39">+AP15/10</f>
        <v>10</v>
      </c>
      <c r="AR15" s="35">
        <f t="shared" ref="AR15:AR23" si="40">+AQ15/4</f>
        <v>2.5</v>
      </c>
      <c r="AS15" s="65">
        <f t="shared" ref="AS15:AS23" si="41">+AR15/AO15</f>
        <v>1.6666666666666667</v>
      </c>
      <c r="AV15" s="481">
        <v>42260</v>
      </c>
      <c r="AW15" t="s">
        <v>755</v>
      </c>
    </row>
    <row r="16" spans="1:49" ht="12.75">
      <c r="C16" s="36" t="str">
        <f t="shared" si="27"/>
        <v>ven</v>
      </c>
      <c r="D16" s="269">
        <f t="shared" si="29"/>
        <v>42251</v>
      </c>
      <c r="E16" s="36" t="str">
        <f t="shared" si="27"/>
        <v>dim</v>
      </c>
      <c r="F16" s="479">
        <f t="shared" si="30"/>
        <v>42281</v>
      </c>
      <c r="G16" s="36" t="str">
        <f t="shared" si="22"/>
        <v>mer</v>
      </c>
      <c r="H16" s="269">
        <f t="shared" si="31"/>
        <v>42312</v>
      </c>
      <c r="I16" s="36" t="str">
        <f t="shared" si="28"/>
        <v>ven</v>
      </c>
      <c r="J16" s="269">
        <f t="shared" si="32"/>
        <v>42342</v>
      </c>
      <c r="K16" s="36" t="str">
        <f t="shared" si="23"/>
        <v>lun</v>
      </c>
      <c r="L16" s="269">
        <f t="shared" si="33"/>
        <v>42373</v>
      </c>
      <c r="M16" s="36" t="str">
        <f t="shared" si="24"/>
        <v>jeu</v>
      </c>
      <c r="N16" s="269">
        <f t="shared" si="34"/>
        <v>42404</v>
      </c>
      <c r="O16" s="36" t="str">
        <f t="shared" si="25"/>
        <v>ven</v>
      </c>
      <c r="P16" s="269">
        <f t="shared" si="35"/>
        <v>42433</v>
      </c>
      <c r="Q16" s="36" t="str">
        <f t="shared" si="26"/>
        <v>lun</v>
      </c>
      <c r="R16" s="269">
        <f t="shared" si="36"/>
        <v>42464</v>
      </c>
      <c r="S16" s="36" t="str">
        <f>TEXT(T16,"jjj")</f>
        <v>mer</v>
      </c>
      <c r="T16" s="269">
        <f t="shared" si="37"/>
        <v>42494</v>
      </c>
      <c r="U16" s="36" t="str">
        <f>TEXT(V16,"jjj")</f>
        <v>sam</v>
      </c>
      <c r="V16" s="269">
        <f t="shared" si="38"/>
        <v>42525</v>
      </c>
      <c r="W16" s="25"/>
      <c r="Y16" s="585">
        <v>1.5</v>
      </c>
      <c r="Z16" s="332">
        <f>+W3</f>
        <v>42</v>
      </c>
      <c r="AA16" s="625" t="str">
        <f>+A3</f>
        <v>Lun</v>
      </c>
      <c r="AB16" s="471"/>
      <c r="AC16" s="274"/>
      <c r="AD16" s="471"/>
      <c r="AE16" s="273"/>
      <c r="AF16" s="273"/>
      <c r="AG16" s="273">
        <v>1</v>
      </c>
      <c r="AH16" s="273">
        <v>1</v>
      </c>
      <c r="AI16" s="273">
        <v>1</v>
      </c>
      <c r="AJ16" s="619"/>
      <c r="AK16" s="271">
        <f t="shared" ref="AK16:AK22" si="42">SUM(AB16:AJ16)</f>
        <v>3</v>
      </c>
      <c r="AL16" s="331">
        <f t="shared" ref="AL16:AL21" si="43">+AK16*Z16*thb</f>
        <v>1260</v>
      </c>
      <c r="AM16" s="22"/>
      <c r="AN16" s="599" t="s">
        <v>133</v>
      </c>
      <c r="AO16" s="109">
        <v>2</v>
      </c>
      <c r="AP16" s="641">
        <v>130</v>
      </c>
      <c r="AQ16" s="143">
        <f t="shared" si="39"/>
        <v>13</v>
      </c>
      <c r="AR16" s="35">
        <f t="shared" si="40"/>
        <v>3.25</v>
      </c>
      <c r="AS16" s="65">
        <f t="shared" si="41"/>
        <v>1.625</v>
      </c>
      <c r="AV16" s="482">
        <v>42322</v>
      </c>
      <c r="AW16" t="s">
        <v>756</v>
      </c>
    </row>
    <row r="17" spans="3:58" ht="12.75">
      <c r="C17" s="36" t="str">
        <f t="shared" si="27"/>
        <v>sam</v>
      </c>
      <c r="D17" s="269">
        <f t="shared" si="29"/>
        <v>42252</v>
      </c>
      <c r="E17" s="36" t="str">
        <f t="shared" si="27"/>
        <v>lun</v>
      </c>
      <c r="F17" s="269">
        <f t="shared" si="30"/>
        <v>42282</v>
      </c>
      <c r="G17" s="36" t="str">
        <f t="shared" si="22"/>
        <v>jeu</v>
      </c>
      <c r="H17" s="269">
        <f t="shared" si="31"/>
        <v>42313</v>
      </c>
      <c r="I17" s="36" t="str">
        <f t="shared" si="28"/>
        <v>sam</v>
      </c>
      <c r="J17" s="483">
        <f t="shared" si="32"/>
        <v>42343</v>
      </c>
      <c r="K17" s="36" t="str">
        <f t="shared" si="23"/>
        <v>mar</v>
      </c>
      <c r="L17" s="269">
        <f t="shared" si="33"/>
        <v>42374</v>
      </c>
      <c r="M17" s="36" t="str">
        <f t="shared" si="24"/>
        <v>ven</v>
      </c>
      <c r="N17" s="269">
        <f t="shared" si="34"/>
        <v>42405</v>
      </c>
      <c r="O17" s="36" t="str">
        <f t="shared" si="25"/>
        <v>sam</v>
      </c>
      <c r="P17" s="269">
        <f t="shared" si="35"/>
        <v>42434</v>
      </c>
      <c r="Q17" s="36" t="str">
        <f t="shared" si="26"/>
        <v>mar</v>
      </c>
      <c r="R17" s="269">
        <f t="shared" si="36"/>
        <v>42465</v>
      </c>
      <c r="S17" s="36" t="str">
        <f t="shared" ref="S17:S42" si="44">TEXT(T17,"jjj")</f>
        <v>jeu</v>
      </c>
      <c r="T17" s="269">
        <f t="shared" si="37"/>
        <v>42495</v>
      </c>
      <c r="U17" s="36" t="str">
        <f t="shared" ref="U17:U42" si="45">TEXT(V17,"jjj")</f>
        <v>dim</v>
      </c>
      <c r="V17" s="269">
        <f t="shared" si="38"/>
        <v>42526</v>
      </c>
      <c r="W17" s="25"/>
      <c r="Y17" s="585">
        <v>2</v>
      </c>
      <c r="Z17" s="332">
        <f>+W5</f>
        <v>44</v>
      </c>
      <c r="AA17" s="625" t="str">
        <f t="shared" ref="AA17:AA22" si="46">+A4</f>
        <v>Mar</v>
      </c>
      <c r="AB17" s="472"/>
      <c r="AC17" s="274">
        <v>2</v>
      </c>
      <c r="AD17" s="472"/>
      <c r="AE17" s="274"/>
      <c r="AF17" s="274"/>
      <c r="AG17" s="274"/>
      <c r="AH17" s="274"/>
      <c r="AI17" s="274"/>
      <c r="AJ17" s="620">
        <v>1.5</v>
      </c>
      <c r="AK17" s="271">
        <f t="shared" si="42"/>
        <v>3.5</v>
      </c>
      <c r="AL17" s="331">
        <f t="shared" si="43"/>
        <v>1540</v>
      </c>
      <c r="AM17" s="22"/>
      <c r="AN17" s="289" t="s">
        <v>797</v>
      </c>
      <c r="AO17" s="109">
        <v>1.5</v>
      </c>
      <c r="AP17" s="641">
        <v>100</v>
      </c>
      <c r="AQ17" s="143">
        <f t="shared" si="39"/>
        <v>10</v>
      </c>
      <c r="AR17" s="35">
        <f t="shared" si="40"/>
        <v>2.5</v>
      </c>
      <c r="AS17" s="65">
        <f t="shared" si="41"/>
        <v>1.6666666666666667</v>
      </c>
      <c r="AV17" s="484">
        <v>42323</v>
      </c>
      <c r="AW17" t="s">
        <v>757</v>
      </c>
    </row>
    <row r="18" spans="3:58" ht="12.75">
      <c r="C18" s="289" t="str">
        <f t="shared" si="27"/>
        <v>dim</v>
      </c>
      <c r="D18" s="269">
        <f t="shared" si="29"/>
        <v>42253</v>
      </c>
      <c r="E18" s="36" t="str">
        <f t="shared" si="27"/>
        <v>mar</v>
      </c>
      <c r="F18" s="269">
        <f t="shared" si="30"/>
        <v>42283</v>
      </c>
      <c r="G18" s="36" t="str">
        <f t="shared" si="22"/>
        <v>ven</v>
      </c>
      <c r="H18" s="269">
        <f t="shared" si="31"/>
        <v>42314</v>
      </c>
      <c r="I18" s="36" t="str">
        <f t="shared" si="28"/>
        <v>dim</v>
      </c>
      <c r="J18" s="269">
        <f t="shared" si="32"/>
        <v>42344</v>
      </c>
      <c r="K18" s="36" t="str">
        <f t="shared" si="23"/>
        <v>mer</v>
      </c>
      <c r="L18" s="269">
        <f t="shared" si="33"/>
        <v>42375</v>
      </c>
      <c r="M18" s="36" t="str">
        <f t="shared" si="24"/>
        <v>sam</v>
      </c>
      <c r="N18" s="269">
        <f t="shared" si="34"/>
        <v>42406</v>
      </c>
      <c r="O18" s="36" t="str">
        <f t="shared" si="25"/>
        <v>dim</v>
      </c>
      <c r="P18" s="479">
        <f t="shared" si="35"/>
        <v>42435</v>
      </c>
      <c r="Q18" s="36" t="str">
        <f t="shared" si="26"/>
        <v>mer</v>
      </c>
      <c r="R18" s="269">
        <f t="shared" si="36"/>
        <v>42466</v>
      </c>
      <c r="S18" s="36" t="str">
        <f t="shared" si="44"/>
        <v>ven</v>
      </c>
      <c r="T18" s="269">
        <f t="shared" si="37"/>
        <v>42496</v>
      </c>
      <c r="U18" s="36" t="str">
        <f t="shared" si="45"/>
        <v>lun</v>
      </c>
      <c r="V18" s="269">
        <f t="shared" si="38"/>
        <v>42527</v>
      </c>
      <c r="W18" s="25"/>
      <c r="Y18" s="585">
        <v>3.5</v>
      </c>
      <c r="Z18" s="332">
        <f>+W6</f>
        <v>44</v>
      </c>
      <c r="AA18" s="625" t="str">
        <f t="shared" si="46"/>
        <v>Mer</v>
      </c>
      <c r="AB18" s="473">
        <v>1.5</v>
      </c>
      <c r="AC18" s="274"/>
      <c r="AD18" s="473"/>
      <c r="AE18" s="314"/>
      <c r="AF18" s="274">
        <v>2</v>
      </c>
      <c r="AG18" s="274"/>
      <c r="AH18" s="274"/>
      <c r="AI18" s="274"/>
      <c r="AJ18" s="620"/>
      <c r="AK18" s="271">
        <f t="shared" si="42"/>
        <v>3.5</v>
      </c>
      <c r="AL18" s="331">
        <f t="shared" si="43"/>
        <v>1540</v>
      </c>
      <c r="AM18" s="22"/>
      <c r="AN18" s="289" t="s">
        <v>171</v>
      </c>
      <c r="AO18" s="595">
        <v>3</v>
      </c>
      <c r="AP18" s="643">
        <v>200</v>
      </c>
      <c r="AQ18" s="143">
        <f t="shared" si="39"/>
        <v>20</v>
      </c>
      <c r="AR18" s="35">
        <f t="shared" si="40"/>
        <v>5</v>
      </c>
      <c r="AS18" s="65">
        <f t="shared" si="41"/>
        <v>1.6666666666666667</v>
      </c>
      <c r="AV18" s="484">
        <v>42343</v>
      </c>
      <c r="AW18" t="s">
        <v>758</v>
      </c>
    </row>
    <row r="19" spans="3:58" ht="12.75">
      <c r="C19" s="289" t="str">
        <f t="shared" si="27"/>
        <v>lun</v>
      </c>
      <c r="D19" s="269">
        <f t="shared" si="29"/>
        <v>42254</v>
      </c>
      <c r="E19" s="36" t="str">
        <f t="shared" si="27"/>
        <v>mer</v>
      </c>
      <c r="F19" s="269">
        <f t="shared" si="30"/>
        <v>42284</v>
      </c>
      <c r="G19" s="36" t="str">
        <f t="shared" si="22"/>
        <v>sam</v>
      </c>
      <c r="H19" s="269">
        <f t="shared" si="31"/>
        <v>42315</v>
      </c>
      <c r="I19" s="36" t="str">
        <f t="shared" si="28"/>
        <v>lun</v>
      </c>
      <c r="J19" s="269">
        <f t="shared" si="32"/>
        <v>42345</v>
      </c>
      <c r="K19" s="36" t="str">
        <f t="shared" si="23"/>
        <v>jeu</v>
      </c>
      <c r="L19" s="269">
        <f t="shared" si="33"/>
        <v>42376</v>
      </c>
      <c r="M19" s="36" t="str">
        <f t="shared" si="24"/>
        <v>dim</v>
      </c>
      <c r="N19" s="479">
        <f t="shared" si="34"/>
        <v>42407</v>
      </c>
      <c r="O19" s="36" t="str">
        <f t="shared" si="25"/>
        <v>lun</v>
      </c>
      <c r="P19" s="269">
        <f t="shared" si="35"/>
        <v>42436</v>
      </c>
      <c r="Q19" s="36" t="str">
        <f t="shared" ref="Q19:Q42" si="47">TEXT(R19,"jjj")</f>
        <v>jeu</v>
      </c>
      <c r="R19" s="269">
        <f t="shared" si="36"/>
        <v>42467</v>
      </c>
      <c r="S19" s="36" t="str">
        <f t="shared" si="44"/>
        <v>sam</v>
      </c>
      <c r="T19" s="269">
        <f t="shared" si="37"/>
        <v>42497</v>
      </c>
      <c r="U19" s="36" t="str">
        <f t="shared" si="45"/>
        <v>mar</v>
      </c>
      <c r="V19" s="269">
        <f t="shared" si="38"/>
        <v>42528</v>
      </c>
      <c r="Y19" s="585">
        <v>2</v>
      </c>
      <c r="Z19" s="332">
        <f>+W6</f>
        <v>44</v>
      </c>
      <c r="AA19" s="625" t="str">
        <f t="shared" si="46"/>
        <v>Jeu</v>
      </c>
      <c r="AB19" s="472"/>
      <c r="AC19" s="274"/>
      <c r="AD19" s="472">
        <v>1.5</v>
      </c>
      <c r="AE19" s="274"/>
      <c r="AF19" s="274"/>
      <c r="AG19" s="274"/>
      <c r="AH19" s="274"/>
      <c r="AI19" s="274"/>
      <c r="AJ19" s="620">
        <v>1.5</v>
      </c>
      <c r="AK19" s="271">
        <f t="shared" si="42"/>
        <v>3</v>
      </c>
      <c r="AL19" s="331">
        <f t="shared" si="43"/>
        <v>1320</v>
      </c>
      <c r="AM19" s="22"/>
      <c r="AN19" s="589" t="s">
        <v>134</v>
      </c>
      <c r="AO19" s="108">
        <v>4.5</v>
      </c>
      <c r="AP19" s="642">
        <v>150</v>
      </c>
      <c r="AQ19" s="143">
        <f t="shared" si="39"/>
        <v>15</v>
      </c>
      <c r="AR19" s="35">
        <f t="shared" si="40"/>
        <v>3.75</v>
      </c>
      <c r="AS19" s="65">
        <f t="shared" si="41"/>
        <v>0.83333333333333337</v>
      </c>
      <c r="AV19" s="480">
        <v>42359</v>
      </c>
      <c r="AW19" t="s">
        <v>759</v>
      </c>
    </row>
    <row r="20" spans="3:58" ht="12.75">
      <c r="C20" s="36" t="str">
        <f t="shared" si="27"/>
        <v>mar</v>
      </c>
      <c r="D20" s="269">
        <f t="shared" si="29"/>
        <v>42255</v>
      </c>
      <c r="E20" s="36" t="str">
        <f t="shared" si="27"/>
        <v>jeu</v>
      </c>
      <c r="F20" s="269">
        <f t="shared" si="30"/>
        <v>42285</v>
      </c>
      <c r="G20" s="36" t="str">
        <f t="shared" si="22"/>
        <v>dim</v>
      </c>
      <c r="H20" s="479">
        <f t="shared" si="31"/>
        <v>42316</v>
      </c>
      <c r="I20" s="36" t="str">
        <f t="shared" si="28"/>
        <v>mar</v>
      </c>
      <c r="J20" s="269">
        <f t="shared" si="32"/>
        <v>42346</v>
      </c>
      <c r="K20" s="36" t="str">
        <f t="shared" si="23"/>
        <v>ven</v>
      </c>
      <c r="L20" s="269">
        <f t="shared" si="33"/>
        <v>42377</v>
      </c>
      <c r="M20" s="36" t="str">
        <f t="shared" si="24"/>
        <v>lun</v>
      </c>
      <c r="N20" s="269">
        <f t="shared" si="34"/>
        <v>42408</v>
      </c>
      <c r="O20" s="36" t="str">
        <f t="shared" si="25"/>
        <v>mar</v>
      </c>
      <c r="P20" s="269">
        <f t="shared" si="35"/>
        <v>42437</v>
      </c>
      <c r="Q20" s="36" t="str">
        <f t="shared" si="47"/>
        <v>ven</v>
      </c>
      <c r="R20" s="269">
        <f t="shared" si="36"/>
        <v>42468</v>
      </c>
      <c r="S20" s="36" t="str">
        <f t="shared" si="44"/>
        <v>dim</v>
      </c>
      <c r="T20" s="479">
        <f t="shared" si="37"/>
        <v>42498</v>
      </c>
      <c r="U20" s="36" t="str">
        <f t="shared" si="45"/>
        <v>mer</v>
      </c>
      <c r="V20" s="269">
        <f t="shared" si="38"/>
        <v>42529</v>
      </c>
      <c r="Y20" s="585">
        <v>2.5</v>
      </c>
      <c r="Z20" s="332">
        <f>+W7</f>
        <v>43</v>
      </c>
      <c r="AA20" s="625" t="str">
        <f t="shared" si="46"/>
        <v>Ven</v>
      </c>
      <c r="AB20" s="472"/>
      <c r="AC20" s="274">
        <v>2.5</v>
      </c>
      <c r="AD20" s="472"/>
      <c r="AE20" s="274"/>
      <c r="AF20" s="274"/>
      <c r="AG20" s="274"/>
      <c r="AH20" s="274"/>
      <c r="AI20" s="274"/>
      <c r="AJ20" s="620"/>
      <c r="AK20" s="271">
        <f t="shared" si="42"/>
        <v>2.5</v>
      </c>
      <c r="AL20" s="331">
        <f t="shared" si="43"/>
        <v>1075</v>
      </c>
      <c r="AM20" s="22"/>
      <c r="AN20" s="588" t="s">
        <v>135</v>
      </c>
      <c r="AO20" s="107">
        <v>3</v>
      </c>
      <c r="AP20" s="349">
        <v>100</v>
      </c>
      <c r="AQ20" s="143">
        <f t="shared" si="39"/>
        <v>10</v>
      </c>
      <c r="AR20" s="35">
        <f t="shared" si="40"/>
        <v>2.5</v>
      </c>
      <c r="AS20" s="65">
        <f t="shared" si="41"/>
        <v>0.83333333333333337</v>
      </c>
      <c r="AV20" s="480">
        <v>42360</v>
      </c>
      <c r="AW20" t="s">
        <v>760</v>
      </c>
    </row>
    <row r="21" spans="3:58" ht="12.75">
      <c r="C21" s="36" t="str">
        <f t="shared" si="27"/>
        <v>mer</v>
      </c>
      <c r="D21" s="269">
        <f t="shared" si="29"/>
        <v>42256</v>
      </c>
      <c r="E21" s="36" t="str">
        <f t="shared" si="27"/>
        <v>ven</v>
      </c>
      <c r="F21" s="269">
        <f t="shared" si="30"/>
        <v>42286</v>
      </c>
      <c r="G21" s="36" t="str">
        <f t="shared" si="22"/>
        <v>lun</v>
      </c>
      <c r="H21" s="269">
        <f t="shared" si="31"/>
        <v>42317</v>
      </c>
      <c r="I21" s="36" t="str">
        <f t="shared" si="28"/>
        <v>mer</v>
      </c>
      <c r="J21" s="269">
        <f t="shared" si="32"/>
        <v>42347</v>
      </c>
      <c r="K21" s="36" t="str">
        <f t="shared" si="23"/>
        <v>sam</v>
      </c>
      <c r="L21" s="269">
        <f t="shared" si="33"/>
        <v>42378</v>
      </c>
      <c r="M21" s="36" t="str">
        <f t="shared" si="24"/>
        <v>mar</v>
      </c>
      <c r="N21" s="269">
        <f t="shared" si="34"/>
        <v>42409</v>
      </c>
      <c r="O21" s="36" t="str">
        <f t="shared" si="25"/>
        <v>mer</v>
      </c>
      <c r="P21" s="269">
        <f t="shared" si="35"/>
        <v>42438</v>
      </c>
      <c r="Q21" s="36" t="str">
        <f t="shared" si="47"/>
        <v>sam</v>
      </c>
      <c r="R21" s="269">
        <f t="shared" si="36"/>
        <v>42469</v>
      </c>
      <c r="S21" s="36" t="str">
        <f t="shared" si="44"/>
        <v>lun</v>
      </c>
      <c r="T21" s="269">
        <f t="shared" si="37"/>
        <v>42499</v>
      </c>
      <c r="U21" s="36" t="str">
        <f t="shared" si="45"/>
        <v>jeu</v>
      </c>
      <c r="V21" s="269">
        <f t="shared" si="38"/>
        <v>42530</v>
      </c>
      <c r="W21" s="25"/>
      <c r="Y21" s="585"/>
      <c r="Z21" s="332">
        <f>+W8</f>
        <v>43</v>
      </c>
      <c r="AA21" s="625" t="str">
        <f t="shared" si="46"/>
        <v>Sam</v>
      </c>
      <c r="AB21" s="472"/>
      <c r="AC21" s="274"/>
      <c r="AD21" s="472"/>
      <c r="AE21" s="315"/>
      <c r="AF21" s="274"/>
      <c r="AG21" s="274"/>
      <c r="AH21" s="274"/>
      <c r="AI21" s="274"/>
      <c r="AJ21" s="620"/>
      <c r="AK21" s="271">
        <f t="shared" si="42"/>
        <v>0</v>
      </c>
      <c r="AL21" s="331">
        <f t="shared" si="43"/>
        <v>0</v>
      </c>
      <c r="AM21" s="22"/>
      <c r="AN21" s="289" t="s">
        <v>806</v>
      </c>
      <c r="AO21" s="109">
        <v>1</v>
      </c>
      <c r="AP21" s="641">
        <v>70</v>
      </c>
      <c r="AQ21" s="144">
        <f t="shared" si="39"/>
        <v>7</v>
      </c>
      <c r="AR21" s="600">
        <f t="shared" si="40"/>
        <v>1.75</v>
      </c>
      <c r="AS21" s="65">
        <f t="shared" si="41"/>
        <v>1.75</v>
      </c>
      <c r="AV21" s="480">
        <v>42361</v>
      </c>
      <c r="AW21" t="s">
        <v>761</v>
      </c>
      <c r="AX21" s="8"/>
      <c r="AY21" s="8"/>
      <c r="AZ21" s="8"/>
      <c r="BA21" s="8"/>
      <c r="BB21" s="8"/>
      <c r="BC21" s="8"/>
      <c r="BD21" s="8"/>
      <c r="BE21" s="8"/>
      <c r="BF21" s="8"/>
    </row>
    <row r="22" spans="3:58" ht="13.5" thickBot="1">
      <c r="C22" s="36" t="str">
        <f t="shared" si="27"/>
        <v>jeu</v>
      </c>
      <c r="D22" s="269">
        <f t="shared" si="29"/>
        <v>42257</v>
      </c>
      <c r="E22" s="36" t="str">
        <f t="shared" si="27"/>
        <v>sam</v>
      </c>
      <c r="F22" s="269">
        <f t="shared" si="30"/>
        <v>42287</v>
      </c>
      <c r="G22" s="36" t="str">
        <f t="shared" si="22"/>
        <v>mar</v>
      </c>
      <c r="H22" s="269">
        <f t="shared" si="31"/>
        <v>42318</v>
      </c>
      <c r="I22" s="36" t="str">
        <f t="shared" si="28"/>
        <v>jeu</v>
      </c>
      <c r="J22" s="269">
        <f t="shared" si="32"/>
        <v>42348</v>
      </c>
      <c r="K22" s="36" t="str">
        <f t="shared" si="23"/>
        <v>dim</v>
      </c>
      <c r="L22" s="479">
        <f t="shared" si="33"/>
        <v>42379</v>
      </c>
      <c r="M22" s="36" t="str">
        <f t="shared" si="24"/>
        <v>mer</v>
      </c>
      <c r="N22" s="269">
        <f t="shared" si="34"/>
        <v>42410</v>
      </c>
      <c r="O22" s="36" t="str">
        <f t="shared" si="25"/>
        <v>jeu</v>
      </c>
      <c r="P22" s="269">
        <f t="shared" si="35"/>
        <v>42439</v>
      </c>
      <c r="Q22" s="36" t="str">
        <f t="shared" si="47"/>
        <v>dim</v>
      </c>
      <c r="R22" s="479">
        <f t="shared" si="36"/>
        <v>42470</v>
      </c>
      <c r="S22" s="36" t="str">
        <f t="shared" si="44"/>
        <v>mar</v>
      </c>
      <c r="T22" s="269">
        <f t="shared" si="37"/>
        <v>42500</v>
      </c>
      <c r="U22" s="36" t="str">
        <f t="shared" si="45"/>
        <v>ven</v>
      </c>
      <c r="V22" s="269">
        <f t="shared" si="38"/>
        <v>42531</v>
      </c>
      <c r="W22" s="25"/>
      <c r="Y22" s="586">
        <v>2</v>
      </c>
      <c r="Z22" s="332">
        <f>+W9</f>
        <v>42</v>
      </c>
      <c r="AA22" s="625" t="str">
        <f t="shared" si="46"/>
        <v>Dim</v>
      </c>
      <c r="AB22" s="470"/>
      <c r="AC22" s="275"/>
      <c r="AD22" s="474"/>
      <c r="AE22" s="275">
        <v>3</v>
      </c>
      <c r="AF22" s="275"/>
      <c r="AG22" s="275"/>
      <c r="AH22" s="275"/>
      <c r="AI22" s="275"/>
      <c r="AJ22" s="621"/>
      <c r="AK22" s="271">
        <f t="shared" si="42"/>
        <v>3</v>
      </c>
      <c r="AL22" s="331">
        <f>+AK22*Z22*tha +W44</f>
        <v>2325</v>
      </c>
      <c r="AM22" s="22"/>
      <c r="AN22" s="289" t="s">
        <v>810</v>
      </c>
      <c r="AO22" s="109">
        <v>1</v>
      </c>
      <c r="AP22" s="641">
        <v>70</v>
      </c>
      <c r="AQ22" s="144">
        <f t="shared" si="39"/>
        <v>7</v>
      </c>
      <c r="AR22" s="48">
        <f t="shared" si="40"/>
        <v>1.75</v>
      </c>
      <c r="AS22" s="65">
        <f t="shared" si="41"/>
        <v>1.75</v>
      </c>
      <c r="AV22" s="484">
        <v>42441</v>
      </c>
      <c r="AW22" t="s">
        <v>762</v>
      </c>
      <c r="AX22" s="8"/>
      <c r="AY22" s="8"/>
      <c r="AZ22" s="8"/>
      <c r="BA22" s="8"/>
      <c r="BB22" s="8"/>
      <c r="BC22" s="8"/>
      <c r="BD22" s="8"/>
      <c r="BE22" s="8"/>
      <c r="BF22" s="8"/>
    </row>
    <row r="23" spans="3:58" ht="13.5" thickBot="1">
      <c r="C23" s="36" t="str">
        <f t="shared" si="27"/>
        <v>ven</v>
      </c>
      <c r="D23" s="483">
        <f t="shared" si="29"/>
        <v>42258</v>
      </c>
      <c r="E23" s="36" t="str">
        <f t="shared" si="27"/>
        <v>dim</v>
      </c>
      <c r="F23" s="479">
        <f t="shared" si="30"/>
        <v>42288</v>
      </c>
      <c r="G23" s="36" t="str">
        <f t="shared" si="22"/>
        <v>mer</v>
      </c>
      <c r="H23" s="269">
        <f t="shared" si="31"/>
        <v>42319</v>
      </c>
      <c r="I23" s="36" t="str">
        <f t="shared" si="28"/>
        <v>ven</v>
      </c>
      <c r="J23" s="269">
        <f t="shared" si="32"/>
        <v>42349</v>
      </c>
      <c r="K23" s="36" t="str">
        <f t="shared" si="23"/>
        <v>lun</v>
      </c>
      <c r="L23" s="269">
        <f t="shared" si="33"/>
        <v>42380</v>
      </c>
      <c r="M23" s="36" t="str">
        <f t="shared" si="24"/>
        <v>jeu</v>
      </c>
      <c r="N23" s="269">
        <f t="shared" si="34"/>
        <v>42411</v>
      </c>
      <c r="O23" s="36" t="str">
        <f t="shared" si="25"/>
        <v>ven</v>
      </c>
      <c r="P23" s="269">
        <f t="shared" si="35"/>
        <v>42440</v>
      </c>
      <c r="Q23" s="36" t="str">
        <f t="shared" si="47"/>
        <v>lun</v>
      </c>
      <c r="R23" s="269">
        <f t="shared" si="36"/>
        <v>42471</v>
      </c>
      <c r="S23" s="36" t="str">
        <f t="shared" si="44"/>
        <v>mer</v>
      </c>
      <c r="T23" s="269">
        <f t="shared" si="37"/>
        <v>42501</v>
      </c>
      <c r="U23" s="36" t="str">
        <f t="shared" si="45"/>
        <v>sam</v>
      </c>
      <c r="V23" s="269">
        <f t="shared" si="38"/>
        <v>42532</v>
      </c>
      <c r="W23" s="25"/>
      <c r="Z23" s="34"/>
      <c r="AA23" s="34"/>
      <c r="AB23" s="272">
        <f t="shared" ref="AB23:AJ23" si="48">SUM(AB16:AB22)</f>
        <v>1.5</v>
      </c>
      <c r="AC23" s="272">
        <f t="shared" si="48"/>
        <v>4.5</v>
      </c>
      <c r="AD23" s="272">
        <f t="shared" si="48"/>
        <v>1.5</v>
      </c>
      <c r="AE23" s="272">
        <f t="shared" si="48"/>
        <v>3</v>
      </c>
      <c r="AF23" s="272">
        <f t="shared" si="48"/>
        <v>2</v>
      </c>
      <c r="AG23" s="272">
        <f t="shared" si="48"/>
        <v>1</v>
      </c>
      <c r="AH23" s="272">
        <f>SUM(AH16:AH22)</f>
        <v>1</v>
      </c>
      <c r="AI23" s="272">
        <f>SUM(AI16:AI22)</f>
        <v>1</v>
      </c>
      <c r="AJ23" s="615">
        <f t="shared" si="48"/>
        <v>3</v>
      </c>
      <c r="AK23" s="623">
        <f>SUM(AK16:AK22)</f>
        <v>18.5</v>
      </c>
      <c r="AL23" s="618" t="s">
        <v>62</v>
      </c>
      <c r="AM23" s="311"/>
      <c r="AN23" s="37" t="s">
        <v>21</v>
      </c>
      <c r="AO23" s="108">
        <v>1</v>
      </c>
      <c r="AP23" s="642">
        <v>70</v>
      </c>
      <c r="AQ23" s="144">
        <f t="shared" si="39"/>
        <v>7</v>
      </c>
      <c r="AR23" s="600">
        <f t="shared" si="40"/>
        <v>1.75</v>
      </c>
      <c r="AS23" s="65">
        <f t="shared" si="41"/>
        <v>1.75</v>
      </c>
      <c r="AV23" s="484">
        <v>42477</v>
      </c>
      <c r="AW23" t="s">
        <v>763</v>
      </c>
      <c r="AX23" s="8"/>
      <c r="AY23" s="8"/>
      <c r="AZ23" s="8"/>
      <c r="BA23" s="8"/>
      <c r="BB23" s="8"/>
      <c r="BC23" s="8"/>
      <c r="BD23" s="8"/>
      <c r="BE23" s="8"/>
      <c r="BF23" s="8"/>
    </row>
    <row r="24" spans="3:58" ht="13.5" thickBot="1">
      <c r="C24" s="36" t="str">
        <f t="shared" si="27"/>
        <v>sam</v>
      </c>
      <c r="D24" s="269">
        <f t="shared" si="29"/>
        <v>42259</v>
      </c>
      <c r="E24" s="36" t="str">
        <f t="shared" si="27"/>
        <v>lun</v>
      </c>
      <c r="F24" s="269">
        <f t="shared" si="30"/>
        <v>42289</v>
      </c>
      <c r="G24" s="36" t="str">
        <f t="shared" si="22"/>
        <v>jeu</v>
      </c>
      <c r="H24" s="269">
        <f t="shared" si="31"/>
        <v>42320</v>
      </c>
      <c r="I24" s="36" t="str">
        <f t="shared" si="28"/>
        <v>sam</v>
      </c>
      <c r="J24" s="269">
        <f t="shared" si="32"/>
        <v>42350</v>
      </c>
      <c r="K24" s="36" t="str">
        <f t="shared" si="23"/>
        <v>mar</v>
      </c>
      <c r="L24" s="269">
        <f t="shared" si="33"/>
        <v>42381</v>
      </c>
      <c r="M24" s="36" t="str">
        <f t="shared" si="24"/>
        <v>ven</v>
      </c>
      <c r="N24" s="269">
        <f t="shared" si="34"/>
        <v>42412</v>
      </c>
      <c r="O24" s="36" t="str">
        <f t="shared" si="25"/>
        <v>sam</v>
      </c>
      <c r="P24" s="269">
        <f t="shared" si="35"/>
        <v>42441</v>
      </c>
      <c r="Q24" s="36" t="str">
        <f t="shared" si="47"/>
        <v>mar</v>
      </c>
      <c r="R24" s="269">
        <f t="shared" si="36"/>
        <v>42472</v>
      </c>
      <c r="S24" s="36" t="str">
        <f t="shared" si="44"/>
        <v>jeu</v>
      </c>
      <c r="T24" s="269">
        <f t="shared" si="37"/>
        <v>42502</v>
      </c>
      <c r="U24" s="36" t="str">
        <f t="shared" si="45"/>
        <v>dim</v>
      </c>
      <c r="V24" s="269">
        <f t="shared" si="38"/>
        <v>42533</v>
      </c>
      <c r="W24" s="25"/>
      <c r="Z24" s="23"/>
      <c r="AA24" s="23"/>
      <c r="AB24" s="26"/>
      <c r="AC24" s="26"/>
      <c r="AD24" s="26"/>
      <c r="AE24" s="26"/>
      <c r="AF24" s="26"/>
      <c r="AG24" s="26"/>
      <c r="AH24" s="26"/>
      <c r="AI24" s="26"/>
      <c r="AJ24" s="26"/>
      <c r="AK24" s="624"/>
      <c r="AL24" s="330">
        <f>SUM(AL16:AL22)</f>
        <v>9060</v>
      </c>
      <c r="AM24" s="587"/>
      <c r="AN24" s="596" t="s">
        <v>112</v>
      </c>
      <c r="AO24" s="597">
        <f>SUM(AO15:AO23)</f>
        <v>18.5</v>
      </c>
      <c r="AR24" s="10"/>
      <c r="AV24" s="484">
        <v>42504</v>
      </c>
      <c r="AW24" t="s">
        <v>764</v>
      </c>
      <c r="AX24" s="8"/>
      <c r="AY24" s="8"/>
      <c r="AZ24" s="8"/>
      <c r="BA24" s="8"/>
      <c r="BB24" s="8"/>
      <c r="BC24" s="8"/>
      <c r="BD24" s="8"/>
      <c r="BE24" s="8"/>
      <c r="BF24" s="8"/>
    </row>
    <row r="25" spans="3:58" ht="12.75">
      <c r="C25" s="36" t="str">
        <f t="shared" si="27"/>
        <v>dim</v>
      </c>
      <c r="D25" s="479">
        <f t="shared" si="29"/>
        <v>42260</v>
      </c>
      <c r="E25" s="36" t="str">
        <f t="shared" si="27"/>
        <v>mar</v>
      </c>
      <c r="F25" s="269">
        <f t="shared" si="30"/>
        <v>42290</v>
      </c>
      <c r="G25" s="36" t="str">
        <f t="shared" si="22"/>
        <v>ven</v>
      </c>
      <c r="H25" s="269">
        <f t="shared" si="31"/>
        <v>42321</v>
      </c>
      <c r="I25" s="36" t="str">
        <f t="shared" si="28"/>
        <v>dim</v>
      </c>
      <c r="J25" s="269">
        <f t="shared" si="32"/>
        <v>42351</v>
      </c>
      <c r="K25" s="36" t="str">
        <f t="shared" si="23"/>
        <v>mer</v>
      </c>
      <c r="L25" s="269">
        <f t="shared" si="33"/>
        <v>42382</v>
      </c>
      <c r="M25" s="36" t="str">
        <f t="shared" si="24"/>
        <v>sam</v>
      </c>
      <c r="N25" s="269">
        <f t="shared" si="34"/>
        <v>42413</v>
      </c>
      <c r="O25" s="36" t="str">
        <f t="shared" si="25"/>
        <v>dim</v>
      </c>
      <c r="P25" s="479">
        <f t="shared" si="35"/>
        <v>42442</v>
      </c>
      <c r="Q25" s="36" t="str">
        <f t="shared" si="47"/>
        <v>mer</v>
      </c>
      <c r="R25" s="269">
        <f t="shared" si="36"/>
        <v>42473</v>
      </c>
      <c r="S25" s="36" t="str">
        <f t="shared" si="44"/>
        <v>ven</v>
      </c>
      <c r="T25" s="269">
        <f t="shared" si="37"/>
        <v>42503</v>
      </c>
      <c r="U25" s="36" t="str">
        <f t="shared" si="45"/>
        <v>lun</v>
      </c>
      <c r="V25" s="269">
        <f t="shared" si="38"/>
        <v>42534</v>
      </c>
      <c r="W25" s="25"/>
      <c r="AM25" s="10"/>
      <c r="AN25" s="10"/>
      <c r="AO25" s="10"/>
      <c r="AP25" s="10"/>
      <c r="AQ25" s="10"/>
      <c r="AR25" s="10"/>
      <c r="AS25" s="10"/>
      <c r="AV25" s="480">
        <v>42576</v>
      </c>
      <c r="AW25" t="s">
        <v>765</v>
      </c>
    </row>
    <row r="26" spans="3:58" ht="12" customHeight="1">
      <c r="C26" s="36" t="str">
        <f t="shared" si="27"/>
        <v>lun</v>
      </c>
      <c r="D26" s="269">
        <f t="shared" si="29"/>
        <v>42261</v>
      </c>
      <c r="E26" s="36" t="str">
        <f t="shared" si="27"/>
        <v>mer</v>
      </c>
      <c r="F26" s="269">
        <f t="shared" si="30"/>
        <v>42291</v>
      </c>
      <c r="G26" s="36" t="str">
        <f t="shared" si="22"/>
        <v>sam</v>
      </c>
      <c r="H26" s="483">
        <f t="shared" si="31"/>
        <v>42322</v>
      </c>
      <c r="I26" s="36" t="str">
        <f t="shared" si="28"/>
        <v>lun</v>
      </c>
      <c r="J26" s="269">
        <f t="shared" si="32"/>
        <v>42352</v>
      </c>
      <c r="K26" s="36" t="str">
        <f t="shared" si="23"/>
        <v>jeu</v>
      </c>
      <c r="L26" s="269">
        <f t="shared" si="33"/>
        <v>42383</v>
      </c>
      <c r="M26" s="36" t="str">
        <f t="shared" si="24"/>
        <v>dim</v>
      </c>
      <c r="N26" s="479">
        <f t="shared" si="34"/>
        <v>42414</v>
      </c>
      <c r="O26" s="36" t="str">
        <f t="shared" si="25"/>
        <v>lun</v>
      </c>
      <c r="P26" s="269">
        <f t="shared" si="35"/>
        <v>42443</v>
      </c>
      <c r="Q26" s="36" t="str">
        <f t="shared" si="47"/>
        <v>jeu</v>
      </c>
      <c r="R26" s="269">
        <f t="shared" si="36"/>
        <v>42474</v>
      </c>
      <c r="S26" s="36" t="str">
        <f t="shared" si="44"/>
        <v>sam</v>
      </c>
      <c r="T26" s="483">
        <f t="shared" si="37"/>
        <v>42504</v>
      </c>
      <c r="U26" s="36" t="str">
        <f t="shared" si="45"/>
        <v>mar</v>
      </c>
      <c r="V26" s="269">
        <f t="shared" si="38"/>
        <v>42535</v>
      </c>
      <c r="W26" s="25"/>
      <c r="AB26" s="23" t="s">
        <v>816</v>
      </c>
      <c r="AC26" s="618"/>
      <c r="AD26" s="23" t="s">
        <v>140</v>
      </c>
      <c r="AE26" s="618"/>
      <c r="AF26" s="181" t="s">
        <v>813</v>
      </c>
      <c r="AM26" s="109"/>
      <c r="AV26" s="480">
        <v>42577</v>
      </c>
      <c r="AW26" t="s">
        <v>766</v>
      </c>
    </row>
    <row r="27" spans="3:58" ht="12.75">
      <c r="C27" s="36" t="str">
        <f t="shared" si="27"/>
        <v>mar</v>
      </c>
      <c r="D27" s="269">
        <f t="shared" si="29"/>
        <v>42262</v>
      </c>
      <c r="E27" s="36" t="str">
        <f t="shared" si="27"/>
        <v>jeu</v>
      </c>
      <c r="F27" s="269">
        <f t="shared" si="30"/>
        <v>42292</v>
      </c>
      <c r="G27" s="36" t="str">
        <f t="shared" si="22"/>
        <v>dim</v>
      </c>
      <c r="H27" s="483">
        <f t="shared" si="31"/>
        <v>42323</v>
      </c>
      <c r="I27" s="36" t="str">
        <f t="shared" si="28"/>
        <v>mar</v>
      </c>
      <c r="J27" s="269">
        <f t="shared" si="32"/>
        <v>42353</v>
      </c>
      <c r="K27" s="36" t="str">
        <f t="shared" si="23"/>
        <v>ven</v>
      </c>
      <c r="L27" s="269">
        <f t="shared" si="33"/>
        <v>42384</v>
      </c>
      <c r="M27" s="36" t="str">
        <f t="shared" si="24"/>
        <v>lun</v>
      </c>
      <c r="N27" s="269">
        <f t="shared" si="34"/>
        <v>42415</v>
      </c>
      <c r="O27" s="36" t="str">
        <f t="shared" si="25"/>
        <v>mar</v>
      </c>
      <c r="P27" s="269">
        <f t="shared" si="35"/>
        <v>42444</v>
      </c>
      <c r="Q27" s="36" t="str">
        <f t="shared" si="47"/>
        <v>ven</v>
      </c>
      <c r="R27" s="269">
        <f t="shared" si="36"/>
        <v>42475</v>
      </c>
      <c r="S27" s="36" t="str">
        <f t="shared" si="44"/>
        <v>dim</v>
      </c>
      <c r="T27" s="269">
        <f t="shared" si="37"/>
        <v>42505</v>
      </c>
      <c r="U27" s="36" t="str">
        <f t="shared" si="45"/>
        <v>mer</v>
      </c>
      <c r="V27" s="269">
        <f t="shared" si="38"/>
        <v>42536</v>
      </c>
      <c r="W27" s="25"/>
      <c r="AA27" s="322" t="s">
        <v>796</v>
      </c>
      <c r="AB27" s="631">
        <f>+((AB16*$Z$16)+(AB17*$Z$17)+(AB18*$Z$18)+(AB19*$Z$19)+(AB20*$Z$20)+(AB21*$Z$21)+(AB22*$Z$22))*thb</f>
        <v>660</v>
      </c>
      <c r="AC27" s="632"/>
      <c r="AD27" s="633">
        <f>+AP15</f>
        <v>100</v>
      </c>
      <c r="AE27" s="634"/>
      <c r="AF27" s="23">
        <f>ROUND(+AB27/AD27,0)</f>
        <v>7</v>
      </c>
      <c r="AG27" s="618"/>
      <c r="AM27" s="587"/>
      <c r="AV27" s="480">
        <v>42578</v>
      </c>
      <c r="AW27" t="s">
        <v>767</v>
      </c>
      <c r="AX27" s="8"/>
      <c r="AY27" s="8"/>
      <c r="AZ27" s="8"/>
      <c r="BA27" s="8"/>
      <c r="BB27" s="8"/>
      <c r="BC27" s="8"/>
      <c r="BD27" s="8"/>
      <c r="BE27" s="8"/>
      <c r="BF27" s="8"/>
    </row>
    <row r="28" spans="3:58" ht="12.75">
      <c r="C28" s="36" t="str">
        <f t="shared" si="27"/>
        <v>mer</v>
      </c>
      <c r="D28" s="269">
        <f t="shared" si="29"/>
        <v>42263</v>
      </c>
      <c r="E28" s="36" t="str">
        <f t="shared" si="27"/>
        <v>ven</v>
      </c>
      <c r="F28" s="269">
        <f t="shared" si="30"/>
        <v>42293</v>
      </c>
      <c r="G28" s="36" t="str">
        <f t="shared" si="22"/>
        <v>lun</v>
      </c>
      <c r="H28" s="269">
        <f t="shared" si="31"/>
        <v>42324</v>
      </c>
      <c r="I28" s="36" t="str">
        <f t="shared" si="28"/>
        <v>mer</v>
      </c>
      <c r="J28" s="269">
        <f t="shared" si="32"/>
        <v>42354</v>
      </c>
      <c r="K28" s="36" t="str">
        <f t="shared" si="23"/>
        <v>sam</v>
      </c>
      <c r="L28" s="269">
        <f t="shared" si="33"/>
        <v>42385</v>
      </c>
      <c r="M28" s="36" t="str">
        <f t="shared" si="24"/>
        <v>mar</v>
      </c>
      <c r="N28" s="269">
        <f t="shared" si="34"/>
        <v>42416</v>
      </c>
      <c r="O28" s="36" t="str">
        <f t="shared" si="25"/>
        <v>mer</v>
      </c>
      <c r="P28" s="269">
        <f t="shared" si="35"/>
        <v>42445</v>
      </c>
      <c r="Q28" s="36" t="str">
        <f t="shared" si="47"/>
        <v>sam</v>
      </c>
      <c r="R28" s="269">
        <f t="shared" si="36"/>
        <v>42476</v>
      </c>
      <c r="S28" s="36" t="str">
        <f t="shared" si="44"/>
        <v>lun</v>
      </c>
      <c r="T28" s="269">
        <f t="shared" si="37"/>
        <v>42506</v>
      </c>
      <c r="U28" s="36" t="str">
        <f t="shared" si="45"/>
        <v>jeu</v>
      </c>
      <c r="V28" s="269">
        <f t="shared" si="38"/>
        <v>42537</v>
      </c>
      <c r="W28" s="25"/>
      <c r="AA28" s="322" t="s">
        <v>133</v>
      </c>
      <c r="AB28" s="635">
        <f>+((AF16*$Z$16)+(AF17*$Z$17)+(AF18*$Z$18)+(AF19*$Z$19)+(AF20*$Z$20)+(AF21*$Z$21)+(AF22*$Z$22))*thb</f>
        <v>880</v>
      </c>
      <c r="AC28" s="627"/>
      <c r="AD28" s="626">
        <f t="shared" ref="AD28:AD35" si="49">+AP16</f>
        <v>130</v>
      </c>
      <c r="AE28" s="636"/>
      <c r="AF28" s="23">
        <f t="shared" ref="AF28:AF35" si="50">ROUND(+AB28/AD28,0)</f>
        <v>7</v>
      </c>
      <c r="AG28" s="618"/>
      <c r="AJ28" s="109"/>
      <c r="AK28" s="22"/>
      <c r="AL28" s="22"/>
      <c r="AM28" s="109"/>
      <c r="AV28" s="480">
        <v>42579</v>
      </c>
      <c r="AW28" t="s">
        <v>768</v>
      </c>
    </row>
    <row r="29" spans="3:58" ht="12.75">
      <c r="C29" s="36" t="str">
        <f t="shared" si="27"/>
        <v>jeu</v>
      </c>
      <c r="D29" s="269">
        <f t="shared" si="29"/>
        <v>42264</v>
      </c>
      <c r="E29" s="36" t="str">
        <f t="shared" si="27"/>
        <v>sam</v>
      </c>
      <c r="F29" s="269">
        <f t="shared" si="30"/>
        <v>42294</v>
      </c>
      <c r="G29" s="36" t="str">
        <f t="shared" si="22"/>
        <v>mar</v>
      </c>
      <c r="H29" s="269">
        <f t="shared" si="31"/>
        <v>42325</v>
      </c>
      <c r="I29" s="36" t="str">
        <f t="shared" si="28"/>
        <v>jeu</v>
      </c>
      <c r="J29" s="269">
        <f t="shared" si="32"/>
        <v>42355</v>
      </c>
      <c r="K29" s="36" t="str">
        <f t="shared" si="23"/>
        <v>dim</v>
      </c>
      <c r="L29" s="479">
        <f t="shared" si="33"/>
        <v>42386</v>
      </c>
      <c r="M29" s="36" t="str">
        <f t="shared" si="24"/>
        <v>mer</v>
      </c>
      <c r="N29" s="269">
        <f t="shared" si="34"/>
        <v>42417</v>
      </c>
      <c r="O29" s="36" t="str">
        <f t="shared" si="25"/>
        <v>jeu</v>
      </c>
      <c r="P29" s="269">
        <f t="shared" si="35"/>
        <v>42446</v>
      </c>
      <c r="Q29" s="36" t="str">
        <f t="shared" si="47"/>
        <v>dim</v>
      </c>
      <c r="R29" s="483">
        <f t="shared" si="36"/>
        <v>42477</v>
      </c>
      <c r="S29" s="36" t="str">
        <f t="shared" si="44"/>
        <v>mar</v>
      </c>
      <c r="T29" s="269">
        <f t="shared" si="37"/>
        <v>42507</v>
      </c>
      <c r="U29" s="36" t="str">
        <f t="shared" si="45"/>
        <v>ven</v>
      </c>
      <c r="V29" s="269">
        <f t="shared" si="38"/>
        <v>42538</v>
      </c>
      <c r="W29" s="25"/>
      <c r="AA29" s="322" t="s">
        <v>797</v>
      </c>
      <c r="AB29" s="635">
        <f>+((AD16*$Z$16)+(AD17*$Z$17)+(AD18*$Z$18)+(AD19*$Z$19)+(AD20*$Z$20)+(AD21*$Z$21)+(AD22*$Z$22))*thb</f>
        <v>660</v>
      </c>
      <c r="AC29" s="627"/>
      <c r="AD29" s="626">
        <f t="shared" si="49"/>
        <v>100</v>
      </c>
      <c r="AE29" s="636"/>
      <c r="AF29" s="23">
        <f t="shared" si="50"/>
        <v>7</v>
      </c>
      <c r="AG29" s="618"/>
      <c r="AV29" s="480">
        <v>42580</v>
      </c>
      <c r="AW29" t="s">
        <v>769</v>
      </c>
    </row>
    <row r="30" spans="3:58" ht="12.75">
      <c r="C30" s="36" t="str">
        <f t="shared" si="27"/>
        <v>ven</v>
      </c>
      <c r="D30" s="269">
        <f t="shared" si="29"/>
        <v>42265</v>
      </c>
      <c r="E30" s="36" t="str">
        <f t="shared" si="27"/>
        <v>dim</v>
      </c>
      <c r="F30" s="479">
        <f t="shared" si="30"/>
        <v>42295</v>
      </c>
      <c r="G30" s="36" t="str">
        <f t="shared" si="22"/>
        <v>mer</v>
      </c>
      <c r="H30" s="269">
        <f t="shared" si="31"/>
        <v>42326</v>
      </c>
      <c r="I30" s="36" t="str">
        <f t="shared" si="28"/>
        <v>ven</v>
      </c>
      <c r="J30" s="269">
        <f t="shared" si="32"/>
        <v>42356</v>
      </c>
      <c r="K30" s="36" t="str">
        <f t="shared" si="23"/>
        <v>lun</v>
      </c>
      <c r="L30" s="269">
        <f t="shared" si="33"/>
        <v>42387</v>
      </c>
      <c r="M30" s="36" t="str">
        <f t="shared" si="24"/>
        <v>jeu</v>
      </c>
      <c r="N30" s="269">
        <f t="shared" si="34"/>
        <v>42418</v>
      </c>
      <c r="O30" s="36" t="str">
        <f t="shared" si="25"/>
        <v>ven</v>
      </c>
      <c r="P30" s="269">
        <f t="shared" si="35"/>
        <v>42447</v>
      </c>
      <c r="Q30" s="36" t="str">
        <f t="shared" si="47"/>
        <v>lun</v>
      </c>
      <c r="R30" s="269">
        <f t="shared" si="36"/>
        <v>42478</v>
      </c>
      <c r="S30" s="36" t="str">
        <f t="shared" si="44"/>
        <v>mer</v>
      </c>
      <c r="T30" s="269">
        <f t="shared" si="37"/>
        <v>42508</v>
      </c>
      <c r="U30" s="36" t="str">
        <f t="shared" si="45"/>
        <v>sam</v>
      </c>
      <c r="V30" s="269">
        <f t="shared" si="38"/>
        <v>42539</v>
      </c>
      <c r="W30" s="25"/>
      <c r="AA30" s="322" t="s">
        <v>171</v>
      </c>
      <c r="AB30" s="635">
        <f>+((AE16*$Z$16)+(AE17*$Z$17)+(AE18*$Z$18)+(AE19*$Z$19)+(AE20*$Z$20)+(AE21*$Z$21)+(AE22*$Z$22))*tha+W44</f>
        <v>2325</v>
      </c>
      <c r="AC30" s="627"/>
      <c r="AD30" s="626">
        <f t="shared" si="49"/>
        <v>200</v>
      </c>
      <c r="AE30" s="636"/>
      <c r="AF30" s="23">
        <f t="shared" si="50"/>
        <v>12</v>
      </c>
      <c r="AG30" s="618"/>
      <c r="AV30" s="480">
        <v>42604</v>
      </c>
      <c r="AW30" t="s">
        <v>770</v>
      </c>
    </row>
    <row r="31" spans="3:58" ht="12.75">
      <c r="C31" s="36" t="str">
        <f t="shared" si="27"/>
        <v>sam</v>
      </c>
      <c r="D31" s="269">
        <f t="shared" si="29"/>
        <v>42266</v>
      </c>
      <c r="E31" s="36" t="str">
        <f t="shared" si="27"/>
        <v>lun</v>
      </c>
      <c r="F31" s="269">
        <f t="shared" si="30"/>
        <v>42296</v>
      </c>
      <c r="G31" s="36" t="str">
        <f t="shared" si="22"/>
        <v>jeu</v>
      </c>
      <c r="H31" s="269">
        <f t="shared" si="31"/>
        <v>42327</v>
      </c>
      <c r="I31" s="36" t="str">
        <f t="shared" si="28"/>
        <v>sam</v>
      </c>
      <c r="J31" s="269">
        <f t="shared" si="32"/>
        <v>42357</v>
      </c>
      <c r="K31" s="36" t="str">
        <f t="shared" si="23"/>
        <v>mar</v>
      </c>
      <c r="L31" s="269">
        <f t="shared" si="33"/>
        <v>42388</v>
      </c>
      <c r="M31" s="36" t="str">
        <f t="shared" si="24"/>
        <v>ven</v>
      </c>
      <c r="N31" s="269">
        <f t="shared" si="34"/>
        <v>42419</v>
      </c>
      <c r="O31" s="36" t="str">
        <f t="shared" si="25"/>
        <v>sam</v>
      </c>
      <c r="P31" s="269">
        <f t="shared" si="35"/>
        <v>42448</v>
      </c>
      <c r="Q31" s="36" t="str">
        <f t="shared" si="47"/>
        <v>mar</v>
      </c>
      <c r="R31" s="269">
        <f t="shared" si="36"/>
        <v>42479</v>
      </c>
      <c r="S31" s="36" t="str">
        <f t="shared" si="44"/>
        <v>jeu</v>
      </c>
      <c r="T31" s="269">
        <f t="shared" si="37"/>
        <v>42509</v>
      </c>
      <c r="U31" s="36" t="str">
        <f t="shared" si="45"/>
        <v>dim</v>
      </c>
      <c r="V31" s="269">
        <f t="shared" si="38"/>
        <v>42540</v>
      </c>
      <c r="W31" s="25"/>
      <c r="AA31" s="322" t="s">
        <v>134</v>
      </c>
      <c r="AB31" s="635">
        <f>+((AC16*$Z$16)+(AC17*$Z$17)+(AC18*$Z$18)+(AC19*$Z$19)+(AC20*$Z$20)+(AC21*$Z$21)+(AC22*$Z$22))*thb</f>
        <v>1955</v>
      </c>
      <c r="AC31" s="627"/>
      <c r="AD31" s="626">
        <f t="shared" si="49"/>
        <v>150</v>
      </c>
      <c r="AE31" s="636"/>
      <c r="AF31" s="23">
        <f t="shared" si="50"/>
        <v>13</v>
      </c>
      <c r="AG31" s="618"/>
      <c r="AV31" s="480">
        <v>42605</v>
      </c>
      <c r="AW31" t="s">
        <v>771</v>
      </c>
    </row>
    <row r="32" spans="3:58" ht="12.75">
      <c r="C32" s="36" t="str">
        <f t="shared" si="27"/>
        <v>dim</v>
      </c>
      <c r="D32" s="479">
        <f t="shared" si="29"/>
        <v>42267</v>
      </c>
      <c r="E32" s="36" t="str">
        <f t="shared" si="27"/>
        <v>mar</v>
      </c>
      <c r="F32" s="269">
        <f t="shared" si="30"/>
        <v>42297</v>
      </c>
      <c r="G32" s="36" t="str">
        <f t="shared" si="22"/>
        <v>ven</v>
      </c>
      <c r="H32" s="269">
        <f t="shared" si="31"/>
        <v>42328</v>
      </c>
      <c r="I32" s="36" t="str">
        <f t="shared" si="28"/>
        <v>dim</v>
      </c>
      <c r="J32" s="269">
        <f t="shared" si="32"/>
        <v>42358</v>
      </c>
      <c r="K32" s="36" t="str">
        <f t="shared" si="23"/>
        <v>mer</v>
      </c>
      <c r="L32" s="269">
        <f t="shared" si="33"/>
        <v>42389</v>
      </c>
      <c r="M32" s="36" t="str">
        <f t="shared" si="24"/>
        <v>sam</v>
      </c>
      <c r="N32" s="269">
        <f t="shared" si="34"/>
        <v>42420</v>
      </c>
      <c r="O32" s="36" t="str">
        <f t="shared" si="25"/>
        <v>dim</v>
      </c>
      <c r="P32" s="479">
        <f t="shared" si="35"/>
        <v>42449</v>
      </c>
      <c r="Q32" s="36" t="str">
        <f t="shared" si="47"/>
        <v>mer</v>
      </c>
      <c r="R32" s="269">
        <f t="shared" si="36"/>
        <v>42480</v>
      </c>
      <c r="S32" s="36" t="str">
        <f t="shared" si="44"/>
        <v>ven</v>
      </c>
      <c r="T32" s="269">
        <f t="shared" si="37"/>
        <v>42510</v>
      </c>
      <c r="U32" s="36" t="str">
        <f t="shared" si="45"/>
        <v>lun</v>
      </c>
      <c r="V32" s="269">
        <f t="shared" si="38"/>
        <v>42541</v>
      </c>
      <c r="W32" s="25"/>
      <c r="AA32" s="613" t="s">
        <v>131</v>
      </c>
      <c r="AB32" s="635">
        <f>+((AJ16*$Z$16)+(AJ17*$Z$17)+(AJ18*$Z$18)+(AJ19*$Z$19)+(AJ20*$Z$20)+(AJ21*$Z$21)+(AJ22*$Z$22))*thb</f>
        <v>1320</v>
      </c>
      <c r="AC32" s="627"/>
      <c r="AD32" s="626">
        <f t="shared" si="49"/>
        <v>100</v>
      </c>
      <c r="AE32" s="636"/>
      <c r="AF32" s="23">
        <f t="shared" si="50"/>
        <v>13</v>
      </c>
      <c r="AG32" s="618"/>
      <c r="AV32" s="480">
        <v>42606</v>
      </c>
      <c r="AW32" t="s">
        <v>772</v>
      </c>
    </row>
    <row r="33" spans="2:58" ht="12.75">
      <c r="C33" s="36" t="str">
        <f t="shared" si="27"/>
        <v>lun</v>
      </c>
      <c r="D33" s="269">
        <f t="shared" si="29"/>
        <v>42268</v>
      </c>
      <c r="E33" s="36" t="str">
        <f t="shared" si="27"/>
        <v>mer</v>
      </c>
      <c r="F33" s="269">
        <f t="shared" si="30"/>
        <v>42298</v>
      </c>
      <c r="G33" s="36" t="str">
        <f t="shared" si="22"/>
        <v>sam</v>
      </c>
      <c r="H33" s="269">
        <f t="shared" si="31"/>
        <v>42329</v>
      </c>
      <c r="I33" s="36" t="str">
        <f t="shared" si="28"/>
        <v>lun</v>
      </c>
      <c r="J33" s="269">
        <f t="shared" si="32"/>
        <v>42359</v>
      </c>
      <c r="K33" s="36" t="str">
        <f t="shared" si="23"/>
        <v>jeu</v>
      </c>
      <c r="L33" s="269">
        <f t="shared" si="33"/>
        <v>42390</v>
      </c>
      <c r="M33" s="36" t="str">
        <f t="shared" si="24"/>
        <v>dim</v>
      </c>
      <c r="N33" s="479">
        <f t="shared" si="34"/>
        <v>42421</v>
      </c>
      <c r="O33" s="36" t="str">
        <f t="shared" si="25"/>
        <v>lun</v>
      </c>
      <c r="P33" s="269">
        <f t="shared" si="35"/>
        <v>42450</v>
      </c>
      <c r="Q33" s="36" t="str">
        <f t="shared" si="47"/>
        <v>jeu</v>
      </c>
      <c r="R33" s="269">
        <f t="shared" si="36"/>
        <v>42481</v>
      </c>
      <c r="S33" s="36" t="str">
        <f t="shared" si="44"/>
        <v>sam</v>
      </c>
      <c r="T33" s="269">
        <f t="shared" si="37"/>
        <v>42511</v>
      </c>
      <c r="U33" s="36" t="str">
        <f t="shared" si="45"/>
        <v>mar</v>
      </c>
      <c r="V33" s="269">
        <f t="shared" si="38"/>
        <v>42542</v>
      </c>
      <c r="W33" s="25"/>
      <c r="AA33" s="322" t="s">
        <v>812</v>
      </c>
      <c r="AB33" s="635">
        <f>+((AH16*$Z$16)+(AH17*$Z$17)+(AH18*$Z$18)+(AH19*$Z$19)+(AH20*$Z$20)+(AH21*$Z$21)+(AH22*$Z$22))*thb</f>
        <v>420</v>
      </c>
      <c r="AC33" s="627"/>
      <c r="AD33" s="626">
        <f t="shared" si="49"/>
        <v>70</v>
      </c>
      <c r="AE33" s="636"/>
      <c r="AF33" s="23">
        <f t="shared" si="50"/>
        <v>6</v>
      </c>
      <c r="AG33" s="618"/>
      <c r="AV33" s="480">
        <v>42607</v>
      </c>
      <c r="AW33" t="s">
        <v>765</v>
      </c>
      <c r="AX33" s="22"/>
      <c r="AY33" s="22"/>
      <c r="AZ33" s="22"/>
      <c r="BA33" s="22"/>
      <c r="BB33" s="22"/>
      <c r="BC33" s="22"/>
      <c r="BD33" s="22"/>
      <c r="BE33" s="22"/>
      <c r="BF33" s="22"/>
    </row>
    <row r="34" spans="2:58" ht="12.75">
      <c r="C34" s="36" t="str">
        <f t="shared" si="27"/>
        <v>mar</v>
      </c>
      <c r="D34" s="269">
        <f t="shared" si="29"/>
        <v>42269</v>
      </c>
      <c r="E34" s="36" t="str">
        <f t="shared" si="27"/>
        <v>jeu</v>
      </c>
      <c r="F34" s="269">
        <f t="shared" si="30"/>
        <v>42299</v>
      </c>
      <c r="G34" s="36" t="str">
        <f t="shared" si="22"/>
        <v>dim</v>
      </c>
      <c r="H34" s="479">
        <f t="shared" si="31"/>
        <v>42330</v>
      </c>
      <c r="I34" s="36" t="str">
        <f t="shared" si="28"/>
        <v>mar</v>
      </c>
      <c r="J34" s="269">
        <f t="shared" si="32"/>
        <v>42360</v>
      </c>
      <c r="K34" s="36" t="str">
        <f t="shared" si="23"/>
        <v>ven</v>
      </c>
      <c r="L34" s="269">
        <f t="shared" si="33"/>
        <v>42391</v>
      </c>
      <c r="M34" s="36" t="str">
        <f t="shared" si="24"/>
        <v>lun</v>
      </c>
      <c r="N34" s="269">
        <f t="shared" si="34"/>
        <v>42422</v>
      </c>
      <c r="O34" s="36" t="str">
        <f t="shared" si="25"/>
        <v>mar</v>
      </c>
      <c r="P34" s="269">
        <f t="shared" si="35"/>
        <v>42451</v>
      </c>
      <c r="Q34" s="36" t="str">
        <f t="shared" si="47"/>
        <v>ven</v>
      </c>
      <c r="R34" s="269">
        <f t="shared" si="36"/>
        <v>42482</v>
      </c>
      <c r="S34" s="36" t="str">
        <f t="shared" si="44"/>
        <v>dim</v>
      </c>
      <c r="T34" s="479">
        <f t="shared" si="37"/>
        <v>42512</v>
      </c>
      <c r="U34" s="36" t="str">
        <f t="shared" si="45"/>
        <v>mer</v>
      </c>
      <c r="V34" s="269">
        <f t="shared" si="38"/>
        <v>42543</v>
      </c>
      <c r="W34" s="25"/>
      <c r="AA34" s="322" t="s">
        <v>810</v>
      </c>
      <c r="AB34" s="635">
        <f>+((AI16*$Z$16)+(AI17*$Z$17)+(AI18*$Z$18)+(AI19*$Z$19)+(AI20*$Z$20)+(AI21*$Z$21)+(AI22*$Z$22))*thb</f>
        <v>420</v>
      </c>
      <c r="AC34" s="627"/>
      <c r="AD34" s="626">
        <f t="shared" si="49"/>
        <v>70</v>
      </c>
      <c r="AE34" s="636"/>
      <c r="AF34" s="23">
        <f t="shared" si="50"/>
        <v>6</v>
      </c>
      <c r="AG34" s="618"/>
      <c r="AV34" s="480">
        <v>42608</v>
      </c>
      <c r="AW34" t="s">
        <v>766</v>
      </c>
      <c r="AX34" s="22"/>
      <c r="AY34" s="22"/>
      <c r="AZ34" s="22"/>
      <c r="BA34" s="22"/>
      <c r="BB34" s="22"/>
      <c r="BC34" s="22"/>
      <c r="BD34" s="22"/>
      <c r="BE34" s="22"/>
      <c r="BF34" s="22"/>
    </row>
    <row r="35" spans="2:58">
      <c r="C35" s="36" t="str">
        <f t="shared" si="27"/>
        <v>mer</v>
      </c>
      <c r="D35" s="269">
        <f t="shared" si="29"/>
        <v>42270</v>
      </c>
      <c r="E35" s="36" t="str">
        <f t="shared" si="27"/>
        <v>ven</v>
      </c>
      <c r="F35" s="269">
        <f t="shared" si="30"/>
        <v>42300</v>
      </c>
      <c r="G35" s="36" t="str">
        <f t="shared" si="22"/>
        <v>lun</v>
      </c>
      <c r="H35" s="269">
        <f t="shared" si="31"/>
        <v>42331</v>
      </c>
      <c r="I35" s="36" t="str">
        <f t="shared" si="28"/>
        <v>mer</v>
      </c>
      <c r="J35" s="269">
        <f t="shared" si="32"/>
        <v>42361</v>
      </c>
      <c r="K35" s="36" t="str">
        <f t="shared" si="23"/>
        <v>sam</v>
      </c>
      <c r="L35" s="269">
        <f t="shared" si="33"/>
        <v>42392</v>
      </c>
      <c r="M35" s="36" t="str">
        <f t="shared" si="24"/>
        <v>mar</v>
      </c>
      <c r="N35" s="269">
        <f t="shared" si="34"/>
        <v>42423</v>
      </c>
      <c r="O35" s="36" t="str">
        <f t="shared" si="25"/>
        <v>mer</v>
      </c>
      <c r="P35" s="269">
        <f t="shared" si="35"/>
        <v>42452</v>
      </c>
      <c r="Q35" s="36" t="str">
        <f t="shared" si="47"/>
        <v>sam</v>
      </c>
      <c r="R35" s="269">
        <f t="shared" si="36"/>
        <v>42483</v>
      </c>
      <c r="S35" s="36" t="str">
        <f t="shared" si="44"/>
        <v>lun</v>
      </c>
      <c r="T35" s="269">
        <f t="shared" si="37"/>
        <v>42513</v>
      </c>
      <c r="U35" s="36" t="str">
        <f t="shared" si="45"/>
        <v>jeu</v>
      </c>
      <c r="V35" s="269">
        <f t="shared" si="38"/>
        <v>42544</v>
      </c>
      <c r="W35" s="25"/>
      <c r="AA35" s="613" t="s">
        <v>130</v>
      </c>
      <c r="AB35" s="637">
        <f>+((AG16*$Z$16)+(AG17*$Z$17)+(AG18*$Z$18)+(AG19*$Z$19)+(AG20*$Z$20)+(AG21*$Z$21)+(AG22*$Z$22))*thb</f>
        <v>420</v>
      </c>
      <c r="AC35" s="638"/>
      <c r="AD35" s="639">
        <f t="shared" si="49"/>
        <v>70</v>
      </c>
      <c r="AE35" s="640"/>
      <c r="AF35" s="23">
        <f t="shared" si="50"/>
        <v>6</v>
      </c>
      <c r="AG35" s="618"/>
      <c r="AJ35" s="10"/>
      <c r="AX35" s="22"/>
      <c r="AY35" s="22"/>
      <c r="AZ35" s="22"/>
      <c r="BA35" s="22"/>
      <c r="BB35" s="22"/>
      <c r="BC35" s="22"/>
      <c r="BD35" s="22"/>
      <c r="BE35" s="22"/>
      <c r="BF35" s="22"/>
    </row>
    <row r="36" spans="2:58">
      <c r="C36" s="36" t="str">
        <f t="shared" si="27"/>
        <v>jeu</v>
      </c>
      <c r="D36" s="269">
        <f t="shared" si="29"/>
        <v>42271</v>
      </c>
      <c r="E36" s="36" t="str">
        <f t="shared" si="27"/>
        <v>sam</v>
      </c>
      <c r="F36" s="269">
        <f t="shared" si="30"/>
        <v>42301</v>
      </c>
      <c r="G36" s="36" t="str">
        <f t="shared" si="22"/>
        <v>mar</v>
      </c>
      <c r="H36" s="269">
        <f t="shared" si="31"/>
        <v>42332</v>
      </c>
      <c r="I36" s="36" t="str">
        <f t="shared" si="28"/>
        <v>jeu</v>
      </c>
      <c r="J36" s="269">
        <f t="shared" si="32"/>
        <v>42362</v>
      </c>
      <c r="K36" s="36" t="str">
        <f t="shared" si="23"/>
        <v>dim</v>
      </c>
      <c r="L36" s="479">
        <f t="shared" si="33"/>
        <v>42393</v>
      </c>
      <c r="M36" s="36" t="str">
        <f t="shared" si="24"/>
        <v>mer</v>
      </c>
      <c r="N36" s="269">
        <f t="shared" si="34"/>
        <v>42424</v>
      </c>
      <c r="O36" s="36" t="str">
        <f t="shared" si="25"/>
        <v>jeu</v>
      </c>
      <c r="P36" s="269">
        <f t="shared" si="35"/>
        <v>42453</v>
      </c>
      <c r="Q36" s="36" t="str">
        <f t="shared" si="47"/>
        <v>dim</v>
      </c>
      <c r="R36" s="479">
        <f t="shared" si="36"/>
        <v>42484</v>
      </c>
      <c r="S36" s="36" t="str">
        <f t="shared" si="44"/>
        <v>mar</v>
      </c>
      <c r="T36" s="269">
        <f t="shared" si="37"/>
        <v>42514</v>
      </c>
      <c r="U36" s="36" t="str">
        <f t="shared" si="45"/>
        <v>ven</v>
      </c>
      <c r="V36" s="269">
        <f t="shared" si="38"/>
        <v>42545</v>
      </c>
      <c r="W36" s="25"/>
      <c r="AX36" s="22"/>
      <c r="AY36" s="22"/>
      <c r="AZ36" s="22"/>
      <c r="BA36" s="22"/>
      <c r="BB36" s="22"/>
      <c r="BC36" s="22"/>
      <c r="BD36" s="22"/>
      <c r="BE36" s="22"/>
      <c r="BF36" s="22"/>
    </row>
    <row r="37" spans="2:58">
      <c r="C37" s="36" t="str">
        <f t="shared" si="27"/>
        <v>ven</v>
      </c>
      <c r="D37" s="269">
        <f t="shared" si="29"/>
        <v>42272</v>
      </c>
      <c r="E37" s="36" t="str">
        <f t="shared" si="27"/>
        <v>dim</v>
      </c>
      <c r="F37" s="479">
        <f t="shared" si="30"/>
        <v>42302</v>
      </c>
      <c r="G37" s="36" t="str">
        <f t="shared" si="22"/>
        <v>mer</v>
      </c>
      <c r="H37" s="269">
        <f t="shared" si="31"/>
        <v>42333</v>
      </c>
      <c r="I37" s="36" t="str">
        <f t="shared" si="28"/>
        <v>ven</v>
      </c>
      <c r="J37" s="269">
        <f t="shared" si="32"/>
        <v>42363</v>
      </c>
      <c r="K37" s="36" t="str">
        <f t="shared" si="23"/>
        <v>lun</v>
      </c>
      <c r="L37" s="269">
        <f t="shared" si="33"/>
        <v>42394</v>
      </c>
      <c r="M37" s="36" t="str">
        <f t="shared" si="24"/>
        <v>jeu</v>
      </c>
      <c r="N37" s="269">
        <f t="shared" si="34"/>
        <v>42425</v>
      </c>
      <c r="O37" s="36" t="str">
        <f t="shared" si="25"/>
        <v>ven</v>
      </c>
      <c r="P37" s="269">
        <f t="shared" si="35"/>
        <v>42454</v>
      </c>
      <c r="Q37" s="36" t="str">
        <f t="shared" si="47"/>
        <v>lun</v>
      </c>
      <c r="R37" s="269">
        <f t="shared" si="36"/>
        <v>42485</v>
      </c>
      <c r="S37" s="36" t="str">
        <f t="shared" si="44"/>
        <v>mer</v>
      </c>
      <c r="T37" s="269">
        <f t="shared" si="37"/>
        <v>42515</v>
      </c>
      <c r="U37" s="36" t="str">
        <f t="shared" si="45"/>
        <v>sam</v>
      </c>
      <c r="V37" s="269">
        <f t="shared" si="38"/>
        <v>42546</v>
      </c>
      <c r="W37" s="25"/>
      <c r="AB37" s="10">
        <f>SUM(AB27:AB36)</f>
        <v>9060</v>
      </c>
    </row>
    <row r="38" spans="2:58">
      <c r="C38" s="36" t="str">
        <f t="shared" si="27"/>
        <v>sam</v>
      </c>
      <c r="D38" s="269">
        <f t="shared" si="29"/>
        <v>42273</v>
      </c>
      <c r="E38" s="36" t="str">
        <f t="shared" si="27"/>
        <v>lun</v>
      </c>
      <c r="F38" s="269">
        <f t="shared" si="30"/>
        <v>42303</v>
      </c>
      <c r="G38" s="36" t="str">
        <f t="shared" si="22"/>
        <v>jeu</v>
      </c>
      <c r="H38" s="269">
        <f t="shared" si="31"/>
        <v>42334</v>
      </c>
      <c r="I38" s="36" t="str">
        <f t="shared" si="28"/>
        <v>sam</v>
      </c>
      <c r="J38" s="269">
        <f t="shared" si="32"/>
        <v>42364</v>
      </c>
      <c r="K38" s="36" t="str">
        <f t="shared" si="23"/>
        <v>mar</v>
      </c>
      <c r="L38" s="269">
        <f t="shared" si="33"/>
        <v>42395</v>
      </c>
      <c r="M38" s="36" t="str">
        <f t="shared" si="24"/>
        <v>ven</v>
      </c>
      <c r="N38" s="269">
        <f t="shared" si="34"/>
        <v>42426</v>
      </c>
      <c r="O38" s="36" t="str">
        <f t="shared" si="25"/>
        <v>sam</v>
      </c>
      <c r="P38" s="269">
        <f t="shared" si="35"/>
        <v>42455</v>
      </c>
      <c r="Q38" s="36" t="str">
        <f t="shared" si="47"/>
        <v>mar</v>
      </c>
      <c r="R38" s="269">
        <f t="shared" si="36"/>
        <v>42486</v>
      </c>
      <c r="S38" s="36" t="str">
        <f t="shared" si="44"/>
        <v>jeu</v>
      </c>
      <c r="T38" s="269">
        <f t="shared" si="37"/>
        <v>42516</v>
      </c>
      <c r="U38" s="36" t="str">
        <f t="shared" si="45"/>
        <v>dim</v>
      </c>
      <c r="V38" s="269">
        <f t="shared" si="38"/>
        <v>42547</v>
      </c>
      <c r="W38" s="25"/>
      <c r="AN38" s="10"/>
      <c r="AO38" s="10"/>
      <c r="AP38" s="10"/>
    </row>
    <row r="39" spans="2:58">
      <c r="C39" s="36" t="str">
        <f t="shared" si="27"/>
        <v>dim</v>
      </c>
      <c r="D39" s="479">
        <f t="shared" si="29"/>
        <v>42274</v>
      </c>
      <c r="E39" s="36" t="str">
        <f t="shared" si="27"/>
        <v>mar</v>
      </c>
      <c r="F39" s="269">
        <f t="shared" si="30"/>
        <v>42304</v>
      </c>
      <c r="G39" s="36" t="str">
        <f t="shared" si="22"/>
        <v>ven</v>
      </c>
      <c r="H39" s="269">
        <f t="shared" si="31"/>
        <v>42335</v>
      </c>
      <c r="I39" s="36" t="str">
        <f t="shared" si="28"/>
        <v>dim</v>
      </c>
      <c r="J39" s="269">
        <f t="shared" si="32"/>
        <v>42365</v>
      </c>
      <c r="K39" s="36" t="str">
        <f t="shared" si="23"/>
        <v>mer</v>
      </c>
      <c r="L39" s="269">
        <f t="shared" si="33"/>
        <v>42396</v>
      </c>
      <c r="M39" s="36" t="str">
        <f t="shared" si="24"/>
        <v>sam</v>
      </c>
      <c r="N39" s="269">
        <f t="shared" si="34"/>
        <v>42427</v>
      </c>
      <c r="O39" s="36" t="str">
        <f t="shared" si="25"/>
        <v>dim</v>
      </c>
      <c r="P39" s="479">
        <f t="shared" si="35"/>
        <v>42456</v>
      </c>
      <c r="Q39" s="36" t="str">
        <f t="shared" si="47"/>
        <v>mer</v>
      </c>
      <c r="R39" s="269">
        <f t="shared" si="36"/>
        <v>42487</v>
      </c>
      <c r="S39" s="36" t="str">
        <f t="shared" si="44"/>
        <v>ven</v>
      </c>
      <c r="T39" s="269">
        <f t="shared" si="37"/>
        <v>42517</v>
      </c>
      <c r="U39" s="36" t="str">
        <f t="shared" si="45"/>
        <v>lun</v>
      </c>
      <c r="V39" s="269">
        <f t="shared" si="38"/>
        <v>42548</v>
      </c>
      <c r="W39" s="25"/>
    </row>
    <row r="40" spans="2:58">
      <c r="C40" s="36" t="str">
        <f t="shared" si="27"/>
        <v>lun</v>
      </c>
      <c r="D40" s="269">
        <f t="shared" si="29"/>
        <v>42275</v>
      </c>
      <c r="E40" s="36" t="str">
        <f t="shared" si="27"/>
        <v>mer</v>
      </c>
      <c r="F40" s="269">
        <f t="shared" si="30"/>
        <v>42305</v>
      </c>
      <c r="G40" s="36" t="str">
        <f t="shared" si="22"/>
        <v>sam</v>
      </c>
      <c r="H40" s="269">
        <f t="shared" si="31"/>
        <v>42336</v>
      </c>
      <c r="I40" s="36" t="str">
        <f t="shared" si="28"/>
        <v>lun</v>
      </c>
      <c r="J40" s="269">
        <f t="shared" si="32"/>
        <v>42366</v>
      </c>
      <c r="K40" s="36" t="str">
        <f t="shared" si="23"/>
        <v>jeu</v>
      </c>
      <c r="L40" s="269">
        <f t="shared" si="33"/>
        <v>42397</v>
      </c>
      <c r="M40" s="36" t="str">
        <f t="shared" si="24"/>
        <v>dim</v>
      </c>
      <c r="N40" s="479">
        <f t="shared" si="34"/>
        <v>42428</v>
      </c>
      <c r="O40" s="36" t="str">
        <f t="shared" si="25"/>
        <v>lun</v>
      </c>
      <c r="P40" s="269">
        <f t="shared" si="35"/>
        <v>42457</v>
      </c>
      <c r="Q40" s="36" t="str">
        <f t="shared" si="47"/>
        <v>jeu</v>
      </c>
      <c r="R40" s="269">
        <f t="shared" si="36"/>
        <v>42488</v>
      </c>
      <c r="S40" s="36" t="str">
        <f t="shared" si="44"/>
        <v>sam</v>
      </c>
      <c r="T40" s="269">
        <f t="shared" si="37"/>
        <v>42518</v>
      </c>
      <c r="U40" s="36" t="str">
        <f t="shared" si="45"/>
        <v>mar</v>
      </c>
      <c r="V40" s="269">
        <f t="shared" si="38"/>
        <v>42549</v>
      </c>
      <c r="W40" s="25"/>
    </row>
    <row r="41" spans="2:58">
      <c r="C41" s="36" t="str">
        <f t="shared" si="27"/>
        <v>mar</v>
      </c>
      <c r="D41" s="269">
        <f t="shared" si="29"/>
        <v>42276</v>
      </c>
      <c r="E41" s="36" t="str">
        <f t="shared" si="27"/>
        <v>jeu</v>
      </c>
      <c r="F41" s="269">
        <f t="shared" si="30"/>
        <v>42306</v>
      </c>
      <c r="G41" s="36"/>
      <c r="H41" s="699">
        <f t="shared" si="31"/>
        <v>42337</v>
      </c>
      <c r="I41" s="36" t="str">
        <f t="shared" si="28"/>
        <v>mar</v>
      </c>
      <c r="J41" s="269">
        <f t="shared" si="32"/>
        <v>42367</v>
      </c>
      <c r="K41" s="36" t="str">
        <f t="shared" si="23"/>
        <v>ven</v>
      </c>
      <c r="L41" s="269">
        <f t="shared" si="33"/>
        <v>42398</v>
      </c>
      <c r="M41" s="36"/>
      <c r="N41" s="269">
        <f t="shared" si="34"/>
        <v>42429</v>
      </c>
      <c r="O41" s="36" t="str">
        <f t="shared" si="25"/>
        <v>mar</v>
      </c>
      <c r="P41" s="269">
        <f t="shared" si="35"/>
        <v>42458</v>
      </c>
      <c r="Q41" s="36" t="str">
        <f t="shared" si="47"/>
        <v>ven</v>
      </c>
      <c r="R41" s="269">
        <f t="shared" si="36"/>
        <v>42489</v>
      </c>
      <c r="S41" s="36" t="str">
        <f t="shared" si="44"/>
        <v>dim</v>
      </c>
      <c r="T41" s="479">
        <f t="shared" si="37"/>
        <v>42519</v>
      </c>
      <c r="U41" s="36" t="str">
        <f t="shared" si="45"/>
        <v>mer</v>
      </c>
      <c r="V41" s="269">
        <f t="shared" si="38"/>
        <v>42550</v>
      </c>
      <c r="W41" s="25"/>
    </row>
    <row r="42" spans="2:58">
      <c r="C42" s="36" t="str">
        <f t="shared" si="27"/>
        <v>mer</v>
      </c>
      <c r="D42" s="269">
        <f t="shared" si="29"/>
        <v>42277</v>
      </c>
      <c r="E42" s="36" t="str">
        <f t="shared" si="27"/>
        <v>ven</v>
      </c>
      <c r="F42" s="269">
        <f t="shared" si="30"/>
        <v>42307</v>
      </c>
      <c r="G42" s="36" t="str">
        <f t="shared" si="22"/>
        <v>lun</v>
      </c>
      <c r="H42" s="269">
        <f t="shared" si="31"/>
        <v>42338</v>
      </c>
      <c r="I42" s="36" t="str">
        <f t="shared" si="28"/>
        <v>mer</v>
      </c>
      <c r="J42" s="269">
        <f t="shared" si="32"/>
        <v>42368</v>
      </c>
      <c r="K42" s="36" t="str">
        <f t="shared" si="23"/>
        <v>sam</v>
      </c>
      <c r="L42" s="269">
        <f t="shared" si="33"/>
        <v>42399</v>
      </c>
      <c r="M42" s="36"/>
      <c r="N42" s="269"/>
      <c r="O42" s="36" t="str">
        <f t="shared" si="25"/>
        <v>mer</v>
      </c>
      <c r="P42" s="269">
        <f t="shared" si="35"/>
        <v>42459</v>
      </c>
      <c r="Q42" s="36" t="str">
        <f t="shared" si="47"/>
        <v>sam</v>
      </c>
      <c r="R42" s="269">
        <f t="shared" si="36"/>
        <v>42490</v>
      </c>
      <c r="S42" s="36" t="str">
        <f t="shared" si="44"/>
        <v>lun</v>
      </c>
      <c r="T42" s="269">
        <f t="shared" si="37"/>
        <v>42520</v>
      </c>
      <c r="U42" s="36" t="str">
        <f t="shared" si="45"/>
        <v>jeu</v>
      </c>
      <c r="V42" s="269">
        <f t="shared" si="38"/>
        <v>42551</v>
      </c>
      <c r="W42" s="25"/>
      <c r="AF42" s="306"/>
    </row>
    <row r="43" spans="2:58">
      <c r="C43" s="36"/>
      <c r="D43" s="269"/>
      <c r="E43" s="36" t="str">
        <f t="shared" si="27"/>
        <v>sam</v>
      </c>
      <c r="F43" s="269">
        <f t="shared" si="30"/>
        <v>42308</v>
      </c>
      <c r="G43" s="36"/>
      <c r="H43" s="269"/>
      <c r="I43" s="36" t="str">
        <f t="shared" si="28"/>
        <v>jeu</v>
      </c>
      <c r="J43" s="269">
        <f t="shared" si="32"/>
        <v>42369</v>
      </c>
      <c r="K43" s="36" t="str">
        <f t="shared" si="23"/>
        <v>dim</v>
      </c>
      <c r="L43" s="479">
        <f t="shared" si="33"/>
        <v>42400</v>
      </c>
      <c r="M43" s="36"/>
      <c r="N43" s="269"/>
      <c r="O43" s="36" t="str">
        <f t="shared" si="25"/>
        <v>jeu</v>
      </c>
      <c r="P43" s="269">
        <f t="shared" si="35"/>
        <v>42460</v>
      </c>
      <c r="Q43" s="36"/>
      <c r="R43" s="331"/>
      <c r="S43" s="289" t="str">
        <f>TEXT(T43,"jjj")</f>
        <v>mar</v>
      </c>
      <c r="T43" s="269">
        <f t="shared" si="37"/>
        <v>42521</v>
      </c>
      <c r="U43" s="36"/>
      <c r="V43" s="269"/>
    </row>
    <row r="44" spans="2:58" ht="12.75">
      <c r="B44" s="10"/>
      <c r="C44" s="23"/>
      <c r="D44" s="291"/>
      <c r="E44" s="111" t="s">
        <v>168</v>
      </c>
      <c r="F44" s="478"/>
      <c r="G44" s="38"/>
      <c r="H44" s="38"/>
      <c r="I44" s="38"/>
      <c r="J44" s="486"/>
      <c r="K44" s="38"/>
      <c r="L44" s="486"/>
      <c r="M44" s="38"/>
      <c r="N44" s="485"/>
      <c r="O44" s="487" t="s">
        <v>187</v>
      </c>
      <c r="P44" s="478"/>
      <c r="Q44" s="38"/>
      <c r="R44" s="38"/>
      <c r="S44" s="488"/>
      <c r="T44" s="486"/>
      <c r="U44" s="38"/>
      <c r="V44" s="489"/>
      <c r="W44" s="181">
        <f>+W45*tha</f>
        <v>435</v>
      </c>
    </row>
    <row r="45" spans="2:58">
      <c r="B45" s="313"/>
      <c r="C45" s="700" t="s">
        <v>1041</v>
      </c>
      <c r="D45" s="22">
        <f>COUNTIF(C13:C43,"dim")-1</f>
        <v>3</v>
      </c>
      <c r="F45" s="22">
        <f>COUNTIF(E13:E43,"dim")</f>
        <v>4</v>
      </c>
      <c r="H45" s="22">
        <f>COUNTIF(G13:G43,"dim")-1</f>
        <v>3</v>
      </c>
      <c r="I45" s="22"/>
      <c r="J45" s="22">
        <f>COUNTIF(I13:I43,"dim")-4</f>
        <v>0</v>
      </c>
      <c r="K45" s="22"/>
      <c r="L45" s="22">
        <f>COUNTIF(K13:K43,"dim")</f>
        <v>5</v>
      </c>
      <c r="M45" s="22"/>
      <c r="N45" s="22">
        <f>COUNTIF(M13:M43,"dim")</f>
        <v>4</v>
      </c>
      <c r="O45" s="22"/>
      <c r="P45" s="22">
        <f>COUNTIF(O13:O43,"dim")</f>
        <v>4</v>
      </c>
      <c r="Q45" s="22"/>
      <c r="R45" s="22">
        <f>COUNTIF(Q13:Q43,"dim")-1</f>
        <v>3</v>
      </c>
      <c r="S45" s="22"/>
      <c r="T45" s="22">
        <f>COUNTIF(S13:S43,"dim")-2</f>
        <v>3</v>
      </c>
      <c r="U45" s="22"/>
      <c r="V45" s="22">
        <f>COUNTIF(V13:V43,"dim")</f>
        <v>0</v>
      </c>
      <c r="W45" s="10">
        <f>SUM(D45:V45)</f>
        <v>29</v>
      </c>
    </row>
    <row r="46" spans="2:58">
      <c r="B46" s="227"/>
      <c r="D46" s="10">
        <f>15*D45</f>
        <v>45</v>
      </c>
      <c r="F46" s="10">
        <f>15*F45</f>
        <v>60</v>
      </c>
      <c r="H46" s="10">
        <f>15*H45</f>
        <v>45</v>
      </c>
      <c r="J46" s="10">
        <f>15*J45</f>
        <v>0</v>
      </c>
      <c r="L46" s="10">
        <f>15*L45</f>
        <v>75</v>
      </c>
      <c r="N46" s="10">
        <f>15*N45</f>
        <v>60</v>
      </c>
      <c r="P46" s="10">
        <f>15*P45</f>
        <v>60</v>
      </c>
      <c r="R46" s="10">
        <f>15*R45</f>
        <v>45</v>
      </c>
      <c r="T46" s="10">
        <f>15*T45</f>
        <v>45</v>
      </c>
      <c r="V46" s="10">
        <f>15*V45</f>
        <v>0</v>
      </c>
    </row>
    <row r="47" spans="2:58">
      <c r="B47" s="109"/>
      <c r="C47" s="333"/>
      <c r="W47" s="22"/>
    </row>
    <row r="48" spans="2:58">
      <c r="B48" s="109"/>
      <c r="C48" s="588" t="s">
        <v>155</v>
      </c>
      <c r="D48" s="107">
        <f t="shared" ref="D48:V48" si="51">IF(D45,3*D45*tha,"")</f>
        <v>135</v>
      </c>
      <c r="E48" s="107" t="str">
        <f t="shared" si="51"/>
        <v/>
      </c>
      <c r="F48" s="107">
        <f t="shared" si="51"/>
        <v>180</v>
      </c>
      <c r="G48" s="107" t="str">
        <f t="shared" si="51"/>
        <v/>
      </c>
      <c r="H48" s="107">
        <f t="shared" si="51"/>
        <v>135</v>
      </c>
      <c r="I48" s="107" t="str">
        <f t="shared" si="51"/>
        <v/>
      </c>
      <c r="J48" s="107" t="str">
        <f t="shared" si="51"/>
        <v/>
      </c>
      <c r="K48" s="107" t="str">
        <f t="shared" si="51"/>
        <v/>
      </c>
      <c r="L48" s="107">
        <f t="shared" si="51"/>
        <v>225</v>
      </c>
      <c r="M48" s="107" t="str">
        <f t="shared" si="51"/>
        <v/>
      </c>
      <c r="N48" s="107">
        <f t="shared" si="51"/>
        <v>180</v>
      </c>
      <c r="O48" s="107" t="str">
        <f t="shared" si="51"/>
        <v/>
      </c>
      <c r="P48" s="107">
        <f t="shared" si="51"/>
        <v>180</v>
      </c>
      <c r="Q48" s="107" t="str">
        <f t="shared" si="51"/>
        <v/>
      </c>
      <c r="R48" s="107">
        <f t="shared" si="51"/>
        <v>135</v>
      </c>
      <c r="S48" s="107" t="str">
        <f t="shared" si="51"/>
        <v/>
      </c>
      <c r="T48" s="107">
        <f t="shared" si="51"/>
        <v>135</v>
      </c>
      <c r="U48" s="107" t="str">
        <f t="shared" si="51"/>
        <v/>
      </c>
      <c r="V48" s="107" t="str">
        <f t="shared" si="51"/>
        <v/>
      </c>
      <c r="W48" s="701"/>
    </row>
    <row r="49" spans="2:23">
      <c r="B49" s="109"/>
      <c r="C49" s="702"/>
      <c r="D49" s="23">
        <f t="shared" ref="D49:V49" si="52">IF(D45,+D46+D48,"")</f>
        <v>180</v>
      </c>
      <c r="E49" s="38" t="str">
        <f t="shared" si="52"/>
        <v/>
      </c>
      <c r="F49" s="38">
        <f t="shared" si="52"/>
        <v>240</v>
      </c>
      <c r="G49" s="38" t="str">
        <f t="shared" si="52"/>
        <v/>
      </c>
      <c r="H49" s="38">
        <f t="shared" si="52"/>
        <v>180</v>
      </c>
      <c r="I49" s="38" t="str">
        <f t="shared" si="52"/>
        <v/>
      </c>
      <c r="J49" s="38" t="str">
        <f t="shared" si="52"/>
        <v/>
      </c>
      <c r="K49" s="38" t="str">
        <f t="shared" si="52"/>
        <v/>
      </c>
      <c r="L49" s="38">
        <f t="shared" si="52"/>
        <v>300</v>
      </c>
      <c r="M49" s="38" t="str">
        <f t="shared" si="52"/>
        <v/>
      </c>
      <c r="N49" s="38">
        <f t="shared" si="52"/>
        <v>240</v>
      </c>
      <c r="O49" s="38" t="str">
        <f t="shared" si="52"/>
        <v/>
      </c>
      <c r="P49" s="38">
        <f t="shared" si="52"/>
        <v>240</v>
      </c>
      <c r="Q49" s="38" t="str">
        <f t="shared" si="52"/>
        <v/>
      </c>
      <c r="R49" s="38">
        <f t="shared" si="52"/>
        <v>180</v>
      </c>
      <c r="S49" s="38" t="str">
        <f t="shared" si="52"/>
        <v/>
      </c>
      <c r="T49" s="38">
        <f t="shared" si="52"/>
        <v>180</v>
      </c>
      <c r="U49" s="38" t="str">
        <f t="shared" si="52"/>
        <v/>
      </c>
      <c r="V49" s="38" t="str">
        <f t="shared" si="52"/>
        <v/>
      </c>
      <c r="W49" s="11">
        <f>SUM(D49:T49)</f>
        <v>1740</v>
      </c>
    </row>
    <row r="50" spans="2:23">
      <c r="B50" s="109"/>
      <c r="G50" s="9"/>
      <c r="H50" s="581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2:23">
      <c r="B51" s="109"/>
      <c r="C51" s="477"/>
    </row>
    <row r="52" spans="2:23">
      <c r="B52" s="22"/>
      <c r="C52" s="22"/>
    </row>
    <row r="53" spans="2:23">
      <c r="B53" s="10"/>
      <c r="E53" s="9"/>
      <c r="F53" s="9"/>
      <c r="G53" s="9"/>
      <c r="H53" s="9"/>
      <c r="I53" s="9"/>
      <c r="J53" s="292"/>
      <c r="K53" s="9"/>
    </row>
    <row r="54" spans="2:23">
      <c r="B54" s="10"/>
      <c r="E54" s="9"/>
      <c r="F54" s="9"/>
      <c r="G54" s="9"/>
      <c r="H54" s="9"/>
      <c r="I54" s="9"/>
      <c r="J54" s="292"/>
      <c r="K54" s="9"/>
    </row>
    <row r="55" spans="2:23">
      <c r="B55" s="10"/>
      <c r="E55" s="9"/>
      <c r="F55" s="9"/>
      <c r="G55" s="9"/>
      <c r="H55" s="9"/>
      <c r="I55" s="9"/>
      <c r="J55" s="292"/>
      <c r="K55" s="9"/>
    </row>
    <row r="56" spans="2:23">
      <c r="B56" s="10"/>
      <c r="E56" s="9"/>
      <c r="F56" s="9"/>
      <c r="G56" s="9"/>
      <c r="H56" s="9"/>
      <c r="I56" s="9"/>
      <c r="J56" s="292"/>
      <c r="K56" s="9"/>
    </row>
    <row r="57" spans="2:23">
      <c r="B57" s="10"/>
      <c r="E57" s="9"/>
      <c r="F57" s="9"/>
      <c r="G57" s="9"/>
      <c r="H57" s="9"/>
      <c r="I57" s="9"/>
      <c r="J57" s="292"/>
      <c r="K57" s="9"/>
    </row>
    <row r="58" spans="2:23">
      <c r="B58" s="10"/>
      <c r="E58" s="9"/>
      <c r="F58" s="9"/>
      <c r="G58" s="9"/>
      <c r="H58" s="9"/>
      <c r="I58" s="9"/>
      <c r="J58" s="292"/>
      <c r="K58" s="9"/>
    </row>
    <row r="59" spans="2:23">
      <c r="B59" s="10"/>
      <c r="E59" s="9"/>
      <c r="F59" s="9"/>
      <c r="G59" s="9"/>
      <c r="H59" s="9"/>
      <c r="I59" s="9"/>
      <c r="J59" s="292"/>
      <c r="K59" s="9"/>
    </row>
    <row r="60" spans="2:23">
      <c r="B60" s="10"/>
      <c r="E60" s="9"/>
      <c r="F60" s="9"/>
      <c r="G60" s="9"/>
      <c r="H60" s="9"/>
      <c r="I60" s="9"/>
      <c r="J60" s="292"/>
      <c r="K60" s="9"/>
    </row>
    <row r="61" spans="2:23">
      <c r="B61" s="10"/>
      <c r="E61" s="9"/>
      <c r="F61" s="9"/>
      <c r="G61" s="9"/>
      <c r="H61" s="9"/>
      <c r="I61" s="9"/>
      <c r="J61" s="292"/>
      <c r="K61" s="9"/>
    </row>
    <row r="62" spans="2:23">
      <c r="B62" s="10"/>
      <c r="E62" s="9"/>
      <c r="F62" s="9"/>
      <c r="G62" s="9"/>
      <c r="H62" s="9"/>
      <c r="I62" s="9"/>
      <c r="J62" s="292"/>
      <c r="K62" s="9"/>
    </row>
    <row r="63" spans="2:23">
      <c r="B63" s="10"/>
      <c r="E63" s="9"/>
      <c r="F63" s="9"/>
      <c r="G63" s="9"/>
      <c r="H63" s="9"/>
      <c r="I63" s="9"/>
      <c r="J63" s="292"/>
      <c r="K63" s="9"/>
    </row>
    <row r="64" spans="2:23">
      <c r="B64" s="10"/>
      <c r="E64" s="9"/>
      <c r="F64" s="9"/>
      <c r="G64" s="9"/>
      <c r="H64" s="9"/>
      <c r="I64" s="9"/>
      <c r="J64" s="292"/>
      <c r="K64" s="9"/>
    </row>
    <row r="65" spans="2:11">
      <c r="B65" s="10"/>
      <c r="E65" s="9"/>
      <c r="F65" s="9"/>
      <c r="G65" s="9"/>
      <c r="H65" s="9"/>
      <c r="I65" s="9"/>
      <c r="J65" s="292"/>
      <c r="K65" s="9"/>
    </row>
    <row r="66" spans="2:11">
      <c r="B66" s="10"/>
      <c r="E66" s="9"/>
      <c r="F66" s="9"/>
      <c r="G66" s="9"/>
      <c r="H66" s="9"/>
      <c r="I66" s="9"/>
      <c r="J66" s="292"/>
      <c r="K66" s="9"/>
    </row>
    <row r="67" spans="2:11">
      <c r="B67" s="10"/>
      <c r="E67" s="9"/>
      <c r="F67" s="9"/>
      <c r="G67" s="9"/>
      <c r="H67" s="9"/>
      <c r="I67" s="9"/>
      <c r="J67" s="292"/>
      <c r="K67" s="9"/>
    </row>
    <row r="68" spans="2:11">
      <c r="B68" s="10"/>
      <c r="E68" s="9"/>
      <c r="F68" s="9"/>
      <c r="G68" s="9"/>
      <c r="H68" s="9"/>
      <c r="I68" s="9"/>
      <c r="J68" s="292"/>
      <c r="K68" s="9"/>
    </row>
    <row r="69" spans="2:11">
      <c r="B69" s="10"/>
      <c r="E69" s="9"/>
      <c r="F69" s="9"/>
      <c r="G69" s="9"/>
      <c r="H69" s="9"/>
      <c r="I69" s="9"/>
      <c r="J69" s="292"/>
      <c r="K69" s="9"/>
    </row>
    <row r="70" spans="2:11">
      <c r="B70" s="10"/>
      <c r="E70" s="9"/>
      <c r="F70" s="9"/>
      <c r="G70" s="9"/>
      <c r="H70" s="9"/>
      <c r="I70" s="9"/>
      <c r="J70" s="292"/>
      <c r="K70" s="9"/>
    </row>
    <row r="71" spans="2:11">
      <c r="B71" s="10"/>
      <c r="E71" s="9"/>
      <c r="F71" s="9"/>
      <c r="G71" s="9"/>
      <c r="H71" s="9"/>
      <c r="I71" s="9"/>
      <c r="J71" s="292"/>
      <c r="K71" s="9"/>
    </row>
    <row r="72" spans="2:11">
      <c r="B72" s="10"/>
      <c r="E72" s="9"/>
      <c r="F72" s="9"/>
      <c r="G72" s="9"/>
      <c r="H72" s="9"/>
      <c r="I72" s="9"/>
      <c r="J72" s="292"/>
      <c r="K72" s="9"/>
    </row>
    <row r="73" spans="2:11">
      <c r="B73" s="10"/>
      <c r="E73" s="9"/>
      <c r="F73" s="9"/>
      <c r="G73" s="9"/>
      <c r="H73" s="9"/>
      <c r="I73" s="9"/>
      <c r="J73" s="292"/>
      <c r="K73" s="9"/>
    </row>
    <row r="74" spans="2:11">
      <c r="B74" s="10"/>
      <c r="E74" s="9"/>
      <c r="F74" s="9"/>
      <c r="G74" s="9"/>
      <c r="H74" s="9"/>
      <c r="I74" s="9"/>
      <c r="J74" s="292"/>
      <c r="K74" s="9"/>
    </row>
    <row r="75" spans="2:11">
      <c r="B75" s="10"/>
      <c r="E75" s="9"/>
      <c r="F75" s="9"/>
      <c r="G75" s="9"/>
      <c r="H75" s="9"/>
      <c r="I75" s="9"/>
      <c r="J75" s="292"/>
      <c r="K75" s="9"/>
    </row>
    <row r="76" spans="2:11">
      <c r="B76" s="10"/>
      <c r="E76" s="9"/>
      <c r="F76" s="9"/>
      <c r="G76" s="9"/>
      <c r="H76" s="9"/>
      <c r="I76" s="9"/>
      <c r="J76" s="292"/>
      <c r="K76" s="9"/>
    </row>
    <row r="77" spans="2:11">
      <c r="B77" s="10"/>
      <c r="E77" s="9"/>
      <c r="F77" s="9"/>
      <c r="G77" s="9"/>
      <c r="H77" s="9"/>
      <c r="I77" s="9"/>
      <c r="J77" s="292"/>
      <c r="K77" s="9"/>
    </row>
    <row r="78" spans="2:11">
      <c r="B78" s="10"/>
      <c r="E78" s="9"/>
      <c r="F78" s="9"/>
      <c r="G78" s="9"/>
      <c r="H78" s="9"/>
      <c r="I78" s="9"/>
      <c r="J78" s="292"/>
      <c r="K78" s="9"/>
    </row>
    <row r="79" spans="2:11">
      <c r="B79" s="10"/>
      <c r="E79" s="9"/>
      <c r="F79" s="9"/>
      <c r="G79" s="9"/>
      <c r="H79" s="9"/>
      <c r="I79" s="9"/>
      <c r="J79" s="292"/>
      <c r="K79" s="9"/>
    </row>
    <row r="80" spans="2:11">
      <c r="B80" s="10"/>
      <c r="E80" s="9"/>
      <c r="F80" s="9"/>
      <c r="G80" s="9"/>
      <c r="H80" s="9"/>
      <c r="I80" s="9"/>
      <c r="J80" s="292"/>
      <c r="K80" s="9"/>
    </row>
    <row r="81" spans="2:18">
      <c r="B81" s="10"/>
      <c r="E81" s="9"/>
      <c r="F81" s="9"/>
      <c r="G81" s="9"/>
      <c r="H81" s="9"/>
      <c r="I81" s="9"/>
      <c r="J81" s="292"/>
      <c r="K81" s="9"/>
    </row>
    <row r="82" spans="2:18">
      <c r="B82" s="10"/>
      <c r="E82" s="9"/>
      <c r="F82" s="9"/>
      <c r="G82" s="9"/>
      <c r="H82" s="9"/>
      <c r="I82" s="9"/>
      <c r="J82" s="292"/>
      <c r="K82" s="9"/>
    </row>
    <row r="83" spans="2:18">
      <c r="B83" s="10"/>
      <c r="E83" s="9"/>
      <c r="F83" s="9"/>
      <c r="G83" s="9"/>
      <c r="H83" s="9"/>
      <c r="I83" s="9"/>
      <c r="J83" s="292"/>
      <c r="K83" s="9"/>
    </row>
    <row r="84" spans="2:18">
      <c r="B84" s="10"/>
      <c r="E84" s="9"/>
      <c r="F84" s="9"/>
      <c r="G84" s="9"/>
      <c r="H84" s="9"/>
      <c r="I84" s="9"/>
      <c r="J84" s="292"/>
      <c r="K84" s="9"/>
    </row>
    <row r="85" spans="2:18">
      <c r="B85" s="10"/>
      <c r="E85" s="9"/>
      <c r="F85" s="9"/>
      <c r="G85" s="9"/>
      <c r="H85" s="9"/>
      <c r="I85" s="9"/>
      <c r="J85" s="292"/>
      <c r="K85" s="9"/>
    </row>
    <row r="86" spans="2:18">
      <c r="B86" s="10"/>
      <c r="E86" s="9"/>
      <c r="F86" s="9"/>
      <c r="G86" s="9"/>
      <c r="H86" s="9"/>
      <c r="I86" s="9"/>
      <c r="J86" s="292"/>
      <c r="K86" s="9"/>
    </row>
    <row r="87" spans="2:18">
      <c r="B87" s="10"/>
      <c r="E87" s="9"/>
      <c r="F87" s="9"/>
      <c r="G87" s="9"/>
      <c r="H87" s="9"/>
      <c r="I87" s="9"/>
      <c r="J87" s="292"/>
      <c r="K87" s="9"/>
    </row>
    <row r="88" spans="2:18">
      <c r="B88" s="10"/>
      <c r="E88" s="9"/>
      <c r="F88" s="9"/>
      <c r="G88" s="9"/>
      <c r="H88" s="9"/>
      <c r="I88" s="9"/>
      <c r="J88" s="292"/>
      <c r="K88" s="9"/>
    </row>
    <row r="89" spans="2:18">
      <c r="B89" s="10"/>
      <c r="E89" s="9"/>
      <c r="F89" s="9"/>
      <c r="G89" s="9"/>
      <c r="H89" s="9"/>
      <c r="I89" s="9"/>
      <c r="J89" s="292"/>
      <c r="K89" s="9"/>
    </row>
    <row r="90" spans="2:18" ht="12.75">
      <c r="B90" s="10"/>
      <c r="M90" s="8"/>
      <c r="N90" s="22"/>
      <c r="O90" s="22"/>
      <c r="P90" s="22"/>
      <c r="Q90" s="22"/>
      <c r="R90" s="22"/>
    </row>
    <row r="91" spans="2:18">
      <c r="B91" s="10"/>
      <c r="K91" s="22"/>
      <c r="L91" s="9"/>
    </row>
  </sheetData>
  <mergeCells count="10">
    <mergeCell ref="C12:D12"/>
    <mergeCell ref="E12:F12"/>
    <mergeCell ref="G12:H12"/>
    <mergeCell ref="I12:J12"/>
    <mergeCell ref="U12:V12"/>
    <mergeCell ref="K12:L12"/>
    <mergeCell ref="M12:N12"/>
    <mergeCell ref="O12:P12"/>
    <mergeCell ref="Q12:R12"/>
    <mergeCell ref="S12:T12"/>
  </mergeCells>
  <phoneticPr fontId="3" type="noConversion"/>
  <conditionalFormatting sqref="E13:E43 K13:K44 M13:M44 O13:O43 S13:S44 U13:U44 C13:C43 I13:I44 G13:G43 Q13:Q44">
    <cfRule type="cellIs" dxfId="77" priority="1" stopIfTrue="1" operator="equal">
      <formula>"dim"</formula>
    </cfRule>
    <cfRule type="cellIs" dxfId="76" priority="2" stopIfTrue="1" operator="equal">
      <formula>"sam"</formula>
    </cfRule>
  </conditionalFormatting>
  <pageMargins left="0.59055118110236227" right="0.23622047244094491" top="0.19685039370078741" bottom="0.19685039370078741" header="0.31496062992125984" footer="0.31496062992125984"/>
  <pageSetup paperSize="9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D66"/>
  <sheetViews>
    <sheetView topLeftCell="A7" zoomScale="85" zoomScaleNormal="85" workbookViewId="0">
      <selection activeCell="R37" sqref="R37"/>
    </sheetView>
  </sheetViews>
  <sheetFormatPr baseColWidth="10" defaultRowHeight="12.75"/>
  <cols>
    <col min="1" max="1" width="4" customWidth="1"/>
    <col min="2" max="2" width="10.140625" bestFit="1" customWidth="1"/>
    <col min="3" max="3" width="8" bestFit="1" customWidth="1"/>
    <col min="5" max="5" width="9.5703125" customWidth="1"/>
    <col min="6" max="6" width="10.28515625" bestFit="1" customWidth="1"/>
    <col min="7" max="7" width="11.140625" customWidth="1"/>
    <col min="8" max="8" width="8.28515625" customWidth="1"/>
    <col min="9" max="9" width="8.85546875" bestFit="1" customWidth="1"/>
    <col min="10" max="10" width="7.5703125" bestFit="1" customWidth="1"/>
    <col min="11" max="11" width="7.140625" customWidth="1"/>
    <col min="12" max="12" width="8.85546875" bestFit="1" customWidth="1"/>
    <col min="13" max="13" width="9.5703125" customWidth="1"/>
    <col min="14" max="14" width="8.5703125" bestFit="1" customWidth="1"/>
    <col min="15" max="15" width="8.85546875" bestFit="1" customWidth="1"/>
    <col min="16" max="16" width="6.85546875" bestFit="1" customWidth="1"/>
    <col min="17" max="17" width="6.42578125" bestFit="1" customWidth="1"/>
    <col min="18" max="18" width="6.140625" customWidth="1"/>
    <col min="19" max="19" width="6" bestFit="1" customWidth="1"/>
    <col min="20" max="20" width="4" bestFit="1" customWidth="1"/>
    <col min="21" max="21" width="3" bestFit="1" customWidth="1"/>
    <col min="22" max="23" width="3.5703125" bestFit="1" customWidth="1"/>
    <col min="24" max="24" width="4.5703125" customWidth="1"/>
    <col min="25" max="25" width="6.28515625" bestFit="1" customWidth="1"/>
    <col min="26" max="26" width="11.28515625" bestFit="1" customWidth="1"/>
    <col min="27" max="27" width="8" customWidth="1"/>
    <col min="28" max="28" width="8.5703125" bestFit="1" customWidth="1"/>
    <col min="29" max="29" width="11.5703125" bestFit="1" customWidth="1"/>
    <col min="30" max="30" width="6.28515625" customWidth="1"/>
    <col min="31" max="31" width="9.42578125" bestFit="1" customWidth="1"/>
    <col min="32" max="32" width="9.5703125" bestFit="1" customWidth="1"/>
    <col min="33" max="34" width="7" bestFit="1" customWidth="1"/>
  </cols>
  <sheetData>
    <row r="1" spans="2:30" ht="13.5" thickBot="1">
      <c r="D1" s="56" t="s">
        <v>81</v>
      </c>
      <c r="E1" s="67">
        <v>10</v>
      </c>
      <c r="F1" s="145">
        <f>+'calendrier jrs'!W10</f>
        <v>302</v>
      </c>
      <c r="G1" s="146">
        <f>ROUND(+F1/7,0)</f>
        <v>43</v>
      </c>
      <c r="H1" s="10"/>
      <c r="I1" s="10"/>
      <c r="J1" s="10"/>
      <c r="K1" s="149" t="s">
        <v>99</v>
      </c>
      <c r="L1" s="150"/>
      <c r="M1" s="150"/>
      <c r="N1" s="150"/>
      <c r="O1" s="151"/>
      <c r="P1" s="10"/>
      <c r="Q1" s="10"/>
      <c r="R1" s="10"/>
      <c r="S1" s="10"/>
      <c r="T1" s="10"/>
      <c r="U1" s="10"/>
    </row>
    <row r="2" spans="2:30">
      <c r="B2" s="10"/>
      <c r="C2" s="10"/>
      <c r="D2" s="46" t="s">
        <v>68</v>
      </c>
      <c r="E2" s="69">
        <v>10</v>
      </c>
      <c r="F2" s="10">
        <v>18.75</v>
      </c>
      <c r="G2" s="10"/>
      <c r="H2" s="10"/>
      <c r="I2" s="10"/>
      <c r="J2" s="85"/>
      <c r="K2" s="74" t="s">
        <v>76</v>
      </c>
      <c r="L2" s="83"/>
      <c r="M2" s="84" t="s">
        <v>69</v>
      </c>
      <c r="N2" s="83"/>
      <c r="O2" s="86"/>
      <c r="P2" s="95"/>
      <c r="Q2" s="10"/>
      <c r="R2" s="10"/>
    </row>
    <row r="3" spans="2:30">
      <c r="B3" s="10"/>
      <c r="C3" s="10"/>
      <c r="D3" s="10"/>
      <c r="E3" s="68"/>
      <c r="F3" s="967" t="s">
        <v>79</v>
      </c>
      <c r="G3" s="968"/>
      <c r="H3" s="969"/>
      <c r="I3" s="54"/>
      <c r="J3" s="87"/>
      <c r="K3" s="88" t="s">
        <v>67</v>
      </c>
      <c r="L3" s="89" t="s">
        <v>67</v>
      </c>
      <c r="M3" s="90"/>
      <c r="N3" s="89"/>
      <c r="O3" s="100"/>
      <c r="P3" s="95"/>
      <c r="Y3" s="8"/>
      <c r="Z3" s="8"/>
      <c r="AA3" s="8"/>
      <c r="AB3" s="8"/>
      <c r="AC3" s="8"/>
      <c r="AD3" s="8"/>
    </row>
    <row r="4" spans="2:30" ht="36.75" thickBot="1">
      <c r="B4" s="11" t="s">
        <v>58</v>
      </c>
      <c r="C4" s="11" t="s">
        <v>57</v>
      </c>
      <c r="D4" s="41" t="s">
        <v>64</v>
      </c>
      <c r="E4" s="41" t="s">
        <v>77</v>
      </c>
      <c r="F4" s="33" t="s">
        <v>65</v>
      </c>
      <c r="G4" s="33" t="s">
        <v>41</v>
      </c>
      <c r="H4" s="211" t="s">
        <v>128</v>
      </c>
      <c r="I4" s="104" t="s">
        <v>91</v>
      </c>
      <c r="J4" s="87"/>
      <c r="K4" s="91" t="s">
        <v>66</v>
      </c>
      <c r="L4" s="92" t="s">
        <v>63</v>
      </c>
      <c r="M4" s="135" t="s">
        <v>72</v>
      </c>
      <c r="N4" s="93" t="s">
        <v>83</v>
      </c>
      <c r="O4" s="105" t="s">
        <v>91</v>
      </c>
      <c r="P4" s="95"/>
      <c r="Y4" s="8"/>
      <c r="Z4" s="22"/>
      <c r="AA4" s="8"/>
      <c r="AB4" s="8"/>
      <c r="AC4" s="8"/>
      <c r="AD4" s="8"/>
    </row>
    <row r="5" spans="2:30">
      <c r="B5" s="34"/>
      <c r="C5" s="227" t="s">
        <v>796</v>
      </c>
      <c r="D5" s="107">
        <v>1.5</v>
      </c>
      <c r="E5" s="57">
        <v>100</v>
      </c>
      <c r="F5" s="143">
        <f>+E5/$E$1</f>
        <v>10</v>
      </c>
      <c r="G5" s="35">
        <f>+F5/4</f>
        <v>2.5</v>
      </c>
      <c r="H5" s="65">
        <f>+G5/D5</f>
        <v>1.6666666666666667</v>
      </c>
      <c r="I5" s="48">
        <f>IF(H5,ROUND(10/H5,0),"")</f>
        <v>6</v>
      </c>
      <c r="J5" s="94" t="str">
        <f>+C5</f>
        <v>GRA</v>
      </c>
      <c r="K5" s="106">
        <v>1.67</v>
      </c>
      <c r="L5" s="94">
        <f>+K5*D5</f>
        <v>2.5049999999999999</v>
      </c>
      <c r="M5" s="133">
        <f t="shared" ref="M5:M10" si="0">ROUND(+L5*4,1)</f>
        <v>10</v>
      </c>
      <c r="N5" s="96">
        <f>+M5*10</f>
        <v>100</v>
      </c>
      <c r="O5" s="101">
        <f>+$E$2/K5</f>
        <v>5.9880239520958085</v>
      </c>
      <c r="P5" s="95"/>
      <c r="Y5" s="476"/>
      <c r="Z5" s="109"/>
      <c r="AA5" s="14"/>
      <c r="AB5" s="14"/>
      <c r="AC5" s="14"/>
      <c r="AD5" s="8"/>
    </row>
    <row r="6" spans="2:30">
      <c r="B6" s="36"/>
      <c r="C6" s="227" t="s">
        <v>133</v>
      </c>
      <c r="D6" s="109">
        <v>2</v>
      </c>
      <c r="E6" s="59">
        <v>130</v>
      </c>
      <c r="F6" s="143">
        <f t="shared" ref="F6:F13" si="1">+E6/$E$2</f>
        <v>13</v>
      </c>
      <c r="G6" s="35">
        <f>+F6/4</f>
        <v>3.25</v>
      </c>
      <c r="H6" s="65">
        <f>+G6/D6</f>
        <v>1.625</v>
      </c>
      <c r="I6" s="48">
        <f>IF(H6,ROUND(+$E$2/H6,0),"")</f>
        <v>6</v>
      </c>
      <c r="J6" s="94" t="str">
        <f>+C6</f>
        <v>GRB</v>
      </c>
      <c r="K6" s="136">
        <f>+H6</f>
        <v>1.625</v>
      </c>
      <c r="L6" s="95">
        <f>+K6*D6</f>
        <v>3.25</v>
      </c>
      <c r="M6" s="133">
        <f t="shared" si="0"/>
        <v>13</v>
      </c>
      <c r="N6" s="96">
        <f t="shared" ref="N6:N13" si="2">+M6*10</f>
        <v>130</v>
      </c>
      <c r="O6" s="101">
        <f>+$E$2/K6</f>
        <v>6.1538461538461542</v>
      </c>
      <c r="P6" s="95"/>
      <c r="Y6" s="476"/>
      <c r="Z6" s="109"/>
      <c r="AA6" s="14"/>
      <c r="AB6" s="14"/>
      <c r="AC6" s="14"/>
      <c r="AD6" s="8"/>
    </row>
    <row r="7" spans="2:30">
      <c r="B7" s="289"/>
      <c r="C7" s="227" t="s">
        <v>797</v>
      </c>
      <c r="D7" s="595">
        <v>1.5</v>
      </c>
      <c r="E7" s="142">
        <v>100</v>
      </c>
      <c r="F7" s="143">
        <f t="shared" si="1"/>
        <v>10</v>
      </c>
      <c r="G7" s="35">
        <f>+F7/4</f>
        <v>2.5</v>
      </c>
      <c r="H7" s="65">
        <f t="shared" ref="H7:H13" si="3">+G7/D7</f>
        <v>1.6666666666666667</v>
      </c>
      <c r="I7" s="48">
        <f t="shared" ref="I7:I13" si="4">IF(H7,ROUND(+$E$2/H7,0),"")</f>
        <v>6</v>
      </c>
      <c r="J7" s="94" t="str">
        <f t="shared" ref="J7:J13" si="5">+C7</f>
        <v>GRC</v>
      </c>
      <c r="K7" s="136">
        <f t="shared" ref="K7:K13" si="6">+H7</f>
        <v>1.6666666666666667</v>
      </c>
      <c r="L7" s="94">
        <f>+K7*D7</f>
        <v>2.5</v>
      </c>
      <c r="M7" s="133">
        <f t="shared" si="0"/>
        <v>10</v>
      </c>
      <c r="N7" s="96">
        <f t="shared" si="2"/>
        <v>100</v>
      </c>
      <c r="O7" s="101">
        <f>+$E$2/K7</f>
        <v>6</v>
      </c>
      <c r="P7" s="95"/>
      <c r="Y7" s="476"/>
      <c r="Z7" s="109"/>
      <c r="AA7" s="14"/>
      <c r="AB7" s="14"/>
      <c r="AC7" s="14"/>
      <c r="AD7" s="8"/>
    </row>
    <row r="8" spans="2:30">
      <c r="B8" s="289" t="s">
        <v>155</v>
      </c>
      <c r="C8" s="227" t="s">
        <v>171</v>
      </c>
      <c r="D8" s="595">
        <f>3+1</f>
        <v>4</v>
      </c>
      <c r="E8" s="142">
        <v>200</v>
      </c>
      <c r="F8" s="143">
        <f t="shared" si="1"/>
        <v>20</v>
      </c>
      <c r="G8" s="35">
        <f t="shared" ref="G8:G13" si="7">+F8/4</f>
        <v>5</v>
      </c>
      <c r="H8" s="65">
        <f>+G8/D8</f>
        <v>1.25</v>
      </c>
      <c r="I8" s="48">
        <f>IF(H8,ROUND(+$F$2/H8,0),"")</f>
        <v>15</v>
      </c>
      <c r="J8" s="94" t="str">
        <f t="shared" si="5"/>
        <v>GRI</v>
      </c>
      <c r="K8" s="136">
        <f t="shared" si="6"/>
        <v>1.25</v>
      </c>
      <c r="L8" s="95">
        <f t="shared" ref="L8:L13" si="8">+K8*D8</f>
        <v>5</v>
      </c>
      <c r="M8" s="133">
        <f t="shared" si="0"/>
        <v>20</v>
      </c>
      <c r="N8" s="96">
        <f t="shared" si="2"/>
        <v>200</v>
      </c>
      <c r="O8" s="101">
        <f>+$F$2/K8</f>
        <v>15</v>
      </c>
      <c r="P8" s="95"/>
      <c r="Y8" s="476"/>
      <c r="Z8" s="109"/>
      <c r="AA8" s="14"/>
      <c r="AB8" s="14"/>
      <c r="AC8" s="14"/>
      <c r="AD8" s="8"/>
    </row>
    <row r="9" spans="2:30">
      <c r="B9" s="589" t="s">
        <v>794</v>
      </c>
      <c r="C9" s="228" t="s">
        <v>134</v>
      </c>
      <c r="D9" s="108">
        <v>4.5</v>
      </c>
      <c r="E9" s="58">
        <v>150</v>
      </c>
      <c r="F9" s="143">
        <f t="shared" si="1"/>
        <v>15</v>
      </c>
      <c r="G9" s="35">
        <f>+F9/4</f>
        <v>3.75</v>
      </c>
      <c r="H9" s="65">
        <f t="shared" si="3"/>
        <v>0.83333333333333337</v>
      </c>
      <c r="I9" s="48">
        <f t="shared" si="4"/>
        <v>12</v>
      </c>
      <c r="J9" s="94" t="str">
        <f t="shared" si="5"/>
        <v>GRE</v>
      </c>
      <c r="K9" s="136">
        <f t="shared" si="6"/>
        <v>0.83333333333333337</v>
      </c>
      <c r="L9" s="95">
        <f>+K9*D9</f>
        <v>3.75</v>
      </c>
      <c r="M9" s="133">
        <f t="shared" si="0"/>
        <v>15</v>
      </c>
      <c r="N9" s="96">
        <f t="shared" si="2"/>
        <v>150</v>
      </c>
      <c r="O9" s="101">
        <f>+$E$2/K9</f>
        <v>12</v>
      </c>
      <c r="P9" s="95"/>
      <c r="Y9" s="476"/>
      <c r="Z9" s="109"/>
      <c r="AA9" s="14"/>
      <c r="AB9" s="14"/>
      <c r="AC9" s="14"/>
      <c r="AD9" s="8"/>
    </row>
    <row r="10" spans="2:30">
      <c r="B10" s="588" t="s">
        <v>793</v>
      </c>
      <c r="C10" s="226" t="s">
        <v>135</v>
      </c>
      <c r="D10" s="107">
        <v>3</v>
      </c>
      <c r="E10" s="57">
        <v>100</v>
      </c>
      <c r="F10" s="143">
        <f t="shared" si="1"/>
        <v>10</v>
      </c>
      <c r="G10" s="35">
        <f t="shared" si="7"/>
        <v>2.5</v>
      </c>
      <c r="H10" s="65">
        <f t="shared" si="3"/>
        <v>0.83333333333333337</v>
      </c>
      <c r="I10" s="48">
        <f t="shared" si="4"/>
        <v>12</v>
      </c>
      <c r="J10" s="94" t="str">
        <f t="shared" si="5"/>
        <v>EDam</v>
      </c>
      <c r="K10" s="136">
        <f t="shared" si="6"/>
        <v>0.83333333333333337</v>
      </c>
      <c r="L10" s="95">
        <f t="shared" si="8"/>
        <v>2.5</v>
      </c>
      <c r="M10" s="133">
        <f t="shared" si="0"/>
        <v>10</v>
      </c>
      <c r="N10" s="96">
        <f t="shared" si="2"/>
        <v>100</v>
      </c>
      <c r="O10" s="101">
        <f>+$E$2/K10</f>
        <v>12</v>
      </c>
      <c r="P10" s="95"/>
      <c r="Y10" s="476"/>
      <c r="Z10" s="109"/>
      <c r="AA10" s="14"/>
      <c r="AB10" s="14"/>
      <c r="AC10" s="14"/>
      <c r="AD10" s="8"/>
    </row>
    <row r="11" spans="2:30">
      <c r="B11" s="36" t="s">
        <v>27</v>
      </c>
      <c r="C11" s="227" t="s">
        <v>812</v>
      </c>
      <c r="D11" s="109">
        <v>1</v>
      </c>
      <c r="E11" s="59">
        <v>70</v>
      </c>
      <c r="F11" s="143">
        <f t="shared" si="1"/>
        <v>7</v>
      </c>
      <c r="G11" s="35">
        <f>+F11/4</f>
        <v>1.75</v>
      </c>
      <c r="H11" s="65">
        <f t="shared" si="3"/>
        <v>1.75</v>
      </c>
      <c r="I11" s="48">
        <f t="shared" si="4"/>
        <v>6</v>
      </c>
      <c r="J11" s="94" t="str">
        <f t="shared" si="5"/>
        <v>MJazz6</v>
      </c>
      <c r="K11" s="136">
        <f t="shared" si="6"/>
        <v>1.75</v>
      </c>
      <c r="L11" s="95">
        <f t="shared" si="8"/>
        <v>1.75</v>
      </c>
      <c r="M11" s="133">
        <f>ROUND(+L11*4,0)</f>
        <v>7</v>
      </c>
      <c r="N11" s="96">
        <f t="shared" si="2"/>
        <v>70</v>
      </c>
      <c r="O11" s="101">
        <f>+$E$2/K11</f>
        <v>5.7142857142857144</v>
      </c>
      <c r="P11" s="95"/>
      <c r="Y11" s="476"/>
      <c r="Z11" s="8"/>
      <c r="AA11" s="14"/>
      <c r="AB11" s="14"/>
      <c r="AC11" s="14"/>
      <c r="AD11" s="8"/>
    </row>
    <row r="12" spans="2:30">
      <c r="B12" s="36"/>
      <c r="C12" s="227" t="s">
        <v>810</v>
      </c>
      <c r="D12" s="109">
        <v>1</v>
      </c>
      <c r="E12" s="59">
        <v>70</v>
      </c>
      <c r="F12" s="143">
        <f t="shared" si="1"/>
        <v>7</v>
      </c>
      <c r="G12" s="35">
        <f>+F12/4</f>
        <v>1.75</v>
      </c>
      <c r="H12" s="65">
        <f t="shared" si="3"/>
        <v>1.75</v>
      </c>
      <c r="I12" s="48">
        <f t="shared" si="4"/>
        <v>6</v>
      </c>
      <c r="J12" s="94" t="str">
        <f t="shared" si="5"/>
        <v>MJazz10</v>
      </c>
      <c r="K12" s="136">
        <f t="shared" si="6"/>
        <v>1.75</v>
      </c>
      <c r="L12" s="95">
        <f>+K12*D12</f>
        <v>1.75</v>
      </c>
      <c r="M12" s="133">
        <f>ROUND(+L12*4,0)</f>
        <v>7</v>
      </c>
      <c r="N12" s="96">
        <f t="shared" si="2"/>
        <v>70</v>
      </c>
      <c r="O12" s="101">
        <f>+$E$2/K12</f>
        <v>5.7142857142857144</v>
      </c>
      <c r="P12" s="95"/>
      <c r="Y12" s="476"/>
      <c r="Z12" s="8"/>
      <c r="AA12" s="14"/>
      <c r="AB12" s="14"/>
      <c r="AC12" s="14"/>
      <c r="AD12" s="8"/>
    </row>
    <row r="13" spans="2:30" ht="13.5" thickBot="1">
      <c r="B13" s="37" t="s">
        <v>27</v>
      </c>
      <c r="C13" s="228" t="s">
        <v>1035</v>
      </c>
      <c r="D13" s="108">
        <v>1</v>
      </c>
      <c r="E13" s="58">
        <v>70</v>
      </c>
      <c r="F13" s="144">
        <f t="shared" si="1"/>
        <v>7</v>
      </c>
      <c r="G13" s="600">
        <f t="shared" si="7"/>
        <v>1.75</v>
      </c>
      <c r="H13" s="65">
        <f t="shared" si="3"/>
        <v>1.75</v>
      </c>
      <c r="I13" s="48">
        <f t="shared" si="4"/>
        <v>6</v>
      </c>
      <c r="J13" s="94" t="str">
        <f t="shared" si="5"/>
        <v>Psych</v>
      </c>
      <c r="K13" s="136">
        <f t="shared" si="6"/>
        <v>1.75</v>
      </c>
      <c r="L13" s="102">
        <f t="shared" si="8"/>
        <v>1.75</v>
      </c>
      <c r="M13" s="134">
        <f>ROUND(+L13*4,0)</f>
        <v>7</v>
      </c>
      <c r="N13" s="96">
        <f t="shared" si="2"/>
        <v>70</v>
      </c>
      <c r="O13" s="103">
        <f>+$E$2/K13</f>
        <v>5.7142857142857144</v>
      </c>
      <c r="P13" s="95"/>
      <c r="Y13" s="476"/>
      <c r="Z13" s="8"/>
      <c r="AA13" s="14"/>
      <c r="AB13" s="14"/>
      <c r="AC13" s="14"/>
      <c r="AD13" s="8"/>
    </row>
    <row r="14" spans="2:30">
      <c r="B14" s="10"/>
      <c r="C14" s="180" t="s">
        <v>112</v>
      </c>
      <c r="D14" s="70">
        <f>SUM(D5:D13)-1</f>
        <v>18.5</v>
      </c>
      <c r="E14" s="9"/>
      <c r="F14" s="9"/>
      <c r="G14" s="10"/>
      <c r="H14" s="66">
        <f>SUM(H5:H13)</f>
        <v>13.125</v>
      </c>
      <c r="I14" s="10"/>
      <c r="J14" s="82"/>
      <c r="K14" s="82"/>
      <c r="L14" s="82"/>
      <c r="M14" s="82"/>
      <c r="N14" s="82"/>
      <c r="O14" s="82"/>
      <c r="P14" s="82"/>
      <c r="Q14" s="10"/>
      <c r="R14" s="10"/>
      <c r="Y14" s="109"/>
      <c r="Z14" s="109"/>
      <c r="AA14" s="8"/>
      <c r="AB14" s="8"/>
      <c r="AC14" s="8"/>
      <c r="AD14" s="8"/>
    </row>
    <row r="15" spans="2:30">
      <c r="G15" s="10"/>
      <c r="H15" s="10"/>
      <c r="I15" s="10"/>
      <c r="J15" s="55"/>
      <c r="K15" s="55"/>
      <c r="M15" s="97" t="s">
        <v>78</v>
      </c>
      <c r="N15" s="98"/>
      <c r="O15" s="99"/>
      <c r="P15" s="55"/>
      <c r="Q15" s="10"/>
      <c r="R15" s="10"/>
      <c r="Y15" s="109"/>
      <c r="Z15" s="109"/>
      <c r="AA15" s="8"/>
      <c r="AB15" s="8"/>
      <c r="AC15" s="8"/>
      <c r="AD15" s="8"/>
    </row>
    <row r="16" spans="2:30" ht="13.5" thickBot="1">
      <c r="B16" s="10"/>
      <c r="C16" s="10"/>
      <c r="E16" s="60" t="s">
        <v>78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22"/>
      <c r="Y16" s="109"/>
      <c r="Z16" s="109"/>
      <c r="AA16" s="22"/>
      <c r="AB16" s="8"/>
      <c r="AC16" s="8"/>
      <c r="AD16" s="8"/>
    </row>
    <row r="17" spans="2:30" ht="13.5" thickBot="1">
      <c r="B17" s="963" t="s">
        <v>75</v>
      </c>
      <c r="C17" s="964"/>
      <c r="D17" s="141">
        <f>((+D14-D8)*10)+(D8*15)</f>
        <v>205</v>
      </c>
      <c r="E17" s="78" t="s">
        <v>84</v>
      </c>
      <c r="F17" s="140">
        <f>+D17*G1</f>
        <v>8815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22"/>
      <c r="Y17" s="8"/>
      <c r="Z17" s="8"/>
      <c r="AA17" s="8"/>
      <c r="AB17" s="8"/>
      <c r="AC17" s="8"/>
      <c r="AD17" s="8"/>
    </row>
    <row r="18" spans="2:30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22"/>
      <c r="Y18" s="8"/>
      <c r="Z18" s="8"/>
      <c r="AA18" s="8"/>
      <c r="AB18" s="8"/>
      <c r="AC18" s="8"/>
      <c r="AD18" s="8"/>
    </row>
    <row r="19" spans="2:30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22"/>
    </row>
    <row r="20" spans="2:30">
      <c r="B20" s="10"/>
      <c r="C20" s="18"/>
      <c r="D20" s="77" t="s">
        <v>78</v>
      </c>
      <c r="E20" s="970" t="s">
        <v>73</v>
      </c>
      <c r="F20" s="971"/>
      <c r="G20" s="972"/>
      <c r="I20" s="10"/>
      <c r="J20" s="10"/>
      <c r="K20" s="10"/>
      <c r="L20" s="181" t="s">
        <v>113</v>
      </c>
      <c r="M20" s="10"/>
      <c r="N20" s="22"/>
      <c r="O20" s="22"/>
    </row>
    <row r="21" spans="2:30" ht="38.25">
      <c r="B21" s="10"/>
      <c r="C21" s="11" t="s">
        <v>57</v>
      </c>
      <c r="D21" s="64" t="s">
        <v>82</v>
      </c>
      <c r="E21" s="76" t="s">
        <v>80</v>
      </c>
      <c r="F21" s="76" t="s">
        <v>92</v>
      </c>
      <c r="G21" s="152"/>
      <c r="H21" s="965" t="s">
        <v>101</v>
      </c>
      <c r="I21" s="966"/>
      <c r="L21" s="704">
        <f>+G1</f>
        <v>43</v>
      </c>
      <c r="M21" s="161"/>
      <c r="N21" s="177" t="s">
        <v>107</v>
      </c>
      <c r="O21" s="20" t="s">
        <v>108</v>
      </c>
      <c r="P21" s="179"/>
      <c r="Q21" s="156">
        <v>1</v>
      </c>
      <c r="R21" s="20" t="s">
        <v>108</v>
      </c>
      <c r="U21" s="162"/>
    </row>
    <row r="22" spans="2:30">
      <c r="C22" s="61" t="str">
        <f>+C5</f>
        <v>GRA</v>
      </c>
      <c r="D22" s="63">
        <f>COUNTIF('inscription 2015-2016'!C:C,'equilibre cotisation'!C22)</f>
        <v>25</v>
      </c>
      <c r="E22" s="62">
        <f t="shared" ref="E22:E30" si="9">VLOOKUP(C22,cotisation15_16,4,FALSE)</f>
        <v>100</v>
      </c>
      <c r="F22" s="19">
        <f t="shared" ref="F22:F30" si="10">+D22*E22</f>
        <v>2500</v>
      </c>
      <c r="G22" s="72"/>
      <c r="H22" s="705">
        <f t="shared" ref="H22:H32" si="11">IF(D22&lt;&gt;"0",ROUND(+D22-I5,0),"")</f>
        <v>19</v>
      </c>
      <c r="I22" s="153">
        <f>IF(H22&lt;&gt;"",+H22*E22,"")</f>
        <v>1900</v>
      </c>
      <c r="K22" s="138" t="s">
        <v>110</v>
      </c>
      <c r="L22" s="163">
        <f>+M22/$L$21</f>
        <v>1.6279069767441861</v>
      </c>
      <c r="M22" s="164">
        <f>ROUND(Q22/N22,0)</f>
        <v>70</v>
      </c>
      <c r="N22" s="176">
        <v>1</v>
      </c>
      <c r="O22" s="178">
        <v>70</v>
      </c>
      <c r="P22" s="164">
        <v>26</v>
      </c>
      <c r="Q22" s="164">
        <v>70</v>
      </c>
      <c r="R22" s="138" t="s">
        <v>109</v>
      </c>
      <c r="U22" s="8"/>
    </row>
    <row r="23" spans="2:30">
      <c r="C23" s="61" t="str">
        <f t="shared" ref="C23:C30" si="12">+C6</f>
        <v>GRB</v>
      </c>
      <c r="D23" s="63">
        <f>COUNTIF('inscription 2015-2016'!C:C,'equilibre cotisation'!C23)</f>
        <v>10</v>
      </c>
      <c r="E23" s="62">
        <f t="shared" si="9"/>
        <v>130</v>
      </c>
      <c r="F23" s="19">
        <f t="shared" si="10"/>
        <v>1300</v>
      </c>
      <c r="G23" s="72"/>
      <c r="H23" s="154">
        <f t="shared" si="11"/>
        <v>4</v>
      </c>
      <c r="I23" s="153">
        <f t="shared" ref="I23:I28" si="13">IF(H23&lt;&gt;"",+H23*E23,"")</f>
        <v>520</v>
      </c>
      <c r="K23" s="139"/>
      <c r="L23" s="163"/>
      <c r="M23" s="166"/>
      <c r="N23" s="176"/>
      <c r="O23" s="178"/>
      <c r="P23" s="166"/>
      <c r="Q23" s="166"/>
      <c r="R23" s="139"/>
      <c r="U23" s="8"/>
    </row>
    <row r="24" spans="2:30">
      <c r="C24" s="61" t="str">
        <f t="shared" si="12"/>
        <v>GRC</v>
      </c>
      <c r="D24" s="63">
        <f>COUNTIF('inscription 2015-2016'!C:C,'equilibre cotisation'!C24)</f>
        <v>16</v>
      </c>
      <c r="E24" s="62">
        <f t="shared" si="9"/>
        <v>100</v>
      </c>
      <c r="F24" s="19">
        <f t="shared" si="10"/>
        <v>1600</v>
      </c>
      <c r="G24" s="72"/>
      <c r="H24" s="154">
        <f t="shared" si="11"/>
        <v>10</v>
      </c>
      <c r="I24" s="153">
        <f t="shared" si="13"/>
        <v>1000</v>
      </c>
      <c r="K24" s="139" t="s">
        <v>111</v>
      </c>
      <c r="L24" s="163">
        <f>+M24/$L$21</f>
        <v>1.1627906976744187</v>
      </c>
      <c r="M24" s="166">
        <f t="shared" ref="M24:M34" si="14">ROUND(Q24/N24,0)</f>
        <v>50</v>
      </c>
      <c r="N24" s="167">
        <v>2</v>
      </c>
      <c r="O24" s="171">
        <f>+O22+P22</f>
        <v>96</v>
      </c>
      <c r="P24" s="166">
        <f>+P22-$Q$21</f>
        <v>25</v>
      </c>
      <c r="Q24" s="166">
        <v>100</v>
      </c>
      <c r="R24" s="139"/>
      <c r="S24">
        <v>1.5</v>
      </c>
      <c r="T24">
        <f>+(O22+O24)/2</f>
        <v>83</v>
      </c>
      <c r="U24" s="8"/>
    </row>
    <row r="25" spans="2:30">
      <c r="C25" s="61" t="str">
        <f t="shared" si="12"/>
        <v>GRI</v>
      </c>
      <c r="D25" s="63">
        <f>COUNTIF('inscription 2015-2016'!C:C,'equilibre cotisation'!C25)</f>
        <v>10</v>
      </c>
      <c r="E25" s="62">
        <f t="shared" si="9"/>
        <v>200</v>
      </c>
      <c r="F25" s="19">
        <f t="shared" si="10"/>
        <v>2000</v>
      </c>
      <c r="G25" s="72"/>
      <c r="H25" s="154">
        <f t="shared" si="11"/>
        <v>-5</v>
      </c>
      <c r="I25" s="153">
        <f>IF(H25&lt;&gt;"",+H25*E25,"")</f>
        <v>-1000</v>
      </c>
      <c r="K25" s="139"/>
      <c r="L25" s="163">
        <f t="shared" ref="L25:L34" si="15">+M25/$L$21</f>
        <v>0.93023255813953487</v>
      </c>
      <c r="M25" s="166">
        <f t="shared" si="14"/>
        <v>40</v>
      </c>
      <c r="N25" s="167">
        <v>3</v>
      </c>
      <c r="O25" s="172">
        <f t="shared" ref="O25:O33" si="16">+O24+P24</f>
        <v>121</v>
      </c>
      <c r="P25" s="166">
        <f>+P24-$Q$21</f>
        <v>24</v>
      </c>
      <c r="Q25" s="166">
        <v>120</v>
      </c>
      <c r="R25" s="139"/>
      <c r="S25">
        <v>2.5</v>
      </c>
      <c r="T25">
        <f>+(O24+O25)/2</f>
        <v>108.5</v>
      </c>
      <c r="U25" s="8"/>
    </row>
    <row r="26" spans="2:30">
      <c r="C26" s="61" t="str">
        <f t="shared" si="12"/>
        <v>GRE</v>
      </c>
      <c r="D26" s="63">
        <f>COUNTIF('inscription 2015-2016'!C:C,'equilibre cotisation'!C26)</f>
        <v>8</v>
      </c>
      <c r="E26" s="62">
        <f t="shared" si="9"/>
        <v>150</v>
      </c>
      <c r="F26" s="19">
        <f t="shared" si="10"/>
        <v>1200</v>
      </c>
      <c r="G26" s="72"/>
      <c r="H26" s="154">
        <f t="shared" si="11"/>
        <v>-4</v>
      </c>
      <c r="I26" s="153">
        <f t="shared" si="13"/>
        <v>-600</v>
      </c>
      <c r="K26" s="139"/>
      <c r="L26" s="163">
        <f>+M26/$L$21</f>
        <v>0.83720930232558144</v>
      </c>
      <c r="M26" s="166">
        <f t="shared" si="14"/>
        <v>36</v>
      </c>
      <c r="N26" s="167">
        <v>4</v>
      </c>
      <c r="O26" s="172">
        <f t="shared" si="16"/>
        <v>145</v>
      </c>
      <c r="P26" s="166">
        <f t="shared" ref="P26:P34" si="17">+P25-$Q$21</f>
        <v>23</v>
      </c>
      <c r="Q26" s="166">
        <v>145</v>
      </c>
      <c r="R26" s="139"/>
      <c r="S26">
        <v>3.5</v>
      </c>
      <c r="T26">
        <f>+(O25+O26)/2</f>
        <v>133</v>
      </c>
      <c r="U26" s="8"/>
    </row>
    <row r="27" spans="2:30">
      <c r="C27" s="61" t="str">
        <f t="shared" si="12"/>
        <v>EDam</v>
      </c>
      <c r="D27" s="63">
        <f>COUNTIF('inscription 2015-2016'!C:C,'equilibre cotisation'!C27)</f>
        <v>19</v>
      </c>
      <c r="E27" s="62">
        <f t="shared" si="9"/>
        <v>100</v>
      </c>
      <c r="F27" s="19">
        <f t="shared" si="10"/>
        <v>1900</v>
      </c>
      <c r="G27" s="72"/>
      <c r="H27" s="154">
        <f t="shared" si="11"/>
        <v>7</v>
      </c>
      <c r="I27" s="153">
        <f t="shared" si="13"/>
        <v>700</v>
      </c>
      <c r="K27" s="139"/>
      <c r="L27" s="163">
        <f t="shared" si="15"/>
        <v>0.72093023255813948</v>
      </c>
      <c r="M27" s="166">
        <f t="shared" si="14"/>
        <v>31</v>
      </c>
      <c r="N27" s="165">
        <v>5</v>
      </c>
      <c r="O27" s="173">
        <f>+O26+P26</f>
        <v>168</v>
      </c>
      <c r="P27" s="166">
        <f t="shared" si="17"/>
        <v>22</v>
      </c>
      <c r="Q27" s="166">
        <v>155</v>
      </c>
      <c r="R27" s="139"/>
      <c r="S27">
        <v>4.5</v>
      </c>
      <c r="T27">
        <f>+(O26+O27)/2</f>
        <v>156.5</v>
      </c>
      <c r="U27" s="8"/>
    </row>
    <row r="28" spans="2:30">
      <c r="C28" s="61" t="str">
        <f t="shared" si="12"/>
        <v>MJazz6</v>
      </c>
      <c r="D28" s="63">
        <f>COUNTIF('inscription 2015-2016'!C:C,'equilibre cotisation'!C28)</f>
        <v>0</v>
      </c>
      <c r="E28" s="62">
        <f t="shared" si="9"/>
        <v>70</v>
      </c>
      <c r="F28" s="19">
        <f t="shared" si="10"/>
        <v>0</v>
      </c>
      <c r="G28" s="72"/>
      <c r="H28" s="154">
        <f t="shared" si="11"/>
        <v>-6</v>
      </c>
      <c r="I28" s="153">
        <f t="shared" si="13"/>
        <v>-420</v>
      </c>
      <c r="K28" s="139"/>
      <c r="L28" s="163">
        <f t="shared" si="15"/>
        <v>0.65116279069767447</v>
      </c>
      <c r="M28" s="166">
        <f t="shared" si="14"/>
        <v>28</v>
      </c>
      <c r="N28" s="167">
        <v>6</v>
      </c>
      <c r="O28" s="172">
        <f t="shared" si="16"/>
        <v>190</v>
      </c>
      <c r="P28" s="166">
        <f t="shared" si="17"/>
        <v>21</v>
      </c>
      <c r="Q28" s="166">
        <v>170</v>
      </c>
      <c r="R28" s="139"/>
      <c r="S28">
        <v>5.5</v>
      </c>
      <c r="T28">
        <f t="shared" ref="T28:T34" si="18">+(O27+O28)/2</f>
        <v>179</v>
      </c>
      <c r="U28" s="8"/>
    </row>
    <row r="29" spans="2:30">
      <c r="C29" s="61" t="str">
        <f t="shared" si="12"/>
        <v>MJazz10</v>
      </c>
      <c r="D29" s="63">
        <f>COUNTIF('inscription 2015-2016'!C:C,'equilibre cotisation'!C29)</f>
        <v>0</v>
      </c>
      <c r="E29" s="62">
        <f t="shared" si="9"/>
        <v>70</v>
      </c>
      <c r="F29" s="19">
        <f t="shared" si="10"/>
        <v>0</v>
      </c>
      <c r="G29" s="72"/>
      <c r="H29" s="154">
        <f t="shared" si="11"/>
        <v>-6</v>
      </c>
      <c r="I29" s="153">
        <f>IF(H29&lt;&gt;"",+H29*E29,"")</f>
        <v>-420</v>
      </c>
      <c r="K29" s="139"/>
      <c r="L29" s="163">
        <f t="shared" si="15"/>
        <v>0.60465116279069764</v>
      </c>
      <c r="M29" s="166">
        <f t="shared" si="14"/>
        <v>26</v>
      </c>
      <c r="N29" s="167">
        <v>7</v>
      </c>
      <c r="O29" s="172">
        <f t="shared" si="16"/>
        <v>211</v>
      </c>
      <c r="P29" s="166">
        <f t="shared" si="17"/>
        <v>20</v>
      </c>
      <c r="Q29" s="166">
        <v>185</v>
      </c>
      <c r="R29" s="139"/>
      <c r="S29">
        <v>6.5</v>
      </c>
      <c r="T29">
        <f t="shared" si="18"/>
        <v>200.5</v>
      </c>
      <c r="U29" s="8"/>
    </row>
    <row r="30" spans="2:30">
      <c r="C30" s="61" t="str">
        <f t="shared" si="12"/>
        <v>Psych</v>
      </c>
      <c r="D30" s="63">
        <f>COUNTIF('inscription 2015-2016'!C:C,'equilibre cotisation'!C30)</f>
        <v>6</v>
      </c>
      <c r="E30" s="62">
        <f t="shared" si="9"/>
        <v>70</v>
      </c>
      <c r="F30" s="19">
        <f t="shared" si="10"/>
        <v>420</v>
      </c>
      <c r="G30" s="72"/>
      <c r="H30" s="154">
        <f t="shared" si="11"/>
        <v>0</v>
      </c>
      <c r="I30" s="153">
        <f>IF(H30&lt;&gt;"",+H30*E30,"")</f>
        <v>0</v>
      </c>
      <c r="K30" s="139"/>
      <c r="L30" s="163">
        <f t="shared" si="15"/>
        <v>0.58139534883720934</v>
      </c>
      <c r="M30" s="166">
        <f t="shared" si="14"/>
        <v>25</v>
      </c>
      <c r="N30" s="167">
        <v>8</v>
      </c>
      <c r="O30" s="172">
        <f t="shared" si="16"/>
        <v>231</v>
      </c>
      <c r="P30" s="166">
        <f t="shared" si="17"/>
        <v>19</v>
      </c>
      <c r="Q30" s="166">
        <v>200</v>
      </c>
      <c r="R30" s="139"/>
      <c r="S30">
        <v>7.5</v>
      </c>
      <c r="T30">
        <f t="shared" si="18"/>
        <v>221</v>
      </c>
      <c r="U30" s="8"/>
    </row>
    <row r="31" spans="2:30">
      <c r="B31" s="10"/>
      <c r="C31" s="61"/>
      <c r="D31" s="63">
        <f>COUNTIF('inscription 2015-2016'!C:C,'equilibre cotisation'!C31)</f>
        <v>0</v>
      </c>
      <c r="E31" s="62"/>
      <c r="F31" s="19"/>
      <c r="G31" s="72"/>
      <c r="H31" s="154">
        <f t="shared" si="11"/>
        <v>0</v>
      </c>
      <c r="I31" s="153">
        <f>IF(H31&lt;&gt;"",+H31*E31,"")</f>
        <v>0</v>
      </c>
      <c r="K31" s="139"/>
      <c r="L31" s="163">
        <f t="shared" si="15"/>
        <v>0.53488372093023251</v>
      </c>
      <c r="M31" s="166">
        <f t="shared" si="14"/>
        <v>23</v>
      </c>
      <c r="N31" s="167">
        <v>9</v>
      </c>
      <c r="O31" s="172">
        <f t="shared" si="16"/>
        <v>250</v>
      </c>
      <c r="P31" s="166">
        <f t="shared" si="17"/>
        <v>18</v>
      </c>
      <c r="Q31" s="166">
        <v>210</v>
      </c>
      <c r="R31" s="139"/>
      <c r="S31">
        <v>8.5</v>
      </c>
      <c r="T31">
        <f t="shared" si="18"/>
        <v>240.5</v>
      </c>
      <c r="U31" s="8"/>
    </row>
    <row r="32" spans="2:30" ht="13.5" thickBot="1">
      <c r="B32" s="10"/>
      <c r="C32" s="61"/>
      <c r="D32" s="63">
        <f>COUNTIF('inscription 2015-2016'!C:C,'equilibre cotisation'!C32)</f>
        <v>0</v>
      </c>
      <c r="E32" s="62"/>
      <c r="F32" s="19"/>
      <c r="G32" s="73"/>
      <c r="H32" s="706">
        <f t="shared" si="11"/>
        <v>0</v>
      </c>
      <c r="I32" s="707">
        <f>IF(H32&lt;&gt;"",+H32*E32,"")</f>
        <v>0</v>
      </c>
      <c r="K32" s="139"/>
      <c r="L32" s="163">
        <f t="shared" si="15"/>
        <v>0.51162790697674421</v>
      </c>
      <c r="M32" s="166">
        <f t="shared" si="14"/>
        <v>22</v>
      </c>
      <c r="N32" s="167">
        <v>10</v>
      </c>
      <c r="O32" s="172">
        <f>+O31+P31</f>
        <v>268</v>
      </c>
      <c r="P32" s="166">
        <f t="shared" si="17"/>
        <v>17</v>
      </c>
      <c r="Q32" s="166">
        <v>215</v>
      </c>
      <c r="R32" s="139"/>
      <c r="S32">
        <v>9.5</v>
      </c>
      <c r="T32">
        <f t="shared" si="18"/>
        <v>259</v>
      </c>
      <c r="U32" s="8"/>
    </row>
    <row r="33" spans="1:29" ht="13.5" thickBot="1">
      <c r="B33" s="10"/>
      <c r="C33" s="23"/>
      <c r="D33" s="71">
        <f>SUM(D22:D32)</f>
        <v>94</v>
      </c>
      <c r="E33" s="532"/>
      <c r="F33" s="140">
        <f>SUM(F22:F32)</f>
        <v>10920</v>
      </c>
      <c r="G33" s="140"/>
      <c r="K33" s="139"/>
      <c r="L33" s="163">
        <f t="shared" si="15"/>
        <v>0.46511627906976744</v>
      </c>
      <c r="M33" s="166">
        <f t="shared" si="14"/>
        <v>20</v>
      </c>
      <c r="N33" s="167">
        <v>11</v>
      </c>
      <c r="O33" s="172">
        <f t="shared" si="16"/>
        <v>285</v>
      </c>
      <c r="P33" s="166">
        <f>+P32-$Q$21</f>
        <v>16</v>
      </c>
      <c r="Q33" s="166">
        <v>220</v>
      </c>
      <c r="R33" s="139"/>
      <c r="S33">
        <v>10.5</v>
      </c>
      <c r="T33">
        <f t="shared" si="18"/>
        <v>276.5</v>
      </c>
      <c r="U33" s="8"/>
    </row>
    <row r="34" spans="1:29">
      <c r="B34" s="10"/>
      <c r="C34" s="10"/>
      <c r="D34" s="10"/>
      <c r="F34" s="703">
        <f>+F33-F17</f>
        <v>2105</v>
      </c>
      <c r="G34" s="147"/>
      <c r="H34" s="22"/>
      <c r="I34" s="708">
        <f>SUM(I22:I32)</f>
        <v>1680</v>
      </c>
      <c r="K34" s="160"/>
      <c r="L34" s="168">
        <f t="shared" si="15"/>
        <v>0.44186046511627908</v>
      </c>
      <c r="M34" s="169">
        <f t="shared" si="14"/>
        <v>19</v>
      </c>
      <c r="N34" s="170">
        <v>12</v>
      </c>
      <c r="O34" s="174">
        <f>+O33+P33</f>
        <v>301</v>
      </c>
      <c r="P34" s="169">
        <f t="shared" si="17"/>
        <v>15</v>
      </c>
      <c r="Q34" s="169">
        <v>225</v>
      </c>
      <c r="R34" s="160"/>
      <c r="S34">
        <v>11.5</v>
      </c>
      <c r="T34">
        <f t="shared" si="18"/>
        <v>293</v>
      </c>
      <c r="U34" s="8"/>
    </row>
    <row r="35" spans="1:29">
      <c r="B35" s="22"/>
      <c r="F35" s="148"/>
      <c r="H35" s="22"/>
      <c r="I35" s="10"/>
      <c r="J35" s="10"/>
      <c r="K35" s="10"/>
      <c r="L35" s="10"/>
    </row>
    <row r="37" spans="1:29">
      <c r="K37" s="8"/>
      <c r="L37" s="8"/>
      <c r="M37" s="8"/>
      <c r="N37" s="8"/>
      <c r="O37" s="8"/>
      <c r="P37" s="8"/>
      <c r="Q37" s="8"/>
      <c r="R37" s="8"/>
    </row>
    <row r="38" spans="1:29">
      <c r="K38" s="8"/>
      <c r="L38" s="8"/>
      <c r="M38" s="8"/>
      <c r="N38" s="8"/>
      <c r="O38" s="8"/>
      <c r="P38" s="8"/>
      <c r="Q38" s="8"/>
      <c r="R38" s="8"/>
    </row>
    <row r="39" spans="1:29">
      <c r="C39" t="s">
        <v>41</v>
      </c>
      <c r="K39" s="8"/>
      <c r="L39" s="241"/>
      <c r="M39" s="162"/>
      <c r="N39" s="242"/>
      <c r="O39" s="162"/>
      <c r="P39" s="162"/>
      <c r="Q39" s="162"/>
      <c r="R39" s="162"/>
      <c r="AA39" s="1"/>
      <c r="AB39" s="1"/>
      <c r="AC39" s="1"/>
    </row>
    <row r="40" spans="1:29">
      <c r="B40" s="248"/>
      <c r="C40" s="709">
        <f>+G1</f>
        <v>43</v>
      </c>
      <c r="D40" s="249"/>
      <c r="E40" s="305">
        <f>ROUND(+C41/'calendrier jrs'!$R$1,3)*B41</f>
        <v>1.744</v>
      </c>
      <c r="F40" s="250" t="s">
        <v>146</v>
      </c>
      <c r="K40" s="8"/>
      <c r="L40" s="243"/>
      <c r="M40" s="162"/>
      <c r="N40" s="244"/>
      <c r="O40" s="245"/>
      <c r="P40" s="162"/>
      <c r="Q40" s="162"/>
      <c r="R40" s="8"/>
    </row>
    <row r="41" spans="1:29">
      <c r="A41">
        <v>1</v>
      </c>
      <c r="B41" s="110">
        <v>1</v>
      </c>
      <c r="C41" s="230">
        <v>75</v>
      </c>
      <c r="D41" s="230"/>
      <c r="E41" s="710"/>
      <c r="F41" s="231">
        <f>ROUND(C41/$C$40/B41,3)</f>
        <v>1.744</v>
      </c>
      <c r="K41" s="8"/>
      <c r="L41" s="243"/>
      <c r="M41" s="162"/>
      <c r="N41" s="8"/>
      <c r="O41" s="8"/>
      <c r="P41" s="162"/>
      <c r="Q41" s="8"/>
      <c r="R41" s="8"/>
    </row>
    <row r="42" spans="1:29">
      <c r="A42">
        <v>2</v>
      </c>
      <c r="B42" s="251">
        <v>1.5</v>
      </c>
      <c r="C42" s="13">
        <v>100</v>
      </c>
      <c r="D42" s="252"/>
      <c r="E42" s="13">
        <f>+C42-C41</f>
        <v>25</v>
      </c>
      <c r="F42" s="253">
        <f>ROUND(C42/$C$40/B42,3)</f>
        <v>1.55</v>
      </c>
      <c r="K42" s="8"/>
      <c r="L42" s="243"/>
      <c r="M42" s="162"/>
      <c r="N42" s="162"/>
      <c r="O42" s="244"/>
      <c r="P42" s="162"/>
      <c r="Q42" s="162"/>
      <c r="R42" s="8"/>
    </row>
    <row r="43" spans="1:29">
      <c r="A43">
        <v>3</v>
      </c>
      <c r="B43" s="110">
        <v>2</v>
      </c>
      <c r="C43" s="230">
        <v>120</v>
      </c>
      <c r="D43" s="230"/>
      <c r="E43" s="230">
        <f t="shared" ref="E43:E63" si="19">+C43-C42</f>
        <v>20</v>
      </c>
      <c r="F43" s="231">
        <f t="shared" ref="F43:F63" si="20">ROUND(C43/$C$40/B43,3)</f>
        <v>1.395</v>
      </c>
      <c r="K43" s="8"/>
      <c r="L43" s="243"/>
      <c r="M43" s="162"/>
      <c r="N43" s="8"/>
      <c r="O43" s="8"/>
      <c r="P43" s="162"/>
      <c r="Q43" s="212"/>
      <c r="R43" s="8"/>
    </row>
    <row r="44" spans="1:29">
      <c r="A44">
        <v>4</v>
      </c>
      <c r="B44" s="251">
        <v>2.5</v>
      </c>
      <c r="C44" s="13">
        <v>135</v>
      </c>
      <c r="D44" s="13"/>
      <c r="E44" s="13">
        <f t="shared" si="19"/>
        <v>15</v>
      </c>
      <c r="F44" s="253">
        <f t="shared" si="20"/>
        <v>1.256</v>
      </c>
      <c r="K44" s="8"/>
      <c r="L44" s="243"/>
      <c r="M44" s="162"/>
      <c r="N44" s="162"/>
      <c r="O44" s="246"/>
      <c r="P44" s="162"/>
      <c r="Q44" s="162"/>
      <c r="R44" s="8"/>
    </row>
    <row r="45" spans="1:29">
      <c r="A45">
        <v>5</v>
      </c>
      <c r="B45" s="251">
        <v>3</v>
      </c>
      <c r="C45" s="13">
        <v>145</v>
      </c>
      <c r="D45" s="13"/>
      <c r="E45" s="13">
        <f t="shared" si="19"/>
        <v>10</v>
      </c>
      <c r="F45" s="253">
        <f t="shared" si="20"/>
        <v>1.1240000000000001</v>
      </c>
      <c r="K45" s="8"/>
      <c r="L45" s="243"/>
      <c r="M45" s="162"/>
      <c r="N45" s="8"/>
      <c r="O45" s="8"/>
      <c r="P45" s="162"/>
      <c r="Q45" s="212"/>
      <c r="R45" s="8"/>
    </row>
    <row r="46" spans="1:29">
      <c r="A46">
        <v>6</v>
      </c>
      <c r="B46" s="251">
        <v>3.5</v>
      </c>
      <c r="C46" s="13">
        <v>155</v>
      </c>
      <c r="D46" s="13"/>
      <c r="E46" s="13">
        <f t="shared" si="19"/>
        <v>10</v>
      </c>
      <c r="F46" s="253">
        <f t="shared" si="20"/>
        <v>1.03</v>
      </c>
      <c r="K46" s="8"/>
      <c r="L46" s="243"/>
      <c r="M46" s="162"/>
      <c r="N46" s="162"/>
      <c r="O46" s="246"/>
      <c r="P46" s="162"/>
      <c r="Q46" s="162"/>
      <c r="R46" s="8"/>
    </row>
    <row r="47" spans="1:29">
      <c r="A47">
        <v>7</v>
      </c>
      <c r="B47" s="251">
        <v>4</v>
      </c>
      <c r="C47" s="13">
        <v>160</v>
      </c>
      <c r="D47" s="13"/>
      <c r="E47" s="13">
        <f t="shared" si="19"/>
        <v>5</v>
      </c>
      <c r="F47" s="253">
        <f t="shared" si="20"/>
        <v>0.93</v>
      </c>
      <c r="K47" s="8"/>
      <c r="L47" s="243"/>
      <c r="M47" s="162"/>
      <c r="N47" s="8"/>
      <c r="O47" s="8"/>
      <c r="P47" s="162"/>
      <c r="Q47" s="8"/>
      <c r="R47" s="8"/>
    </row>
    <row r="48" spans="1:29">
      <c r="A48">
        <v>8</v>
      </c>
      <c r="B48" s="110">
        <v>4.5</v>
      </c>
      <c r="C48" s="230">
        <v>165</v>
      </c>
      <c r="D48" s="230"/>
      <c r="E48" s="230">
        <f t="shared" si="19"/>
        <v>5</v>
      </c>
      <c r="F48" s="231">
        <f>ROUND(C48/$C$40/B48,3)</f>
        <v>0.85299999999999998</v>
      </c>
      <c r="K48" s="8"/>
      <c r="L48" s="243"/>
      <c r="M48" s="162"/>
      <c r="N48" s="244"/>
      <c r="O48" s="247"/>
      <c r="P48" s="162"/>
      <c r="Q48" s="162"/>
      <c r="R48" s="8"/>
    </row>
    <row r="49" spans="1:18">
      <c r="A49">
        <v>9</v>
      </c>
      <c r="B49" s="251">
        <v>5</v>
      </c>
      <c r="C49" s="13">
        <v>170</v>
      </c>
      <c r="D49" s="13"/>
      <c r="E49" s="13">
        <f t="shared" si="19"/>
        <v>5</v>
      </c>
      <c r="F49" s="253">
        <f t="shared" si="20"/>
        <v>0.79100000000000004</v>
      </c>
      <c r="K49" s="8"/>
      <c r="L49" s="243"/>
      <c r="M49" s="162"/>
      <c r="N49" s="8"/>
      <c r="O49" s="8"/>
      <c r="P49" s="162"/>
      <c r="Q49" s="8"/>
      <c r="R49" s="8"/>
    </row>
    <row r="50" spans="1:18">
      <c r="A50">
        <v>10</v>
      </c>
      <c r="B50" s="251">
        <v>5.5</v>
      </c>
      <c r="C50" s="13">
        <v>175</v>
      </c>
      <c r="D50" s="13"/>
      <c r="E50" s="13">
        <f t="shared" si="19"/>
        <v>5</v>
      </c>
      <c r="F50" s="253">
        <f t="shared" si="20"/>
        <v>0.74</v>
      </c>
      <c r="K50" s="8"/>
      <c r="L50" s="243"/>
      <c r="M50" s="162"/>
      <c r="N50" s="162"/>
      <c r="O50" s="246"/>
      <c r="P50" s="162"/>
      <c r="Q50" s="162"/>
      <c r="R50" s="8"/>
    </row>
    <row r="51" spans="1:18">
      <c r="A51">
        <v>11</v>
      </c>
      <c r="B51" s="251">
        <v>6</v>
      </c>
      <c r="C51" s="13">
        <v>180</v>
      </c>
      <c r="D51" s="13"/>
      <c r="E51" s="13">
        <f t="shared" si="19"/>
        <v>5</v>
      </c>
      <c r="F51" s="253">
        <f t="shared" si="20"/>
        <v>0.69799999999999995</v>
      </c>
      <c r="K51" s="8"/>
      <c r="L51" s="243"/>
      <c r="M51" s="162"/>
      <c r="N51" s="8"/>
      <c r="O51" s="8"/>
      <c r="P51" s="162"/>
      <c r="Q51" s="8"/>
      <c r="R51" s="8"/>
    </row>
    <row r="52" spans="1:18">
      <c r="A52">
        <v>12</v>
      </c>
      <c r="B52" s="251">
        <v>6.5</v>
      </c>
      <c r="C52" s="13">
        <v>190</v>
      </c>
      <c r="D52" s="13"/>
      <c r="E52" s="13">
        <f t="shared" si="19"/>
        <v>10</v>
      </c>
      <c r="F52" s="253">
        <f t="shared" si="20"/>
        <v>0.68</v>
      </c>
      <c r="K52" s="8"/>
      <c r="L52" s="243"/>
      <c r="M52" s="162"/>
      <c r="N52" s="162"/>
      <c r="O52" s="246"/>
      <c r="P52" s="162"/>
      <c r="Q52" s="162"/>
      <c r="R52" s="8"/>
    </row>
    <row r="53" spans="1:18">
      <c r="A53">
        <v>13</v>
      </c>
      <c r="B53" s="251">
        <v>7</v>
      </c>
      <c r="C53" s="13">
        <v>200</v>
      </c>
      <c r="D53" s="13"/>
      <c r="E53" s="13">
        <f t="shared" si="19"/>
        <v>10</v>
      </c>
      <c r="F53" s="253">
        <f t="shared" si="20"/>
        <v>0.66400000000000003</v>
      </c>
      <c r="K53" s="8"/>
      <c r="L53" s="243"/>
      <c r="M53" s="162"/>
      <c r="N53" s="8"/>
      <c r="O53" s="8"/>
      <c r="P53" s="162"/>
      <c r="Q53" s="8"/>
      <c r="R53" s="8"/>
    </row>
    <row r="54" spans="1:18">
      <c r="A54">
        <v>14</v>
      </c>
      <c r="B54" s="251">
        <v>7.5</v>
      </c>
      <c r="C54" s="13">
        <v>210</v>
      </c>
      <c r="D54" s="13"/>
      <c r="E54" s="13">
        <f t="shared" si="19"/>
        <v>10</v>
      </c>
      <c r="F54" s="253">
        <f t="shared" si="20"/>
        <v>0.65100000000000002</v>
      </c>
      <c r="K54" s="8"/>
      <c r="L54" s="243"/>
      <c r="M54" s="162"/>
      <c r="N54" s="162"/>
      <c r="O54" s="246"/>
      <c r="P54" s="162"/>
      <c r="Q54" s="162"/>
      <c r="R54" s="8"/>
    </row>
    <row r="55" spans="1:18">
      <c r="A55">
        <v>15</v>
      </c>
      <c r="B55" s="251">
        <v>8</v>
      </c>
      <c r="C55" s="13">
        <v>220</v>
      </c>
      <c r="D55" s="13"/>
      <c r="E55" s="13">
        <f t="shared" si="19"/>
        <v>10</v>
      </c>
      <c r="F55" s="253">
        <f t="shared" si="20"/>
        <v>0.64</v>
      </c>
      <c r="K55" s="8"/>
      <c r="L55" s="243"/>
      <c r="M55" s="162"/>
      <c r="N55" s="8"/>
      <c r="O55" s="8"/>
      <c r="P55" s="162"/>
      <c r="Q55" s="8"/>
      <c r="R55" s="8"/>
    </row>
    <row r="56" spans="1:18">
      <c r="A56">
        <v>16</v>
      </c>
      <c r="B56" s="251">
        <v>8.5</v>
      </c>
      <c r="C56" s="13">
        <v>230</v>
      </c>
      <c r="D56" s="13"/>
      <c r="E56" s="13">
        <f t="shared" si="19"/>
        <v>10</v>
      </c>
      <c r="F56" s="253">
        <f t="shared" si="20"/>
        <v>0.629</v>
      </c>
      <c r="K56" s="8"/>
      <c r="L56" s="243"/>
      <c r="M56" s="162"/>
      <c r="N56" s="162"/>
      <c r="O56" s="246"/>
      <c r="P56" s="162"/>
      <c r="Q56" s="162"/>
      <c r="R56" s="8"/>
    </row>
    <row r="57" spans="1:18">
      <c r="A57">
        <v>17</v>
      </c>
      <c r="B57" s="251">
        <v>9</v>
      </c>
      <c r="C57" s="13">
        <v>240</v>
      </c>
      <c r="D57" s="13"/>
      <c r="E57" s="13">
        <f t="shared" si="19"/>
        <v>10</v>
      </c>
      <c r="F57" s="253">
        <f t="shared" si="20"/>
        <v>0.62</v>
      </c>
      <c r="K57" s="8"/>
      <c r="L57" s="243"/>
      <c r="M57" s="162"/>
      <c r="N57" s="8"/>
      <c r="O57" s="8"/>
      <c r="P57" s="162"/>
      <c r="Q57" s="8"/>
      <c r="R57" s="8"/>
    </row>
    <row r="58" spans="1:18">
      <c r="A58">
        <v>18</v>
      </c>
      <c r="B58" s="251">
        <v>9.5</v>
      </c>
      <c r="C58" s="13">
        <v>250</v>
      </c>
      <c r="D58" s="13"/>
      <c r="E58" s="13">
        <f t="shared" si="19"/>
        <v>10</v>
      </c>
      <c r="F58" s="253">
        <f t="shared" si="20"/>
        <v>0.61199999999999999</v>
      </c>
      <c r="K58" s="8"/>
      <c r="L58" s="243"/>
      <c r="M58" s="162"/>
      <c r="N58" s="162"/>
      <c r="O58" s="246"/>
      <c r="P58" s="162"/>
      <c r="Q58" s="162"/>
      <c r="R58" s="8"/>
    </row>
    <row r="59" spans="1:18">
      <c r="A59">
        <v>19</v>
      </c>
      <c r="B59" s="251">
        <v>10</v>
      </c>
      <c r="C59" s="13">
        <v>260</v>
      </c>
      <c r="D59" s="13"/>
      <c r="E59" s="13">
        <f t="shared" si="19"/>
        <v>10</v>
      </c>
      <c r="F59" s="253">
        <f t="shared" si="20"/>
        <v>0.60499999999999998</v>
      </c>
      <c r="K59" s="8"/>
      <c r="L59" s="243"/>
      <c r="M59" s="162"/>
      <c r="N59" s="8"/>
      <c r="O59" s="8"/>
      <c r="P59" s="162"/>
      <c r="Q59" s="8"/>
      <c r="R59" s="8"/>
    </row>
    <row r="60" spans="1:18">
      <c r="A60">
        <v>20</v>
      </c>
      <c r="B60" s="251">
        <v>10.5</v>
      </c>
      <c r="C60" s="13">
        <v>270</v>
      </c>
      <c r="D60" s="13"/>
      <c r="E60" s="13">
        <f t="shared" si="19"/>
        <v>10</v>
      </c>
      <c r="F60" s="253">
        <f t="shared" si="20"/>
        <v>0.59799999999999998</v>
      </c>
      <c r="K60" s="8"/>
      <c r="L60" s="243"/>
      <c r="M60" s="162"/>
      <c r="N60" s="162"/>
      <c r="O60" s="246"/>
      <c r="P60" s="162"/>
      <c r="Q60" s="162"/>
      <c r="R60" s="8"/>
    </row>
    <row r="61" spans="1:18">
      <c r="A61">
        <v>21</v>
      </c>
      <c r="B61" s="251">
        <v>11</v>
      </c>
      <c r="C61" s="13">
        <v>280</v>
      </c>
      <c r="D61" s="13"/>
      <c r="E61" s="13">
        <f t="shared" si="19"/>
        <v>10</v>
      </c>
      <c r="F61" s="253">
        <f t="shared" si="20"/>
        <v>0.59199999999999997</v>
      </c>
      <c r="K61" s="8"/>
      <c r="L61" s="243"/>
      <c r="M61" s="162"/>
      <c r="N61" s="8"/>
      <c r="O61" s="8"/>
      <c r="P61" s="162"/>
      <c r="Q61" s="8"/>
      <c r="R61" s="8"/>
    </row>
    <row r="62" spans="1:18">
      <c r="A62">
        <v>22</v>
      </c>
      <c r="B62" s="251">
        <v>11.5</v>
      </c>
      <c r="C62" s="13">
        <v>290</v>
      </c>
      <c r="D62" s="13"/>
      <c r="E62" s="13">
        <f t="shared" si="19"/>
        <v>10</v>
      </c>
      <c r="F62" s="253">
        <f t="shared" si="20"/>
        <v>0.58599999999999997</v>
      </c>
      <c r="K62" s="8"/>
      <c r="L62" s="243"/>
      <c r="M62" s="162"/>
      <c r="N62" s="162"/>
      <c r="O62" s="247"/>
      <c r="P62" s="162"/>
      <c r="Q62" s="162"/>
      <c r="R62" s="8"/>
    </row>
    <row r="63" spans="1:18">
      <c r="A63">
        <v>23</v>
      </c>
      <c r="B63" s="254">
        <v>12</v>
      </c>
      <c r="C63" s="255">
        <v>300</v>
      </c>
      <c r="D63" s="255"/>
      <c r="E63" s="255">
        <f t="shared" si="19"/>
        <v>10</v>
      </c>
      <c r="F63" s="256">
        <f t="shared" si="20"/>
        <v>0.58099999999999996</v>
      </c>
      <c r="K63" s="8"/>
      <c r="L63" s="8"/>
      <c r="M63" s="8"/>
      <c r="N63" s="8"/>
      <c r="O63" s="8"/>
      <c r="P63" s="8"/>
      <c r="Q63" s="8"/>
      <c r="R63" s="8"/>
    </row>
    <row r="64" spans="1:18">
      <c r="K64" s="8"/>
      <c r="L64" s="8"/>
      <c r="M64" s="8"/>
      <c r="N64" s="8"/>
      <c r="O64" s="8"/>
      <c r="P64" s="8"/>
      <c r="Q64" s="8"/>
      <c r="R64" s="8"/>
    </row>
    <row r="65" spans="11:18">
      <c r="K65" s="8"/>
      <c r="L65" s="8"/>
      <c r="M65" s="8"/>
      <c r="N65" s="8"/>
      <c r="O65" s="8"/>
      <c r="P65" s="8"/>
      <c r="Q65" s="8"/>
      <c r="R65" s="8"/>
    </row>
    <row r="66" spans="11:18">
      <c r="K66" s="8"/>
      <c r="L66" s="8"/>
      <c r="M66" s="8"/>
      <c r="N66" s="8"/>
      <c r="O66" s="8"/>
      <c r="P66" s="8"/>
      <c r="Q66" s="8"/>
      <c r="R66" s="8"/>
    </row>
  </sheetData>
  <sheetProtection selectLockedCells="1"/>
  <mergeCells count="4">
    <mergeCell ref="B17:C17"/>
    <mergeCell ref="H21:I21"/>
    <mergeCell ref="F3:H3"/>
    <mergeCell ref="E20:G20"/>
  </mergeCells>
  <phoneticPr fontId="3" type="noConversion"/>
  <pageMargins left="0.23" right="0.5" top="0.8" bottom="0.39370078740157483" header="0.51181102362204722" footer="0.51181102362204722"/>
  <pageSetup paperSize="9" orientation="landscape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50"/>
  <sheetViews>
    <sheetView topLeftCell="B1" zoomScaleNormal="100" workbookViewId="0">
      <selection activeCell="W7" sqref="W7"/>
    </sheetView>
  </sheetViews>
  <sheetFormatPr baseColWidth="10" defaultRowHeight="11.25"/>
  <cols>
    <col min="1" max="1" width="8.140625" style="223" hidden="1" customWidth="1"/>
    <col min="2" max="2" width="5.42578125" style="309" customWidth="1"/>
    <col min="3" max="3" width="0.7109375" style="223" customWidth="1"/>
    <col min="4" max="4" width="5.28515625" style="309" customWidth="1"/>
    <col min="5" max="5" width="6.140625" style="309" customWidth="1"/>
    <col min="6" max="6" width="14.140625" style="223" bestFit="1" customWidth="1"/>
    <col min="7" max="7" width="0.7109375" style="223" customWidth="1"/>
    <col min="8" max="8" width="2.28515625" style="223" customWidth="1"/>
    <col min="9" max="9" width="15.42578125" style="223" bestFit="1" customWidth="1"/>
    <col min="10" max="10" width="5.140625" style="309" bestFit="1" customWidth="1"/>
    <col min="11" max="11" width="9.85546875" style="223" customWidth="1"/>
    <col min="12" max="12" width="8" style="223" customWidth="1"/>
    <col min="13" max="13" width="5.42578125" style="776" customWidth="1"/>
    <col min="14" max="14" width="10.85546875" style="223" customWidth="1"/>
    <col min="15" max="15" width="15.28515625" style="223" bestFit="1" customWidth="1"/>
    <col min="16" max="16" width="24.140625" style="223" customWidth="1"/>
    <col min="17" max="17" width="4" style="223" bestFit="1" customWidth="1"/>
    <col min="18" max="18" width="7" style="223" bestFit="1" customWidth="1"/>
    <col min="19" max="19" width="3.140625" style="223" bestFit="1" customWidth="1"/>
    <col min="20" max="20" width="9.85546875" style="223" bestFit="1" customWidth="1"/>
    <col min="21" max="21" width="3.140625" style="223" bestFit="1" customWidth="1"/>
    <col min="22" max="16384" width="11.42578125" style="223"/>
  </cols>
  <sheetData>
    <row r="1" spans="1:18" ht="22.5">
      <c r="A1" s="218" t="s">
        <v>48</v>
      </c>
      <c r="B1" s="729" t="s">
        <v>1077</v>
      </c>
      <c r="C1" s="218"/>
      <c r="D1" s="280" t="s">
        <v>42</v>
      </c>
      <c r="E1" s="607" t="s">
        <v>11</v>
      </c>
      <c r="F1" s="218" t="s">
        <v>2</v>
      </c>
      <c r="G1" s="219"/>
      <c r="H1" s="219" t="s">
        <v>22</v>
      </c>
      <c r="I1" s="219" t="s">
        <v>18</v>
      </c>
      <c r="J1" s="453" t="s">
        <v>6</v>
      </c>
      <c r="K1" s="220" t="s">
        <v>7</v>
      </c>
      <c r="L1" s="284" t="s">
        <v>3</v>
      </c>
      <c r="M1" s="798" t="s">
        <v>23</v>
      </c>
      <c r="N1" s="222" t="s">
        <v>4</v>
      </c>
      <c r="O1" s="219" t="s">
        <v>5</v>
      </c>
      <c r="P1" s="262">
        <v>0</v>
      </c>
      <c r="Q1" s="263"/>
      <c r="R1" s="225"/>
    </row>
    <row r="2" spans="1:18" ht="12">
      <c r="A2" s="351"/>
      <c r="B2" s="828"/>
      <c r="C2" s="829"/>
      <c r="D2" s="691"/>
      <c r="E2" s="610"/>
      <c r="F2" s="610"/>
      <c r="G2" s="689"/>
      <c r="H2" s="610"/>
      <c r="I2" s="610"/>
      <c r="J2" s="610"/>
      <c r="K2" s="605"/>
      <c r="L2" s="647"/>
      <c r="M2" s="648"/>
      <c r="N2" s="610"/>
      <c r="O2" s="605"/>
      <c r="P2" s="494"/>
    </row>
    <row r="3" spans="1:18" ht="24">
      <c r="A3" s="351"/>
      <c r="B3" s="828">
        <v>42288</v>
      </c>
      <c r="C3" s="829"/>
      <c r="D3" s="691" t="s">
        <v>134</v>
      </c>
      <c r="E3" s="610"/>
      <c r="F3" s="610" t="s">
        <v>1122</v>
      </c>
      <c r="G3" s="689"/>
      <c r="H3" s="610" t="s">
        <v>242</v>
      </c>
      <c r="I3" s="610" t="s">
        <v>1220</v>
      </c>
      <c r="J3" s="610">
        <v>4420</v>
      </c>
      <c r="K3" s="605" t="s">
        <v>10</v>
      </c>
      <c r="L3" s="647">
        <v>36637</v>
      </c>
      <c r="M3" s="648" t="s">
        <v>1206</v>
      </c>
      <c r="N3" s="610"/>
      <c r="O3" s="605" t="s">
        <v>1221</v>
      </c>
      <c r="P3" s="789" t="s">
        <v>1222</v>
      </c>
    </row>
    <row r="4" spans="1:18" ht="12">
      <c r="A4" s="351"/>
      <c r="B4" s="828"/>
      <c r="C4" s="829"/>
      <c r="D4" s="691"/>
      <c r="E4" s="610"/>
      <c r="F4" s="610"/>
      <c r="G4" s="689"/>
      <c r="H4" s="610"/>
      <c r="I4" s="610"/>
      <c r="J4" s="610"/>
      <c r="K4" s="605"/>
      <c r="L4" s="647"/>
      <c r="M4" s="648"/>
      <c r="N4" s="610"/>
      <c r="O4" s="605"/>
      <c r="P4" s="852"/>
    </row>
    <row r="5" spans="1:18" ht="12">
      <c r="A5" s="351"/>
      <c r="B5" s="828"/>
      <c r="C5" s="829"/>
      <c r="D5" s="691"/>
      <c r="E5" s="610"/>
      <c r="F5" s="610"/>
      <c r="G5" s="689"/>
      <c r="H5" s="610"/>
      <c r="I5" s="610"/>
      <c r="J5" s="610"/>
      <c r="K5" s="605"/>
      <c r="L5" s="647"/>
      <c r="M5" s="648"/>
      <c r="N5" s="610"/>
      <c r="O5" s="605"/>
      <c r="P5" s="494"/>
    </row>
    <row r="6" spans="1:18" ht="24">
      <c r="A6" s="351"/>
      <c r="B6" s="828">
        <v>42289</v>
      </c>
      <c r="C6" s="829"/>
      <c r="D6" s="691" t="s">
        <v>133</v>
      </c>
      <c r="E6" s="232">
        <v>79570</v>
      </c>
      <c r="F6" s="610" t="s">
        <v>929</v>
      </c>
      <c r="G6" s="689"/>
      <c r="H6" s="610" t="s">
        <v>242</v>
      </c>
      <c r="I6" s="610" t="s">
        <v>775</v>
      </c>
      <c r="J6" s="610">
        <v>4000</v>
      </c>
      <c r="K6" s="605" t="s">
        <v>1</v>
      </c>
      <c r="L6" s="647">
        <v>38650</v>
      </c>
      <c r="M6" s="648" t="s">
        <v>1058</v>
      </c>
      <c r="N6" s="610"/>
      <c r="O6" s="605" t="s">
        <v>776</v>
      </c>
      <c r="P6" s="767" t="s">
        <v>777</v>
      </c>
    </row>
    <row r="7" spans="1:18" ht="12">
      <c r="A7" s="277"/>
      <c r="B7" s="828"/>
      <c r="C7" s="829"/>
      <c r="D7" s="691"/>
      <c r="E7" s="610"/>
      <c r="F7" s="610"/>
      <c r="G7" s="689"/>
      <c r="H7" s="610"/>
      <c r="I7" s="610"/>
      <c r="J7" s="610"/>
      <c r="K7" s="605"/>
      <c r="L7" s="647"/>
      <c r="M7" s="648"/>
      <c r="N7" s="610"/>
      <c r="O7" s="605"/>
      <c r="P7" s="852"/>
    </row>
    <row r="8" spans="1:18" ht="12">
      <c r="A8" s="285"/>
      <c r="B8" s="828"/>
      <c r="C8" s="829"/>
      <c r="D8" s="691"/>
      <c r="E8" s="610"/>
      <c r="F8" s="610"/>
      <c r="G8" s="689"/>
      <c r="H8" s="610"/>
      <c r="I8" s="610"/>
      <c r="J8" s="610"/>
      <c r="K8" s="605"/>
      <c r="L8" s="647"/>
      <c r="M8" s="648"/>
      <c r="N8" s="610"/>
      <c r="O8" s="605"/>
      <c r="P8" s="852"/>
    </row>
    <row r="9" spans="1:18" ht="12">
      <c r="A9" s="351"/>
      <c r="B9" s="828"/>
      <c r="C9" s="829"/>
      <c r="D9" s="691"/>
      <c r="E9" s="610"/>
      <c r="F9" s="610"/>
      <c r="G9" s="689"/>
      <c r="H9" s="610"/>
      <c r="I9" s="610"/>
      <c r="J9" s="610"/>
      <c r="K9" s="605"/>
      <c r="L9" s="647"/>
      <c r="M9" s="648"/>
      <c r="N9" s="610"/>
      <c r="O9" s="605"/>
      <c r="P9" s="494"/>
    </row>
    <row r="10" spans="1:18" ht="12">
      <c r="A10" s="351"/>
      <c r="B10" s="828"/>
      <c r="C10" s="836"/>
      <c r="D10" s="691"/>
      <c r="E10" s="610"/>
      <c r="F10" s="610"/>
      <c r="G10" s="689"/>
      <c r="H10" s="610"/>
      <c r="I10" s="610"/>
      <c r="J10" s="610"/>
      <c r="K10" s="605"/>
      <c r="L10" s="647"/>
      <c r="M10" s="648"/>
      <c r="N10" s="610"/>
      <c r="O10" s="605"/>
      <c r="P10" s="852"/>
    </row>
    <row r="11" spans="1:18" ht="12">
      <c r="A11" s="351"/>
      <c r="B11" s="828"/>
      <c r="C11" s="836"/>
      <c r="D11" s="691"/>
      <c r="E11" s="610"/>
      <c r="F11" s="610"/>
      <c r="G11" s="689"/>
      <c r="H11" s="610"/>
      <c r="I11" s="610"/>
      <c r="J11" s="610"/>
      <c r="K11" s="605"/>
      <c r="L11" s="647"/>
      <c r="M11" s="648"/>
      <c r="N11" s="610"/>
      <c r="O11" s="605"/>
      <c r="P11" s="852"/>
    </row>
    <row r="12" spans="1:18" ht="12">
      <c r="A12" s="351"/>
      <c r="B12" s="828"/>
      <c r="C12" s="836"/>
      <c r="D12" s="691"/>
      <c r="E12" s="610"/>
      <c r="F12" s="610"/>
      <c r="G12" s="689"/>
      <c r="H12" s="610"/>
      <c r="I12" s="610"/>
      <c r="J12" s="610"/>
      <c r="K12" s="605"/>
      <c r="L12" s="647"/>
      <c r="M12" s="648"/>
      <c r="N12" s="610"/>
      <c r="O12" s="605"/>
      <c r="P12" s="852"/>
    </row>
    <row r="13" spans="1:18" ht="12">
      <c r="A13" s="351"/>
      <c r="B13" s="828"/>
      <c r="C13" s="836"/>
      <c r="D13" s="691"/>
      <c r="E13" s="691"/>
      <c r="F13" s="691"/>
      <c r="G13" s="691"/>
      <c r="H13" s="691"/>
      <c r="I13" s="691"/>
      <c r="J13" s="830"/>
      <c r="K13" s="832"/>
      <c r="L13" s="833"/>
      <c r="M13" s="834"/>
      <c r="N13" s="830"/>
      <c r="O13" s="832"/>
      <c r="P13" s="835"/>
    </row>
    <row r="14" spans="1:18" ht="12">
      <c r="A14" s="351"/>
      <c r="B14" s="828"/>
      <c r="C14" s="836"/>
      <c r="D14" s="691"/>
      <c r="E14" s="691"/>
      <c r="F14" s="691"/>
      <c r="G14" s="691"/>
      <c r="H14" s="691"/>
      <c r="I14" s="691"/>
      <c r="J14" s="830"/>
      <c r="K14" s="832"/>
      <c r="L14" s="833"/>
      <c r="M14" s="834"/>
      <c r="N14" s="691"/>
      <c r="O14" s="691"/>
      <c r="P14" s="838"/>
    </row>
    <row r="15" spans="1:18" ht="12">
      <c r="A15" s="351"/>
      <c r="B15" s="828"/>
      <c r="C15" s="829"/>
      <c r="D15" s="691"/>
      <c r="E15" s="830"/>
      <c r="F15" s="830"/>
      <c r="G15" s="831"/>
      <c r="H15" s="830"/>
      <c r="I15" s="837"/>
      <c r="J15" s="830"/>
      <c r="K15" s="832"/>
      <c r="L15" s="833"/>
      <c r="M15" s="834"/>
      <c r="N15" s="830"/>
      <c r="O15" s="830"/>
      <c r="P15" s="839"/>
    </row>
    <row r="16" spans="1:18" ht="12">
      <c r="A16" s="285"/>
      <c r="B16" s="828"/>
      <c r="C16" s="836"/>
      <c r="D16" s="840"/>
      <c r="E16" s="841"/>
      <c r="F16" s="837"/>
      <c r="G16" s="842"/>
      <c r="H16" s="837"/>
      <c r="I16" s="837"/>
      <c r="J16" s="837"/>
      <c r="K16" s="843"/>
      <c r="L16" s="844"/>
      <c r="M16" s="845"/>
      <c r="N16" s="837"/>
      <c r="O16" s="837"/>
      <c r="P16" s="839"/>
    </row>
    <row r="17" spans="1:16" ht="12">
      <c r="A17" s="285"/>
      <c r="B17" s="828"/>
      <c r="C17" s="836"/>
      <c r="D17" s="840"/>
      <c r="E17" s="841"/>
      <c r="F17" s="837"/>
      <c r="G17" s="842"/>
      <c r="H17" s="837"/>
      <c r="I17" s="837"/>
      <c r="J17" s="837"/>
      <c r="K17" s="843"/>
      <c r="L17" s="844"/>
      <c r="M17" s="845"/>
      <c r="N17" s="837"/>
      <c r="O17" s="837"/>
      <c r="P17" s="839"/>
    </row>
    <row r="18" spans="1:16" ht="12">
      <c r="A18" s="285"/>
      <c r="B18" s="828"/>
      <c r="C18" s="836"/>
      <c r="D18" s="841"/>
      <c r="E18" s="841"/>
      <c r="F18" s="837"/>
      <c r="G18" s="842"/>
      <c r="H18" s="837"/>
      <c r="I18" s="837"/>
      <c r="J18" s="837"/>
      <c r="K18" s="843"/>
      <c r="L18" s="844"/>
      <c r="M18" s="845"/>
      <c r="N18" s="837"/>
      <c r="O18" s="837"/>
      <c r="P18" s="839"/>
    </row>
    <row r="19" spans="1:16" ht="12">
      <c r="A19" s="285"/>
      <c r="B19" s="828"/>
      <c r="C19" s="836"/>
      <c r="D19" s="841"/>
      <c r="E19" s="841"/>
      <c r="F19" s="837"/>
      <c r="G19" s="842"/>
      <c r="H19" s="837"/>
      <c r="I19" s="837"/>
      <c r="J19" s="837"/>
      <c r="K19" s="843"/>
      <c r="L19" s="844"/>
      <c r="M19" s="845"/>
      <c r="N19" s="837"/>
      <c r="O19" s="837"/>
      <c r="P19" s="839"/>
    </row>
    <row r="20" spans="1:16" ht="12">
      <c r="A20" s="285"/>
      <c r="B20" s="727"/>
      <c r="C20" s="278"/>
      <c r="D20" s="352"/>
      <c r="E20" s="352"/>
      <c r="F20" s="232"/>
      <c r="G20" s="233"/>
      <c r="H20" s="232"/>
      <c r="I20" s="232"/>
      <c r="J20" s="232"/>
      <c r="K20" s="234"/>
      <c r="L20" s="237"/>
      <c r="M20" s="799"/>
      <c r="N20" s="232"/>
      <c r="O20" s="232"/>
      <c r="P20" s="501"/>
    </row>
    <row r="21" spans="1:16" ht="12">
      <c r="A21" s="285"/>
      <c r="B21" s="728"/>
      <c r="C21" s="278"/>
      <c r="D21" s="352" t="s">
        <v>805</v>
      </c>
      <c r="E21" s="352"/>
      <c r="F21" s="286"/>
      <c r="G21" s="233"/>
      <c r="H21" s="232"/>
      <c r="I21" s="232"/>
      <c r="J21" s="232"/>
      <c r="K21" s="234"/>
      <c r="L21" s="237"/>
      <c r="M21" s="799"/>
      <c r="N21" s="232"/>
      <c r="O21" s="232"/>
      <c r="P21" s="501"/>
    </row>
    <row r="22" spans="1:16" ht="12">
      <c r="A22" s="285"/>
      <c r="B22" s="728"/>
      <c r="C22" s="278"/>
      <c r="D22" s="608"/>
      <c r="E22" s="352" t="s">
        <v>804</v>
      </c>
      <c r="F22" s="286"/>
      <c r="G22" s="233"/>
      <c r="H22" s="232"/>
      <c r="I22" s="232"/>
      <c r="J22" s="232"/>
      <c r="K22" s="234"/>
      <c r="L22" s="237"/>
      <c r="M22" s="799"/>
      <c r="N22" s="232"/>
      <c r="O22" s="232"/>
      <c r="P22" s="501"/>
    </row>
    <row r="23" spans="1:16">
      <c r="A23" s="285"/>
      <c r="B23" s="609"/>
      <c r="C23" s="285"/>
    </row>
    <row r="24" spans="1:16">
      <c r="A24" s="285"/>
      <c r="B24" s="609"/>
      <c r="C24" s="285"/>
    </row>
    <row r="25" spans="1:16" ht="18">
      <c r="A25" s="285"/>
      <c r="B25" s="609"/>
      <c r="C25" s="285"/>
      <c r="E25" s="675"/>
    </row>
    <row r="26" spans="1:16" ht="18">
      <c r="A26" s="285"/>
      <c r="B26" s="609"/>
      <c r="C26" s="285"/>
      <c r="J26" s="686"/>
    </row>
    <row r="27" spans="1:16">
      <c r="A27" s="285"/>
      <c r="B27" s="609"/>
      <c r="C27" s="285"/>
    </row>
    <row r="28" spans="1:16">
      <c r="A28" s="285"/>
      <c r="B28" s="609"/>
      <c r="C28" s="285"/>
    </row>
    <row r="29" spans="1:16">
      <c r="A29" s="285"/>
      <c r="B29" s="609"/>
      <c r="C29" s="285"/>
    </row>
    <row r="30" spans="1:16">
      <c r="A30" s="285"/>
      <c r="B30" s="609"/>
      <c r="C30" s="285"/>
    </row>
    <row r="31" spans="1:16">
      <c r="A31" s="285"/>
      <c r="B31" s="609"/>
      <c r="C31" s="285"/>
    </row>
    <row r="32" spans="1:16">
      <c r="A32" s="285"/>
      <c r="B32" s="609"/>
      <c r="C32" s="285"/>
    </row>
    <row r="33" spans="1:12">
      <c r="A33" s="285"/>
      <c r="B33" s="609"/>
      <c r="C33" s="285"/>
    </row>
    <row r="34" spans="1:12">
      <c r="A34" s="285"/>
      <c r="B34" s="609"/>
      <c r="C34" s="285"/>
    </row>
    <row r="35" spans="1:12">
      <c r="A35" s="285"/>
      <c r="B35" s="609"/>
      <c r="C35" s="285"/>
    </row>
    <row r="36" spans="1:12">
      <c r="A36" s="285"/>
      <c r="B36" s="609"/>
      <c r="C36" s="285"/>
    </row>
    <row r="37" spans="1:12">
      <c r="A37" s="285"/>
      <c r="B37" s="609"/>
      <c r="C37" s="285"/>
    </row>
    <row r="38" spans="1:12">
      <c r="A38" s="285"/>
      <c r="B38" s="609"/>
      <c r="C38" s="285"/>
    </row>
    <row r="39" spans="1:12">
      <c r="A39" s="285"/>
      <c r="B39" s="609"/>
      <c r="C39" s="285"/>
    </row>
    <row r="40" spans="1:12">
      <c r="A40" s="285"/>
      <c r="B40" s="609"/>
      <c r="C40" s="285"/>
    </row>
    <row r="46" spans="1:12">
      <c r="D46" s="310"/>
      <c r="E46" s="310"/>
      <c r="F46" s="225"/>
      <c r="G46" s="224"/>
      <c r="H46" s="225"/>
      <c r="I46" s="224"/>
      <c r="J46" s="310"/>
      <c r="K46" s="225"/>
      <c r="L46" s="224"/>
    </row>
    <row r="50" spans="4:13">
      <c r="D50" s="310"/>
      <c r="E50" s="310"/>
      <c r="F50" s="225"/>
      <c r="G50" s="224"/>
      <c r="H50" s="225"/>
      <c r="I50" s="224"/>
      <c r="J50" s="310"/>
      <c r="K50" s="225"/>
      <c r="L50" s="224"/>
      <c r="M50" s="800"/>
    </row>
  </sheetData>
  <autoFilter ref="A1:R1">
    <sortState ref="A2:S13">
      <sortCondition ref="D1"/>
    </sortState>
  </autoFilter>
  <phoneticPr fontId="3" type="noConversion"/>
  <conditionalFormatting sqref="D21">
    <cfRule type="duplicateValues" dxfId="75" priority="232"/>
  </conditionalFormatting>
  <conditionalFormatting sqref="C2:C4 C15 C6">
    <cfRule type="cellIs" dxfId="74" priority="217" operator="equal">
      <formula>1</formula>
    </cfRule>
  </conditionalFormatting>
  <conditionalFormatting sqref="D18:D20 E16:E22">
    <cfRule type="duplicateValues" dxfId="73" priority="455"/>
  </conditionalFormatting>
  <conditionalFormatting sqref="G15">
    <cfRule type="containsText" dxfId="72" priority="133" operator="containsText" text="T">
      <formula>NOT(ISERROR(SEARCH("T",G15)))</formula>
    </cfRule>
    <cfRule type="containsText" dxfId="71" priority="134" operator="containsText" text="T">
      <formula>NOT(ISERROR(SEARCH("T",G15)))</formula>
    </cfRule>
    <cfRule type="containsText" dxfId="70" priority="135" operator="containsText" text="&lt;&gt;T">
      <formula>NOT(ISERROR(SEARCH("&lt;&gt;T",G15)))</formula>
    </cfRule>
  </conditionalFormatting>
  <conditionalFormatting sqref="D16:D17">
    <cfRule type="duplicateValues" dxfId="69" priority="84"/>
  </conditionalFormatting>
  <conditionalFormatting sqref="F15">
    <cfRule type="duplicateValues" dxfId="68" priority="466"/>
  </conditionalFormatting>
  <conditionalFormatting sqref="F15">
    <cfRule type="duplicateValues" dxfId="67" priority="480"/>
  </conditionalFormatting>
  <conditionalFormatting sqref="C2:C7 C9">
    <cfRule type="cellIs" dxfId="66" priority="22" operator="equal">
      <formula>1</formula>
    </cfRule>
  </conditionalFormatting>
  <conditionalFormatting sqref="C8">
    <cfRule type="cellIs" dxfId="65" priority="21" operator="equal">
      <formula>1</formula>
    </cfRule>
  </conditionalFormatting>
  <conditionalFormatting sqref="G2">
    <cfRule type="containsText" dxfId="64" priority="17" operator="containsText" text="T">
      <formula>NOT(ISERROR(SEARCH("T",G2)))</formula>
    </cfRule>
    <cfRule type="containsText" dxfId="63" priority="18" operator="containsText" text="T">
      <formula>NOT(ISERROR(SEARCH("T",G2)))</formula>
    </cfRule>
    <cfRule type="containsText" dxfId="62" priority="19" operator="containsText" text="&lt;&gt;T">
      <formula>NOT(ISERROR(SEARCH("&lt;&gt;T",G2)))</formula>
    </cfRule>
  </conditionalFormatting>
  <conditionalFormatting sqref="F2">
    <cfRule type="duplicateValues" dxfId="61" priority="20"/>
  </conditionalFormatting>
  <conditionalFormatting sqref="G4:G5 G7:G12">
    <cfRule type="containsText" dxfId="60" priority="13" operator="containsText" text="T">
      <formula>NOT(ISERROR(SEARCH("T",G4)))</formula>
    </cfRule>
    <cfRule type="containsText" dxfId="59" priority="14" operator="containsText" text="T">
      <formula>NOT(ISERROR(SEARCH("T",G4)))</formula>
    </cfRule>
    <cfRule type="containsText" dxfId="58" priority="15" operator="containsText" text="&lt;&gt;T">
      <formula>NOT(ISERROR(SEARCH("&lt;&gt;T",G4)))</formula>
    </cfRule>
  </conditionalFormatting>
  <conditionalFormatting sqref="F4:F5 F7:F12">
    <cfRule type="duplicateValues" dxfId="57" priority="16"/>
  </conditionalFormatting>
  <conditionalFormatting sqref="F4:F5 F7:F12">
    <cfRule type="cellIs" dxfId="56" priority="12" operator="equal">
      <formula>"zz"</formula>
    </cfRule>
  </conditionalFormatting>
  <conditionalFormatting sqref="D12">
    <cfRule type="cellIs" dxfId="55" priority="11" operator="equal">
      <formula>"z"</formula>
    </cfRule>
  </conditionalFormatting>
  <conditionalFormatting sqref="G3">
    <cfRule type="containsText" dxfId="54" priority="7" operator="containsText" text="T">
      <formula>NOT(ISERROR(SEARCH("T",G3)))</formula>
    </cfRule>
    <cfRule type="containsText" dxfId="53" priority="8" operator="containsText" text="T">
      <formula>NOT(ISERROR(SEARCH("T",G3)))</formula>
    </cfRule>
    <cfRule type="containsText" dxfId="52" priority="9" operator="containsText" text="&lt;&gt;T">
      <formula>NOT(ISERROR(SEARCH("&lt;&gt;T",G3)))</formula>
    </cfRule>
  </conditionalFormatting>
  <conditionalFormatting sqref="F3">
    <cfRule type="duplicateValues" dxfId="51" priority="10"/>
  </conditionalFormatting>
  <conditionalFormatting sqref="F3">
    <cfRule type="cellIs" dxfId="50" priority="6" operator="equal">
      <formula>"zz"</formula>
    </cfRule>
  </conditionalFormatting>
  <conditionalFormatting sqref="G6">
    <cfRule type="containsText" dxfId="49" priority="2" operator="containsText" text="T">
      <formula>NOT(ISERROR(SEARCH("T",G6)))</formula>
    </cfRule>
    <cfRule type="containsText" dxfId="48" priority="3" operator="containsText" text="T">
      <formula>NOT(ISERROR(SEARCH("T",G6)))</formula>
    </cfRule>
    <cfRule type="containsText" dxfId="47" priority="4" operator="containsText" text="&lt;&gt;T">
      <formula>NOT(ISERROR(SEARCH("&lt;&gt;T",G6)))</formula>
    </cfRule>
  </conditionalFormatting>
  <conditionalFormatting sqref="F6">
    <cfRule type="duplicateValues" dxfId="46" priority="5"/>
  </conditionalFormatting>
  <conditionalFormatting sqref="F6">
    <cfRule type="cellIs" dxfId="45" priority="1" operator="equal">
      <formula>"zz"</formula>
    </cfRule>
  </conditionalFormatting>
  <hyperlinks>
    <hyperlink ref="P3" r:id="rId1"/>
    <hyperlink ref="P6" r:id="rId2"/>
  </hyperlinks>
  <pageMargins left="0.70866141732283472" right="0.70866141732283472" top="0.74803149606299213" bottom="0.74803149606299213" header="0.31496062992125984" footer="0.31496062992125984"/>
  <pageSetup paperSize="9" orientation="landscape" r:id="rId3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110"/>
  <sheetViews>
    <sheetView zoomScale="85" zoomScaleNormal="85" workbookViewId="0">
      <selection activeCell="I30" sqref="I30"/>
    </sheetView>
  </sheetViews>
  <sheetFormatPr baseColWidth="10" defaultRowHeight="12.75"/>
  <cols>
    <col min="1" max="1" width="7" bestFit="1" customWidth="1"/>
    <col min="2" max="2" width="7.28515625" bestFit="1" customWidth="1"/>
    <col min="3" max="3" width="7.5703125" bestFit="1" customWidth="1"/>
    <col min="4" max="5" width="9" bestFit="1" customWidth="1"/>
    <col min="6" max="6" width="9.7109375" bestFit="1" customWidth="1"/>
    <col min="7" max="7" width="9" bestFit="1" customWidth="1"/>
    <col min="8" max="8" width="9.5703125" customWidth="1"/>
    <col min="9" max="9" width="26.85546875" customWidth="1"/>
    <col min="10" max="10" width="14.7109375" bestFit="1" customWidth="1"/>
    <col min="11" max="11" width="5" customWidth="1"/>
    <col min="12" max="12" width="6.5703125" customWidth="1"/>
    <col min="13" max="13" width="7" customWidth="1"/>
    <col min="14" max="14" width="7" bestFit="1" customWidth="1"/>
    <col min="15" max="15" width="7" customWidth="1"/>
    <col min="16" max="16" width="4.5703125" bestFit="1" customWidth="1"/>
    <col min="17" max="17" width="6.5703125" customWidth="1"/>
    <col min="18" max="18" width="13.7109375" bestFit="1" customWidth="1"/>
    <col min="19" max="21" width="7.140625" bestFit="1" customWidth="1"/>
    <col min="22" max="22" width="5.28515625" customWidth="1"/>
    <col min="23" max="23" width="7.7109375" bestFit="1" customWidth="1"/>
    <col min="24" max="24" width="5.28515625" bestFit="1" customWidth="1"/>
    <col min="25" max="25" width="5.5703125" bestFit="1" customWidth="1"/>
    <col min="26" max="26" width="7.28515625" bestFit="1" customWidth="1"/>
  </cols>
  <sheetData>
    <row r="1" spans="1:23">
      <c r="B1" s="308" t="s">
        <v>186</v>
      </c>
      <c r="C1" s="308" t="s">
        <v>229</v>
      </c>
      <c r="D1" s="308"/>
      <c r="E1" s="308"/>
      <c r="F1" s="308"/>
      <c r="G1" s="308"/>
      <c r="H1" s="308"/>
      <c r="I1" s="308"/>
      <c r="J1" s="308"/>
    </row>
    <row r="2" spans="1:23">
      <c r="A2" s="308"/>
      <c r="B2" s="440">
        <f>SUMPRODUCT(([1]Banque!$G$3:$G$1000="tee-shirts")*([1]Banque!$E$3:$E$1000="vente")*([1]Banque!$I$3:$I$1000))+SUMPRODUCT(([1]Caisse!$G$3:$G$1000="tee-shirts")*([1]Caisse!$E$3:$E$1000="vente")*([1]Caisse!$I$3:$I$1000))</f>
        <v>480</v>
      </c>
      <c r="C2" s="308">
        <f>SUM(D2:I2)</f>
        <v>701.18000000000006</v>
      </c>
      <c r="D2" s="308">
        <v>424.38</v>
      </c>
      <c r="E2" s="308"/>
      <c r="F2" s="308">
        <v>276.8</v>
      </c>
      <c r="G2" s="308"/>
      <c r="H2" s="308"/>
      <c r="J2" s="308"/>
      <c r="K2" s="308"/>
      <c r="P2" s="308"/>
      <c r="Q2" s="308"/>
      <c r="R2" s="308"/>
      <c r="S2" s="308"/>
      <c r="T2" s="308"/>
      <c r="U2" s="308"/>
      <c r="V2" s="308"/>
      <c r="W2" s="308"/>
    </row>
    <row r="3" spans="1:23" ht="38.25">
      <c r="B3" s="308"/>
      <c r="C3" s="308"/>
      <c r="D3" s="360" t="s">
        <v>222</v>
      </c>
      <c r="E3" s="441" t="s">
        <v>223</v>
      </c>
      <c r="F3" s="360" t="s">
        <v>222</v>
      </c>
      <c r="G3" s="441" t="s">
        <v>223</v>
      </c>
      <c r="I3" s="438" t="s">
        <v>230</v>
      </c>
      <c r="K3" s="308"/>
      <c r="R3" s="308" t="s">
        <v>232</v>
      </c>
      <c r="S3" s="308"/>
      <c r="W3" s="364"/>
    </row>
    <row r="4" spans="1:23">
      <c r="B4" s="359" t="s">
        <v>194</v>
      </c>
      <c r="C4" s="359"/>
      <c r="D4" s="446">
        <v>41880</v>
      </c>
      <c r="E4" s="361"/>
      <c r="F4" s="447">
        <v>42220</v>
      </c>
      <c r="G4" s="445">
        <v>42221</v>
      </c>
      <c r="K4" s="308"/>
      <c r="R4" s="399">
        <v>100</v>
      </c>
      <c r="S4" s="250">
        <v>100</v>
      </c>
      <c r="T4" s="399">
        <v>50</v>
      </c>
      <c r="U4" s="250">
        <v>50</v>
      </c>
      <c r="W4" s="364"/>
    </row>
    <row r="5" spans="1:23">
      <c r="A5" s="365"/>
      <c r="B5" s="354"/>
      <c r="C5" s="354" t="s">
        <v>225</v>
      </c>
      <c r="D5" s="182">
        <f>SUM(D6:D18)</f>
        <v>99</v>
      </c>
      <c r="E5" s="182">
        <f>SUM(E6:E18)</f>
        <v>46</v>
      </c>
      <c r="F5" s="182">
        <f>SUM(F6:F18)</f>
        <v>55</v>
      </c>
      <c r="G5" s="182">
        <f>SUM(G6:G18)</f>
        <v>97</v>
      </c>
      <c r="K5" s="308"/>
      <c r="P5" s="365"/>
      <c r="Q5" s="365"/>
      <c r="R5" s="382"/>
      <c r="S5" s="386"/>
      <c r="T5" s="382"/>
      <c r="U5" s="386"/>
      <c r="W5" s="364"/>
    </row>
    <row r="6" spans="1:23">
      <c r="A6" s="365"/>
      <c r="B6" s="353" t="s">
        <v>215</v>
      </c>
      <c r="C6" s="353" t="s">
        <v>214</v>
      </c>
      <c r="D6" s="373">
        <v>0</v>
      </c>
      <c r="E6" s="124">
        <v>0</v>
      </c>
      <c r="F6" s="308"/>
      <c r="G6" s="443"/>
      <c r="I6" s="378">
        <f t="shared" ref="I6:I17" si="0">+D6+F6-G6</f>
        <v>0</v>
      </c>
      <c r="K6" s="308"/>
      <c r="P6" s="365"/>
      <c r="Q6" s="398" t="s">
        <v>158</v>
      </c>
      <c r="R6" s="400">
        <v>41699</v>
      </c>
      <c r="S6" s="401">
        <v>42207</v>
      </c>
      <c r="T6" s="400">
        <v>41729</v>
      </c>
      <c r="U6" s="401">
        <v>42207</v>
      </c>
      <c r="W6" s="364"/>
    </row>
    <row r="7" spans="1:23" ht="13.5" thickBot="1">
      <c r="A7" s="423"/>
      <c r="B7" s="408" t="s">
        <v>216</v>
      </c>
      <c r="C7" s="408" t="s">
        <v>212</v>
      </c>
      <c r="D7" s="374">
        <v>0</v>
      </c>
      <c r="E7" s="124">
        <v>0</v>
      </c>
      <c r="F7" s="6"/>
      <c r="G7" s="124">
        <f>SUM(E7:F7)</f>
        <v>0</v>
      </c>
      <c r="I7" s="378">
        <f t="shared" si="0"/>
        <v>0</v>
      </c>
      <c r="K7" s="6"/>
      <c r="P7" s="423"/>
      <c r="Q7" s="365"/>
      <c r="R7" s="367">
        <v>1.69</v>
      </c>
      <c r="S7" s="387"/>
      <c r="T7" s="138"/>
      <c r="U7" s="229"/>
      <c r="W7" s="364"/>
    </row>
    <row r="8" spans="1:23">
      <c r="A8" s="423"/>
      <c r="B8" s="409" t="s">
        <v>210</v>
      </c>
      <c r="C8" s="424" t="s">
        <v>206</v>
      </c>
      <c r="D8" s="410">
        <v>15</v>
      </c>
      <c r="E8" s="443">
        <v>14</v>
      </c>
      <c r="F8" s="6"/>
      <c r="G8" s="124">
        <f t="shared" ref="G8:G16" si="1">SUM(E8:F8)</f>
        <v>14</v>
      </c>
      <c r="I8" s="378">
        <f>+D8+F8-G8</f>
        <v>1</v>
      </c>
      <c r="K8" s="433"/>
      <c r="P8" s="423"/>
      <c r="Q8" s="380"/>
      <c r="R8" s="368">
        <v>1.69</v>
      </c>
      <c r="S8" s="388">
        <v>2.1800000000000002</v>
      </c>
      <c r="T8" s="139">
        <v>2.12</v>
      </c>
      <c r="U8" s="393">
        <v>2.34</v>
      </c>
      <c r="V8" s="364"/>
      <c r="W8" s="364"/>
    </row>
    <row r="9" spans="1:23">
      <c r="A9" s="423"/>
      <c r="B9" s="411" t="s">
        <v>208</v>
      </c>
      <c r="C9" s="425" t="s">
        <v>207</v>
      </c>
      <c r="D9" s="375">
        <v>14</v>
      </c>
      <c r="E9" s="443">
        <v>4</v>
      </c>
      <c r="F9" s="124">
        <v>8</v>
      </c>
      <c r="G9" s="124">
        <f t="shared" si="1"/>
        <v>12</v>
      </c>
      <c r="I9" s="378">
        <f>+D9+F9-G9</f>
        <v>10</v>
      </c>
      <c r="K9" s="433"/>
      <c r="P9" s="423"/>
      <c r="Q9" s="364"/>
      <c r="R9" s="368">
        <v>1.69</v>
      </c>
      <c r="S9" s="389">
        <f>+S8-R8</f>
        <v>0.49000000000000021</v>
      </c>
      <c r="T9" s="293"/>
      <c r="U9" s="389">
        <f>+U8-T8</f>
        <v>0.21999999999999975</v>
      </c>
      <c r="W9" s="364"/>
    </row>
    <row r="10" spans="1:23">
      <c r="A10" s="423"/>
      <c r="B10" s="412" t="s">
        <v>209</v>
      </c>
      <c r="C10" s="426" t="s">
        <v>213</v>
      </c>
      <c r="D10" s="373">
        <v>10</v>
      </c>
      <c r="E10" s="444">
        <v>2</v>
      </c>
      <c r="F10" s="124">
        <v>5</v>
      </c>
      <c r="G10" s="124">
        <f t="shared" si="1"/>
        <v>7</v>
      </c>
      <c r="I10" s="378">
        <f t="shared" si="0"/>
        <v>8</v>
      </c>
      <c r="K10" s="433"/>
      <c r="P10" s="423"/>
      <c r="Q10" s="365"/>
      <c r="R10" s="369">
        <v>1.69</v>
      </c>
      <c r="S10" s="390"/>
      <c r="T10" s="160"/>
      <c r="U10" s="394"/>
      <c r="W10" s="364"/>
    </row>
    <row r="11" spans="1:23" ht="13.5" thickBot="1">
      <c r="A11" s="423"/>
      <c r="B11" s="413" t="s">
        <v>205</v>
      </c>
      <c r="C11" s="427" t="s">
        <v>211</v>
      </c>
      <c r="D11" s="414">
        <v>10</v>
      </c>
      <c r="E11" s="444">
        <v>-1</v>
      </c>
      <c r="F11" s="124">
        <v>14</v>
      </c>
      <c r="G11" s="124">
        <f t="shared" si="1"/>
        <v>13</v>
      </c>
      <c r="I11" s="378">
        <f t="shared" si="0"/>
        <v>11</v>
      </c>
      <c r="K11" s="433"/>
      <c r="P11" s="423"/>
      <c r="Q11" s="365"/>
      <c r="R11" s="367">
        <v>1.92</v>
      </c>
      <c r="S11" s="387"/>
      <c r="T11" s="138"/>
      <c r="U11" s="229"/>
      <c r="W11" s="364"/>
    </row>
    <row r="12" spans="1:23">
      <c r="A12" s="423"/>
      <c r="B12" s="417" t="s">
        <v>199</v>
      </c>
      <c r="C12" s="428" t="s">
        <v>22</v>
      </c>
      <c r="D12" s="418">
        <v>10</v>
      </c>
      <c r="E12" s="444">
        <v>0</v>
      </c>
      <c r="F12" s="124">
        <v>12</v>
      </c>
      <c r="G12" s="124">
        <f t="shared" si="1"/>
        <v>12</v>
      </c>
      <c r="I12" s="378">
        <f t="shared" si="0"/>
        <v>10</v>
      </c>
      <c r="K12" s="433"/>
      <c r="P12" s="423"/>
      <c r="Q12" s="365"/>
      <c r="R12" s="368">
        <v>1.92</v>
      </c>
      <c r="S12" s="391"/>
      <c r="T12" s="139"/>
      <c r="U12" s="383"/>
    </row>
    <row r="13" spans="1:23">
      <c r="A13" s="423"/>
      <c r="B13" s="419" t="s">
        <v>200</v>
      </c>
      <c r="C13" s="429" t="s">
        <v>26</v>
      </c>
      <c r="D13" s="376">
        <v>10</v>
      </c>
      <c r="E13" s="444">
        <v>0</v>
      </c>
      <c r="F13" s="124">
        <v>12</v>
      </c>
      <c r="G13" s="124">
        <f t="shared" si="1"/>
        <v>12</v>
      </c>
      <c r="I13" s="378">
        <f t="shared" si="0"/>
        <v>10</v>
      </c>
      <c r="K13" s="433"/>
      <c r="P13" s="423"/>
      <c r="Q13" s="380"/>
      <c r="R13" s="368">
        <v>1.92</v>
      </c>
      <c r="S13" s="388">
        <v>2.2999999999999998</v>
      </c>
      <c r="T13" s="384">
        <v>2.46</v>
      </c>
      <c r="U13" s="379">
        <v>2.46</v>
      </c>
      <c r="V13" s="364"/>
      <c r="W13" s="364"/>
    </row>
    <row r="14" spans="1:23">
      <c r="A14" s="423"/>
      <c r="B14" s="420" t="s">
        <v>202</v>
      </c>
      <c r="C14" s="430" t="s">
        <v>192</v>
      </c>
      <c r="D14" s="377">
        <v>10</v>
      </c>
      <c r="E14" s="444">
        <v>8</v>
      </c>
      <c r="F14" s="124"/>
      <c r="G14" s="124">
        <f t="shared" si="1"/>
        <v>8</v>
      </c>
      <c r="I14" s="378">
        <f t="shared" si="0"/>
        <v>2</v>
      </c>
      <c r="K14" s="433"/>
      <c r="P14" s="423"/>
      <c r="Q14" s="364"/>
      <c r="R14" s="368">
        <v>1.92</v>
      </c>
      <c r="S14" s="389">
        <f>+S13-R13</f>
        <v>0.37999999999999989</v>
      </c>
      <c r="T14" s="139"/>
      <c r="U14" s="389">
        <f>+U13-T13</f>
        <v>0</v>
      </c>
      <c r="V14" s="364"/>
    </row>
    <row r="15" spans="1:23">
      <c r="A15" s="423"/>
      <c r="B15" s="421" t="s">
        <v>203</v>
      </c>
      <c r="C15" s="431" t="s">
        <v>191</v>
      </c>
      <c r="D15" s="373">
        <f>10</f>
        <v>10</v>
      </c>
      <c r="E15" s="444">
        <v>9</v>
      </c>
      <c r="F15" s="442">
        <v>2</v>
      </c>
      <c r="G15" s="124">
        <f>SUM(E15:F15)-2</f>
        <v>9</v>
      </c>
      <c r="I15" s="378">
        <f t="shared" si="0"/>
        <v>3</v>
      </c>
      <c r="K15" s="433"/>
      <c r="P15" s="423"/>
      <c r="Q15" s="365"/>
      <c r="R15" s="369">
        <v>1.92</v>
      </c>
      <c r="S15" s="390"/>
      <c r="T15" s="372"/>
      <c r="U15" s="395"/>
      <c r="W15" s="364"/>
    </row>
    <row r="16" spans="1:23" ht="13.5" thickBot="1">
      <c r="A16" s="423"/>
      <c r="B16" s="422" t="s">
        <v>201</v>
      </c>
      <c r="C16" s="432" t="s">
        <v>195</v>
      </c>
      <c r="D16" s="414">
        <v>10</v>
      </c>
      <c r="E16" s="444">
        <v>10</v>
      </c>
      <c r="F16" s="124"/>
      <c r="G16" s="124">
        <f t="shared" si="1"/>
        <v>10</v>
      </c>
      <c r="I16" s="378">
        <f t="shared" si="0"/>
        <v>0</v>
      </c>
      <c r="K16" s="433"/>
      <c r="P16" s="365"/>
      <c r="Q16" s="365"/>
      <c r="R16" s="381"/>
      <c r="S16" s="396"/>
      <c r="T16" s="407"/>
      <c r="U16" s="396"/>
    </row>
    <row r="17" spans="1:23">
      <c r="A17" s="423"/>
      <c r="B17" s="415" t="s">
        <v>204</v>
      </c>
      <c r="C17" s="415" t="s">
        <v>190</v>
      </c>
      <c r="D17" s="416">
        <v>0</v>
      </c>
      <c r="E17" s="444">
        <v>0</v>
      </c>
      <c r="F17" s="442">
        <v>2</v>
      </c>
      <c r="G17" s="124">
        <f>SUM(E17:F17)-2</f>
        <v>0</v>
      </c>
      <c r="I17" s="378">
        <f t="shared" si="0"/>
        <v>2</v>
      </c>
      <c r="K17" s="433"/>
      <c r="P17" s="308"/>
      <c r="Q17" s="308"/>
      <c r="R17" s="402"/>
      <c r="S17" s="403"/>
      <c r="T17" s="405"/>
      <c r="U17" s="253"/>
      <c r="W17" s="364"/>
    </row>
    <row r="18" spans="1:23">
      <c r="A18" s="423"/>
      <c r="B18" s="355" t="s">
        <v>170</v>
      </c>
      <c r="C18" s="356" t="s">
        <v>170</v>
      </c>
      <c r="D18" s="357"/>
      <c r="E18" s="361"/>
      <c r="G18" s="308"/>
      <c r="H18" s="308"/>
      <c r="I18" s="308"/>
      <c r="K18" s="308"/>
      <c r="P18" s="366"/>
      <c r="Q18" s="397"/>
      <c r="R18" s="400"/>
      <c r="S18" s="253"/>
      <c r="T18" s="400"/>
      <c r="U18" s="253"/>
    </row>
    <row r="19" spans="1:23" ht="38.25">
      <c r="A19" s="423"/>
      <c r="B19" s="438" t="s">
        <v>224</v>
      </c>
      <c r="C19" s="308"/>
      <c r="E19" s="443">
        <f>+D5-E5</f>
        <v>53</v>
      </c>
      <c r="F19" s="443"/>
      <c r="H19" s="308"/>
      <c r="I19" s="308"/>
      <c r="K19" s="308"/>
      <c r="P19" s="308"/>
      <c r="Q19" s="371" t="s">
        <v>218</v>
      </c>
      <c r="R19" s="402">
        <v>387.81</v>
      </c>
      <c r="S19" s="253">
        <f>(334+14)*1.21</f>
        <v>421.08</v>
      </c>
      <c r="T19" s="405">
        <v>266.81</v>
      </c>
      <c r="U19" s="253">
        <f>(197+14)*1.21</f>
        <v>255.31</v>
      </c>
      <c r="W19" s="364"/>
    </row>
    <row r="20" spans="1:23">
      <c r="A20" s="308"/>
      <c r="B20" s="308" t="s">
        <v>226</v>
      </c>
      <c r="C20" s="308"/>
      <c r="E20" s="443">
        <f>+E19-E5</f>
        <v>7</v>
      </c>
      <c r="F20" s="308"/>
      <c r="G20" s="443">
        <f>SUM(E5:F5)-G5</f>
        <v>4</v>
      </c>
      <c r="H20" s="308"/>
      <c r="I20" s="308"/>
      <c r="J20" s="308"/>
      <c r="K20" s="308"/>
      <c r="P20" s="308"/>
      <c r="Q20" s="371" t="s">
        <v>219</v>
      </c>
      <c r="R20" s="404">
        <f>+R19/R4</f>
        <v>3.8780999999999999</v>
      </c>
      <c r="S20" s="403">
        <f>+S19/S4</f>
        <v>4.2107999999999999</v>
      </c>
      <c r="T20" s="404">
        <f>+T19/T4</f>
        <v>5.3361999999999998</v>
      </c>
      <c r="U20" s="403">
        <f>+U19/U4</f>
        <v>5.1062000000000003</v>
      </c>
    </row>
    <row r="21" spans="1:23">
      <c r="A21" s="308"/>
      <c r="B21" s="308"/>
      <c r="C21" s="308"/>
      <c r="F21" s="436" t="s">
        <v>231</v>
      </c>
      <c r="G21" s="308" t="s">
        <v>228</v>
      </c>
      <c r="H21" s="308"/>
      <c r="I21" s="308"/>
      <c r="J21" s="308"/>
      <c r="K21" s="308"/>
      <c r="P21" s="308"/>
      <c r="R21" s="405"/>
      <c r="S21" s="406">
        <f>+S20-R20</f>
        <v>0.3327</v>
      </c>
      <c r="T21" s="405"/>
      <c r="U21" s="406">
        <f>+U20-T20</f>
        <v>-0.22999999999999954</v>
      </c>
      <c r="W21" s="364"/>
    </row>
    <row r="22" spans="1:23">
      <c r="A22" s="308"/>
      <c r="B22" s="308"/>
      <c r="C22" s="308"/>
      <c r="D22" s="308"/>
      <c r="F22" s="308"/>
      <c r="G22" s="308" t="s">
        <v>227</v>
      </c>
      <c r="H22" s="308"/>
      <c r="I22" s="308"/>
      <c r="J22" s="308"/>
      <c r="K22" s="308"/>
      <c r="P22" s="308"/>
      <c r="R22" s="196"/>
      <c r="S22" s="256"/>
      <c r="T22" s="196"/>
      <c r="U22" s="256"/>
    </row>
    <row r="23" spans="1:23">
      <c r="B23" s="308"/>
      <c r="C23" s="308"/>
      <c r="D23" s="308"/>
      <c r="F23" s="308"/>
      <c r="H23" s="308"/>
      <c r="I23" s="308"/>
      <c r="J23" s="308"/>
      <c r="K23" s="308"/>
      <c r="P23" s="308"/>
      <c r="R23" s="399"/>
      <c r="S23" s="250"/>
      <c r="T23" s="399"/>
      <c r="U23" s="250"/>
      <c r="W23" s="308"/>
    </row>
    <row r="24" spans="1:23">
      <c r="A24" s="308"/>
      <c r="B24" s="308"/>
      <c r="C24" s="308"/>
      <c r="D24" s="308"/>
      <c r="F24" s="6"/>
      <c r="G24" s="6"/>
      <c r="H24" s="6"/>
      <c r="I24" s="6"/>
      <c r="J24" s="6"/>
      <c r="K24" s="6"/>
      <c r="P24" s="371" t="s">
        <v>220</v>
      </c>
      <c r="R24" s="196"/>
      <c r="S24" s="256">
        <v>0.8</v>
      </c>
      <c r="T24" s="196"/>
      <c r="U24" s="437">
        <v>0.94</v>
      </c>
      <c r="W24" s="308"/>
    </row>
    <row r="25" spans="1:23">
      <c r="A25" s="308"/>
      <c r="B25" s="308"/>
      <c r="C25" s="308"/>
      <c r="F25" s="308"/>
      <c r="G25" s="308"/>
      <c r="H25" s="308"/>
      <c r="I25" s="308"/>
      <c r="J25" s="308"/>
      <c r="K25" s="308"/>
      <c r="P25" s="371"/>
      <c r="S25" s="385"/>
      <c r="U25" s="385"/>
    </row>
    <row r="26" spans="1:23">
      <c r="A26" s="308"/>
      <c r="B26" s="308"/>
      <c r="C26" s="308"/>
      <c r="D26" s="308"/>
      <c r="E26" s="308"/>
      <c r="F26" s="308"/>
      <c r="G26" s="308"/>
      <c r="H26" s="308"/>
      <c r="I26" s="308"/>
      <c r="J26" s="308"/>
      <c r="K26" s="308"/>
      <c r="M26" s="385"/>
      <c r="O26" s="385"/>
      <c r="S26" s="308"/>
      <c r="T26" s="308"/>
    </row>
    <row r="27" spans="1:23">
      <c r="A27" s="308"/>
      <c r="B27" s="308"/>
      <c r="C27" s="308"/>
      <c r="D27" s="308"/>
      <c r="E27" s="439"/>
      <c r="F27" s="308"/>
      <c r="G27" s="308"/>
      <c r="H27" s="308"/>
      <c r="I27" s="308"/>
      <c r="J27" s="308"/>
      <c r="K27" s="308"/>
      <c r="M27" s="370"/>
      <c r="N27" s="370"/>
      <c r="O27" s="392"/>
      <c r="Q27" s="364"/>
      <c r="S27" s="308"/>
      <c r="T27" s="308"/>
    </row>
    <row r="28" spans="1:23">
      <c r="A28" s="308"/>
      <c r="B28" s="308"/>
      <c r="C28" s="308"/>
      <c r="E28" s="308"/>
      <c r="F28" s="308"/>
      <c r="G28" s="308"/>
      <c r="H28" s="308"/>
      <c r="I28" s="308"/>
      <c r="J28" s="308"/>
      <c r="K28" s="308"/>
      <c r="O28" s="385"/>
      <c r="S28" s="308"/>
      <c r="T28" s="308"/>
    </row>
    <row r="29" spans="1:23">
      <c r="A29" s="308"/>
      <c r="B29" s="308"/>
      <c r="C29" s="308"/>
      <c r="E29" s="308"/>
      <c r="F29" s="308"/>
      <c r="G29" s="308"/>
      <c r="H29" s="308"/>
      <c r="I29" s="308"/>
      <c r="J29" s="308"/>
      <c r="K29" s="308"/>
      <c r="L29" s="370"/>
      <c r="M29" s="370"/>
      <c r="N29" s="370"/>
      <c r="O29" s="370"/>
      <c r="S29" s="308"/>
      <c r="T29" s="308"/>
    </row>
    <row r="30" spans="1:23">
      <c r="A30" s="308"/>
      <c r="B30" s="308"/>
      <c r="S30" s="308"/>
      <c r="T30" s="308"/>
    </row>
    <row r="31" spans="1:23">
      <c r="A31" s="308"/>
      <c r="B31" s="308"/>
      <c r="M31" s="308"/>
      <c r="N31" s="308"/>
      <c r="O31" s="308"/>
      <c r="P31" s="308"/>
      <c r="S31" s="308"/>
      <c r="T31" s="308"/>
    </row>
    <row r="32" spans="1:23">
      <c r="A32" s="308"/>
      <c r="B32" s="308"/>
      <c r="M32" s="308"/>
      <c r="N32" s="308"/>
      <c r="O32" s="308"/>
      <c r="Q32" s="308"/>
      <c r="S32" s="308"/>
      <c r="T32" s="308"/>
    </row>
    <row r="33" spans="1:20">
      <c r="A33" s="308"/>
      <c r="B33" s="308"/>
      <c r="M33" s="308"/>
      <c r="N33" s="308"/>
      <c r="O33" s="308"/>
      <c r="Q33" s="308"/>
      <c r="S33" s="308"/>
      <c r="T33" s="308"/>
    </row>
    <row r="34" spans="1:20">
      <c r="A34" s="308"/>
      <c r="B34" s="308"/>
      <c r="M34" s="308"/>
      <c r="N34" s="308"/>
      <c r="O34" s="308"/>
      <c r="Q34" s="308"/>
      <c r="S34" s="308"/>
      <c r="T34" s="308"/>
    </row>
    <row r="35" spans="1:20">
      <c r="A35" s="308"/>
      <c r="B35" s="308"/>
      <c r="M35" s="308"/>
      <c r="N35" s="370"/>
      <c r="O35" s="370"/>
      <c r="Q35" s="308"/>
      <c r="R35" s="308"/>
      <c r="S35" s="308"/>
      <c r="T35" s="308"/>
    </row>
    <row r="36" spans="1:20">
      <c r="A36" s="6"/>
      <c r="B36" s="6"/>
      <c r="M36" s="6"/>
      <c r="N36" s="370"/>
      <c r="O36" s="370"/>
      <c r="Q36" s="308"/>
      <c r="R36" s="308"/>
      <c r="S36" s="6"/>
      <c r="T36" s="6"/>
    </row>
    <row r="37" spans="1:20">
      <c r="A37" s="6"/>
      <c r="B37" s="6"/>
      <c r="M37" s="6"/>
      <c r="N37" s="308"/>
      <c r="O37" s="308"/>
      <c r="Q37" s="308"/>
      <c r="R37" s="308"/>
      <c r="S37" s="6"/>
      <c r="T37" s="6"/>
    </row>
    <row r="38" spans="1:20">
      <c r="A38" s="308"/>
      <c r="B38" s="308"/>
      <c r="M38" s="308"/>
      <c r="N38" s="370"/>
      <c r="O38" s="370"/>
      <c r="Q38" s="308"/>
      <c r="R38" s="308"/>
      <c r="S38" s="308"/>
      <c r="T38" s="308"/>
    </row>
    <row r="39" spans="1:20">
      <c r="A39" s="308"/>
      <c r="B39" s="308"/>
      <c r="M39" s="308"/>
      <c r="N39" s="308"/>
      <c r="O39" s="308"/>
      <c r="Q39" s="308"/>
      <c r="R39" s="308"/>
      <c r="S39" s="308"/>
      <c r="T39" s="308"/>
    </row>
    <row r="40" spans="1:20">
      <c r="A40" s="308"/>
      <c r="B40" s="308"/>
      <c r="M40" s="308"/>
      <c r="N40" s="308"/>
      <c r="O40" s="308"/>
      <c r="Q40" s="308"/>
      <c r="R40" s="308"/>
      <c r="S40" s="308"/>
      <c r="T40" s="308"/>
    </row>
    <row r="41" spans="1:20">
      <c r="A41" s="308"/>
      <c r="B41" s="308"/>
      <c r="M41" s="308"/>
      <c r="N41" s="308"/>
      <c r="O41" s="308"/>
      <c r="P41" s="308"/>
      <c r="Q41" s="308"/>
      <c r="R41" s="308"/>
      <c r="S41" s="308"/>
      <c r="T41" s="308"/>
    </row>
    <row r="42" spans="1:20">
      <c r="A42" s="6"/>
      <c r="B42" s="6"/>
      <c r="M42" s="308"/>
      <c r="N42" s="308"/>
      <c r="O42" s="308"/>
      <c r="P42" s="308"/>
      <c r="Q42" s="308"/>
      <c r="R42" s="308"/>
      <c r="S42" s="308"/>
      <c r="T42" s="308"/>
    </row>
    <row r="43" spans="1:20">
      <c r="A43" s="6"/>
      <c r="B43" s="6"/>
      <c r="M43" s="308"/>
      <c r="N43" s="308"/>
      <c r="O43" s="308"/>
      <c r="P43" s="308"/>
      <c r="Q43" s="308"/>
      <c r="R43" s="308"/>
      <c r="S43" s="308"/>
      <c r="T43" s="308"/>
    </row>
    <row r="44" spans="1:20">
      <c r="A44" s="6"/>
      <c r="B44" s="6"/>
      <c r="M44" s="308"/>
      <c r="N44" s="308"/>
      <c r="O44" s="308"/>
      <c r="P44" s="308"/>
      <c r="Q44" s="308"/>
      <c r="R44" s="308"/>
      <c r="S44" s="308"/>
      <c r="T44" s="308"/>
    </row>
    <row r="45" spans="1:20">
      <c r="A45" s="6"/>
      <c r="B45" s="6"/>
      <c r="M45" s="308"/>
      <c r="N45" s="308"/>
      <c r="O45" s="308"/>
      <c r="P45" s="308"/>
      <c r="Q45" s="308"/>
      <c r="R45" s="308"/>
      <c r="S45" s="308"/>
      <c r="T45" s="308"/>
    </row>
    <row r="46" spans="1:20">
      <c r="A46" s="308"/>
      <c r="B46" s="308"/>
      <c r="M46" s="308"/>
      <c r="N46" s="308"/>
      <c r="O46" s="308"/>
      <c r="P46" s="308"/>
      <c r="Q46" s="308"/>
      <c r="R46" s="308"/>
      <c r="S46" s="308"/>
      <c r="T46" s="308"/>
    </row>
    <row r="47" spans="1:20">
      <c r="A47" s="308"/>
      <c r="B47" s="308"/>
      <c r="M47" s="308"/>
      <c r="N47" s="308"/>
      <c r="O47" s="308"/>
      <c r="P47" s="308"/>
      <c r="Q47" s="308"/>
      <c r="R47" s="308"/>
      <c r="S47" s="308"/>
      <c r="T47" s="308"/>
    </row>
    <row r="48" spans="1:20">
      <c r="A48" s="308"/>
      <c r="B48" s="308"/>
      <c r="M48" s="308"/>
      <c r="N48" s="308"/>
      <c r="O48" s="308"/>
      <c r="P48" s="308"/>
      <c r="Q48" s="308"/>
      <c r="R48" s="308"/>
      <c r="S48" s="308"/>
      <c r="T48" s="308"/>
    </row>
    <row r="49" spans="1:20">
      <c r="A49" s="308"/>
      <c r="B49" s="308"/>
      <c r="M49" s="308"/>
      <c r="N49" s="308"/>
      <c r="O49" s="308"/>
      <c r="P49" s="308"/>
      <c r="Q49" s="308"/>
      <c r="R49" s="308"/>
      <c r="S49" s="308"/>
      <c r="T49" s="308"/>
    </row>
    <row r="50" spans="1:20">
      <c r="A50" s="308"/>
      <c r="B50" s="308"/>
      <c r="M50" s="308"/>
      <c r="N50" s="308"/>
      <c r="O50" s="308"/>
      <c r="P50" s="308"/>
      <c r="Q50" s="308"/>
      <c r="R50" s="308"/>
      <c r="S50" s="308"/>
      <c r="T50" s="308"/>
    </row>
    <row r="51" spans="1:20">
      <c r="A51" s="308"/>
      <c r="B51" s="308"/>
      <c r="M51" s="308"/>
      <c r="N51" s="308"/>
      <c r="O51" s="308"/>
      <c r="P51" s="308"/>
      <c r="Q51" s="308"/>
      <c r="R51" s="308"/>
      <c r="S51" s="308"/>
      <c r="T51" s="308"/>
    </row>
    <row r="52" spans="1:20">
      <c r="A52" s="308"/>
      <c r="B52" s="308"/>
      <c r="M52" s="308"/>
      <c r="N52" s="308"/>
      <c r="O52" s="308"/>
      <c r="P52" s="308"/>
      <c r="Q52" s="308"/>
      <c r="R52" s="308"/>
      <c r="S52" s="308"/>
      <c r="T52" s="308"/>
    </row>
    <row r="53" spans="1:20">
      <c r="A53" s="308"/>
      <c r="B53" s="308"/>
      <c r="M53" s="6"/>
      <c r="N53" s="6"/>
      <c r="O53" s="6"/>
      <c r="P53" s="6"/>
      <c r="Q53" s="6"/>
      <c r="R53" s="6"/>
      <c r="S53" s="6"/>
      <c r="T53" s="6"/>
    </row>
    <row r="54" spans="1:20">
      <c r="A54" s="308"/>
      <c r="B54" s="308"/>
      <c r="M54" s="308"/>
      <c r="N54" s="308"/>
      <c r="O54" s="308"/>
      <c r="P54" s="308"/>
      <c r="Q54" s="308"/>
      <c r="R54" s="308"/>
      <c r="S54" s="308"/>
      <c r="T54" s="308"/>
    </row>
    <row r="55" spans="1:20">
      <c r="A55" s="308"/>
      <c r="B55" s="308"/>
      <c r="M55" s="308"/>
      <c r="N55" s="308"/>
      <c r="O55" s="308"/>
      <c r="P55" s="308"/>
      <c r="Q55" s="308"/>
      <c r="R55" s="308"/>
      <c r="S55" s="308"/>
      <c r="T55" s="308"/>
    </row>
    <row r="56" spans="1:20">
      <c r="A56" s="308"/>
      <c r="B56" s="308"/>
      <c r="M56" s="308"/>
      <c r="N56" s="308"/>
      <c r="O56" s="308"/>
      <c r="P56" s="308"/>
      <c r="Q56" s="308"/>
      <c r="R56" s="308"/>
      <c r="S56" s="308"/>
      <c r="T56" s="308"/>
    </row>
    <row r="57" spans="1:20">
      <c r="A57" s="308"/>
      <c r="B57" s="308"/>
      <c r="M57" s="308"/>
      <c r="N57" s="308"/>
      <c r="O57" s="308"/>
      <c r="P57" s="308"/>
      <c r="Q57" s="308"/>
      <c r="R57" s="308"/>
      <c r="S57" s="308"/>
      <c r="T57" s="308"/>
    </row>
    <row r="58" spans="1:20">
      <c r="A58" s="308"/>
      <c r="B58" s="308"/>
      <c r="M58" s="308"/>
      <c r="N58" s="308"/>
      <c r="O58" s="308"/>
      <c r="P58" s="308"/>
      <c r="Q58" s="308"/>
      <c r="R58" s="308"/>
      <c r="S58" s="308"/>
      <c r="T58" s="308"/>
    </row>
    <row r="59" spans="1:20">
      <c r="A59" s="308"/>
      <c r="B59" s="308"/>
      <c r="C59" s="308"/>
      <c r="D59" s="308"/>
      <c r="E59" s="308"/>
      <c r="F59" s="308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</row>
    <row r="60" spans="1:20">
      <c r="A60" s="308"/>
      <c r="B60" s="308"/>
      <c r="C60" s="308"/>
      <c r="D60" s="308"/>
      <c r="E60" s="308"/>
      <c r="F60" s="308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</row>
    <row r="61" spans="1:20">
      <c r="A61" s="308"/>
      <c r="B61" s="308"/>
      <c r="C61" s="308"/>
      <c r="D61" s="308"/>
      <c r="E61" s="308"/>
      <c r="F61" s="308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</row>
    <row r="62" spans="1:20">
      <c r="A62" s="308"/>
      <c r="B62" s="308"/>
      <c r="C62" s="308"/>
      <c r="D62" s="308"/>
      <c r="E62" s="308"/>
      <c r="F62" s="308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</row>
    <row r="63" spans="1:20">
      <c r="A63" s="308"/>
      <c r="B63" s="308"/>
      <c r="C63" s="308"/>
      <c r="D63" s="308"/>
      <c r="E63" s="308"/>
      <c r="F63" s="308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</row>
    <row r="64" spans="1:20">
      <c r="A64" s="308"/>
      <c r="B64" s="308"/>
      <c r="C64" s="308"/>
      <c r="D64" s="308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>
      <c r="A65" s="308"/>
      <c r="B65" s="308"/>
      <c r="C65" s="308"/>
      <c r="D65" s="308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>
      <c r="A66" s="308"/>
      <c r="B66" s="308"/>
      <c r="C66" s="308"/>
      <c r="D66" s="308"/>
      <c r="E66" s="308"/>
      <c r="F66" s="308"/>
      <c r="G66" s="308"/>
      <c r="H66" s="308"/>
      <c r="I66" s="308"/>
      <c r="J66" s="308"/>
      <c r="K66" s="308"/>
      <c r="L66" s="308"/>
      <c r="M66" s="308"/>
      <c r="N66" s="308"/>
      <c r="O66" s="308"/>
      <c r="P66" s="308"/>
      <c r="Q66" s="308"/>
      <c r="R66" s="308"/>
      <c r="S66" s="308"/>
      <c r="T66" s="308"/>
    </row>
    <row r="67" spans="1:20">
      <c r="A67" s="308"/>
      <c r="B67" s="308"/>
      <c r="C67" s="308"/>
      <c r="D67" s="308"/>
      <c r="E67" s="308"/>
      <c r="F67" s="308"/>
      <c r="G67" s="308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8"/>
      <c r="S67" s="308"/>
      <c r="T67" s="308"/>
    </row>
    <row r="68" spans="1:20">
      <c r="A68" s="308"/>
      <c r="B68" s="308"/>
      <c r="C68" s="308"/>
      <c r="D68" s="308"/>
      <c r="E68" s="308"/>
      <c r="F68" s="308"/>
      <c r="G68" s="308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8"/>
      <c r="S68" s="308"/>
      <c r="T68" s="308"/>
    </row>
    <row r="69" spans="1:20">
      <c r="A69" s="308"/>
      <c r="B69" s="308"/>
      <c r="C69" s="308"/>
      <c r="D69" s="308"/>
      <c r="E69" s="308"/>
      <c r="F69" s="308"/>
      <c r="G69" s="308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8"/>
      <c r="S69" s="308"/>
      <c r="T69" s="308"/>
    </row>
    <row r="70" spans="1:20">
      <c r="A70" s="308"/>
      <c r="B70" s="308"/>
      <c r="C70" s="308"/>
      <c r="D70" s="308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>
      <c r="A71" s="308"/>
      <c r="B71" s="308"/>
      <c r="C71" s="308"/>
      <c r="D71" s="308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>
      <c r="A72" s="308"/>
      <c r="B72" s="308"/>
      <c r="C72" s="308"/>
      <c r="D72" s="308"/>
      <c r="E72" s="308"/>
      <c r="F72" s="308"/>
      <c r="G72" s="308"/>
      <c r="H72" s="308"/>
      <c r="I72" s="308"/>
      <c r="J72" s="308"/>
      <c r="K72" s="308"/>
      <c r="L72" s="308"/>
      <c r="M72" s="308"/>
      <c r="N72" s="308"/>
      <c r="O72" s="308"/>
      <c r="P72" s="308"/>
      <c r="Q72" s="308"/>
      <c r="R72" s="308"/>
      <c r="S72" s="308"/>
      <c r="T72" s="308"/>
    </row>
    <row r="73" spans="1:20">
      <c r="A73" s="308"/>
      <c r="B73" s="308"/>
      <c r="C73" s="308"/>
      <c r="D73" s="308"/>
      <c r="E73" s="308"/>
      <c r="F73" s="308"/>
      <c r="G73" s="308"/>
      <c r="H73" s="308"/>
      <c r="I73" s="308"/>
      <c r="J73" s="308"/>
      <c r="K73" s="308"/>
      <c r="L73" s="308"/>
      <c r="M73" s="308"/>
      <c r="N73" s="308"/>
      <c r="O73" s="308"/>
      <c r="P73" s="308"/>
      <c r="Q73" s="308"/>
      <c r="R73" s="308"/>
      <c r="S73" s="308"/>
      <c r="T73" s="308"/>
    </row>
    <row r="74" spans="1:20">
      <c r="A74" s="308"/>
      <c r="B74" s="308"/>
      <c r="C74" s="308"/>
      <c r="D74" s="308"/>
      <c r="E74" s="308"/>
      <c r="F74" s="308"/>
      <c r="G74" s="308"/>
      <c r="H74" s="308"/>
      <c r="I74" s="308"/>
      <c r="J74" s="308"/>
      <c r="K74" s="308"/>
      <c r="L74" s="308"/>
      <c r="M74" s="308"/>
      <c r="N74" s="308"/>
      <c r="O74" s="308"/>
      <c r="P74" s="308"/>
      <c r="Q74" s="308"/>
      <c r="R74" s="308"/>
      <c r="S74" s="308"/>
      <c r="T74" s="308"/>
    </row>
    <row r="75" spans="1:20">
      <c r="A75" s="308"/>
      <c r="B75" s="308"/>
      <c r="C75" s="308"/>
      <c r="D75" s="308"/>
      <c r="E75" s="308"/>
      <c r="F75" s="308"/>
      <c r="G75" s="308"/>
      <c r="H75" s="308"/>
      <c r="I75" s="308"/>
      <c r="J75" s="308"/>
      <c r="K75" s="308"/>
      <c r="L75" s="308"/>
      <c r="M75" s="308"/>
      <c r="N75" s="308"/>
      <c r="O75" s="308"/>
      <c r="P75" s="308"/>
      <c r="Q75" s="308"/>
      <c r="R75" s="308"/>
      <c r="S75" s="308"/>
      <c r="T75" s="308"/>
    </row>
    <row r="76" spans="1:20">
      <c r="A76" s="308"/>
      <c r="B76" s="308"/>
      <c r="C76" s="308"/>
      <c r="D76" s="308"/>
      <c r="E76" s="308"/>
      <c r="F76" s="308"/>
      <c r="G76" s="308"/>
      <c r="H76" s="308"/>
      <c r="I76" s="308"/>
      <c r="J76" s="308"/>
      <c r="K76" s="308"/>
      <c r="L76" s="308"/>
      <c r="M76" s="308"/>
      <c r="N76" s="308"/>
      <c r="O76" s="308"/>
      <c r="P76" s="308"/>
      <c r="Q76" s="308"/>
      <c r="R76" s="308"/>
      <c r="S76" s="308"/>
      <c r="T76" s="308"/>
    </row>
    <row r="77" spans="1:20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>
      <c r="A78" s="308"/>
      <c r="B78" s="308"/>
      <c r="C78" s="308"/>
      <c r="D78" s="308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>
      <c r="A79" s="308"/>
      <c r="B79" s="308"/>
      <c r="C79" s="308"/>
      <c r="D79" s="308"/>
      <c r="E79" s="308"/>
      <c r="F79" s="308"/>
      <c r="G79" s="308"/>
      <c r="H79" s="308"/>
      <c r="I79" s="308"/>
      <c r="J79" s="308"/>
      <c r="K79" s="308"/>
      <c r="L79" s="308"/>
      <c r="M79" s="308"/>
      <c r="N79" s="308"/>
      <c r="O79" s="308"/>
      <c r="P79" s="308"/>
      <c r="Q79" s="308"/>
      <c r="R79" s="308"/>
      <c r="S79" s="308"/>
      <c r="T79" s="308"/>
    </row>
    <row r="80" spans="1:20">
      <c r="A80" s="308"/>
      <c r="B80" s="308"/>
      <c r="C80" s="308"/>
      <c r="D80" s="308"/>
      <c r="E80" s="308"/>
      <c r="F80" s="308"/>
      <c r="G80" s="308"/>
      <c r="H80" s="308"/>
      <c r="I80" s="308"/>
      <c r="J80" s="308"/>
      <c r="K80" s="308"/>
      <c r="L80" s="308"/>
      <c r="M80" s="308"/>
      <c r="N80" s="308"/>
      <c r="O80" s="308"/>
      <c r="P80" s="308"/>
      <c r="Q80" s="308"/>
      <c r="R80" s="308"/>
      <c r="S80" s="308"/>
      <c r="T80" s="308"/>
    </row>
    <row r="81" spans="1:20">
      <c r="A81" s="308"/>
      <c r="B81" s="308"/>
      <c r="C81" s="308"/>
      <c r="D81" s="308"/>
      <c r="E81" s="308"/>
      <c r="F81" s="308"/>
      <c r="G81" s="308"/>
      <c r="H81" s="308"/>
      <c r="I81" s="308"/>
      <c r="J81" s="308"/>
      <c r="K81" s="308"/>
      <c r="L81" s="308"/>
      <c r="M81" s="308"/>
      <c r="N81" s="308"/>
      <c r="O81" s="308"/>
      <c r="P81" s="308"/>
      <c r="Q81" s="308"/>
      <c r="R81" s="308"/>
      <c r="S81" s="308"/>
      <c r="T81" s="308"/>
    </row>
    <row r="82" spans="1:20">
      <c r="A82" s="308"/>
      <c r="B82" s="308"/>
      <c r="C82" s="308"/>
      <c r="D82" s="308"/>
      <c r="E82" s="308"/>
      <c r="F82" s="308"/>
      <c r="G82" s="308"/>
      <c r="H82" s="308"/>
      <c r="I82" s="308"/>
      <c r="J82" s="308"/>
      <c r="K82" s="308"/>
      <c r="L82" s="308"/>
      <c r="M82" s="308"/>
      <c r="N82" s="308"/>
      <c r="O82" s="308"/>
      <c r="P82" s="308"/>
      <c r="Q82" s="308"/>
      <c r="R82" s="308"/>
      <c r="S82" s="308"/>
      <c r="T82" s="308"/>
    </row>
    <row r="83" spans="1:20">
      <c r="A83" s="308"/>
      <c r="B83" s="308"/>
      <c r="C83" s="308"/>
      <c r="D83" s="308"/>
      <c r="E83" s="308"/>
      <c r="F83" s="308"/>
      <c r="G83" s="308"/>
      <c r="H83" s="308"/>
      <c r="I83" s="308"/>
      <c r="J83" s="308"/>
      <c r="K83" s="308"/>
      <c r="L83" s="308"/>
      <c r="M83" s="308"/>
      <c r="N83" s="308"/>
      <c r="O83" s="308"/>
      <c r="P83" s="308"/>
      <c r="Q83" s="308"/>
      <c r="R83" s="308"/>
      <c r="S83" s="308"/>
      <c r="T83" s="308"/>
    </row>
    <row r="84" spans="1:20">
      <c r="A84" s="308"/>
      <c r="B84" s="308"/>
      <c r="C84" s="308"/>
      <c r="D84" s="308"/>
      <c r="E84" s="308"/>
      <c r="F84" s="308"/>
      <c r="G84" s="308"/>
      <c r="H84" s="308"/>
      <c r="I84" s="308"/>
      <c r="J84" s="308"/>
      <c r="K84" s="308"/>
      <c r="L84" s="308"/>
      <c r="M84" s="308"/>
      <c r="N84" s="308"/>
      <c r="O84" s="308"/>
      <c r="P84" s="308"/>
      <c r="Q84" s="308"/>
      <c r="R84" s="308"/>
      <c r="S84" s="308"/>
      <c r="T84" s="308"/>
    </row>
    <row r="85" spans="1:20">
      <c r="A85" s="308"/>
      <c r="B85" s="308"/>
      <c r="C85" s="308"/>
      <c r="D85" s="308"/>
      <c r="E85" s="308"/>
      <c r="F85" s="308"/>
      <c r="G85" s="308"/>
      <c r="H85" s="308"/>
      <c r="I85" s="308"/>
      <c r="J85" s="308"/>
      <c r="K85" s="308"/>
      <c r="L85" s="308"/>
      <c r="M85" s="308"/>
      <c r="N85" s="308"/>
      <c r="O85" s="308"/>
      <c r="P85" s="308"/>
      <c r="Q85" s="308"/>
      <c r="R85" s="308"/>
      <c r="S85" s="308"/>
      <c r="T85" s="308"/>
    </row>
    <row r="86" spans="1:20">
      <c r="A86" s="308"/>
      <c r="B86" s="308"/>
      <c r="C86" s="308"/>
      <c r="D86" s="308"/>
      <c r="E86" s="308"/>
      <c r="F86" s="308"/>
      <c r="G86" s="308"/>
      <c r="H86" s="308"/>
      <c r="I86" s="308"/>
      <c r="J86" s="308"/>
      <c r="K86" s="308"/>
      <c r="L86" s="308"/>
      <c r="M86" s="308"/>
      <c r="N86" s="308"/>
      <c r="O86" s="308"/>
      <c r="P86" s="308"/>
      <c r="Q86" s="308"/>
      <c r="R86" s="308"/>
      <c r="S86" s="308"/>
      <c r="T86" s="308"/>
    </row>
    <row r="87" spans="1:20">
      <c r="A87" s="308"/>
      <c r="B87" s="308"/>
      <c r="C87" s="308"/>
      <c r="D87" s="308"/>
      <c r="E87" s="308"/>
      <c r="F87" s="308"/>
      <c r="G87" s="308"/>
      <c r="H87" s="308"/>
      <c r="I87" s="308"/>
      <c r="J87" s="308"/>
      <c r="K87" s="308"/>
      <c r="L87" s="308"/>
      <c r="M87" s="308"/>
      <c r="N87" s="308"/>
      <c r="O87" s="308"/>
      <c r="P87" s="308"/>
      <c r="Q87" s="308"/>
      <c r="R87" s="308"/>
      <c r="S87" s="308"/>
      <c r="T87" s="308"/>
    </row>
    <row r="88" spans="1:20">
      <c r="A88" s="308"/>
      <c r="B88" s="308"/>
      <c r="C88" s="308"/>
      <c r="D88" s="308"/>
      <c r="E88" s="308"/>
      <c r="F88" s="308"/>
      <c r="G88" s="308"/>
      <c r="H88" s="308"/>
      <c r="I88" s="308"/>
      <c r="J88" s="308"/>
      <c r="K88" s="308"/>
      <c r="L88" s="308"/>
      <c r="M88" s="308"/>
      <c r="N88" s="308"/>
      <c r="O88" s="308"/>
      <c r="P88" s="308"/>
      <c r="Q88" s="308"/>
      <c r="R88" s="308"/>
      <c r="S88" s="308"/>
      <c r="T88" s="308"/>
    </row>
    <row r="89" spans="1:20">
      <c r="A89" s="308"/>
      <c r="B89" s="308"/>
      <c r="C89" s="308"/>
      <c r="D89" s="308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>
      <c r="A90" s="308"/>
      <c r="B90" s="308"/>
      <c r="C90" s="308"/>
      <c r="D90" s="308"/>
      <c r="E90" s="308"/>
      <c r="F90" s="308"/>
      <c r="G90" s="308"/>
      <c r="H90" s="308"/>
      <c r="I90" s="308"/>
      <c r="J90" s="308"/>
      <c r="K90" s="308"/>
      <c r="L90" s="308"/>
      <c r="M90" s="308"/>
      <c r="N90" s="308"/>
      <c r="O90" s="308"/>
      <c r="P90" s="308"/>
      <c r="Q90" s="308"/>
      <c r="R90" s="308"/>
      <c r="S90" s="308"/>
      <c r="T90" s="308"/>
    </row>
    <row r="91" spans="1:20">
      <c r="A91" s="308"/>
      <c r="B91" s="308"/>
      <c r="C91" s="308"/>
      <c r="D91" s="308"/>
      <c r="E91" s="308"/>
      <c r="F91" s="308"/>
      <c r="G91" s="308"/>
      <c r="H91" s="308"/>
      <c r="I91" s="308"/>
      <c r="J91" s="308"/>
      <c r="K91" s="308"/>
      <c r="L91" s="308"/>
      <c r="M91" s="308"/>
      <c r="N91" s="308"/>
      <c r="O91" s="308"/>
      <c r="P91" s="308"/>
      <c r="Q91" s="308"/>
      <c r="R91" s="308"/>
      <c r="S91" s="308"/>
      <c r="T91" s="308"/>
    </row>
    <row r="92" spans="1:20">
      <c r="A92" s="308"/>
      <c r="B92" s="308"/>
      <c r="C92" s="308"/>
      <c r="D92" s="308"/>
      <c r="E92" s="308"/>
      <c r="F92" s="308"/>
      <c r="G92" s="308"/>
      <c r="H92" s="308"/>
      <c r="I92" s="308"/>
      <c r="J92" s="308"/>
      <c r="K92" s="308"/>
      <c r="L92" s="308"/>
      <c r="M92" s="308"/>
      <c r="N92" s="308"/>
      <c r="O92" s="308"/>
      <c r="P92" s="308"/>
      <c r="Q92" s="308"/>
      <c r="R92" s="308"/>
      <c r="S92" s="308"/>
      <c r="T92" s="308"/>
    </row>
    <row r="93" spans="1:20">
      <c r="A93" s="308"/>
      <c r="B93" s="308"/>
      <c r="C93" s="308"/>
      <c r="D93" s="308"/>
      <c r="E93" s="308"/>
      <c r="F93" s="308"/>
      <c r="G93" s="308"/>
      <c r="H93" s="308"/>
      <c r="I93" s="308"/>
      <c r="J93" s="308"/>
      <c r="K93" s="308"/>
      <c r="L93" s="308"/>
      <c r="M93" s="308"/>
      <c r="N93" s="308"/>
      <c r="O93" s="308"/>
      <c r="P93" s="308"/>
      <c r="Q93" s="308"/>
      <c r="R93" s="308"/>
      <c r="S93" s="308"/>
      <c r="T93" s="308"/>
    </row>
    <row r="94" spans="1:20">
      <c r="A94" s="308"/>
      <c r="B94" s="308"/>
      <c r="C94" s="308"/>
      <c r="D94" s="308"/>
      <c r="E94" s="308"/>
      <c r="F94" s="308"/>
      <c r="G94" s="308"/>
      <c r="H94" s="308"/>
      <c r="I94" s="308"/>
      <c r="J94" s="308"/>
      <c r="K94" s="308"/>
      <c r="L94" s="308"/>
      <c r="M94" s="308"/>
      <c r="N94" s="308"/>
      <c r="O94" s="308"/>
      <c r="P94" s="308"/>
      <c r="Q94" s="308"/>
      <c r="R94" s="308"/>
      <c r="S94" s="308"/>
      <c r="T94" s="308"/>
    </row>
    <row r="95" spans="1:20">
      <c r="A95" s="308"/>
      <c r="B95" s="308"/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  <c r="S95" s="308"/>
      <c r="T95" s="308"/>
    </row>
    <row r="96" spans="1:20">
      <c r="A96" s="308"/>
      <c r="B96" s="308"/>
      <c r="C96" s="308"/>
      <c r="D96" s="308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>
      <c r="A97" s="308"/>
      <c r="B97" s="308"/>
      <c r="C97" s="308"/>
      <c r="D97" s="308"/>
      <c r="E97" s="308"/>
      <c r="F97" s="308"/>
      <c r="G97" s="308"/>
      <c r="H97" s="308"/>
      <c r="I97" s="308"/>
      <c r="J97" s="308"/>
      <c r="K97" s="308"/>
      <c r="L97" s="308"/>
      <c r="M97" s="308"/>
      <c r="N97" s="308"/>
      <c r="O97" s="308"/>
      <c r="P97" s="308"/>
      <c r="Q97" s="308"/>
      <c r="R97" s="308"/>
      <c r="S97" s="308"/>
      <c r="T97" s="308"/>
    </row>
    <row r="98" spans="1:20">
      <c r="A98" s="308"/>
      <c r="B98" s="308"/>
      <c r="C98" s="308"/>
      <c r="D98" s="308"/>
      <c r="E98" s="308"/>
      <c r="F98" s="308"/>
      <c r="G98" s="308"/>
      <c r="H98" s="308"/>
      <c r="I98" s="308"/>
      <c r="J98" s="308"/>
      <c r="K98" s="308"/>
      <c r="L98" s="308"/>
      <c r="M98" s="308"/>
      <c r="N98" s="308"/>
      <c r="O98" s="308"/>
      <c r="P98" s="308"/>
      <c r="Q98" s="308"/>
      <c r="R98" s="308"/>
      <c r="S98" s="308"/>
      <c r="T98" s="308"/>
    </row>
    <row r="99" spans="1:20">
      <c r="A99" s="308"/>
      <c r="B99" s="308"/>
      <c r="C99" s="308"/>
      <c r="D99" s="308"/>
      <c r="E99" s="308"/>
      <c r="F99" s="308"/>
      <c r="G99" s="308"/>
      <c r="H99" s="308"/>
      <c r="I99" s="308"/>
      <c r="J99" s="308"/>
      <c r="K99" s="308"/>
      <c r="L99" s="308"/>
      <c r="M99" s="308"/>
      <c r="N99" s="308"/>
      <c r="O99" s="308"/>
      <c r="P99" s="308"/>
      <c r="Q99" s="308"/>
      <c r="R99" s="308"/>
      <c r="S99" s="308"/>
      <c r="T99" s="308"/>
    </row>
    <row r="100" spans="1:20">
      <c r="A100" s="308"/>
      <c r="B100" s="308"/>
      <c r="C100" s="308"/>
      <c r="D100" s="308"/>
      <c r="E100" s="308"/>
      <c r="F100" s="308"/>
      <c r="G100" s="308"/>
      <c r="H100" s="308"/>
      <c r="I100" s="308"/>
      <c r="J100" s="308"/>
      <c r="K100" s="308"/>
      <c r="L100" s="308"/>
      <c r="M100" s="308"/>
      <c r="N100" s="308"/>
      <c r="O100" s="308"/>
      <c r="P100" s="308"/>
      <c r="Q100" s="308"/>
      <c r="R100" s="308"/>
      <c r="S100" s="308"/>
      <c r="T100" s="308"/>
    </row>
    <row r="101" spans="1:20">
      <c r="A101" s="308"/>
      <c r="B101" s="308"/>
      <c r="C101" s="308"/>
      <c r="D101" s="308"/>
      <c r="E101" s="308"/>
      <c r="F101" s="308"/>
      <c r="G101" s="308"/>
      <c r="H101" s="308"/>
      <c r="I101" s="308"/>
      <c r="J101" s="308"/>
      <c r="K101" s="308"/>
      <c r="L101" s="308"/>
      <c r="M101" s="308"/>
      <c r="N101" s="308"/>
      <c r="O101" s="308"/>
      <c r="P101" s="308"/>
      <c r="Q101" s="308"/>
      <c r="R101" s="308"/>
      <c r="S101" s="308"/>
      <c r="T101" s="308"/>
    </row>
    <row r="102" spans="1:20">
      <c r="A102" s="308"/>
      <c r="B102" s="308"/>
      <c r="C102" s="308"/>
      <c r="D102" s="308"/>
      <c r="E102" s="308"/>
      <c r="F102" s="308"/>
      <c r="G102" s="308"/>
      <c r="H102" s="308"/>
      <c r="I102" s="308"/>
      <c r="J102" s="308"/>
      <c r="K102" s="308"/>
      <c r="L102" s="308"/>
      <c r="M102" s="308"/>
      <c r="N102" s="308"/>
      <c r="O102" s="308"/>
      <c r="P102" s="308"/>
      <c r="Q102" s="308"/>
      <c r="R102" s="308"/>
      <c r="S102" s="308"/>
      <c r="T102" s="308"/>
    </row>
    <row r="103" spans="1:20">
      <c r="A103" s="308"/>
      <c r="B103" s="308"/>
      <c r="C103" s="308"/>
      <c r="D103" s="308"/>
      <c r="E103" s="308"/>
      <c r="F103" s="308"/>
      <c r="G103" s="308"/>
      <c r="H103" s="308"/>
      <c r="I103" s="308"/>
      <c r="J103" s="308"/>
      <c r="K103" s="308"/>
      <c r="L103" s="308"/>
      <c r="M103" s="308"/>
      <c r="N103" s="308"/>
      <c r="O103" s="308"/>
      <c r="P103" s="308"/>
      <c r="Q103" s="308"/>
      <c r="R103" s="308"/>
      <c r="S103" s="308"/>
      <c r="T103" s="308"/>
    </row>
    <row r="104" spans="1:20">
      <c r="A104" s="308"/>
      <c r="B104" s="308"/>
      <c r="C104" s="308"/>
      <c r="D104" s="308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>
      <c r="A105" s="308"/>
      <c r="B105" s="308"/>
      <c r="C105" s="308"/>
      <c r="D105" s="308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0">
      <c r="A106" s="308"/>
      <c r="B106" s="308"/>
      <c r="C106" s="308"/>
      <c r="D106" s="308"/>
      <c r="E106" s="308"/>
      <c r="F106" s="308"/>
      <c r="G106" s="308"/>
      <c r="H106" s="308"/>
      <c r="I106" s="308"/>
      <c r="J106" s="308"/>
      <c r="K106" s="308"/>
      <c r="L106" s="308"/>
      <c r="M106" s="308"/>
      <c r="N106" s="308"/>
      <c r="O106" s="308"/>
      <c r="P106" s="308"/>
      <c r="Q106" s="308"/>
      <c r="R106" s="308"/>
      <c r="S106" s="308"/>
      <c r="T106" s="308"/>
    </row>
    <row r="107" spans="1:20">
      <c r="A107" s="308"/>
      <c r="B107" s="308"/>
      <c r="C107" s="308"/>
      <c r="D107" s="308"/>
      <c r="E107" s="308"/>
      <c r="F107" s="308"/>
      <c r="G107" s="308"/>
      <c r="H107" s="308"/>
      <c r="I107" s="308"/>
      <c r="J107" s="308"/>
      <c r="K107" s="308"/>
      <c r="L107" s="308"/>
      <c r="M107" s="308"/>
      <c r="N107" s="308"/>
      <c r="O107" s="308"/>
      <c r="P107" s="308"/>
      <c r="Q107" s="308"/>
      <c r="R107" s="308"/>
      <c r="S107" s="308"/>
      <c r="T107" s="308"/>
    </row>
    <row r="108" spans="1:20">
      <c r="A108" s="308"/>
      <c r="B108" s="308"/>
      <c r="C108" s="308"/>
      <c r="D108" s="308"/>
      <c r="E108" s="308"/>
      <c r="F108" s="308"/>
      <c r="G108" s="308"/>
      <c r="H108" s="308"/>
      <c r="I108" s="308"/>
      <c r="J108" s="308"/>
      <c r="K108" s="308"/>
      <c r="L108" s="308"/>
      <c r="M108" s="308"/>
      <c r="N108" s="308"/>
      <c r="O108" s="308"/>
      <c r="P108" s="308"/>
      <c r="Q108" s="308"/>
      <c r="R108" s="308"/>
      <c r="S108" s="308"/>
      <c r="T108" s="308"/>
    </row>
    <row r="109" spans="1:20">
      <c r="A109" s="308"/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308"/>
      <c r="Q109" s="308"/>
      <c r="R109" s="308"/>
      <c r="S109" s="308"/>
      <c r="T109" s="308"/>
    </row>
    <row r="110" spans="1:20">
      <c r="A110" s="308"/>
      <c r="B110" s="308"/>
      <c r="C110" s="308"/>
      <c r="D110" s="308"/>
      <c r="E110" s="308"/>
      <c r="F110" s="308"/>
      <c r="G110" s="308"/>
      <c r="H110" s="308"/>
      <c r="I110" s="308"/>
      <c r="J110" s="308"/>
      <c r="K110" s="308"/>
      <c r="L110" s="308"/>
      <c r="M110" s="308"/>
      <c r="N110" s="308"/>
      <c r="O110" s="308"/>
      <c r="P110" s="308"/>
      <c r="Q110" s="308"/>
      <c r="R110" s="308"/>
      <c r="S110" s="308"/>
      <c r="T110" s="308"/>
    </row>
  </sheetData>
  <conditionalFormatting sqref="B2">
    <cfRule type="cellIs" dxfId="44" priority="8" operator="greaterThan">
      <formula>1800</formula>
    </cfRule>
  </conditionalFormatting>
  <conditionalFormatting sqref="B2">
    <cfRule type="cellIs" dxfId="43" priority="7" operator="greaterThan">
      <formula>1800</formula>
    </cfRule>
  </conditionalFormatting>
  <conditionalFormatting sqref="B2">
    <cfRule type="cellIs" dxfId="42" priority="6" operator="greaterThan">
      <formula>1800</formula>
    </cfRule>
  </conditionalFormatting>
  <conditionalFormatting sqref="I6:I17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{1C89536B-44A2-4F08-8B3B-F7DC26B6E629}</x14:id>
        </ext>
      </extLst>
    </cfRule>
  </conditionalFormatting>
  <pageMargins left="0.7" right="0.7" top="0.75" bottom="0.75" header="0.3" footer="0.3"/>
  <pageSetup paperSize="9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89536B-44A2-4F08-8B3B-F7DC26B6E62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I6:I17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S148"/>
  <sheetViews>
    <sheetView zoomScaleNormal="100" workbookViewId="0">
      <pane xSplit="3" ySplit="1" topLeftCell="D128" activePane="bottomRight" state="frozen"/>
      <selection pane="topRight" activeCell="D1" sqref="D1"/>
      <selection pane="bottomLeft" activeCell="A2" sqref="A2"/>
      <selection pane="bottomRight" activeCell="D141" sqref="D141"/>
    </sheetView>
  </sheetViews>
  <sheetFormatPr baseColWidth="10" defaultRowHeight="20.100000000000001" customHeight="1"/>
  <cols>
    <col min="1" max="1" width="1.85546875" style="457" customWidth="1"/>
    <col min="2" max="2" width="3.5703125" style="457" bestFit="1" customWidth="1"/>
    <col min="3" max="3" width="5.28515625" style="524" bestFit="1" customWidth="1"/>
    <col min="4" max="4" width="8.140625" style="457" bestFit="1" customWidth="1"/>
    <col min="5" max="5" width="18.7109375" style="457" bestFit="1" customWidth="1"/>
    <col min="6" max="6" width="2.140625" style="457" customWidth="1"/>
    <col min="7" max="7" width="3.5703125" style="457" customWidth="1"/>
    <col min="8" max="8" width="23.28515625" style="525" bestFit="1" customWidth="1"/>
    <col min="9" max="9" width="6" style="525" bestFit="1" customWidth="1"/>
    <col min="10" max="10" width="14.5703125" style="457" customWidth="1"/>
    <col min="11" max="11" width="8.7109375" style="457" bestFit="1" customWidth="1"/>
    <col min="12" max="12" width="4.28515625" style="525" customWidth="1"/>
    <col min="13" max="13" width="10.85546875" style="457" bestFit="1" customWidth="1"/>
    <col min="14" max="14" width="14.7109375" style="457" customWidth="1"/>
    <col min="15" max="15" width="26.42578125" style="525" bestFit="1" customWidth="1"/>
    <col min="16" max="16" width="6.85546875" style="525" bestFit="1" customWidth="1"/>
    <col min="17" max="17" width="6.85546875" style="457" customWidth="1"/>
    <col min="18" max="18" width="13.42578125" style="457" bestFit="1" customWidth="1"/>
    <col min="19" max="19" width="11.42578125" style="523"/>
    <col min="20" max="20" width="18.7109375" style="457" bestFit="1" customWidth="1"/>
    <col min="21" max="16384" width="11.42578125" style="457"/>
  </cols>
  <sheetData>
    <row r="1" spans="1:18" ht="20.100000000000001" customHeight="1">
      <c r="A1" s="522" t="s">
        <v>158</v>
      </c>
      <c r="B1" s="218" t="s">
        <v>48</v>
      </c>
      <c r="C1" s="218" t="s">
        <v>42</v>
      </c>
      <c r="D1" s="452" t="s">
        <v>11</v>
      </c>
      <c r="E1" s="218" t="s">
        <v>2</v>
      </c>
      <c r="F1" s="219"/>
      <c r="G1" s="453" t="s">
        <v>22</v>
      </c>
      <c r="H1" s="453" t="s">
        <v>18</v>
      </c>
      <c r="I1" s="453" t="s">
        <v>6</v>
      </c>
      <c r="J1" s="281" t="s">
        <v>7</v>
      </c>
      <c r="K1" s="454" t="s">
        <v>3</v>
      </c>
      <c r="L1" s="453" t="s">
        <v>23</v>
      </c>
      <c r="M1" s="455" t="s">
        <v>4</v>
      </c>
      <c r="N1" s="453" t="s">
        <v>5</v>
      </c>
      <c r="O1" s="500">
        <f>COUNTIF(O2:O165,"*@*")</f>
        <v>108</v>
      </c>
      <c r="P1" s="240" t="s">
        <v>241</v>
      </c>
      <c r="Q1" s="456" t="s">
        <v>70</v>
      </c>
      <c r="R1" s="263" t="s">
        <v>783</v>
      </c>
    </row>
    <row r="2" spans="1:18" ht="20.100000000000001" customHeight="1">
      <c r="A2" s="159"/>
      <c r="B2" s="533">
        <f t="shared" ref="B2:B33" si="0">IF(C2="","",IF(C2=C1,B1+1,1))</f>
        <v>1</v>
      </c>
      <c r="C2" s="157" t="s">
        <v>133</v>
      </c>
      <c r="D2" s="158">
        <v>83878</v>
      </c>
      <c r="E2" s="158" t="s">
        <v>881</v>
      </c>
      <c r="F2" s="213"/>
      <c r="G2" s="896" t="s">
        <v>242</v>
      </c>
      <c r="H2" s="526" t="s">
        <v>389</v>
      </c>
      <c r="I2" s="526">
        <v>4420</v>
      </c>
      <c r="J2" s="527" t="s">
        <v>337</v>
      </c>
      <c r="K2" s="529">
        <v>38086</v>
      </c>
      <c r="L2" s="526" t="s">
        <v>24</v>
      </c>
      <c r="M2" s="902" t="s">
        <v>390</v>
      </c>
      <c r="N2" s="464" t="s">
        <v>391</v>
      </c>
      <c r="O2" s="47" t="s">
        <v>392</v>
      </c>
      <c r="P2" s="676" t="s">
        <v>393</v>
      </c>
      <c r="Q2" s="288">
        <v>41703</v>
      </c>
      <c r="R2" s="469"/>
    </row>
    <row r="3" spans="1:18" ht="20.100000000000001" customHeight="1">
      <c r="A3" s="159"/>
      <c r="B3" s="533">
        <f t="shared" si="0"/>
        <v>1</v>
      </c>
      <c r="C3" s="157" t="s">
        <v>106</v>
      </c>
      <c r="D3" s="158">
        <v>93829</v>
      </c>
      <c r="E3" s="158" t="s">
        <v>882</v>
      </c>
      <c r="F3" s="213"/>
      <c r="G3" s="159" t="s">
        <v>242</v>
      </c>
      <c r="H3" s="159" t="s">
        <v>389</v>
      </c>
      <c r="I3" s="159">
        <v>4420</v>
      </c>
      <c r="J3" s="214" t="s">
        <v>337</v>
      </c>
      <c r="K3" s="458">
        <v>39357</v>
      </c>
      <c r="L3" s="159" t="s">
        <v>24</v>
      </c>
      <c r="M3" s="266" t="s">
        <v>390</v>
      </c>
      <c r="N3" s="159" t="s">
        <v>391</v>
      </c>
      <c r="O3" s="47" t="s">
        <v>392</v>
      </c>
      <c r="P3" s="490" t="s">
        <v>539</v>
      </c>
      <c r="Q3" s="288">
        <v>41821</v>
      </c>
      <c r="R3" s="469"/>
    </row>
    <row r="4" spans="1:18" ht="20.100000000000001" customHeight="1">
      <c r="A4" s="159"/>
      <c r="B4" s="533">
        <f t="shared" si="0"/>
        <v>1</v>
      </c>
      <c r="C4" s="157" t="s">
        <v>144</v>
      </c>
      <c r="D4" s="158">
        <v>98771</v>
      </c>
      <c r="E4" s="158" t="s">
        <v>988</v>
      </c>
      <c r="F4" s="435"/>
      <c r="G4" s="159" t="s">
        <v>242</v>
      </c>
      <c r="H4" s="214" t="s">
        <v>782</v>
      </c>
      <c r="I4" s="159">
        <v>4800</v>
      </c>
      <c r="J4" s="214" t="s">
        <v>156</v>
      </c>
      <c r="K4" s="458">
        <v>23344</v>
      </c>
      <c r="L4" s="159" t="s">
        <v>24</v>
      </c>
      <c r="M4" s="266" t="s">
        <v>157</v>
      </c>
      <c r="N4" s="214" t="s">
        <v>169</v>
      </c>
      <c r="O4" s="467" t="s">
        <v>161</v>
      </c>
      <c r="P4" s="678" t="s">
        <v>608</v>
      </c>
      <c r="Q4" s="288">
        <v>41883</v>
      </c>
      <c r="R4" s="469"/>
    </row>
    <row r="5" spans="1:18" ht="20.100000000000001" customHeight="1">
      <c r="A5" s="159"/>
      <c r="B5" s="533">
        <f t="shared" si="0"/>
        <v>1</v>
      </c>
      <c r="C5" s="157" t="s">
        <v>21</v>
      </c>
      <c r="D5" s="158">
        <v>101322</v>
      </c>
      <c r="E5" s="158" t="s">
        <v>1003</v>
      </c>
      <c r="F5" s="213"/>
      <c r="G5" s="158" t="s">
        <v>26</v>
      </c>
      <c r="H5" s="158" t="s">
        <v>665</v>
      </c>
      <c r="I5" s="158">
        <v>4100</v>
      </c>
      <c r="J5" s="264" t="s">
        <v>321</v>
      </c>
      <c r="K5" s="514">
        <v>40760</v>
      </c>
      <c r="L5" s="158" t="s">
        <v>24</v>
      </c>
      <c r="M5" s="158" t="s">
        <v>666</v>
      </c>
      <c r="N5" s="496" t="s">
        <v>667</v>
      </c>
      <c r="O5" s="494" t="s">
        <v>668</v>
      </c>
      <c r="P5" s="490" t="s">
        <v>669</v>
      </c>
      <c r="Q5" s="288">
        <v>41935</v>
      </c>
      <c r="R5" s="469"/>
    </row>
    <row r="6" spans="1:18" ht="20.100000000000001" customHeight="1">
      <c r="A6" s="159"/>
      <c r="B6" s="533">
        <f t="shared" si="0"/>
        <v>1</v>
      </c>
      <c r="C6" s="265" t="s">
        <v>136</v>
      </c>
      <c r="D6" s="158">
        <v>102507</v>
      </c>
      <c r="E6" s="158" t="s">
        <v>1005</v>
      </c>
      <c r="F6" s="435"/>
      <c r="G6" s="158" t="s">
        <v>242</v>
      </c>
      <c r="H6" s="158" t="s">
        <v>672</v>
      </c>
      <c r="I6" s="158">
        <v>4420</v>
      </c>
      <c r="J6" s="264" t="s">
        <v>466</v>
      </c>
      <c r="K6" s="499">
        <v>37843</v>
      </c>
      <c r="L6" s="158"/>
      <c r="M6" s="158" t="s">
        <v>673</v>
      </c>
      <c r="N6" s="158" t="s">
        <v>674</v>
      </c>
      <c r="O6" s="494"/>
      <c r="P6" s="679" t="s">
        <v>675</v>
      </c>
      <c r="Q6" s="288">
        <v>41949</v>
      </c>
      <c r="R6" s="469"/>
    </row>
    <row r="7" spans="1:18" ht="20.100000000000001" customHeight="1">
      <c r="A7" s="159"/>
      <c r="B7" s="533">
        <f t="shared" si="0"/>
        <v>2</v>
      </c>
      <c r="C7" s="157" t="s">
        <v>136</v>
      </c>
      <c r="D7" s="158">
        <v>78895</v>
      </c>
      <c r="E7" s="158" t="s">
        <v>948</v>
      </c>
      <c r="F7" s="213"/>
      <c r="G7" s="159" t="s">
        <v>26</v>
      </c>
      <c r="H7" s="159" t="s">
        <v>363</v>
      </c>
      <c r="I7" s="159">
        <v>4101</v>
      </c>
      <c r="J7" s="214" t="s">
        <v>353</v>
      </c>
      <c r="K7" s="458">
        <v>38182</v>
      </c>
      <c r="L7" s="159" t="s">
        <v>24</v>
      </c>
      <c r="M7" s="266" t="s">
        <v>285</v>
      </c>
      <c r="N7" s="459" t="s">
        <v>364</v>
      </c>
      <c r="O7" s="47" t="s">
        <v>287</v>
      </c>
      <c r="P7" s="490" t="s">
        <v>347</v>
      </c>
      <c r="Q7" s="288">
        <v>41536</v>
      </c>
      <c r="R7" s="469"/>
    </row>
    <row r="8" spans="1:18" ht="20.100000000000001" customHeight="1">
      <c r="A8" s="159"/>
      <c r="B8" s="533">
        <f t="shared" si="0"/>
        <v>3</v>
      </c>
      <c r="C8" s="157" t="s">
        <v>136</v>
      </c>
      <c r="D8" s="158">
        <v>78896</v>
      </c>
      <c r="E8" s="158" t="s">
        <v>949</v>
      </c>
      <c r="F8" s="213"/>
      <c r="G8" s="159" t="s">
        <v>242</v>
      </c>
      <c r="H8" s="159" t="s">
        <v>283</v>
      </c>
      <c r="I8" s="159">
        <v>4101</v>
      </c>
      <c r="J8" s="214" t="s">
        <v>353</v>
      </c>
      <c r="K8" s="458">
        <v>38642</v>
      </c>
      <c r="L8" s="159" t="s">
        <v>24</v>
      </c>
      <c r="M8" s="266" t="s">
        <v>285</v>
      </c>
      <c r="N8" s="459" t="s">
        <v>364</v>
      </c>
      <c r="O8" s="47" t="s">
        <v>287</v>
      </c>
      <c r="P8" s="490" t="s">
        <v>365</v>
      </c>
      <c r="Q8" s="288">
        <v>41556</v>
      </c>
      <c r="R8" s="469"/>
    </row>
    <row r="9" spans="1:18" ht="20.100000000000001" customHeight="1">
      <c r="A9" s="159"/>
      <c r="B9" s="533">
        <f t="shared" si="0"/>
        <v>1</v>
      </c>
      <c r="C9" s="265" t="s">
        <v>21</v>
      </c>
      <c r="D9" s="158">
        <v>102508</v>
      </c>
      <c r="E9" s="158" t="s">
        <v>1006</v>
      </c>
      <c r="F9" s="435"/>
      <c r="G9" s="158" t="s">
        <v>242</v>
      </c>
      <c r="H9" s="158" t="s">
        <v>676</v>
      </c>
      <c r="I9" s="158">
        <v>4420</v>
      </c>
      <c r="J9" s="264" t="s">
        <v>10</v>
      </c>
      <c r="K9" s="499">
        <v>40336</v>
      </c>
      <c r="L9" s="158" t="s">
        <v>263</v>
      </c>
      <c r="M9" s="158" t="s">
        <v>677</v>
      </c>
      <c r="N9" s="158" t="s">
        <v>678</v>
      </c>
      <c r="O9" s="494" t="s">
        <v>679</v>
      </c>
      <c r="P9" s="679" t="s">
        <v>680</v>
      </c>
      <c r="Q9" s="288">
        <v>41956</v>
      </c>
      <c r="R9" s="469"/>
    </row>
    <row r="10" spans="1:18" ht="20.100000000000001" customHeight="1">
      <c r="A10" s="533"/>
      <c r="B10" s="533">
        <f t="shared" si="0"/>
        <v>1</v>
      </c>
      <c r="C10" s="854" t="s">
        <v>796</v>
      </c>
      <c r="D10" s="827" t="s">
        <v>1108</v>
      </c>
      <c r="E10" s="827" t="s">
        <v>883</v>
      </c>
      <c r="F10" s="827"/>
      <c r="G10" s="827" t="s">
        <v>242</v>
      </c>
      <c r="H10" s="827" t="s">
        <v>860</v>
      </c>
      <c r="I10" s="307">
        <v>4420</v>
      </c>
      <c r="J10" s="827" t="s">
        <v>10</v>
      </c>
      <c r="K10" s="499">
        <v>40158</v>
      </c>
      <c r="L10" s="827" t="s">
        <v>1058</v>
      </c>
      <c r="M10" s="827"/>
      <c r="N10" s="827" t="s">
        <v>861</v>
      </c>
      <c r="O10" s="827" t="s">
        <v>862</v>
      </c>
      <c r="P10" s="855"/>
      <c r="Q10" s="288">
        <v>42256</v>
      </c>
      <c r="R10" s="469" t="s">
        <v>1199</v>
      </c>
    </row>
    <row r="11" spans="1:18" ht="20.100000000000001" customHeight="1">
      <c r="A11" s="159"/>
      <c r="B11" s="533">
        <f t="shared" si="0"/>
        <v>1</v>
      </c>
      <c r="C11" s="157" t="s">
        <v>135</v>
      </c>
      <c r="D11" s="158">
        <v>86072</v>
      </c>
      <c r="E11" s="158" t="s">
        <v>960</v>
      </c>
      <c r="F11" s="213"/>
      <c r="G11" s="159" t="s">
        <v>242</v>
      </c>
      <c r="H11" s="159" t="s">
        <v>436</v>
      </c>
      <c r="I11" s="159">
        <v>4000</v>
      </c>
      <c r="J11" s="214" t="s">
        <v>437</v>
      </c>
      <c r="K11" s="458">
        <v>20826</v>
      </c>
      <c r="L11" s="159" t="s">
        <v>24</v>
      </c>
      <c r="M11" s="266" t="s">
        <v>31</v>
      </c>
      <c r="N11" s="159" t="s">
        <v>438</v>
      </c>
      <c r="O11" s="47"/>
      <c r="P11" s="490" t="s">
        <v>439</v>
      </c>
      <c r="Q11" s="288">
        <v>41511</v>
      </c>
      <c r="R11" s="469"/>
    </row>
    <row r="12" spans="1:18" ht="20.100000000000001" customHeight="1">
      <c r="A12" s="159"/>
      <c r="B12" s="533">
        <f t="shared" si="0"/>
        <v>1</v>
      </c>
      <c r="C12" s="157" t="s">
        <v>134</v>
      </c>
      <c r="D12" s="158">
        <v>14496</v>
      </c>
      <c r="E12" s="158" t="s">
        <v>935</v>
      </c>
      <c r="F12" s="213"/>
      <c r="G12" s="336" t="s">
        <v>242</v>
      </c>
      <c r="H12" s="159" t="s">
        <v>86</v>
      </c>
      <c r="I12" s="159">
        <v>4342</v>
      </c>
      <c r="J12" s="214" t="s">
        <v>8</v>
      </c>
      <c r="K12" s="458">
        <v>35517</v>
      </c>
      <c r="L12" s="159" t="s">
        <v>24</v>
      </c>
      <c r="M12" s="266" t="s">
        <v>46</v>
      </c>
      <c r="N12" s="496" t="s">
        <v>243</v>
      </c>
      <c r="O12" s="47" t="s">
        <v>9</v>
      </c>
      <c r="P12" s="490" t="s">
        <v>244</v>
      </c>
      <c r="Q12" s="288">
        <v>41542</v>
      </c>
      <c r="R12" s="469"/>
    </row>
    <row r="13" spans="1:18" ht="20.100000000000001" customHeight="1">
      <c r="A13" s="159"/>
      <c r="B13" s="533">
        <f t="shared" si="0"/>
        <v>2</v>
      </c>
      <c r="C13" s="157" t="s">
        <v>134</v>
      </c>
      <c r="D13" s="158">
        <v>14497</v>
      </c>
      <c r="E13" s="158" t="s">
        <v>884</v>
      </c>
      <c r="F13" s="213"/>
      <c r="G13" s="336" t="s">
        <v>242</v>
      </c>
      <c r="H13" s="159" t="s">
        <v>86</v>
      </c>
      <c r="I13" s="159">
        <v>4342</v>
      </c>
      <c r="J13" s="214" t="s">
        <v>8</v>
      </c>
      <c r="K13" s="458">
        <v>36840</v>
      </c>
      <c r="L13" s="159" t="s">
        <v>24</v>
      </c>
      <c r="M13" s="266" t="s">
        <v>46</v>
      </c>
      <c r="N13" s="496" t="s">
        <v>243</v>
      </c>
      <c r="O13" s="47" t="s">
        <v>9</v>
      </c>
      <c r="P13" s="490" t="s">
        <v>245</v>
      </c>
      <c r="Q13" s="288">
        <v>41527</v>
      </c>
      <c r="R13" s="507"/>
    </row>
    <row r="14" spans="1:18" ht="20.100000000000001" customHeight="1">
      <c r="A14" s="159"/>
      <c r="B14" s="533">
        <f t="shared" si="0"/>
        <v>1</v>
      </c>
      <c r="C14" s="157" t="s">
        <v>133</v>
      </c>
      <c r="D14" s="158">
        <v>86165</v>
      </c>
      <c r="E14" s="158" t="s">
        <v>970</v>
      </c>
      <c r="F14" s="213"/>
      <c r="G14" s="159" t="s">
        <v>242</v>
      </c>
      <c r="H14" s="159" t="s">
        <v>496</v>
      </c>
      <c r="I14" s="159">
        <v>4000</v>
      </c>
      <c r="J14" s="214" t="s">
        <v>1</v>
      </c>
      <c r="K14" s="458">
        <v>38979</v>
      </c>
      <c r="L14" s="159" t="s">
        <v>24</v>
      </c>
      <c r="M14" s="498"/>
      <c r="N14" s="459" t="s">
        <v>497</v>
      </c>
      <c r="O14" s="47" t="s">
        <v>498</v>
      </c>
      <c r="P14" s="490" t="s">
        <v>499</v>
      </c>
      <c r="Q14" s="288">
        <v>41536</v>
      </c>
      <c r="R14" s="469"/>
    </row>
    <row r="15" spans="1:18" ht="20.100000000000001" customHeight="1">
      <c r="A15" s="159"/>
      <c r="B15" s="533">
        <f t="shared" si="0"/>
        <v>1</v>
      </c>
      <c r="C15" s="157" t="s">
        <v>135</v>
      </c>
      <c r="D15" s="158">
        <v>32802</v>
      </c>
      <c r="E15" s="158" t="s">
        <v>886</v>
      </c>
      <c r="F15" s="213"/>
      <c r="G15" s="159" t="s">
        <v>242</v>
      </c>
      <c r="H15" s="159" t="s">
        <v>283</v>
      </c>
      <c r="I15" s="159">
        <v>4101</v>
      </c>
      <c r="J15" s="214" t="s">
        <v>284</v>
      </c>
      <c r="K15" s="458">
        <v>26963</v>
      </c>
      <c r="L15" s="159" t="s">
        <v>24</v>
      </c>
      <c r="M15" s="266" t="s">
        <v>285</v>
      </c>
      <c r="N15" s="159" t="s">
        <v>286</v>
      </c>
      <c r="O15" s="47" t="s">
        <v>287</v>
      </c>
      <c r="P15" s="490" t="s">
        <v>288</v>
      </c>
      <c r="Q15" s="288">
        <v>41527</v>
      </c>
      <c r="R15" s="469"/>
    </row>
    <row r="16" spans="1:18" ht="20.100000000000001" customHeight="1">
      <c r="A16" s="159"/>
      <c r="B16" s="533">
        <f t="shared" si="0"/>
        <v>2</v>
      </c>
      <c r="C16" s="157" t="s">
        <v>137</v>
      </c>
      <c r="D16" s="158">
        <v>98660</v>
      </c>
      <c r="E16" s="158" t="s">
        <v>982</v>
      </c>
      <c r="F16" s="213"/>
      <c r="G16" s="158" t="s">
        <v>242</v>
      </c>
      <c r="H16" s="158" t="s">
        <v>580</v>
      </c>
      <c r="I16" s="158">
        <v>4420</v>
      </c>
      <c r="J16" s="264" t="s">
        <v>10</v>
      </c>
      <c r="K16" s="499">
        <v>18477</v>
      </c>
      <c r="L16" s="158" t="s">
        <v>24</v>
      </c>
      <c r="M16" s="158" t="s">
        <v>581</v>
      </c>
      <c r="N16" s="158" t="s">
        <v>582</v>
      </c>
      <c r="O16" s="494"/>
      <c r="P16" s="490" t="s">
        <v>583</v>
      </c>
      <c r="Q16" s="288">
        <v>41904</v>
      </c>
      <c r="R16" s="469"/>
    </row>
    <row r="17" spans="1:18" ht="20.100000000000001" customHeight="1">
      <c r="A17" s="159"/>
      <c r="B17" s="533">
        <f t="shared" si="0"/>
        <v>1</v>
      </c>
      <c r="C17" s="265" t="s">
        <v>134</v>
      </c>
      <c r="D17" s="158">
        <v>103773</v>
      </c>
      <c r="E17" s="158" t="s">
        <v>1008</v>
      </c>
      <c r="F17" s="435"/>
      <c r="G17" s="158" t="s">
        <v>242</v>
      </c>
      <c r="H17" s="158" t="s">
        <v>681</v>
      </c>
      <c r="I17" s="158">
        <v>4420</v>
      </c>
      <c r="J17" s="264" t="s">
        <v>10</v>
      </c>
      <c r="K17" s="499">
        <v>35834</v>
      </c>
      <c r="L17" s="158" t="s">
        <v>24</v>
      </c>
      <c r="M17" s="264" t="s">
        <v>685</v>
      </c>
      <c r="N17" s="158" t="s">
        <v>686</v>
      </c>
      <c r="O17" s="494" t="s">
        <v>683</v>
      </c>
      <c r="P17" s="679" t="s">
        <v>687</v>
      </c>
      <c r="Q17" s="288">
        <v>41948</v>
      </c>
      <c r="R17" s="469"/>
    </row>
    <row r="18" spans="1:18" ht="20.100000000000001" customHeight="1">
      <c r="A18" s="159"/>
      <c r="B18" s="533">
        <f t="shared" si="0"/>
        <v>1</v>
      </c>
      <c r="C18" s="265" t="s">
        <v>133</v>
      </c>
      <c r="D18" s="158">
        <v>102564</v>
      </c>
      <c r="E18" s="158" t="s">
        <v>1007</v>
      </c>
      <c r="F18" s="435"/>
      <c r="G18" s="158" t="s">
        <v>242</v>
      </c>
      <c r="H18" s="158" t="s">
        <v>681</v>
      </c>
      <c r="I18" s="158">
        <v>4420</v>
      </c>
      <c r="J18" s="264" t="s">
        <v>10</v>
      </c>
      <c r="K18" s="499">
        <v>38215</v>
      </c>
      <c r="L18" s="158" t="s">
        <v>24</v>
      </c>
      <c r="M18" s="158"/>
      <c r="N18" s="496" t="s">
        <v>682</v>
      </c>
      <c r="O18" s="494" t="s">
        <v>683</v>
      </c>
      <c r="P18" s="679" t="s">
        <v>684</v>
      </c>
      <c r="Q18" s="288">
        <v>41941</v>
      </c>
      <c r="R18" s="469"/>
    </row>
    <row r="19" spans="1:18" ht="20.100000000000001" customHeight="1">
      <c r="A19" s="159"/>
      <c r="B19" s="533">
        <f t="shared" si="0"/>
        <v>1</v>
      </c>
      <c r="C19" s="157" t="s">
        <v>20</v>
      </c>
      <c r="D19" s="158">
        <v>81775</v>
      </c>
      <c r="E19" s="158" t="s">
        <v>952</v>
      </c>
      <c r="F19" s="435"/>
      <c r="G19" s="336" t="s">
        <v>26</v>
      </c>
      <c r="H19" s="158" t="s">
        <v>71</v>
      </c>
      <c r="I19" s="158">
        <v>4000</v>
      </c>
      <c r="J19" s="264" t="s">
        <v>1</v>
      </c>
      <c r="K19" s="499">
        <v>19128</v>
      </c>
      <c r="L19" s="158" t="s">
        <v>24</v>
      </c>
      <c r="M19" s="158" t="s">
        <v>47</v>
      </c>
      <c r="N19" s="465" t="s">
        <v>35</v>
      </c>
      <c r="O19" s="494" t="s">
        <v>0</v>
      </c>
      <c r="P19" s="679" t="s">
        <v>372</v>
      </c>
      <c r="Q19" s="288">
        <v>41275</v>
      </c>
      <c r="R19" s="469"/>
    </row>
    <row r="20" spans="1:18" ht="20.100000000000001" customHeight="1">
      <c r="A20" s="159"/>
      <c r="B20" s="533">
        <f t="shared" si="0"/>
        <v>1</v>
      </c>
      <c r="C20" s="157" t="s">
        <v>134</v>
      </c>
      <c r="D20" s="158">
        <v>14498</v>
      </c>
      <c r="E20" s="158" t="s">
        <v>887</v>
      </c>
      <c r="F20" s="435"/>
      <c r="G20" s="336" t="s">
        <v>242</v>
      </c>
      <c r="H20" s="159" t="s">
        <v>246</v>
      </c>
      <c r="I20" s="159">
        <v>4000</v>
      </c>
      <c r="J20" s="214" t="s">
        <v>1</v>
      </c>
      <c r="K20" s="458">
        <v>36398</v>
      </c>
      <c r="L20" s="159" t="s">
        <v>24</v>
      </c>
      <c r="M20" s="266" t="s">
        <v>47</v>
      </c>
      <c r="N20" s="496" t="s">
        <v>247</v>
      </c>
      <c r="O20" s="47" t="s">
        <v>29</v>
      </c>
      <c r="P20" s="490" t="s">
        <v>248</v>
      </c>
      <c r="Q20" s="288">
        <v>41518</v>
      </c>
      <c r="R20" s="469"/>
    </row>
    <row r="21" spans="1:18" ht="20.100000000000001" customHeight="1">
      <c r="A21" s="159"/>
      <c r="B21" s="533">
        <f t="shared" si="0"/>
        <v>1</v>
      </c>
      <c r="C21" s="157" t="s">
        <v>137</v>
      </c>
      <c r="D21" s="158">
        <v>98661</v>
      </c>
      <c r="E21" s="158" t="s">
        <v>983</v>
      </c>
      <c r="F21" s="435"/>
      <c r="G21" s="158" t="s">
        <v>242</v>
      </c>
      <c r="H21" s="158" t="s">
        <v>584</v>
      </c>
      <c r="I21" s="158">
        <v>4420</v>
      </c>
      <c r="J21" s="264" t="s">
        <v>337</v>
      </c>
      <c r="K21" s="499">
        <v>26171</v>
      </c>
      <c r="L21" s="158" t="s">
        <v>24</v>
      </c>
      <c r="M21" s="158"/>
      <c r="N21" s="465" t="s">
        <v>585</v>
      </c>
      <c r="O21" s="494" t="s">
        <v>586</v>
      </c>
      <c r="P21" s="490" t="s">
        <v>587</v>
      </c>
      <c r="Q21" s="288">
        <v>41899</v>
      </c>
      <c r="R21" s="469"/>
    </row>
    <row r="22" spans="1:18" ht="20.100000000000001" customHeight="1">
      <c r="A22" s="533"/>
      <c r="B22" s="533">
        <f t="shared" si="0"/>
        <v>1</v>
      </c>
      <c r="C22" s="265" t="s">
        <v>136</v>
      </c>
      <c r="D22" s="158" t="s">
        <v>170</v>
      </c>
      <c r="E22" s="158" t="s">
        <v>1015</v>
      </c>
      <c r="F22" s="435"/>
      <c r="G22" s="158" t="s">
        <v>242</v>
      </c>
      <c r="H22" s="158" t="s">
        <v>710</v>
      </c>
      <c r="I22" s="158">
        <v>4102</v>
      </c>
      <c r="J22" s="264" t="s">
        <v>278</v>
      </c>
      <c r="K22" s="499">
        <v>38823</v>
      </c>
      <c r="L22" s="158" t="s">
        <v>24</v>
      </c>
      <c r="M22" s="158" t="s">
        <v>31</v>
      </c>
      <c r="N22" s="465" t="s">
        <v>711</v>
      </c>
      <c r="O22" s="494"/>
      <c r="P22" s="679" t="s">
        <v>712</v>
      </c>
      <c r="Q22" s="288">
        <v>42102</v>
      </c>
      <c r="R22" s="469"/>
    </row>
    <row r="23" spans="1:18" ht="20.100000000000001" customHeight="1">
      <c r="A23" s="533"/>
      <c r="B23" s="533">
        <f t="shared" si="0"/>
        <v>1</v>
      </c>
      <c r="C23" s="157" t="s">
        <v>133</v>
      </c>
      <c r="D23" s="158"/>
      <c r="E23" s="158" t="s">
        <v>1016</v>
      </c>
      <c r="F23" s="213"/>
      <c r="G23" s="159" t="s">
        <v>242</v>
      </c>
      <c r="H23" s="159" t="s">
        <v>706</v>
      </c>
      <c r="I23" s="159">
        <v>4000</v>
      </c>
      <c r="J23" s="214" t="s">
        <v>1</v>
      </c>
      <c r="K23" s="458">
        <v>37703</v>
      </c>
      <c r="L23" s="159" t="s">
        <v>24</v>
      </c>
      <c r="M23" s="498"/>
      <c r="N23" s="464" t="s">
        <v>707</v>
      </c>
      <c r="O23" s="47" t="s">
        <v>708</v>
      </c>
      <c r="P23" s="490" t="s">
        <v>709</v>
      </c>
      <c r="Q23" s="288">
        <v>41724</v>
      </c>
      <c r="R23" s="469"/>
    </row>
    <row r="24" spans="1:18" ht="20.100000000000001" customHeight="1">
      <c r="A24" s="159"/>
      <c r="B24" s="533">
        <f t="shared" si="0"/>
        <v>1</v>
      </c>
      <c r="C24" s="157" t="s">
        <v>20</v>
      </c>
      <c r="D24" s="158">
        <v>55446</v>
      </c>
      <c r="E24" s="158" t="s">
        <v>942</v>
      </c>
      <c r="F24" s="213"/>
      <c r="G24" s="159" t="s">
        <v>242</v>
      </c>
      <c r="H24" s="214" t="s">
        <v>314</v>
      </c>
      <c r="I24" s="159">
        <v>4537</v>
      </c>
      <c r="J24" s="214" t="s">
        <v>315</v>
      </c>
      <c r="K24" s="458">
        <v>20431</v>
      </c>
      <c r="L24" s="159" t="s">
        <v>24</v>
      </c>
      <c r="M24" s="214" t="s">
        <v>316</v>
      </c>
      <c r="N24" s="464" t="s">
        <v>317</v>
      </c>
      <c r="O24" s="47" t="s">
        <v>318</v>
      </c>
      <c r="P24" s="677" t="s">
        <v>319</v>
      </c>
      <c r="Q24" s="288">
        <v>41518</v>
      </c>
      <c r="R24" s="469"/>
    </row>
    <row r="25" spans="1:18" ht="20.100000000000001" customHeight="1">
      <c r="A25" s="159"/>
      <c r="B25" s="533">
        <f t="shared" si="0"/>
        <v>1</v>
      </c>
      <c r="C25" s="157" t="s">
        <v>21</v>
      </c>
      <c r="D25" s="158">
        <v>86085</v>
      </c>
      <c r="E25" s="158" t="s">
        <v>969</v>
      </c>
      <c r="F25" s="213"/>
      <c r="G25" s="159" t="s">
        <v>242</v>
      </c>
      <c r="H25" s="159" t="s">
        <v>492</v>
      </c>
      <c r="I25" s="159">
        <v>4420</v>
      </c>
      <c r="J25" s="214" t="s">
        <v>10</v>
      </c>
      <c r="K25" s="458">
        <v>40394</v>
      </c>
      <c r="L25" s="159" t="s">
        <v>24</v>
      </c>
      <c r="M25" s="266" t="s">
        <v>31</v>
      </c>
      <c r="N25" s="159" t="s">
        <v>493</v>
      </c>
      <c r="O25" s="47" t="s">
        <v>494</v>
      </c>
      <c r="P25" s="490" t="s">
        <v>495</v>
      </c>
      <c r="Q25" s="288">
        <v>41536</v>
      </c>
      <c r="R25" s="469"/>
    </row>
    <row r="26" spans="1:18" ht="20.100000000000001" customHeight="1">
      <c r="A26" s="159"/>
      <c r="B26" s="533">
        <f t="shared" si="0"/>
        <v>1</v>
      </c>
      <c r="C26" s="157" t="s">
        <v>136</v>
      </c>
      <c r="D26" s="158">
        <v>86080</v>
      </c>
      <c r="E26" s="158" t="s">
        <v>965</v>
      </c>
      <c r="F26" s="213"/>
      <c r="G26" s="159" t="s">
        <v>242</v>
      </c>
      <c r="H26" s="159" t="s">
        <v>474</v>
      </c>
      <c r="I26" s="159">
        <v>4101</v>
      </c>
      <c r="J26" s="214" t="s">
        <v>284</v>
      </c>
      <c r="K26" s="458">
        <v>38299</v>
      </c>
      <c r="L26" s="159" t="s">
        <v>24</v>
      </c>
      <c r="M26" s="266" t="s">
        <v>31</v>
      </c>
      <c r="N26" s="159" t="s">
        <v>475</v>
      </c>
      <c r="O26" s="47" t="s">
        <v>476</v>
      </c>
      <c r="P26" s="490" t="s">
        <v>477</v>
      </c>
      <c r="Q26" s="288">
        <v>41543</v>
      </c>
      <c r="R26" s="469"/>
    </row>
    <row r="27" spans="1:18" ht="20.100000000000001" customHeight="1">
      <c r="A27" s="159"/>
      <c r="B27" s="533">
        <f t="shared" si="0"/>
        <v>1</v>
      </c>
      <c r="C27" s="157" t="s">
        <v>133</v>
      </c>
      <c r="D27" s="158">
        <v>98662</v>
      </c>
      <c r="E27" s="158" t="s">
        <v>984</v>
      </c>
      <c r="F27" s="435"/>
      <c r="G27" s="158" t="s">
        <v>242</v>
      </c>
      <c r="H27" s="159" t="s">
        <v>588</v>
      </c>
      <c r="I27" s="159">
        <v>4100</v>
      </c>
      <c r="J27" s="214" t="s">
        <v>321</v>
      </c>
      <c r="K27" s="458">
        <v>38849</v>
      </c>
      <c r="L27" s="159" t="s">
        <v>24</v>
      </c>
      <c r="M27" s="498" t="s">
        <v>589</v>
      </c>
      <c r="N27" s="459" t="s">
        <v>590</v>
      </c>
      <c r="O27" s="494" t="s">
        <v>591</v>
      </c>
      <c r="P27" s="490" t="s">
        <v>592</v>
      </c>
      <c r="Q27" s="288">
        <v>41906</v>
      </c>
      <c r="R27" s="469"/>
    </row>
    <row r="28" spans="1:18" ht="20.100000000000001" customHeight="1">
      <c r="A28" s="159"/>
      <c r="B28" s="533">
        <f t="shared" si="0"/>
        <v>1</v>
      </c>
      <c r="C28" s="157" t="s">
        <v>134</v>
      </c>
      <c r="D28" s="158">
        <v>86075</v>
      </c>
      <c r="E28" s="158" t="s">
        <v>962</v>
      </c>
      <c r="F28" s="213"/>
      <c r="G28" s="159" t="s">
        <v>242</v>
      </c>
      <c r="H28" s="159" t="s">
        <v>450</v>
      </c>
      <c r="I28" s="159">
        <v>4420</v>
      </c>
      <c r="J28" s="214" t="s">
        <v>10</v>
      </c>
      <c r="K28" s="458">
        <v>37538</v>
      </c>
      <c r="L28" s="159" t="s">
        <v>24</v>
      </c>
      <c r="M28" s="266" t="s">
        <v>451</v>
      </c>
      <c r="N28" s="464" t="s">
        <v>452</v>
      </c>
      <c r="O28" s="47" t="s">
        <v>453</v>
      </c>
      <c r="P28" s="490" t="s">
        <v>454</v>
      </c>
      <c r="Q28" s="288">
        <v>41524</v>
      </c>
      <c r="R28" s="469"/>
    </row>
    <row r="29" spans="1:18" ht="20.100000000000001" customHeight="1">
      <c r="A29" s="159"/>
      <c r="B29" s="533">
        <f t="shared" si="0"/>
        <v>1</v>
      </c>
      <c r="C29" s="157" t="s">
        <v>135</v>
      </c>
      <c r="D29" s="158">
        <v>54319</v>
      </c>
      <c r="E29" s="158" t="s">
        <v>891</v>
      </c>
      <c r="F29" s="213"/>
      <c r="G29" s="159" t="s">
        <v>242</v>
      </c>
      <c r="H29" s="159" t="s">
        <v>298</v>
      </c>
      <c r="I29" s="159">
        <v>4420</v>
      </c>
      <c r="J29" s="214" t="s">
        <v>10</v>
      </c>
      <c r="K29" s="458">
        <v>20519</v>
      </c>
      <c r="L29" s="159" t="s">
        <v>24</v>
      </c>
      <c r="M29" s="266"/>
      <c r="N29" s="464" t="s">
        <v>299</v>
      </c>
      <c r="O29" s="601" t="s">
        <v>798</v>
      </c>
      <c r="P29" s="490" t="s">
        <v>300</v>
      </c>
      <c r="Q29" s="288">
        <v>41527</v>
      </c>
      <c r="R29" s="469"/>
    </row>
    <row r="30" spans="1:18" ht="20.100000000000001" customHeight="1">
      <c r="A30" s="159"/>
      <c r="B30" s="533">
        <f t="shared" si="0"/>
        <v>1</v>
      </c>
      <c r="C30" s="157" t="s">
        <v>133</v>
      </c>
      <c r="D30" s="158">
        <v>101047</v>
      </c>
      <c r="E30" s="158" t="s">
        <v>1000</v>
      </c>
      <c r="F30" s="213"/>
      <c r="G30" s="158" t="s">
        <v>242</v>
      </c>
      <c r="H30" s="158" t="s">
        <v>656</v>
      </c>
      <c r="I30" s="158">
        <v>4000</v>
      </c>
      <c r="J30" s="264" t="s">
        <v>568</v>
      </c>
      <c r="K30" s="499">
        <v>38757</v>
      </c>
      <c r="L30" s="158" t="s">
        <v>24</v>
      </c>
      <c r="M30" s="158"/>
      <c r="N30" s="465" t="s">
        <v>657</v>
      </c>
      <c r="O30" s="494" t="s">
        <v>658</v>
      </c>
      <c r="P30" s="490" t="s">
        <v>659</v>
      </c>
      <c r="Q30" s="288">
        <v>41928</v>
      </c>
      <c r="R30" s="469"/>
    </row>
    <row r="31" spans="1:18" ht="20.100000000000001" customHeight="1">
      <c r="A31" s="159"/>
      <c r="B31" s="533">
        <f t="shared" si="0"/>
        <v>1</v>
      </c>
      <c r="C31" s="157" t="s">
        <v>135</v>
      </c>
      <c r="D31" s="158">
        <v>87212</v>
      </c>
      <c r="E31" s="158" t="s">
        <v>971</v>
      </c>
      <c r="F31" s="213"/>
      <c r="G31" s="159" t="s">
        <v>242</v>
      </c>
      <c r="H31" s="159" t="s">
        <v>504</v>
      </c>
      <c r="I31" s="159">
        <v>4420</v>
      </c>
      <c r="J31" s="214" t="s">
        <v>10</v>
      </c>
      <c r="K31" s="458">
        <v>18388</v>
      </c>
      <c r="L31" s="159" t="s">
        <v>24</v>
      </c>
      <c r="M31" s="460" t="s">
        <v>505</v>
      </c>
      <c r="N31" s="464" t="s">
        <v>506</v>
      </c>
      <c r="O31" s="47"/>
      <c r="P31" s="490" t="s">
        <v>507</v>
      </c>
      <c r="Q31" s="288">
        <v>41542</v>
      </c>
      <c r="R31" s="469"/>
    </row>
    <row r="32" spans="1:18" ht="20.100000000000001" customHeight="1">
      <c r="A32" s="159"/>
      <c r="B32" s="533">
        <f t="shared" si="0"/>
        <v>1</v>
      </c>
      <c r="C32" s="157" t="s">
        <v>134</v>
      </c>
      <c r="D32" s="158">
        <v>86076</v>
      </c>
      <c r="E32" s="158" t="s">
        <v>963</v>
      </c>
      <c r="F32" s="213"/>
      <c r="G32" s="159" t="s">
        <v>242</v>
      </c>
      <c r="H32" s="159" t="s">
        <v>455</v>
      </c>
      <c r="I32" s="159">
        <v>4420</v>
      </c>
      <c r="J32" s="214" t="s">
        <v>10</v>
      </c>
      <c r="K32" s="458">
        <v>38758</v>
      </c>
      <c r="L32" s="159" t="s">
        <v>24</v>
      </c>
      <c r="M32" s="266" t="s">
        <v>456</v>
      </c>
      <c r="N32" s="466" t="s">
        <v>457</v>
      </c>
      <c r="O32" s="47" t="s">
        <v>458</v>
      </c>
      <c r="P32" s="490" t="s">
        <v>459</v>
      </c>
      <c r="Q32" s="288">
        <v>41560</v>
      </c>
      <c r="R32" s="469"/>
    </row>
    <row r="33" spans="1:18" ht="20.100000000000001" customHeight="1">
      <c r="A33" s="159"/>
      <c r="B33" s="533">
        <f t="shared" si="0"/>
        <v>2</v>
      </c>
      <c r="C33" s="157" t="s">
        <v>134</v>
      </c>
      <c r="D33" s="158">
        <v>83923</v>
      </c>
      <c r="E33" s="158" t="s">
        <v>958</v>
      </c>
      <c r="F33" s="213"/>
      <c r="G33" s="159" t="s">
        <v>242</v>
      </c>
      <c r="H33" s="159" t="s">
        <v>421</v>
      </c>
      <c r="I33" s="159">
        <v>4420</v>
      </c>
      <c r="J33" s="214" t="s">
        <v>10</v>
      </c>
      <c r="K33" s="458">
        <v>37900</v>
      </c>
      <c r="L33" s="159" t="s">
        <v>24</v>
      </c>
      <c r="M33" s="266" t="s">
        <v>422</v>
      </c>
      <c r="N33" s="159" t="s">
        <v>423</v>
      </c>
      <c r="O33" s="47" t="s">
        <v>424</v>
      </c>
      <c r="P33" s="490" t="s">
        <v>425</v>
      </c>
      <c r="Q33" s="288">
        <v>41518</v>
      </c>
      <c r="R33" s="469"/>
    </row>
    <row r="34" spans="1:18" ht="20.100000000000001" customHeight="1">
      <c r="A34" s="159"/>
      <c r="B34" s="533">
        <f t="shared" ref="B34:B65" si="1">IF(C34="","",IF(C34=C33,B33+1,1))</f>
        <v>1</v>
      </c>
      <c r="C34" s="157" t="s">
        <v>135</v>
      </c>
      <c r="D34" s="158">
        <v>19506</v>
      </c>
      <c r="E34" s="158" t="s">
        <v>937</v>
      </c>
      <c r="F34" s="213"/>
      <c r="G34" s="159" t="s">
        <v>242</v>
      </c>
      <c r="H34" s="159" t="s">
        <v>253</v>
      </c>
      <c r="I34" s="159">
        <v>4000</v>
      </c>
      <c r="J34" s="214" t="s">
        <v>1</v>
      </c>
      <c r="K34" s="458">
        <v>19869</v>
      </c>
      <c r="L34" s="159" t="s">
        <v>24</v>
      </c>
      <c r="M34" s="266" t="s">
        <v>254</v>
      </c>
      <c r="N34" s="159"/>
      <c r="O34" s="47" t="s">
        <v>255</v>
      </c>
      <c r="P34" s="490" t="s">
        <v>256</v>
      </c>
      <c r="Q34" s="288">
        <v>41534</v>
      </c>
      <c r="R34" s="469"/>
    </row>
    <row r="35" spans="1:18" ht="20.100000000000001" customHeight="1">
      <c r="A35" s="159"/>
      <c r="B35" s="533">
        <f t="shared" si="1"/>
        <v>1</v>
      </c>
      <c r="C35" s="157" t="s">
        <v>133</v>
      </c>
      <c r="D35" s="158">
        <v>68000</v>
      </c>
      <c r="E35" s="158" t="s">
        <v>944</v>
      </c>
      <c r="F35" s="213"/>
      <c r="G35" s="159" t="s">
        <v>242</v>
      </c>
      <c r="H35" s="159" t="s">
        <v>325</v>
      </c>
      <c r="I35" s="159">
        <v>4432</v>
      </c>
      <c r="J35" s="214" t="s">
        <v>326</v>
      </c>
      <c r="K35" s="458">
        <v>39115</v>
      </c>
      <c r="L35" s="159" t="s">
        <v>24</v>
      </c>
      <c r="M35" s="159" t="s">
        <v>327</v>
      </c>
      <c r="N35" s="459" t="s">
        <v>328</v>
      </c>
      <c r="O35" s="47" t="s">
        <v>329</v>
      </c>
      <c r="P35" s="490" t="s">
        <v>330</v>
      </c>
      <c r="Q35" s="288">
        <v>41535</v>
      </c>
      <c r="R35" s="469"/>
    </row>
    <row r="36" spans="1:18" ht="20.100000000000001" customHeight="1">
      <c r="A36" s="159"/>
      <c r="B36" s="533">
        <f t="shared" si="1"/>
        <v>1</v>
      </c>
      <c r="C36" s="157" t="s">
        <v>135</v>
      </c>
      <c r="D36" s="158">
        <v>86073</v>
      </c>
      <c r="E36" s="158" t="s">
        <v>961</v>
      </c>
      <c r="F36" s="213"/>
      <c r="G36" s="159" t="s">
        <v>242</v>
      </c>
      <c r="H36" s="159" t="s">
        <v>440</v>
      </c>
      <c r="I36" s="159">
        <v>4420</v>
      </c>
      <c r="J36" s="214" t="s">
        <v>10</v>
      </c>
      <c r="K36" s="458">
        <v>20574</v>
      </c>
      <c r="L36" s="159" t="s">
        <v>24</v>
      </c>
      <c r="M36" s="266" t="s">
        <v>441</v>
      </c>
      <c r="N36" s="159" t="s">
        <v>442</v>
      </c>
      <c r="O36" s="47" t="s">
        <v>443</v>
      </c>
      <c r="P36" s="490" t="s">
        <v>444</v>
      </c>
      <c r="Q36" s="288">
        <v>41511</v>
      </c>
      <c r="R36" s="469"/>
    </row>
    <row r="37" spans="1:18" ht="20.100000000000001" customHeight="1">
      <c r="A37" s="159"/>
      <c r="B37" s="533">
        <f t="shared" si="1"/>
        <v>1</v>
      </c>
      <c r="C37" s="265" t="s">
        <v>21</v>
      </c>
      <c r="D37" s="158">
        <v>103774</v>
      </c>
      <c r="E37" s="158" t="s">
        <v>1009</v>
      </c>
      <c r="F37" s="435"/>
      <c r="G37" s="158" t="s">
        <v>26</v>
      </c>
      <c r="H37" s="158" t="s">
        <v>688</v>
      </c>
      <c r="I37" s="158">
        <v>4420</v>
      </c>
      <c r="J37" s="264" t="s">
        <v>10</v>
      </c>
      <c r="K37" s="499">
        <v>40506</v>
      </c>
      <c r="L37" s="158" t="s">
        <v>24</v>
      </c>
      <c r="M37" s="158"/>
      <c r="N37" s="158" t="s">
        <v>689</v>
      </c>
      <c r="O37" s="494" t="s">
        <v>690</v>
      </c>
      <c r="P37" s="679" t="s">
        <v>691</v>
      </c>
      <c r="Q37" s="288">
        <v>41970</v>
      </c>
      <c r="R37" s="469"/>
    </row>
    <row r="38" spans="1:18" ht="20.100000000000001" customHeight="1">
      <c r="A38" s="159"/>
      <c r="B38" s="533">
        <f t="shared" si="1"/>
        <v>1</v>
      </c>
      <c r="C38" s="157" t="s">
        <v>136</v>
      </c>
      <c r="D38" s="158">
        <v>98666</v>
      </c>
      <c r="E38" s="158" t="s">
        <v>986</v>
      </c>
      <c r="F38" s="435"/>
      <c r="G38" s="158" t="s">
        <v>242</v>
      </c>
      <c r="H38" s="158" t="s">
        <v>601</v>
      </c>
      <c r="I38" s="158">
        <v>4420</v>
      </c>
      <c r="J38" s="264" t="s">
        <v>10</v>
      </c>
      <c r="K38" s="499">
        <v>39333</v>
      </c>
      <c r="L38" s="158" t="s">
        <v>24</v>
      </c>
      <c r="M38" s="158"/>
      <c r="N38" s="497" t="s">
        <v>602</v>
      </c>
      <c r="O38" s="494" t="s">
        <v>603</v>
      </c>
      <c r="P38" s="490" t="s">
        <v>604</v>
      </c>
      <c r="Q38" s="288">
        <v>41535</v>
      </c>
      <c r="R38" s="469"/>
    </row>
    <row r="39" spans="1:18" ht="20.100000000000001" customHeight="1">
      <c r="A39" s="159"/>
      <c r="B39" s="533">
        <f t="shared" si="1"/>
        <v>2</v>
      </c>
      <c r="C39" s="157" t="s">
        <v>136</v>
      </c>
      <c r="D39" s="158">
        <v>78897</v>
      </c>
      <c r="E39" s="158" t="s">
        <v>950</v>
      </c>
      <c r="F39" s="213"/>
      <c r="G39" s="159" t="s">
        <v>242</v>
      </c>
      <c r="H39" s="159" t="s">
        <v>366</v>
      </c>
      <c r="I39" s="159">
        <v>4000</v>
      </c>
      <c r="J39" s="214" t="s">
        <v>1</v>
      </c>
      <c r="K39" s="458">
        <v>37676</v>
      </c>
      <c r="L39" s="159" t="s">
        <v>24</v>
      </c>
      <c r="M39" s="266" t="s">
        <v>367</v>
      </c>
      <c r="N39" s="464" t="s">
        <v>368</v>
      </c>
      <c r="O39" s="47" t="s">
        <v>369</v>
      </c>
      <c r="P39" s="490" t="s">
        <v>370</v>
      </c>
      <c r="Q39" s="288">
        <v>41535</v>
      </c>
      <c r="R39" s="469"/>
    </row>
    <row r="40" spans="1:18" ht="20.100000000000001" customHeight="1">
      <c r="A40" s="159"/>
      <c r="B40" s="533">
        <f t="shared" si="1"/>
        <v>1</v>
      </c>
      <c r="C40" s="157" t="s">
        <v>137</v>
      </c>
      <c r="D40" s="158">
        <v>100648</v>
      </c>
      <c r="E40" s="158" t="s">
        <v>997</v>
      </c>
      <c r="F40" s="213"/>
      <c r="G40" s="158" t="s">
        <v>242</v>
      </c>
      <c r="H40" s="158" t="s">
        <v>609</v>
      </c>
      <c r="I40" s="158">
        <v>4420</v>
      </c>
      <c r="J40" s="264" t="s">
        <v>10</v>
      </c>
      <c r="K40" s="499">
        <v>25102</v>
      </c>
      <c r="L40" s="158" t="s">
        <v>24</v>
      </c>
      <c r="M40" s="158"/>
      <c r="N40" s="465" t="s">
        <v>610</v>
      </c>
      <c r="O40" s="494"/>
      <c r="P40" s="490" t="s">
        <v>648</v>
      </c>
      <c r="Q40" s="288">
        <v>41518</v>
      </c>
      <c r="R40" s="469"/>
    </row>
    <row r="41" spans="1:18" ht="20.100000000000001" customHeight="1">
      <c r="A41" s="159"/>
      <c r="B41" s="533">
        <f t="shared" si="1"/>
        <v>2</v>
      </c>
      <c r="C41" s="157" t="s">
        <v>137</v>
      </c>
      <c r="D41" s="158">
        <v>98772</v>
      </c>
      <c r="E41" s="158" t="s">
        <v>989</v>
      </c>
      <c r="F41" s="213"/>
      <c r="G41" s="158" t="s">
        <v>242</v>
      </c>
      <c r="H41" s="158" t="s">
        <v>609</v>
      </c>
      <c r="I41" s="158">
        <v>4420</v>
      </c>
      <c r="J41" s="264" t="s">
        <v>10</v>
      </c>
      <c r="K41" s="499">
        <v>25102</v>
      </c>
      <c r="L41" s="158" t="s">
        <v>24</v>
      </c>
      <c r="M41" s="158"/>
      <c r="N41" s="465" t="s">
        <v>610</v>
      </c>
      <c r="O41" s="494"/>
      <c r="P41" s="490" t="s">
        <v>611</v>
      </c>
      <c r="Q41" s="288">
        <v>41904</v>
      </c>
      <c r="R41" s="469"/>
    </row>
    <row r="42" spans="1:18" ht="20.100000000000001" customHeight="1">
      <c r="A42" s="159"/>
      <c r="B42" s="533">
        <f t="shared" si="1"/>
        <v>3</v>
      </c>
      <c r="C42" s="157" t="s">
        <v>135</v>
      </c>
      <c r="D42" s="158">
        <v>71369</v>
      </c>
      <c r="E42" s="158" t="s">
        <v>895</v>
      </c>
      <c r="F42" s="213"/>
      <c r="G42" s="159" t="s">
        <v>242</v>
      </c>
      <c r="H42" s="159" t="s">
        <v>342</v>
      </c>
      <c r="I42" s="159">
        <v>4420</v>
      </c>
      <c r="J42" s="214" t="s">
        <v>10</v>
      </c>
      <c r="K42" s="458">
        <v>18935</v>
      </c>
      <c r="L42" s="159" t="s">
        <v>24</v>
      </c>
      <c r="M42" s="460"/>
      <c r="N42" s="464" t="s">
        <v>799</v>
      </c>
      <c r="O42" s="47"/>
      <c r="P42" s="490" t="s">
        <v>343</v>
      </c>
      <c r="Q42" s="288">
        <v>41534</v>
      </c>
      <c r="R42" s="469"/>
    </row>
    <row r="43" spans="1:18" ht="20.100000000000001" customHeight="1">
      <c r="A43" s="159"/>
      <c r="B43" s="533">
        <f t="shared" si="1"/>
        <v>1</v>
      </c>
      <c r="C43" s="157" t="s">
        <v>21</v>
      </c>
      <c r="D43" s="158">
        <v>92508</v>
      </c>
      <c r="E43" s="158" t="s">
        <v>973</v>
      </c>
      <c r="F43" s="213"/>
      <c r="G43" s="336" t="s">
        <v>26</v>
      </c>
      <c r="H43" s="464" t="s">
        <v>529</v>
      </c>
      <c r="I43" s="159">
        <v>4400</v>
      </c>
      <c r="J43" s="214" t="s">
        <v>530</v>
      </c>
      <c r="K43" s="458">
        <v>40502</v>
      </c>
      <c r="L43" s="159" t="s">
        <v>24</v>
      </c>
      <c r="M43" s="460"/>
      <c r="N43" s="159"/>
      <c r="O43" s="47"/>
      <c r="P43" s="490" t="s">
        <v>347</v>
      </c>
      <c r="Q43" s="288">
        <v>41676</v>
      </c>
      <c r="R43" s="469"/>
    </row>
    <row r="44" spans="1:18" ht="20.100000000000001" customHeight="1">
      <c r="A44" s="159"/>
      <c r="B44" s="533">
        <f t="shared" si="1"/>
        <v>1</v>
      </c>
      <c r="C44" s="157" t="s">
        <v>134</v>
      </c>
      <c r="D44" s="158">
        <v>86077</v>
      </c>
      <c r="E44" s="158" t="s">
        <v>1156</v>
      </c>
      <c r="F44" s="213"/>
      <c r="G44" s="159" t="s">
        <v>242</v>
      </c>
      <c r="H44" s="159" t="s">
        <v>460</v>
      </c>
      <c r="I44" s="159">
        <v>4460</v>
      </c>
      <c r="J44" s="214" t="s">
        <v>461</v>
      </c>
      <c r="K44" s="458">
        <v>35419</v>
      </c>
      <c r="L44" s="159" t="s">
        <v>24</v>
      </c>
      <c r="M44" s="266"/>
      <c r="N44" s="466" t="s">
        <v>462</v>
      </c>
      <c r="O44" s="47" t="s">
        <v>463</v>
      </c>
      <c r="P44" s="490" t="s">
        <v>464</v>
      </c>
      <c r="Q44" s="288">
        <v>41521</v>
      </c>
      <c r="R44" s="469"/>
    </row>
    <row r="45" spans="1:18" ht="20.100000000000001" customHeight="1">
      <c r="A45" s="159"/>
      <c r="B45" s="533">
        <f t="shared" si="1"/>
        <v>1</v>
      </c>
      <c r="C45" s="157" t="s">
        <v>144</v>
      </c>
      <c r="D45" s="158">
        <v>71337</v>
      </c>
      <c r="E45" s="158" t="s">
        <v>1028</v>
      </c>
      <c r="F45" s="435"/>
      <c r="G45" s="159" t="s">
        <v>242</v>
      </c>
      <c r="H45" s="214" t="s">
        <v>87</v>
      </c>
      <c r="I45" s="159">
        <v>4420</v>
      </c>
      <c r="J45" s="214" t="s">
        <v>10</v>
      </c>
      <c r="K45" s="458">
        <v>31968</v>
      </c>
      <c r="L45" s="159" t="s">
        <v>24</v>
      </c>
      <c r="M45" s="214"/>
      <c r="N45" s="279" t="s">
        <v>38</v>
      </c>
      <c r="O45" s="467" t="s">
        <v>30</v>
      </c>
      <c r="P45" s="678" t="s">
        <v>341</v>
      </c>
      <c r="Q45" s="288">
        <v>41275</v>
      </c>
      <c r="R45" s="469"/>
    </row>
    <row r="46" spans="1:18" ht="20.100000000000001" customHeight="1">
      <c r="A46" s="159"/>
      <c r="B46" s="533">
        <f t="shared" si="1"/>
        <v>1</v>
      </c>
      <c r="C46" s="157" t="s">
        <v>136</v>
      </c>
      <c r="D46" s="158">
        <v>86081</v>
      </c>
      <c r="E46" s="158" t="s">
        <v>1157</v>
      </c>
      <c r="F46" s="435"/>
      <c r="G46" s="336" t="s">
        <v>242</v>
      </c>
      <c r="H46" s="726" t="s">
        <v>478</v>
      </c>
      <c r="I46" s="159">
        <v>4000</v>
      </c>
      <c r="J46" s="214" t="s">
        <v>1</v>
      </c>
      <c r="K46" s="458">
        <v>37865</v>
      </c>
      <c r="L46" s="159" t="s">
        <v>24</v>
      </c>
      <c r="M46" s="214" t="s">
        <v>31</v>
      </c>
      <c r="N46" s="466" t="s">
        <v>479</v>
      </c>
      <c r="O46" s="47" t="s">
        <v>480</v>
      </c>
      <c r="P46" s="490" t="s">
        <v>481</v>
      </c>
      <c r="Q46" s="288">
        <v>41528</v>
      </c>
      <c r="R46" s="469"/>
    </row>
    <row r="47" spans="1:18" ht="20.100000000000001" customHeight="1">
      <c r="A47" s="159"/>
      <c r="B47" s="533">
        <f t="shared" si="1"/>
        <v>1</v>
      </c>
      <c r="C47" s="157" t="s">
        <v>135</v>
      </c>
      <c r="D47" s="158">
        <v>86074</v>
      </c>
      <c r="E47" s="158" t="s">
        <v>1155</v>
      </c>
      <c r="F47" s="213"/>
      <c r="G47" s="159" t="s">
        <v>242</v>
      </c>
      <c r="H47" s="159" t="s">
        <v>445</v>
      </c>
      <c r="I47" s="159">
        <v>4041</v>
      </c>
      <c r="J47" s="214" t="s">
        <v>446</v>
      </c>
      <c r="K47" s="458">
        <v>20101</v>
      </c>
      <c r="L47" s="159" t="s">
        <v>24</v>
      </c>
      <c r="M47" s="266" t="s">
        <v>447</v>
      </c>
      <c r="N47" s="464" t="s">
        <v>448</v>
      </c>
      <c r="O47" s="47"/>
      <c r="P47" s="490" t="s">
        <v>449</v>
      </c>
      <c r="Q47" s="288">
        <v>41511</v>
      </c>
      <c r="R47" s="469"/>
    </row>
    <row r="48" spans="1:18" ht="20.100000000000001" customHeight="1">
      <c r="A48" s="159"/>
      <c r="B48" s="533">
        <f t="shared" si="1"/>
        <v>1</v>
      </c>
      <c r="C48" s="157" t="s">
        <v>21</v>
      </c>
      <c r="D48" s="158">
        <v>92073</v>
      </c>
      <c r="E48" s="158" t="s">
        <v>1158</v>
      </c>
      <c r="F48" s="213"/>
      <c r="G48" s="159" t="s">
        <v>26</v>
      </c>
      <c r="H48" s="159" t="s">
        <v>521</v>
      </c>
      <c r="I48" s="159">
        <v>4420</v>
      </c>
      <c r="J48" s="214" t="s">
        <v>10</v>
      </c>
      <c r="K48" s="458">
        <v>39986</v>
      </c>
      <c r="L48" s="159" t="s">
        <v>24</v>
      </c>
      <c r="M48" s="266"/>
      <c r="N48" s="465" t="s">
        <v>522</v>
      </c>
      <c r="O48" s="47"/>
      <c r="P48" s="677" t="s">
        <v>523</v>
      </c>
      <c r="Q48" s="288">
        <v>41676</v>
      </c>
      <c r="R48" s="469"/>
    </row>
    <row r="49" spans="1:18" ht="20.100000000000001" customHeight="1">
      <c r="A49" s="159"/>
      <c r="B49" s="533">
        <f t="shared" si="1"/>
        <v>1</v>
      </c>
      <c r="C49" s="157" t="s">
        <v>133</v>
      </c>
      <c r="D49" s="158">
        <v>83901</v>
      </c>
      <c r="E49" s="158" t="s">
        <v>956</v>
      </c>
      <c r="F49" s="213"/>
      <c r="G49" s="159" t="s">
        <v>242</v>
      </c>
      <c r="H49" s="159" t="s">
        <v>399</v>
      </c>
      <c r="I49" s="159">
        <v>4000</v>
      </c>
      <c r="J49" s="214" t="s">
        <v>1</v>
      </c>
      <c r="K49" s="458">
        <v>38177</v>
      </c>
      <c r="L49" s="159" t="s">
        <v>24</v>
      </c>
      <c r="M49" s="463"/>
      <c r="N49" s="464" t="s">
        <v>400</v>
      </c>
      <c r="O49" s="47" t="s">
        <v>401</v>
      </c>
      <c r="P49" s="490" t="s">
        <v>402</v>
      </c>
      <c r="Q49" s="288">
        <v>41528</v>
      </c>
      <c r="R49" s="469"/>
    </row>
    <row r="50" spans="1:18" ht="20.100000000000001" customHeight="1">
      <c r="A50" s="159"/>
      <c r="B50" s="533">
        <f t="shared" si="1"/>
        <v>1</v>
      </c>
      <c r="C50" s="157" t="s">
        <v>21</v>
      </c>
      <c r="D50" s="158">
        <v>98667</v>
      </c>
      <c r="E50" s="158" t="s">
        <v>987</v>
      </c>
      <c r="F50" s="213"/>
      <c r="G50" s="158" t="s">
        <v>26</v>
      </c>
      <c r="H50" s="158" t="s">
        <v>605</v>
      </c>
      <c r="I50" s="158">
        <v>4420</v>
      </c>
      <c r="J50" s="264" t="s">
        <v>10</v>
      </c>
      <c r="K50" s="499">
        <v>40850</v>
      </c>
      <c r="L50" s="158" t="s">
        <v>24</v>
      </c>
      <c r="M50" s="158" t="s">
        <v>581</v>
      </c>
      <c r="N50" s="465" t="s">
        <v>606</v>
      </c>
      <c r="O50" s="494"/>
      <c r="P50" s="490" t="s">
        <v>607</v>
      </c>
      <c r="Q50" s="288">
        <v>41893</v>
      </c>
      <c r="R50" s="469"/>
    </row>
    <row r="51" spans="1:18" ht="20.100000000000001" customHeight="1">
      <c r="A51" s="159"/>
      <c r="B51" s="533">
        <f t="shared" si="1"/>
        <v>1</v>
      </c>
      <c r="C51" s="157" t="s">
        <v>136</v>
      </c>
      <c r="D51" s="158">
        <v>100667</v>
      </c>
      <c r="E51" s="158" t="s">
        <v>998</v>
      </c>
      <c r="F51" s="213"/>
      <c r="G51" s="158" t="s">
        <v>242</v>
      </c>
      <c r="H51" s="158" t="s">
        <v>649</v>
      </c>
      <c r="I51" s="158">
        <v>4000</v>
      </c>
      <c r="J51" s="264" t="s">
        <v>437</v>
      </c>
      <c r="K51" s="499">
        <v>39643</v>
      </c>
      <c r="L51" s="158" t="s">
        <v>24</v>
      </c>
      <c r="M51" s="158"/>
      <c r="N51" s="465" t="s">
        <v>650</v>
      </c>
      <c r="O51" s="494"/>
      <c r="P51" s="490" t="s">
        <v>651</v>
      </c>
      <c r="Q51" s="288">
        <v>41928</v>
      </c>
      <c r="R51" s="469"/>
    </row>
    <row r="52" spans="1:18" ht="20.100000000000001" customHeight="1">
      <c r="A52" s="159"/>
      <c r="B52" s="533">
        <f t="shared" si="1"/>
        <v>2</v>
      </c>
      <c r="C52" s="157" t="s">
        <v>136</v>
      </c>
      <c r="D52" s="158">
        <v>68722</v>
      </c>
      <c r="E52" s="158" t="s">
        <v>945</v>
      </c>
      <c r="F52" s="213"/>
      <c r="G52" s="159" t="s">
        <v>242</v>
      </c>
      <c r="H52" s="159" t="s">
        <v>336</v>
      </c>
      <c r="I52" s="159">
        <v>4420</v>
      </c>
      <c r="J52" s="214" t="s">
        <v>337</v>
      </c>
      <c r="K52" s="458">
        <v>37474</v>
      </c>
      <c r="L52" s="159" t="s">
        <v>24</v>
      </c>
      <c r="M52" s="266" t="s">
        <v>31</v>
      </c>
      <c r="N52" s="466" t="s">
        <v>338</v>
      </c>
      <c r="O52" s="47" t="s">
        <v>339</v>
      </c>
      <c r="P52" s="490" t="s">
        <v>340</v>
      </c>
      <c r="Q52" s="288">
        <v>41550</v>
      </c>
      <c r="R52" s="469"/>
    </row>
    <row r="53" spans="1:18" ht="20.100000000000001" customHeight="1">
      <c r="A53" s="159"/>
      <c r="B53" s="533">
        <f t="shared" si="1"/>
        <v>1</v>
      </c>
      <c r="C53" s="157" t="s">
        <v>129</v>
      </c>
      <c r="D53" s="158">
        <v>94094</v>
      </c>
      <c r="E53" s="158" t="s">
        <v>974</v>
      </c>
      <c r="F53" s="213"/>
      <c r="G53" s="159" t="s">
        <v>242</v>
      </c>
      <c r="H53" s="504" t="s">
        <v>544</v>
      </c>
      <c r="I53" s="515">
        <v>4000</v>
      </c>
      <c r="J53" s="528" t="s">
        <v>1</v>
      </c>
      <c r="K53" s="516">
        <v>39354</v>
      </c>
      <c r="L53" s="515" t="s">
        <v>24</v>
      </c>
      <c r="M53" s="460" t="s">
        <v>545</v>
      </c>
      <c r="N53" s="521" t="s">
        <v>546</v>
      </c>
      <c r="O53" s="512" t="s">
        <v>547</v>
      </c>
      <c r="P53" s="490" t="s">
        <v>548</v>
      </c>
      <c r="Q53" s="288">
        <v>41821</v>
      </c>
      <c r="R53" s="469"/>
    </row>
    <row r="54" spans="1:18" ht="20.100000000000001" customHeight="1">
      <c r="A54" s="159"/>
      <c r="B54" s="533">
        <f t="shared" si="1"/>
        <v>1</v>
      </c>
      <c r="C54" s="157" t="s">
        <v>133</v>
      </c>
      <c r="D54" s="158">
        <v>83907</v>
      </c>
      <c r="E54" s="158" t="s">
        <v>957</v>
      </c>
      <c r="F54" s="213"/>
      <c r="G54" s="159" t="s">
        <v>242</v>
      </c>
      <c r="H54" s="159" t="s">
        <v>403</v>
      </c>
      <c r="I54" s="159">
        <v>4420</v>
      </c>
      <c r="J54" s="214" t="s">
        <v>10</v>
      </c>
      <c r="K54" s="458">
        <v>38590</v>
      </c>
      <c r="L54" s="159" t="s">
        <v>24</v>
      </c>
      <c r="M54" s="498"/>
      <c r="N54" s="466" t="s">
        <v>404</v>
      </c>
      <c r="O54" s="47" t="s">
        <v>405</v>
      </c>
      <c r="P54" s="490" t="s">
        <v>406</v>
      </c>
      <c r="Q54" s="288">
        <v>41521</v>
      </c>
      <c r="R54" s="469"/>
    </row>
    <row r="55" spans="1:18" ht="20.100000000000001" customHeight="1">
      <c r="A55" s="159"/>
      <c r="B55" s="533">
        <f t="shared" si="1"/>
        <v>1</v>
      </c>
      <c r="C55" s="157" t="s">
        <v>136</v>
      </c>
      <c r="D55" s="158">
        <v>101063</v>
      </c>
      <c r="E55" s="158" t="s">
        <v>1002</v>
      </c>
      <c r="F55" s="213"/>
      <c r="G55" s="158" t="s">
        <v>242</v>
      </c>
      <c r="H55" s="158" t="s">
        <v>660</v>
      </c>
      <c r="I55" s="158">
        <v>4101</v>
      </c>
      <c r="J55" s="264" t="s">
        <v>353</v>
      </c>
      <c r="K55" s="499">
        <v>39635</v>
      </c>
      <c r="L55" s="158" t="s">
        <v>263</v>
      </c>
      <c r="M55" s="158" t="s">
        <v>661</v>
      </c>
      <c r="N55" s="497" t="s">
        <v>662</v>
      </c>
      <c r="O55" s="494"/>
      <c r="P55" s="490" t="s">
        <v>664</v>
      </c>
      <c r="Q55" s="288">
        <v>41914</v>
      </c>
      <c r="R55" s="469"/>
    </row>
    <row r="56" spans="1:18" ht="20.100000000000001" customHeight="1">
      <c r="A56" s="159"/>
      <c r="B56" s="533">
        <f t="shared" si="1"/>
        <v>2</v>
      </c>
      <c r="C56" s="157" t="s">
        <v>136</v>
      </c>
      <c r="D56" s="158">
        <v>101062</v>
      </c>
      <c r="E56" s="158" t="s">
        <v>1001</v>
      </c>
      <c r="F56" s="213"/>
      <c r="G56" s="158" t="s">
        <v>242</v>
      </c>
      <c r="H56" s="158" t="s">
        <v>660</v>
      </c>
      <c r="I56" s="158">
        <v>4101</v>
      </c>
      <c r="J56" s="264" t="s">
        <v>353</v>
      </c>
      <c r="K56" s="499">
        <v>39112</v>
      </c>
      <c r="L56" s="158" t="s">
        <v>263</v>
      </c>
      <c r="M56" s="158" t="s">
        <v>661</v>
      </c>
      <c r="N56" s="497" t="s">
        <v>662</v>
      </c>
      <c r="O56" s="494"/>
      <c r="P56" s="490" t="s">
        <v>663</v>
      </c>
      <c r="Q56" s="288">
        <v>41914</v>
      </c>
      <c r="R56" s="469"/>
    </row>
    <row r="57" spans="1:18" ht="20.100000000000001" customHeight="1">
      <c r="A57" s="159"/>
      <c r="B57" s="533">
        <f t="shared" si="1"/>
        <v>1</v>
      </c>
      <c r="C57" s="157" t="s">
        <v>133</v>
      </c>
      <c r="D57" s="158">
        <v>75581</v>
      </c>
      <c r="E57" s="158" t="s">
        <v>899</v>
      </c>
      <c r="F57" s="213"/>
      <c r="G57" s="159" t="s">
        <v>242</v>
      </c>
      <c r="H57" s="504" t="s">
        <v>352</v>
      </c>
      <c r="I57" s="515">
        <v>4101</v>
      </c>
      <c r="J57" s="516" t="s">
        <v>353</v>
      </c>
      <c r="K57" s="516">
        <v>39654</v>
      </c>
      <c r="L57" s="515" t="s">
        <v>24</v>
      </c>
      <c r="M57" s="460" t="s">
        <v>354</v>
      </c>
      <c r="N57" s="466" t="s">
        <v>355</v>
      </c>
      <c r="O57" s="512" t="s">
        <v>356</v>
      </c>
      <c r="P57" s="490" t="s">
        <v>357</v>
      </c>
      <c r="Q57" s="288">
        <v>41821</v>
      </c>
      <c r="R57" s="469"/>
    </row>
    <row r="58" spans="1:18" ht="20.100000000000001" customHeight="1">
      <c r="A58" s="159"/>
      <c r="B58" s="533">
        <f t="shared" si="1"/>
        <v>1</v>
      </c>
      <c r="C58" s="265" t="s">
        <v>129</v>
      </c>
      <c r="D58" s="158">
        <v>75582</v>
      </c>
      <c r="E58" s="158" t="s">
        <v>947</v>
      </c>
      <c r="F58" s="509"/>
      <c r="G58" s="159" t="s">
        <v>242</v>
      </c>
      <c r="H58" s="307" t="s">
        <v>352</v>
      </c>
      <c r="I58" s="307">
        <v>4101</v>
      </c>
      <c r="J58" s="505" t="s">
        <v>284</v>
      </c>
      <c r="K58" s="499">
        <v>38369</v>
      </c>
      <c r="L58" s="495" t="s">
        <v>24</v>
      </c>
      <c r="M58" s="495" t="s">
        <v>711</v>
      </c>
      <c r="N58" s="511" t="s">
        <v>725</v>
      </c>
      <c r="O58" s="530" t="s">
        <v>726</v>
      </c>
      <c r="P58" s="513" t="s">
        <v>727</v>
      </c>
      <c r="Q58" s="288"/>
      <c r="R58" s="469"/>
    </row>
    <row r="59" spans="1:18" ht="20.100000000000001" customHeight="1">
      <c r="A59" s="159"/>
      <c r="B59" s="533">
        <f t="shared" si="1"/>
        <v>1</v>
      </c>
      <c r="C59" s="157" t="s">
        <v>133</v>
      </c>
      <c r="D59" s="158">
        <v>97337</v>
      </c>
      <c r="E59" s="158" t="s">
        <v>979</v>
      </c>
      <c r="F59" s="213"/>
      <c r="G59" s="158" t="s">
        <v>242</v>
      </c>
      <c r="H59" s="158" t="s">
        <v>571</v>
      </c>
      <c r="I59" s="158">
        <v>4051</v>
      </c>
      <c r="J59" s="264" t="s">
        <v>572</v>
      </c>
      <c r="K59" s="499">
        <v>38737</v>
      </c>
      <c r="L59" s="158" t="s">
        <v>24</v>
      </c>
      <c r="M59" s="158"/>
      <c r="N59" s="497" t="s">
        <v>573</v>
      </c>
      <c r="O59" s="494"/>
      <c r="P59" s="490" t="s">
        <v>574</v>
      </c>
      <c r="Q59" s="288">
        <v>41899</v>
      </c>
      <c r="R59" s="469"/>
    </row>
    <row r="60" spans="1:18" ht="20.100000000000001" customHeight="1">
      <c r="A60" s="159"/>
      <c r="B60" s="533">
        <f t="shared" si="1"/>
        <v>2</v>
      </c>
      <c r="C60" s="157" t="s">
        <v>133</v>
      </c>
      <c r="D60" s="158">
        <v>100359</v>
      </c>
      <c r="E60" s="158" t="s">
        <v>990</v>
      </c>
      <c r="F60" s="213"/>
      <c r="G60" s="158" t="s">
        <v>242</v>
      </c>
      <c r="H60" s="158" t="s">
        <v>612</v>
      </c>
      <c r="I60" s="158">
        <v>4000</v>
      </c>
      <c r="J60" s="264" t="s">
        <v>1</v>
      </c>
      <c r="K60" s="499">
        <v>38142</v>
      </c>
      <c r="L60" s="158" t="s">
        <v>24</v>
      </c>
      <c r="M60" s="158"/>
      <c r="N60" s="497" t="s">
        <v>613</v>
      </c>
      <c r="O60" s="494"/>
      <c r="P60" s="490" t="s">
        <v>614</v>
      </c>
      <c r="Q60" s="288">
        <v>41921</v>
      </c>
      <c r="R60" s="469"/>
    </row>
    <row r="61" spans="1:18" ht="20.100000000000001" customHeight="1">
      <c r="A61" s="159"/>
      <c r="B61" s="533">
        <f t="shared" si="1"/>
        <v>1</v>
      </c>
      <c r="C61" s="265" t="s">
        <v>134</v>
      </c>
      <c r="D61" s="158">
        <v>103776</v>
      </c>
      <c r="E61" s="158" t="s">
        <v>900</v>
      </c>
      <c r="F61" s="435"/>
      <c r="G61" s="158" t="s">
        <v>242</v>
      </c>
      <c r="H61" s="158" t="s">
        <v>696</v>
      </c>
      <c r="I61" s="158">
        <v>4420</v>
      </c>
      <c r="J61" s="264" t="s">
        <v>10</v>
      </c>
      <c r="K61" s="499">
        <v>36832</v>
      </c>
      <c r="L61" s="158" t="s">
        <v>24</v>
      </c>
      <c r="M61" s="264" t="s">
        <v>697</v>
      </c>
      <c r="N61" s="497" t="s">
        <v>698</v>
      </c>
      <c r="O61" s="494" t="s">
        <v>699</v>
      </c>
      <c r="P61" s="679" t="s">
        <v>700</v>
      </c>
      <c r="Q61" s="288">
        <v>41985</v>
      </c>
      <c r="R61" s="469"/>
    </row>
    <row r="62" spans="1:18" ht="20.100000000000001" customHeight="1">
      <c r="A62" s="159"/>
      <c r="B62" s="533">
        <f t="shared" si="1"/>
        <v>2</v>
      </c>
      <c r="C62" s="157" t="s">
        <v>134</v>
      </c>
      <c r="D62" s="158">
        <v>100375</v>
      </c>
      <c r="E62" s="158" t="s">
        <v>991</v>
      </c>
      <c r="F62" s="213"/>
      <c r="G62" s="158" t="s">
        <v>242</v>
      </c>
      <c r="H62" s="158" t="s">
        <v>625</v>
      </c>
      <c r="I62" s="158">
        <v>4020</v>
      </c>
      <c r="J62" s="264" t="s">
        <v>1</v>
      </c>
      <c r="K62" s="499">
        <v>34967</v>
      </c>
      <c r="L62" s="158" t="s">
        <v>626</v>
      </c>
      <c r="M62" s="264" t="s">
        <v>627</v>
      </c>
      <c r="N62" s="465" t="s">
        <v>628</v>
      </c>
      <c r="O62" s="494" t="s">
        <v>629</v>
      </c>
      <c r="P62" s="490" t="s">
        <v>630</v>
      </c>
      <c r="Q62" s="288">
        <v>41912</v>
      </c>
      <c r="R62" s="469"/>
    </row>
    <row r="63" spans="1:18" ht="20.100000000000001" customHeight="1">
      <c r="A63" s="159"/>
      <c r="B63" s="533">
        <f t="shared" si="1"/>
        <v>1</v>
      </c>
      <c r="C63" s="157" t="s">
        <v>133</v>
      </c>
      <c r="D63" s="158">
        <v>98663</v>
      </c>
      <c r="E63" s="158" t="s">
        <v>985</v>
      </c>
      <c r="F63" s="213"/>
      <c r="G63" s="158" t="s">
        <v>242</v>
      </c>
      <c r="H63" s="158" t="s">
        <v>593</v>
      </c>
      <c r="I63" s="158">
        <v>4102</v>
      </c>
      <c r="J63" s="264" t="s">
        <v>278</v>
      </c>
      <c r="K63" s="499">
        <v>40120</v>
      </c>
      <c r="L63" s="158" t="s">
        <v>24</v>
      </c>
      <c r="M63" s="496" t="s">
        <v>773</v>
      </c>
      <c r="N63" s="496" t="s">
        <v>774</v>
      </c>
      <c r="O63" s="494" t="s">
        <v>594</v>
      </c>
      <c r="P63" s="490" t="s">
        <v>595</v>
      </c>
      <c r="Q63" s="288">
        <v>41885</v>
      </c>
      <c r="R63" s="469"/>
    </row>
    <row r="64" spans="1:18" ht="20.100000000000001" customHeight="1">
      <c r="A64" s="159"/>
      <c r="B64" s="533">
        <f t="shared" si="1"/>
        <v>1</v>
      </c>
      <c r="C64" s="157" t="s">
        <v>135</v>
      </c>
      <c r="D64" s="158">
        <v>19537</v>
      </c>
      <c r="E64" s="158" t="s">
        <v>938</v>
      </c>
      <c r="F64" s="213"/>
      <c r="G64" s="336" t="s">
        <v>242</v>
      </c>
      <c r="H64" s="159" t="s">
        <v>257</v>
      </c>
      <c r="I64" s="159">
        <v>4000</v>
      </c>
      <c r="J64" s="214" t="s">
        <v>1</v>
      </c>
      <c r="K64" s="458">
        <v>17708</v>
      </c>
      <c r="L64" s="159" t="s">
        <v>24</v>
      </c>
      <c r="M64" s="266" t="s">
        <v>258</v>
      </c>
      <c r="N64" s="159" t="s">
        <v>259</v>
      </c>
      <c r="O64" s="47"/>
      <c r="P64" s="490" t="s">
        <v>260</v>
      </c>
      <c r="Q64" s="288">
        <v>41518</v>
      </c>
      <c r="R64" s="469"/>
    </row>
    <row r="65" spans="1:18" ht="20.100000000000001" customHeight="1">
      <c r="A65" s="159"/>
      <c r="B65" s="533">
        <f t="shared" si="1"/>
        <v>1</v>
      </c>
      <c r="C65" s="157" t="s">
        <v>21</v>
      </c>
      <c r="D65" s="158">
        <v>100392</v>
      </c>
      <c r="E65" s="158" t="s">
        <v>995</v>
      </c>
      <c r="F65" s="213"/>
      <c r="G65" s="465" t="s">
        <v>26</v>
      </c>
      <c r="H65" s="897" t="s">
        <v>612</v>
      </c>
      <c r="I65" s="158">
        <v>4000</v>
      </c>
      <c r="J65" s="264" t="s">
        <v>1</v>
      </c>
      <c r="K65" s="499">
        <v>40448</v>
      </c>
      <c r="L65" s="158" t="s">
        <v>24</v>
      </c>
      <c r="M65" s="158"/>
      <c r="N65" s="158" t="s">
        <v>613</v>
      </c>
      <c r="O65" s="494"/>
      <c r="P65" s="490" t="s">
        <v>646</v>
      </c>
      <c r="Q65" s="288">
        <v>41921</v>
      </c>
      <c r="R65" s="469"/>
    </row>
    <row r="66" spans="1:18" ht="20.100000000000001" customHeight="1">
      <c r="A66" s="533"/>
      <c r="B66" s="533">
        <f t="shared" ref="B66:B97" si="2">IF(C66="","",IF(C66=C65,B65+1,1))</f>
        <v>1</v>
      </c>
      <c r="C66" s="265" t="s">
        <v>137</v>
      </c>
      <c r="D66" s="158" t="s">
        <v>1108</v>
      </c>
      <c r="E66" s="158" t="s">
        <v>1017</v>
      </c>
      <c r="F66" s="435"/>
      <c r="G66" s="465" t="s">
        <v>242</v>
      </c>
      <c r="H66" s="897" t="s">
        <v>717</v>
      </c>
      <c r="I66" s="158">
        <v>4420</v>
      </c>
      <c r="J66" s="264" t="s">
        <v>10</v>
      </c>
      <c r="K66" s="264"/>
      <c r="L66" s="158"/>
      <c r="M66" s="217"/>
      <c r="N66" s="158"/>
      <c r="O66" s="217"/>
      <c r="P66" s="490" t="s">
        <v>718</v>
      </c>
      <c r="Q66" s="288">
        <v>41518</v>
      </c>
      <c r="R66" s="469"/>
    </row>
    <row r="67" spans="1:18" ht="20.100000000000001" customHeight="1">
      <c r="A67" s="159"/>
      <c r="B67" s="533">
        <f t="shared" si="2"/>
        <v>1</v>
      </c>
      <c r="C67" s="157" t="s">
        <v>134</v>
      </c>
      <c r="D67" s="158">
        <v>86078</v>
      </c>
      <c r="E67" s="158" t="s">
        <v>964</v>
      </c>
      <c r="F67" s="213"/>
      <c r="G67" s="464" t="s">
        <v>242</v>
      </c>
      <c r="H67" s="468" t="s">
        <v>465</v>
      </c>
      <c r="I67" s="159">
        <v>4420</v>
      </c>
      <c r="J67" s="214" t="s">
        <v>466</v>
      </c>
      <c r="K67" s="458">
        <v>35481</v>
      </c>
      <c r="L67" s="159" t="s">
        <v>263</v>
      </c>
      <c r="M67" s="266"/>
      <c r="N67" s="459" t="s">
        <v>467</v>
      </c>
      <c r="O67" s="47" t="s">
        <v>468</v>
      </c>
      <c r="P67" s="490" t="s">
        <v>469</v>
      </c>
      <c r="Q67" s="288">
        <v>41521</v>
      </c>
      <c r="R67" s="469"/>
    </row>
    <row r="68" spans="1:18" ht="20.100000000000001" customHeight="1">
      <c r="A68" s="159"/>
      <c r="B68" s="533">
        <f t="shared" si="2"/>
        <v>1</v>
      </c>
      <c r="C68" s="157" t="s">
        <v>133</v>
      </c>
      <c r="D68" s="158">
        <v>100363</v>
      </c>
      <c r="E68" s="158" t="s">
        <v>903</v>
      </c>
      <c r="F68" s="213"/>
      <c r="G68" s="465" t="s">
        <v>242</v>
      </c>
      <c r="H68" s="897" t="s">
        <v>615</v>
      </c>
      <c r="I68" s="158">
        <v>4000</v>
      </c>
      <c r="J68" s="264" t="s">
        <v>1</v>
      </c>
      <c r="K68" s="499">
        <v>37333</v>
      </c>
      <c r="L68" s="158" t="s">
        <v>24</v>
      </c>
      <c r="M68" s="158" t="s">
        <v>616</v>
      </c>
      <c r="N68" s="158" t="s">
        <v>617</v>
      </c>
      <c r="O68" s="494" t="s">
        <v>618</v>
      </c>
      <c r="P68" s="490" t="s">
        <v>620</v>
      </c>
      <c r="Q68" s="288">
        <v>41922</v>
      </c>
      <c r="R68" s="469"/>
    </row>
    <row r="69" spans="1:18" ht="20.100000000000001" customHeight="1">
      <c r="A69" s="159"/>
      <c r="B69" s="533">
        <f t="shared" si="2"/>
        <v>1</v>
      </c>
      <c r="C69" s="157" t="s">
        <v>135</v>
      </c>
      <c r="D69" s="158">
        <v>92072</v>
      </c>
      <c r="E69" s="158" t="s">
        <v>972</v>
      </c>
      <c r="F69" s="213"/>
      <c r="G69" s="464" t="s">
        <v>242</v>
      </c>
      <c r="H69" s="468" t="s">
        <v>518</v>
      </c>
      <c r="I69" s="159">
        <v>4041</v>
      </c>
      <c r="J69" s="214" t="s">
        <v>446</v>
      </c>
      <c r="K69" s="458">
        <v>18831</v>
      </c>
      <c r="L69" s="159" t="s">
        <v>24</v>
      </c>
      <c r="M69" s="463"/>
      <c r="N69" s="159" t="s">
        <v>519</v>
      </c>
      <c r="O69" s="47"/>
      <c r="P69" s="490" t="s">
        <v>520</v>
      </c>
      <c r="Q69" s="288">
        <v>41529</v>
      </c>
      <c r="R69" s="469"/>
    </row>
    <row r="70" spans="1:18" ht="20.100000000000001" customHeight="1">
      <c r="A70" s="159"/>
      <c r="B70" s="533">
        <f t="shared" si="2"/>
        <v>2</v>
      </c>
      <c r="C70" s="157" t="s">
        <v>137</v>
      </c>
      <c r="D70" s="158">
        <v>97227</v>
      </c>
      <c r="E70" s="158" t="s">
        <v>978</v>
      </c>
      <c r="F70" s="213"/>
      <c r="G70" s="465" t="s">
        <v>242</v>
      </c>
      <c r="H70" s="897" t="s">
        <v>563</v>
      </c>
      <c r="I70" s="158">
        <v>4490</v>
      </c>
      <c r="J70" s="264" t="s">
        <v>466</v>
      </c>
      <c r="K70" s="499">
        <v>27125</v>
      </c>
      <c r="L70" s="158" t="s">
        <v>24</v>
      </c>
      <c r="M70" s="158"/>
      <c r="N70" s="158" t="s">
        <v>564</v>
      </c>
      <c r="O70" s="494" t="s">
        <v>565</v>
      </c>
      <c r="P70" s="490" t="s">
        <v>566</v>
      </c>
      <c r="Q70" s="288">
        <v>41906</v>
      </c>
      <c r="R70" s="469"/>
    </row>
    <row r="71" spans="1:18" ht="20.100000000000001" customHeight="1">
      <c r="A71" s="159"/>
      <c r="B71" s="533">
        <f t="shared" si="2"/>
        <v>3</v>
      </c>
      <c r="C71" s="265" t="s">
        <v>137</v>
      </c>
      <c r="D71" s="158">
        <v>104336</v>
      </c>
      <c r="E71" s="158" t="s">
        <v>905</v>
      </c>
      <c r="F71" s="435"/>
      <c r="G71" s="465" t="s">
        <v>242</v>
      </c>
      <c r="H71" s="897" t="s">
        <v>701</v>
      </c>
      <c r="I71" s="158">
        <v>4051</v>
      </c>
      <c r="J71" s="264" t="s">
        <v>572</v>
      </c>
      <c r="K71" s="499">
        <v>18778</v>
      </c>
      <c r="L71" s="158" t="s">
        <v>24</v>
      </c>
      <c r="M71" s="158" t="s">
        <v>702</v>
      </c>
      <c r="N71" s="158" t="s">
        <v>703</v>
      </c>
      <c r="O71" s="494" t="s">
        <v>704</v>
      </c>
      <c r="P71" s="679" t="s">
        <v>705</v>
      </c>
      <c r="Q71" s="288">
        <v>42009</v>
      </c>
      <c r="R71" s="469"/>
    </row>
    <row r="72" spans="1:18" ht="20.100000000000001" customHeight="1">
      <c r="A72" s="159"/>
      <c r="B72" s="533">
        <f t="shared" si="2"/>
        <v>4</v>
      </c>
      <c r="C72" s="157" t="s">
        <v>137</v>
      </c>
      <c r="D72" s="158">
        <v>71385</v>
      </c>
      <c r="E72" s="158" t="s">
        <v>904</v>
      </c>
      <c r="F72" s="213"/>
      <c r="G72" s="159" t="s">
        <v>242</v>
      </c>
      <c r="H72" s="159" t="s">
        <v>139</v>
      </c>
      <c r="I72" s="159">
        <v>4420</v>
      </c>
      <c r="J72" s="214" t="s">
        <v>10</v>
      </c>
      <c r="K72" s="458">
        <v>21176</v>
      </c>
      <c r="L72" s="159" t="s">
        <v>24</v>
      </c>
      <c r="M72" s="266" t="s">
        <v>59</v>
      </c>
      <c r="N72" s="159" t="s">
        <v>60</v>
      </c>
      <c r="O72" s="47" t="s">
        <v>28</v>
      </c>
      <c r="P72" s="490" t="s">
        <v>344</v>
      </c>
      <c r="Q72" s="288">
        <v>41528</v>
      </c>
      <c r="R72" s="469"/>
    </row>
    <row r="73" spans="1:18" ht="20.100000000000001" customHeight="1">
      <c r="A73" s="159"/>
      <c r="B73" s="533">
        <f t="shared" si="2"/>
        <v>1</v>
      </c>
      <c r="C73" s="265" t="s">
        <v>129</v>
      </c>
      <c r="D73" s="158">
        <v>106228</v>
      </c>
      <c r="E73" s="158" t="s">
        <v>1012</v>
      </c>
      <c r="F73" s="509"/>
      <c r="G73" s="159" t="s">
        <v>242</v>
      </c>
      <c r="H73" s="307" t="s">
        <v>728</v>
      </c>
      <c r="I73" s="307">
        <v>4460</v>
      </c>
      <c r="J73" s="505" t="s">
        <v>461</v>
      </c>
      <c r="K73" s="499">
        <v>39140</v>
      </c>
      <c r="L73" s="495" t="s">
        <v>24</v>
      </c>
      <c r="M73" s="495" t="s">
        <v>729</v>
      </c>
      <c r="N73" s="510" t="s">
        <v>730</v>
      </c>
      <c r="O73" s="907" t="s">
        <v>731</v>
      </c>
      <c r="P73" s="909" t="s">
        <v>732</v>
      </c>
      <c r="Q73" s="288"/>
      <c r="R73" s="469"/>
    </row>
    <row r="74" spans="1:18" ht="20.100000000000001" customHeight="1">
      <c r="A74" s="159"/>
      <c r="B74" s="533">
        <f t="shared" si="2"/>
        <v>1</v>
      </c>
      <c r="C74" s="157" t="s">
        <v>20</v>
      </c>
      <c r="D74" s="158">
        <v>81680</v>
      </c>
      <c r="E74" s="158" t="s">
        <v>951</v>
      </c>
      <c r="F74" s="435"/>
      <c r="G74" s="336" t="s">
        <v>26</v>
      </c>
      <c r="H74" s="214" t="s">
        <v>85</v>
      </c>
      <c r="I74" s="159">
        <v>4420</v>
      </c>
      <c r="J74" s="214" t="s">
        <v>10</v>
      </c>
      <c r="K74" s="458">
        <v>25402</v>
      </c>
      <c r="L74" s="159" t="s">
        <v>24</v>
      </c>
      <c r="M74" s="266" t="s">
        <v>31</v>
      </c>
      <c r="N74" s="214" t="s">
        <v>34</v>
      </c>
      <c r="O74" s="467" t="s">
        <v>15</v>
      </c>
      <c r="P74" s="678" t="s">
        <v>371</v>
      </c>
      <c r="Q74" s="288">
        <v>41275</v>
      </c>
      <c r="R74" s="469"/>
    </row>
    <row r="75" spans="1:18" ht="20.100000000000001" customHeight="1">
      <c r="A75" s="159"/>
      <c r="B75" s="533">
        <f t="shared" si="2"/>
        <v>1</v>
      </c>
      <c r="C75" s="157" t="s">
        <v>144</v>
      </c>
      <c r="D75" s="158">
        <v>19548</v>
      </c>
      <c r="E75" s="158" t="s">
        <v>906</v>
      </c>
      <c r="F75" s="435"/>
      <c r="G75" s="336" t="s">
        <v>242</v>
      </c>
      <c r="H75" s="159" t="s">
        <v>85</v>
      </c>
      <c r="I75" s="159">
        <v>4420</v>
      </c>
      <c r="J75" s="214" t="s">
        <v>10</v>
      </c>
      <c r="K75" s="458">
        <v>35655</v>
      </c>
      <c r="L75" s="159" t="s">
        <v>24</v>
      </c>
      <c r="M75" s="266"/>
      <c r="N75" s="459" t="s">
        <v>261</v>
      </c>
      <c r="O75" s="47" t="s">
        <v>154</v>
      </c>
      <c r="P75" s="490" t="s">
        <v>262</v>
      </c>
      <c r="Q75" s="288">
        <v>41542</v>
      </c>
      <c r="R75" s="469"/>
    </row>
    <row r="76" spans="1:18" ht="20.100000000000001" customHeight="1">
      <c r="A76" s="159"/>
      <c r="B76" s="533">
        <f t="shared" si="2"/>
        <v>1</v>
      </c>
      <c r="C76" s="157" t="s">
        <v>136</v>
      </c>
      <c r="D76" s="158">
        <v>83925</v>
      </c>
      <c r="E76" s="158" t="s">
        <v>959</v>
      </c>
      <c r="F76" s="435"/>
      <c r="G76" s="336" t="s">
        <v>242</v>
      </c>
      <c r="H76" s="159" t="s">
        <v>431</v>
      </c>
      <c r="I76" s="159">
        <v>4420</v>
      </c>
      <c r="J76" s="214" t="s">
        <v>10</v>
      </c>
      <c r="K76" s="458">
        <v>38892</v>
      </c>
      <c r="L76" s="159" t="s">
        <v>24</v>
      </c>
      <c r="M76" s="266" t="s">
        <v>432</v>
      </c>
      <c r="N76" s="466" t="s">
        <v>433</v>
      </c>
      <c r="O76" s="47" t="s">
        <v>434</v>
      </c>
      <c r="P76" s="490" t="s">
        <v>435</v>
      </c>
      <c r="Q76" s="288">
        <v>41532</v>
      </c>
      <c r="R76" s="469"/>
    </row>
    <row r="77" spans="1:18" ht="20.100000000000001" customHeight="1">
      <c r="A77" s="159"/>
      <c r="B77" s="533">
        <f t="shared" si="2"/>
        <v>1</v>
      </c>
      <c r="C77" s="157" t="s">
        <v>133</v>
      </c>
      <c r="D77" s="158">
        <v>100365</v>
      </c>
      <c r="E77" s="158" t="s">
        <v>907</v>
      </c>
      <c r="F77" s="213"/>
      <c r="G77" s="158" t="s">
        <v>242</v>
      </c>
      <c r="H77" s="158" t="s">
        <v>621</v>
      </c>
      <c r="I77" s="158">
        <v>4000</v>
      </c>
      <c r="J77" s="264" t="s">
        <v>1</v>
      </c>
      <c r="K77" s="499">
        <v>37873</v>
      </c>
      <c r="L77" s="158" t="s">
        <v>24</v>
      </c>
      <c r="M77" s="158"/>
      <c r="N77" s="497" t="s">
        <v>622</v>
      </c>
      <c r="O77" s="494" t="s">
        <v>623</v>
      </c>
      <c r="P77" s="490" t="s">
        <v>624</v>
      </c>
      <c r="Q77" s="288">
        <v>41920</v>
      </c>
      <c r="R77" s="469"/>
    </row>
    <row r="78" spans="1:18" ht="20.100000000000001" customHeight="1">
      <c r="A78" s="159"/>
      <c r="B78" s="533">
        <f t="shared" si="2"/>
        <v>2</v>
      </c>
      <c r="C78" s="157" t="s">
        <v>133</v>
      </c>
      <c r="D78" s="158">
        <v>101046</v>
      </c>
      <c r="E78" s="158" t="s">
        <v>999</v>
      </c>
      <c r="F78" s="213"/>
      <c r="G78" s="158" t="s">
        <v>242</v>
      </c>
      <c r="H78" s="158" t="s">
        <v>652</v>
      </c>
      <c r="I78" s="158">
        <v>4420</v>
      </c>
      <c r="J78" s="264" t="s">
        <v>10</v>
      </c>
      <c r="K78" s="499">
        <v>38946</v>
      </c>
      <c r="L78" s="158" t="s">
        <v>24</v>
      </c>
      <c r="M78" s="158"/>
      <c r="N78" s="497" t="s">
        <v>653</v>
      </c>
      <c r="O78" s="494" t="s">
        <v>654</v>
      </c>
      <c r="P78" s="490" t="s">
        <v>655</v>
      </c>
      <c r="Q78" s="288">
        <v>41899</v>
      </c>
      <c r="R78" s="469"/>
    </row>
    <row r="79" spans="1:18" ht="20.100000000000001" customHeight="1">
      <c r="A79" s="533"/>
      <c r="B79" s="533">
        <f t="shared" si="2"/>
        <v>1</v>
      </c>
      <c r="C79" s="854" t="s">
        <v>1198</v>
      </c>
      <c r="D79" s="827" t="s">
        <v>1108</v>
      </c>
      <c r="E79" s="827" t="s">
        <v>1081</v>
      </c>
      <c r="F79" s="827"/>
      <c r="G79" s="827" t="s">
        <v>242</v>
      </c>
      <c r="H79" s="827" t="s">
        <v>652</v>
      </c>
      <c r="I79" s="307">
        <v>4420</v>
      </c>
      <c r="J79" s="827" t="s">
        <v>10</v>
      </c>
      <c r="K79" s="827"/>
      <c r="L79" s="827" t="s">
        <v>1058</v>
      </c>
      <c r="M79" s="827"/>
      <c r="N79" s="854" t="s">
        <v>653</v>
      </c>
      <c r="O79" s="827" t="s">
        <v>654</v>
      </c>
      <c r="P79" s="855"/>
      <c r="Q79" s="288"/>
      <c r="R79" s="469"/>
    </row>
    <row r="80" spans="1:18" ht="20.100000000000001" customHeight="1">
      <c r="A80" s="159"/>
      <c r="B80" s="533">
        <f t="shared" si="2"/>
        <v>1</v>
      </c>
      <c r="C80" s="157" t="s">
        <v>136</v>
      </c>
      <c r="D80" s="158">
        <v>86083</v>
      </c>
      <c r="E80" s="158" t="s">
        <v>968</v>
      </c>
      <c r="F80" s="213"/>
      <c r="G80" s="159" t="s">
        <v>242</v>
      </c>
      <c r="H80" s="159" t="s">
        <v>482</v>
      </c>
      <c r="I80" s="159">
        <v>4000</v>
      </c>
      <c r="J80" s="214" t="s">
        <v>1</v>
      </c>
      <c r="K80" s="458">
        <v>38909</v>
      </c>
      <c r="L80" s="159" t="s">
        <v>24</v>
      </c>
      <c r="M80" s="266" t="s">
        <v>483</v>
      </c>
      <c r="N80" s="464" t="s">
        <v>484</v>
      </c>
      <c r="O80" s="47" t="s">
        <v>485</v>
      </c>
      <c r="P80" s="490" t="s">
        <v>487</v>
      </c>
      <c r="Q80" s="288">
        <v>41550</v>
      </c>
      <c r="R80" s="469"/>
    </row>
    <row r="81" spans="1:18" ht="20.100000000000001" customHeight="1">
      <c r="A81" s="159"/>
      <c r="B81" s="533">
        <f t="shared" si="2"/>
        <v>2</v>
      </c>
      <c r="C81" s="157" t="s">
        <v>136</v>
      </c>
      <c r="D81" s="158">
        <v>86082</v>
      </c>
      <c r="E81" s="158" t="s">
        <v>967</v>
      </c>
      <c r="F81" s="213"/>
      <c r="G81" s="159" t="s">
        <v>242</v>
      </c>
      <c r="H81" s="159" t="s">
        <v>482</v>
      </c>
      <c r="I81" s="159">
        <v>4000</v>
      </c>
      <c r="J81" s="214" t="s">
        <v>1</v>
      </c>
      <c r="K81" s="458">
        <v>37986</v>
      </c>
      <c r="L81" s="159" t="s">
        <v>24</v>
      </c>
      <c r="M81" s="266" t="s">
        <v>483</v>
      </c>
      <c r="N81" s="159" t="s">
        <v>484</v>
      </c>
      <c r="O81" s="47" t="s">
        <v>485</v>
      </c>
      <c r="P81" s="490" t="s">
        <v>486</v>
      </c>
      <c r="Q81" s="288">
        <v>41550</v>
      </c>
      <c r="R81" s="469"/>
    </row>
    <row r="82" spans="1:18" ht="20.100000000000001" customHeight="1">
      <c r="A82" s="159"/>
      <c r="B82" s="533">
        <f t="shared" si="2"/>
        <v>1</v>
      </c>
      <c r="C82" s="265" t="s">
        <v>129</v>
      </c>
      <c r="D82" s="158">
        <v>106291</v>
      </c>
      <c r="E82" s="158" t="s">
        <v>1013</v>
      </c>
      <c r="F82" s="509"/>
      <c r="G82" s="159" t="s">
        <v>242</v>
      </c>
      <c r="H82" s="307" t="s">
        <v>733</v>
      </c>
      <c r="I82" s="307">
        <v>4400</v>
      </c>
      <c r="J82" s="505" t="s">
        <v>734</v>
      </c>
      <c r="K82" s="519">
        <v>39284</v>
      </c>
      <c r="L82" s="307"/>
      <c r="M82" s="307"/>
      <c r="N82" s="786" t="s">
        <v>735</v>
      </c>
      <c r="O82" s="530" t="s">
        <v>736</v>
      </c>
      <c r="P82" s="909" t="s">
        <v>737</v>
      </c>
      <c r="Q82" s="288"/>
      <c r="R82" s="469"/>
    </row>
    <row r="83" spans="1:18" ht="20.100000000000001" customHeight="1">
      <c r="A83" s="159"/>
      <c r="B83" s="533">
        <f t="shared" si="2"/>
        <v>1</v>
      </c>
      <c r="C83" s="157" t="s">
        <v>134</v>
      </c>
      <c r="D83" s="158">
        <v>83918</v>
      </c>
      <c r="E83" s="158" t="s">
        <v>909</v>
      </c>
      <c r="F83" s="213"/>
      <c r="G83" s="336" t="s">
        <v>242</v>
      </c>
      <c r="H83" s="159" t="s">
        <v>416</v>
      </c>
      <c r="I83" s="159">
        <v>4000</v>
      </c>
      <c r="J83" s="214" t="s">
        <v>1</v>
      </c>
      <c r="K83" s="458">
        <v>38610</v>
      </c>
      <c r="L83" s="159" t="s">
        <v>24</v>
      </c>
      <c r="M83" s="266" t="s">
        <v>417</v>
      </c>
      <c r="N83" s="464" t="s">
        <v>418</v>
      </c>
      <c r="O83" s="47" t="s">
        <v>419</v>
      </c>
      <c r="P83" s="490" t="s">
        <v>420</v>
      </c>
      <c r="Q83" s="288">
        <v>41511</v>
      </c>
      <c r="R83" s="469"/>
    </row>
    <row r="84" spans="1:18" ht="20.100000000000001" customHeight="1">
      <c r="A84" s="159"/>
      <c r="B84" s="533">
        <f t="shared" si="2"/>
        <v>2</v>
      </c>
      <c r="C84" s="157" t="s">
        <v>134</v>
      </c>
      <c r="D84" s="158">
        <v>68716</v>
      </c>
      <c r="E84" s="158" t="s">
        <v>910</v>
      </c>
      <c r="F84" s="213"/>
      <c r="G84" s="159" t="s">
        <v>242</v>
      </c>
      <c r="H84" s="159" t="s">
        <v>331</v>
      </c>
      <c r="I84" s="159">
        <v>4000</v>
      </c>
      <c r="J84" s="214" t="s">
        <v>1</v>
      </c>
      <c r="K84" s="458">
        <v>38582</v>
      </c>
      <c r="L84" s="159" t="s">
        <v>24</v>
      </c>
      <c r="M84" s="266" t="s">
        <v>332</v>
      </c>
      <c r="N84" s="466" t="s">
        <v>333</v>
      </c>
      <c r="O84" s="47" t="s">
        <v>334</v>
      </c>
      <c r="P84" s="490" t="s">
        <v>335</v>
      </c>
      <c r="Q84" s="288">
        <v>41518</v>
      </c>
      <c r="R84" s="469"/>
    </row>
    <row r="85" spans="1:18" ht="20.100000000000001" customHeight="1">
      <c r="A85" s="159"/>
      <c r="B85" s="533">
        <f t="shared" si="2"/>
        <v>1</v>
      </c>
      <c r="C85" s="157" t="s">
        <v>144</v>
      </c>
      <c r="D85" s="158">
        <v>81810</v>
      </c>
      <c r="E85" s="158" t="s">
        <v>1029</v>
      </c>
      <c r="F85" s="213"/>
      <c r="G85" s="159" t="s">
        <v>242</v>
      </c>
      <c r="H85" s="159" t="s">
        <v>71</v>
      </c>
      <c r="I85" s="159">
        <v>4000</v>
      </c>
      <c r="J85" s="214" t="s">
        <v>1</v>
      </c>
      <c r="K85" s="458">
        <v>25666</v>
      </c>
      <c r="L85" s="159" t="s">
        <v>24</v>
      </c>
      <c r="M85" s="214" t="s">
        <v>47</v>
      </c>
      <c r="N85" s="464" t="s">
        <v>36</v>
      </c>
      <c r="O85" s="47" t="s">
        <v>29</v>
      </c>
      <c r="P85" s="490" t="s">
        <v>379</v>
      </c>
      <c r="Q85" s="288">
        <v>41537</v>
      </c>
      <c r="R85" s="469"/>
    </row>
    <row r="86" spans="1:18" ht="20.100000000000001" customHeight="1">
      <c r="A86" s="159"/>
      <c r="B86" s="533">
        <f t="shared" si="2"/>
        <v>1</v>
      </c>
      <c r="C86" s="157" t="s">
        <v>135</v>
      </c>
      <c r="D86" s="158">
        <v>71386</v>
      </c>
      <c r="E86" s="158" t="s">
        <v>911</v>
      </c>
      <c r="F86" s="213"/>
      <c r="G86" s="159" t="s">
        <v>242</v>
      </c>
      <c r="H86" s="159" t="s">
        <v>345</v>
      </c>
      <c r="I86" s="159">
        <v>4420</v>
      </c>
      <c r="J86" s="214" t="s">
        <v>10</v>
      </c>
      <c r="K86" s="458">
        <v>22350</v>
      </c>
      <c r="L86" s="159" t="s">
        <v>24</v>
      </c>
      <c r="M86" s="460"/>
      <c r="N86" s="464" t="s">
        <v>346</v>
      </c>
      <c r="O86" s="47"/>
      <c r="P86" s="490" t="s">
        <v>98</v>
      </c>
      <c r="Q86" s="288">
        <v>41534</v>
      </c>
      <c r="R86" s="469"/>
    </row>
    <row r="87" spans="1:18" ht="20.100000000000001" customHeight="1">
      <c r="A87" s="159"/>
      <c r="B87" s="533">
        <f t="shared" si="2"/>
        <v>2</v>
      </c>
      <c r="C87" s="157" t="s">
        <v>135</v>
      </c>
      <c r="D87" s="158">
        <v>19561</v>
      </c>
      <c r="E87" s="158" t="s">
        <v>912</v>
      </c>
      <c r="F87" s="213"/>
      <c r="G87" s="336" t="s">
        <v>242</v>
      </c>
      <c r="H87" s="159" t="s">
        <v>800</v>
      </c>
      <c r="I87" s="159">
        <v>4420</v>
      </c>
      <c r="J87" s="214" t="s">
        <v>10</v>
      </c>
      <c r="K87" s="458">
        <v>19697</v>
      </c>
      <c r="L87" s="159" t="s">
        <v>263</v>
      </c>
      <c r="M87" s="460"/>
      <c r="N87" s="464" t="s">
        <v>264</v>
      </c>
      <c r="O87" s="47"/>
      <c r="P87" s="490" t="s">
        <v>265</v>
      </c>
      <c r="Q87" s="288">
        <v>41518</v>
      </c>
      <c r="R87" s="469"/>
    </row>
    <row r="88" spans="1:18" ht="20.100000000000001" customHeight="1">
      <c r="A88" s="159"/>
      <c r="B88" s="533">
        <f t="shared" si="2"/>
        <v>1</v>
      </c>
      <c r="C88" s="157" t="s">
        <v>144</v>
      </c>
      <c r="D88" s="158">
        <v>19562</v>
      </c>
      <c r="E88" s="158" t="s">
        <v>913</v>
      </c>
      <c r="F88" s="213"/>
      <c r="G88" s="336" t="s">
        <v>242</v>
      </c>
      <c r="H88" s="159" t="s">
        <v>32</v>
      </c>
      <c r="I88" s="159">
        <v>4450</v>
      </c>
      <c r="J88" s="214" t="s">
        <v>95</v>
      </c>
      <c r="K88" s="458">
        <v>34493</v>
      </c>
      <c r="L88" s="159" t="s">
        <v>24</v>
      </c>
      <c r="M88" s="266"/>
      <c r="N88" s="464" t="s">
        <v>33</v>
      </c>
      <c r="O88" s="47" t="s">
        <v>19</v>
      </c>
      <c r="P88" s="490" t="s">
        <v>266</v>
      </c>
      <c r="Q88" s="288">
        <v>41647</v>
      </c>
      <c r="R88" s="469"/>
    </row>
    <row r="89" spans="1:18" ht="20.100000000000001" customHeight="1">
      <c r="A89" s="159"/>
      <c r="B89" s="533">
        <f t="shared" si="2"/>
        <v>1</v>
      </c>
      <c r="C89" s="157" t="s">
        <v>239</v>
      </c>
      <c r="D89" s="158">
        <v>19566</v>
      </c>
      <c r="E89" s="158" t="s">
        <v>939</v>
      </c>
      <c r="F89" s="213"/>
      <c r="G89" s="336" t="s">
        <v>242</v>
      </c>
      <c r="H89" s="214" t="s">
        <v>267</v>
      </c>
      <c r="I89" s="159">
        <v>4420</v>
      </c>
      <c r="J89" s="214" t="s">
        <v>10</v>
      </c>
      <c r="K89" s="458">
        <v>20905</v>
      </c>
      <c r="L89" s="159" t="s">
        <v>24</v>
      </c>
      <c r="M89" s="266" t="s">
        <v>268</v>
      </c>
      <c r="N89" s="464" t="s">
        <v>269</v>
      </c>
      <c r="O89" s="491" t="s">
        <v>270</v>
      </c>
      <c r="P89" s="490"/>
      <c r="Q89" s="288">
        <v>41518</v>
      </c>
      <c r="R89" s="469"/>
    </row>
    <row r="90" spans="1:18" ht="20.100000000000001" customHeight="1">
      <c r="A90" s="159"/>
      <c r="B90" s="533">
        <f t="shared" si="2"/>
        <v>1</v>
      </c>
      <c r="C90" s="157" t="s">
        <v>133</v>
      </c>
      <c r="D90" s="158">
        <v>94980</v>
      </c>
      <c r="E90" s="158" t="s">
        <v>975</v>
      </c>
      <c r="F90" s="213"/>
      <c r="G90" s="158" t="s">
        <v>242</v>
      </c>
      <c r="H90" s="158" t="s">
        <v>549</v>
      </c>
      <c r="I90" s="158">
        <v>4000</v>
      </c>
      <c r="J90" s="264" t="s">
        <v>550</v>
      </c>
      <c r="K90" s="499">
        <v>38309</v>
      </c>
      <c r="L90" s="158" t="s">
        <v>24</v>
      </c>
      <c r="M90" s="158" t="s">
        <v>545</v>
      </c>
      <c r="N90" s="465" t="s">
        <v>551</v>
      </c>
      <c r="O90" s="494"/>
      <c r="P90" s="490" t="s">
        <v>552</v>
      </c>
      <c r="Q90" s="288">
        <v>41885</v>
      </c>
      <c r="R90" s="469"/>
    </row>
    <row r="91" spans="1:18" ht="20.100000000000001" customHeight="1">
      <c r="A91" s="159"/>
      <c r="B91" s="533">
        <f t="shared" si="2"/>
        <v>1</v>
      </c>
      <c r="C91" s="157" t="s">
        <v>129</v>
      </c>
      <c r="D91" s="158">
        <v>94093</v>
      </c>
      <c r="E91" s="158" t="s">
        <v>1125</v>
      </c>
      <c r="F91" s="213"/>
      <c r="G91" s="159" t="s">
        <v>242</v>
      </c>
      <c r="H91" s="504" t="s">
        <v>540</v>
      </c>
      <c r="I91" s="515">
        <v>4020</v>
      </c>
      <c r="J91" s="516" t="s">
        <v>1</v>
      </c>
      <c r="K91" s="516">
        <v>37734</v>
      </c>
      <c r="L91" s="504" t="s">
        <v>24</v>
      </c>
      <c r="M91" s="520"/>
      <c r="N91" s="521" t="s">
        <v>541</v>
      </c>
      <c r="O91" s="512" t="s">
        <v>542</v>
      </c>
      <c r="P91" s="490" t="s">
        <v>543</v>
      </c>
      <c r="Q91" s="288">
        <v>41821</v>
      </c>
      <c r="R91" s="469"/>
    </row>
    <row r="92" spans="1:18" ht="20.100000000000001" customHeight="1">
      <c r="A92" s="159"/>
      <c r="B92" s="533">
        <f t="shared" si="2"/>
        <v>1</v>
      </c>
      <c r="C92" s="157" t="s">
        <v>137</v>
      </c>
      <c r="D92" s="158">
        <v>55108</v>
      </c>
      <c r="E92" s="158" t="s">
        <v>940</v>
      </c>
      <c r="F92" s="213"/>
      <c r="G92" s="158" t="s">
        <v>242</v>
      </c>
      <c r="H92" s="158" t="s">
        <v>301</v>
      </c>
      <c r="I92" s="158">
        <v>4431</v>
      </c>
      <c r="J92" s="264" t="s">
        <v>302</v>
      </c>
      <c r="K92" s="499">
        <v>18967</v>
      </c>
      <c r="L92" s="158" t="s">
        <v>263</v>
      </c>
      <c r="M92" s="158"/>
      <c r="N92" s="465" t="s">
        <v>303</v>
      </c>
      <c r="O92" s="494"/>
      <c r="P92" s="490" t="s">
        <v>1030</v>
      </c>
      <c r="Q92" s="288">
        <v>41911</v>
      </c>
      <c r="R92" s="469"/>
    </row>
    <row r="93" spans="1:18" ht="20.100000000000001" customHeight="1">
      <c r="A93" s="159"/>
      <c r="B93" s="533">
        <f t="shared" si="2"/>
        <v>2</v>
      </c>
      <c r="C93" s="157" t="s">
        <v>135</v>
      </c>
      <c r="D93" s="158">
        <v>83866</v>
      </c>
      <c r="E93" s="158" t="s">
        <v>955</v>
      </c>
      <c r="F93" s="213"/>
      <c r="G93" s="159" t="s">
        <v>242</v>
      </c>
      <c r="H93" s="159" t="s">
        <v>381</v>
      </c>
      <c r="I93" s="159">
        <v>4000</v>
      </c>
      <c r="J93" s="214" t="s">
        <v>1</v>
      </c>
      <c r="K93" s="458">
        <v>16456</v>
      </c>
      <c r="L93" s="159" t="s">
        <v>24</v>
      </c>
      <c r="M93" s="266"/>
      <c r="N93" s="464" t="s">
        <v>382</v>
      </c>
      <c r="O93" s="47"/>
      <c r="P93" s="490" t="s">
        <v>383</v>
      </c>
      <c r="Q93" s="288">
        <v>41534</v>
      </c>
      <c r="R93" s="469"/>
    </row>
    <row r="94" spans="1:18" ht="20.100000000000001" customHeight="1">
      <c r="A94" s="159"/>
      <c r="B94" s="533">
        <f t="shared" si="2"/>
        <v>1</v>
      </c>
      <c r="C94" s="157" t="s">
        <v>21</v>
      </c>
      <c r="D94" s="158">
        <v>92509</v>
      </c>
      <c r="E94" s="158" t="s">
        <v>1126</v>
      </c>
      <c r="F94" s="213"/>
      <c r="G94" s="159" t="s">
        <v>242</v>
      </c>
      <c r="H94" s="159" t="s">
        <v>531</v>
      </c>
      <c r="I94" s="159">
        <v>4102</v>
      </c>
      <c r="J94" s="214" t="s">
        <v>278</v>
      </c>
      <c r="K94" s="458">
        <v>40582</v>
      </c>
      <c r="L94" s="159" t="s">
        <v>24</v>
      </c>
      <c r="M94" s="266"/>
      <c r="N94" s="464" t="s">
        <v>532</v>
      </c>
      <c r="O94" s="47" t="s">
        <v>533</v>
      </c>
      <c r="P94" s="490" t="s">
        <v>347</v>
      </c>
      <c r="Q94" s="288">
        <v>41676</v>
      </c>
      <c r="R94" s="469"/>
    </row>
    <row r="95" spans="1:18" ht="20.100000000000001" customHeight="1">
      <c r="A95" s="159"/>
      <c r="B95" s="533">
        <f t="shared" si="2"/>
        <v>2</v>
      </c>
      <c r="C95" s="157" t="s">
        <v>21</v>
      </c>
      <c r="D95" s="158">
        <v>92510</v>
      </c>
      <c r="E95" s="158" t="s">
        <v>1127</v>
      </c>
      <c r="F95" s="213"/>
      <c r="G95" s="159" t="s">
        <v>26</v>
      </c>
      <c r="H95" s="159" t="s">
        <v>531</v>
      </c>
      <c r="I95" s="159">
        <v>4102</v>
      </c>
      <c r="J95" s="214" t="s">
        <v>278</v>
      </c>
      <c r="K95" s="458">
        <v>39949</v>
      </c>
      <c r="L95" s="159" t="s">
        <v>24</v>
      </c>
      <c r="M95" s="266"/>
      <c r="N95" s="464" t="s">
        <v>532</v>
      </c>
      <c r="O95" s="47" t="s">
        <v>533</v>
      </c>
      <c r="P95" s="490" t="s">
        <v>347</v>
      </c>
      <c r="Q95" s="288">
        <v>41564</v>
      </c>
      <c r="R95" s="469"/>
    </row>
    <row r="96" spans="1:18" ht="20.100000000000001" customHeight="1">
      <c r="A96" s="159"/>
      <c r="B96" s="533">
        <f t="shared" si="2"/>
        <v>1</v>
      </c>
      <c r="C96" s="157" t="s">
        <v>134</v>
      </c>
      <c r="D96" s="158">
        <v>55196</v>
      </c>
      <c r="E96" s="158" t="s">
        <v>916</v>
      </c>
      <c r="F96" s="213"/>
      <c r="G96" s="158" t="s">
        <v>242</v>
      </c>
      <c r="H96" s="158" t="s">
        <v>309</v>
      </c>
      <c r="I96" s="158">
        <v>4000</v>
      </c>
      <c r="J96" s="264" t="s">
        <v>1</v>
      </c>
      <c r="K96" s="461">
        <v>37042</v>
      </c>
      <c r="L96" s="158" t="s">
        <v>24</v>
      </c>
      <c r="M96" s="264" t="s">
        <v>310</v>
      </c>
      <c r="N96" s="465" t="s">
        <v>311</v>
      </c>
      <c r="O96" s="531" t="s">
        <v>312</v>
      </c>
      <c r="P96" s="490" t="s">
        <v>313</v>
      </c>
      <c r="Q96" s="288">
        <v>41908</v>
      </c>
      <c r="R96" s="469"/>
    </row>
    <row r="97" spans="1:18" ht="20.100000000000001" customHeight="1">
      <c r="A97" s="159"/>
      <c r="B97" s="533">
        <f t="shared" si="2"/>
        <v>1</v>
      </c>
      <c r="C97" s="157" t="s">
        <v>20</v>
      </c>
      <c r="D97" s="158">
        <v>81811</v>
      </c>
      <c r="E97" s="158" t="s">
        <v>954</v>
      </c>
      <c r="F97" s="435"/>
      <c r="G97" s="159" t="s">
        <v>242</v>
      </c>
      <c r="H97" s="214" t="s">
        <v>86</v>
      </c>
      <c r="I97" s="159">
        <v>4342</v>
      </c>
      <c r="J97" s="214" t="s">
        <v>8</v>
      </c>
      <c r="K97" s="458">
        <v>25453</v>
      </c>
      <c r="L97" s="159" t="s">
        <v>24</v>
      </c>
      <c r="M97" s="214" t="s">
        <v>46</v>
      </c>
      <c r="N97" s="279" t="s">
        <v>37</v>
      </c>
      <c r="O97" s="467" t="s">
        <v>9</v>
      </c>
      <c r="P97" s="678" t="s">
        <v>380</v>
      </c>
      <c r="Q97" s="288">
        <v>41275</v>
      </c>
      <c r="R97" s="469"/>
    </row>
    <row r="98" spans="1:18" ht="20.100000000000001" customHeight="1">
      <c r="A98" s="159"/>
      <c r="B98" s="533">
        <f t="shared" ref="B98:B111" si="3">IF(C98="","",IF(C98=C97,B97+1,1))</f>
        <v>1</v>
      </c>
      <c r="C98" s="157" t="s">
        <v>136</v>
      </c>
      <c r="D98" s="158">
        <v>100380</v>
      </c>
      <c r="E98" s="158" t="s">
        <v>992</v>
      </c>
      <c r="F98" s="213"/>
      <c r="G98" s="158" t="s">
        <v>242</v>
      </c>
      <c r="H98" s="158" t="s">
        <v>631</v>
      </c>
      <c r="I98" s="158">
        <v>4420</v>
      </c>
      <c r="J98" s="264" t="s">
        <v>10</v>
      </c>
      <c r="K98" s="499">
        <v>37826</v>
      </c>
      <c r="L98" s="158" t="s">
        <v>24</v>
      </c>
      <c r="M98" s="158" t="s">
        <v>632</v>
      </c>
      <c r="N98" s="497" t="s">
        <v>633</v>
      </c>
      <c r="O98" s="494" t="s">
        <v>634</v>
      </c>
      <c r="P98" s="490" t="s">
        <v>635</v>
      </c>
      <c r="Q98" s="288">
        <v>41921</v>
      </c>
      <c r="R98" s="469"/>
    </row>
    <row r="99" spans="1:18" ht="20.100000000000001" customHeight="1">
      <c r="A99" s="159"/>
      <c r="B99" s="533">
        <f t="shared" si="3"/>
        <v>1</v>
      </c>
      <c r="C99" s="265" t="s">
        <v>129</v>
      </c>
      <c r="D99" s="508">
        <v>106496</v>
      </c>
      <c r="E99" s="158" t="s">
        <v>917</v>
      </c>
      <c r="F99" s="509"/>
      <c r="G99" s="264" t="s">
        <v>242</v>
      </c>
      <c r="H99" s="307" t="s">
        <v>740</v>
      </c>
      <c r="I99" s="307">
        <v>4347</v>
      </c>
      <c r="J99" s="307" t="s">
        <v>741</v>
      </c>
      <c r="K99" s="495">
        <v>38753</v>
      </c>
      <c r="L99" s="495" t="s">
        <v>24</v>
      </c>
      <c r="M99" s="495" t="s">
        <v>729</v>
      </c>
      <c r="N99" s="511" t="s">
        <v>742</v>
      </c>
      <c r="O99" s="503" t="s">
        <v>743</v>
      </c>
      <c r="P99" s="513" t="s">
        <v>744</v>
      </c>
      <c r="Q99" s="288"/>
      <c r="R99" s="493"/>
    </row>
    <row r="100" spans="1:18" ht="20.100000000000001" customHeight="1">
      <c r="A100" s="159"/>
      <c r="B100" s="533">
        <f t="shared" si="3"/>
        <v>1</v>
      </c>
      <c r="C100" s="157" t="s">
        <v>133</v>
      </c>
      <c r="D100" s="158">
        <v>97339</v>
      </c>
      <c r="E100" s="158" t="s">
        <v>980</v>
      </c>
      <c r="F100" s="213"/>
      <c r="G100" s="158" t="s">
        <v>242</v>
      </c>
      <c r="H100" s="158" t="s">
        <v>575</v>
      </c>
      <c r="I100" s="158">
        <v>4460</v>
      </c>
      <c r="J100" s="264" t="s">
        <v>461</v>
      </c>
      <c r="K100" s="499">
        <v>39669</v>
      </c>
      <c r="L100" s="158" t="s">
        <v>24</v>
      </c>
      <c r="M100" s="158"/>
      <c r="N100" s="465" t="s">
        <v>576</v>
      </c>
      <c r="O100" s="494" t="s">
        <v>577</v>
      </c>
      <c r="P100" s="490" t="s">
        <v>578</v>
      </c>
      <c r="Q100" s="288">
        <v>41899</v>
      </c>
      <c r="R100" s="469"/>
    </row>
    <row r="101" spans="1:18" ht="20.100000000000001" customHeight="1">
      <c r="A101" s="159"/>
      <c r="B101" s="533">
        <f t="shared" si="3"/>
        <v>2</v>
      </c>
      <c r="C101" s="157" t="s">
        <v>133</v>
      </c>
      <c r="D101" s="158">
        <v>97340</v>
      </c>
      <c r="E101" s="158" t="s">
        <v>981</v>
      </c>
      <c r="F101" s="213"/>
      <c r="G101" s="158" t="s">
        <v>242</v>
      </c>
      <c r="H101" s="158" t="s">
        <v>575</v>
      </c>
      <c r="I101" s="158">
        <v>4460</v>
      </c>
      <c r="J101" s="264" t="s">
        <v>461</v>
      </c>
      <c r="K101" s="499">
        <v>40219</v>
      </c>
      <c r="L101" s="158" t="s">
        <v>24</v>
      </c>
      <c r="M101" s="158"/>
      <c r="N101" s="465" t="s">
        <v>576</v>
      </c>
      <c r="O101" s="494" t="s">
        <v>577</v>
      </c>
      <c r="P101" s="490" t="s">
        <v>579</v>
      </c>
      <c r="Q101" s="288">
        <v>41899</v>
      </c>
      <c r="R101" s="469"/>
    </row>
    <row r="102" spans="1:18" ht="20.100000000000001" customHeight="1">
      <c r="A102" s="159"/>
      <c r="B102" s="533">
        <f t="shared" si="3"/>
        <v>3</v>
      </c>
      <c r="C102" s="157" t="s">
        <v>133</v>
      </c>
      <c r="D102" s="158">
        <v>83912</v>
      </c>
      <c r="E102" s="158" t="s">
        <v>1128</v>
      </c>
      <c r="F102" s="213"/>
      <c r="G102" s="159" t="s">
        <v>242</v>
      </c>
      <c r="H102" s="159" t="s">
        <v>407</v>
      </c>
      <c r="I102" s="159">
        <v>4000</v>
      </c>
      <c r="J102" s="214" t="s">
        <v>1</v>
      </c>
      <c r="K102" s="458">
        <v>39367</v>
      </c>
      <c r="L102" s="159" t="s">
        <v>24</v>
      </c>
      <c r="M102" s="498" t="s">
        <v>408</v>
      </c>
      <c r="N102" s="466" t="s">
        <v>409</v>
      </c>
      <c r="O102" s="47" t="s">
        <v>410</v>
      </c>
      <c r="P102" s="490" t="s">
        <v>411</v>
      </c>
      <c r="Q102" s="288">
        <v>41528</v>
      </c>
      <c r="R102" s="469"/>
    </row>
    <row r="103" spans="1:18" ht="20.100000000000001" customHeight="1">
      <c r="A103" s="159"/>
      <c r="B103" s="533">
        <f t="shared" si="3"/>
        <v>1</v>
      </c>
      <c r="C103" s="157" t="s">
        <v>135</v>
      </c>
      <c r="D103" s="158">
        <v>38333</v>
      </c>
      <c r="E103" s="158" t="s">
        <v>918</v>
      </c>
      <c r="F103" s="213"/>
      <c r="G103" s="462" t="s">
        <v>242</v>
      </c>
      <c r="H103" s="159" t="s">
        <v>289</v>
      </c>
      <c r="I103" s="159">
        <v>4000</v>
      </c>
      <c r="J103" s="214" t="s">
        <v>1</v>
      </c>
      <c r="K103" s="458">
        <v>23587</v>
      </c>
      <c r="L103" s="159" t="s">
        <v>24</v>
      </c>
      <c r="M103" s="266" t="s">
        <v>290</v>
      </c>
      <c r="N103" s="464" t="s">
        <v>291</v>
      </c>
      <c r="O103" s="47" t="s">
        <v>292</v>
      </c>
      <c r="P103" s="490" t="s">
        <v>293</v>
      </c>
      <c r="Q103" s="288">
        <v>41534</v>
      </c>
      <c r="R103" s="469"/>
    </row>
    <row r="104" spans="1:18" ht="20.100000000000001" customHeight="1">
      <c r="A104" s="159"/>
      <c r="B104" s="533">
        <f t="shared" si="3"/>
        <v>1</v>
      </c>
      <c r="C104" s="157" t="s">
        <v>134</v>
      </c>
      <c r="D104" s="158">
        <v>86079</v>
      </c>
      <c r="E104" s="158" t="s">
        <v>1129</v>
      </c>
      <c r="F104" s="213"/>
      <c r="G104" s="159" t="s">
        <v>242</v>
      </c>
      <c r="H104" s="159" t="s">
        <v>470</v>
      </c>
      <c r="I104" s="159">
        <v>4420</v>
      </c>
      <c r="J104" s="214" t="s">
        <v>10</v>
      </c>
      <c r="K104" s="458">
        <v>38674</v>
      </c>
      <c r="L104" s="159" t="s">
        <v>24</v>
      </c>
      <c r="M104" s="266"/>
      <c r="N104" s="464" t="s">
        <v>471</v>
      </c>
      <c r="O104" s="47" t="s">
        <v>472</v>
      </c>
      <c r="P104" s="490" t="s">
        <v>473</v>
      </c>
      <c r="Q104" s="288">
        <v>41518</v>
      </c>
      <c r="R104" s="469"/>
    </row>
    <row r="105" spans="1:18" ht="20.100000000000001" customHeight="1">
      <c r="A105" s="159"/>
      <c r="B105" s="533">
        <f t="shared" si="3"/>
        <v>1</v>
      </c>
      <c r="C105" s="157" t="s">
        <v>135</v>
      </c>
      <c r="D105" s="158">
        <v>83871</v>
      </c>
      <c r="E105" s="158" t="s">
        <v>1130</v>
      </c>
      <c r="F105" s="213"/>
      <c r="G105" s="159" t="s">
        <v>242</v>
      </c>
      <c r="H105" s="159" t="s">
        <v>384</v>
      </c>
      <c r="I105" s="159">
        <v>4101</v>
      </c>
      <c r="J105" s="214" t="s">
        <v>353</v>
      </c>
      <c r="K105" s="458">
        <v>23074</v>
      </c>
      <c r="L105" s="159" t="s">
        <v>24</v>
      </c>
      <c r="M105" s="266" t="s">
        <v>385</v>
      </c>
      <c r="N105" s="464" t="s">
        <v>386</v>
      </c>
      <c r="O105" s="47" t="s">
        <v>387</v>
      </c>
      <c r="P105" s="490" t="s">
        <v>388</v>
      </c>
      <c r="Q105" s="288">
        <v>41534</v>
      </c>
      <c r="R105" s="469"/>
    </row>
    <row r="106" spans="1:18" ht="20.100000000000001" customHeight="1">
      <c r="A106" s="159"/>
      <c r="B106" s="533">
        <f t="shared" si="3"/>
        <v>1</v>
      </c>
      <c r="C106" s="157" t="s">
        <v>133</v>
      </c>
      <c r="D106" s="158">
        <v>100362</v>
      </c>
      <c r="E106" s="158" t="s">
        <v>919</v>
      </c>
      <c r="F106" s="213"/>
      <c r="G106" s="158" t="s">
        <v>242</v>
      </c>
      <c r="H106" s="158" t="s">
        <v>615</v>
      </c>
      <c r="I106" s="158">
        <v>4000</v>
      </c>
      <c r="J106" s="264" t="s">
        <v>1</v>
      </c>
      <c r="K106" s="499">
        <v>37667</v>
      </c>
      <c r="L106" s="158" t="s">
        <v>24</v>
      </c>
      <c r="M106" s="158" t="s">
        <v>616</v>
      </c>
      <c r="N106" s="465" t="s">
        <v>617</v>
      </c>
      <c r="O106" s="494" t="s">
        <v>618</v>
      </c>
      <c r="P106" s="490" t="s">
        <v>619</v>
      </c>
      <c r="Q106" s="288">
        <v>41922</v>
      </c>
      <c r="R106" s="469"/>
    </row>
    <row r="107" spans="1:18" ht="20.100000000000001" customHeight="1">
      <c r="A107" s="159"/>
      <c r="B107" s="533">
        <f t="shared" si="3"/>
        <v>2</v>
      </c>
      <c r="C107" s="157" t="s">
        <v>133</v>
      </c>
      <c r="D107" s="158">
        <v>86167</v>
      </c>
      <c r="E107" s="158" t="s">
        <v>920</v>
      </c>
      <c r="F107" s="213"/>
      <c r="G107" s="159" t="s">
        <v>242</v>
      </c>
      <c r="H107" s="159" t="s">
        <v>500</v>
      </c>
      <c r="I107" s="159">
        <v>4460</v>
      </c>
      <c r="J107" s="214" t="s">
        <v>461</v>
      </c>
      <c r="K107" s="458">
        <v>39835</v>
      </c>
      <c r="L107" s="159" t="s">
        <v>24</v>
      </c>
      <c r="M107" s="498"/>
      <c r="N107" s="466" t="s">
        <v>501</v>
      </c>
      <c r="O107" s="47" t="s">
        <v>502</v>
      </c>
      <c r="P107" s="490" t="s">
        <v>503</v>
      </c>
      <c r="Q107" s="288">
        <v>41518</v>
      </c>
      <c r="R107" s="469"/>
    </row>
    <row r="108" spans="1:18" ht="20.100000000000001" customHeight="1">
      <c r="A108" s="159"/>
      <c r="B108" s="533">
        <f t="shared" si="3"/>
        <v>3</v>
      </c>
      <c r="C108" s="157" t="s">
        <v>133</v>
      </c>
      <c r="D108" s="158">
        <v>98664</v>
      </c>
      <c r="E108" s="158" t="s">
        <v>921</v>
      </c>
      <c r="F108" s="213"/>
      <c r="G108" s="158" t="s">
        <v>242</v>
      </c>
      <c r="H108" s="158" t="s">
        <v>596</v>
      </c>
      <c r="I108" s="158">
        <v>4420</v>
      </c>
      <c r="J108" s="264" t="s">
        <v>10</v>
      </c>
      <c r="K108" s="499">
        <v>39521</v>
      </c>
      <c r="L108" s="158" t="s">
        <v>24</v>
      </c>
      <c r="M108" s="158" t="s">
        <v>597</v>
      </c>
      <c r="N108" s="465" t="s">
        <v>598</v>
      </c>
      <c r="O108" s="494" t="s">
        <v>599</v>
      </c>
      <c r="P108" s="490" t="s">
        <v>600</v>
      </c>
      <c r="Q108" s="288">
        <v>41899</v>
      </c>
      <c r="R108" s="469"/>
    </row>
    <row r="109" spans="1:18" ht="20.100000000000001" customHeight="1">
      <c r="A109" s="159"/>
      <c r="B109" s="533">
        <f t="shared" si="3"/>
        <v>1</v>
      </c>
      <c r="C109" s="157" t="s">
        <v>134</v>
      </c>
      <c r="D109" s="158">
        <v>14515</v>
      </c>
      <c r="E109" s="158" t="s">
        <v>936</v>
      </c>
      <c r="F109" s="213"/>
      <c r="G109" s="336" t="s">
        <v>242</v>
      </c>
      <c r="H109" s="159" t="s">
        <v>249</v>
      </c>
      <c r="I109" s="159">
        <v>4000</v>
      </c>
      <c r="J109" s="214" t="s">
        <v>1</v>
      </c>
      <c r="K109" s="458">
        <v>35099</v>
      </c>
      <c r="L109" s="159" t="s">
        <v>24</v>
      </c>
      <c r="M109" s="266" t="s">
        <v>250</v>
      </c>
      <c r="N109" s="466" t="s">
        <v>251</v>
      </c>
      <c r="O109" s="47" t="s">
        <v>252</v>
      </c>
      <c r="P109" s="490" t="s">
        <v>98</v>
      </c>
      <c r="Q109" s="288">
        <v>41521</v>
      </c>
      <c r="R109" s="469"/>
    </row>
    <row r="110" spans="1:18" ht="20.100000000000001" customHeight="1">
      <c r="A110" s="159"/>
      <c r="B110" s="533">
        <f t="shared" si="3"/>
        <v>1</v>
      </c>
      <c r="C110" s="265" t="s">
        <v>129</v>
      </c>
      <c r="D110" s="158">
        <v>106024</v>
      </c>
      <c r="E110" s="158" t="s">
        <v>1011</v>
      </c>
      <c r="F110" s="509"/>
      <c r="G110" s="159" t="s">
        <v>242</v>
      </c>
      <c r="H110" s="307" t="s">
        <v>720</v>
      </c>
      <c r="I110" s="307">
        <v>4520</v>
      </c>
      <c r="J110" s="505" t="s">
        <v>721</v>
      </c>
      <c r="K110" s="499">
        <v>39451</v>
      </c>
      <c r="L110" s="495" t="s">
        <v>24</v>
      </c>
      <c r="M110" s="495" t="s">
        <v>711</v>
      </c>
      <c r="N110" s="495" t="s">
        <v>722</v>
      </c>
      <c r="O110" s="503" t="s">
        <v>723</v>
      </c>
      <c r="P110" s="513" t="s">
        <v>724</v>
      </c>
      <c r="Q110" s="288"/>
      <c r="R110" s="469"/>
    </row>
    <row r="111" spans="1:18" ht="20.100000000000001" customHeight="1">
      <c r="A111" s="159"/>
      <c r="B111" s="533">
        <f t="shared" si="3"/>
        <v>2</v>
      </c>
      <c r="C111" s="265" t="s">
        <v>129</v>
      </c>
      <c r="D111" s="508">
        <v>100884</v>
      </c>
      <c r="E111" s="158" t="s">
        <v>922</v>
      </c>
      <c r="F111" s="509"/>
      <c r="G111" s="264" t="s">
        <v>242</v>
      </c>
      <c r="H111" s="307" t="s">
        <v>779</v>
      </c>
      <c r="I111" s="307">
        <v>4420</v>
      </c>
      <c r="J111" s="506" t="s">
        <v>10</v>
      </c>
      <c r="K111" s="495">
        <v>38331</v>
      </c>
      <c r="L111" s="510" t="s">
        <v>24</v>
      </c>
      <c r="M111" s="495"/>
      <c r="N111" s="787" t="s">
        <v>780</v>
      </c>
      <c r="O111" s="510"/>
      <c r="P111" s="307" t="s">
        <v>781</v>
      </c>
      <c r="Q111" s="288"/>
      <c r="R111" s="493"/>
    </row>
    <row r="112" spans="1:18" ht="20.100000000000001" customHeight="1">
      <c r="A112" s="764"/>
      <c r="B112" s="496">
        <f>IF(C112=".","",IF(ISTEXT(C112),IF(C112=C111,B111+1,1),""))</f>
        <v>1</v>
      </c>
      <c r="C112" s="766" t="s">
        <v>796</v>
      </c>
      <c r="D112" s="496" t="s">
        <v>1108</v>
      </c>
      <c r="E112" s="610" t="s">
        <v>923</v>
      </c>
      <c r="F112" s="689"/>
      <c r="G112" s="610" t="s">
        <v>242</v>
      </c>
      <c r="H112" s="610" t="s">
        <v>834</v>
      </c>
      <c r="I112" s="610">
        <v>4000</v>
      </c>
      <c r="J112" s="605" t="s">
        <v>1</v>
      </c>
      <c r="K112" s="647">
        <v>39087</v>
      </c>
      <c r="L112" s="648" t="s">
        <v>24</v>
      </c>
      <c r="M112" s="610"/>
      <c r="N112" s="610" t="s">
        <v>835</v>
      </c>
      <c r="O112" s="501" t="s">
        <v>836</v>
      </c>
      <c r="P112" s="649" t="s">
        <v>837</v>
      </c>
      <c r="Q112" s="650">
        <v>42263</v>
      </c>
      <c r="R112" s="469"/>
    </row>
    <row r="113" spans="1:18" ht="20.100000000000001" customHeight="1">
      <c r="A113" s="159"/>
      <c r="B113" s="533">
        <f t="shared" ref="B113:B144" si="4">IF(C113="","",IF(C113=C112,B112+1,1))</f>
        <v>1</v>
      </c>
      <c r="C113" s="157" t="s">
        <v>136</v>
      </c>
      <c r="D113" s="158">
        <v>100384</v>
      </c>
      <c r="E113" s="158" t="s">
        <v>993</v>
      </c>
      <c r="F113" s="213"/>
      <c r="G113" s="158" t="s">
        <v>242</v>
      </c>
      <c r="H113" s="158" t="s">
        <v>636</v>
      </c>
      <c r="I113" s="158">
        <v>4420</v>
      </c>
      <c r="J113" s="492" t="s">
        <v>10</v>
      </c>
      <c r="K113" s="499">
        <v>39386</v>
      </c>
      <c r="L113" s="490" t="s">
        <v>24</v>
      </c>
      <c r="M113" s="158" t="s">
        <v>637</v>
      </c>
      <c r="N113" s="158" t="s">
        <v>638</v>
      </c>
      <c r="O113" s="501" t="s">
        <v>639</v>
      </c>
      <c r="P113" s="158" t="s">
        <v>640</v>
      </c>
      <c r="Q113" s="288">
        <v>41913</v>
      </c>
      <c r="R113" s="469"/>
    </row>
    <row r="114" spans="1:18" ht="20.100000000000001" customHeight="1">
      <c r="A114" s="159"/>
      <c r="B114" s="533">
        <f t="shared" si="4"/>
        <v>2</v>
      </c>
      <c r="C114" s="157" t="s">
        <v>136</v>
      </c>
      <c r="D114" s="158">
        <v>100387</v>
      </c>
      <c r="E114" s="158" t="s">
        <v>994</v>
      </c>
      <c r="F114" s="213"/>
      <c r="G114" s="158" t="s">
        <v>242</v>
      </c>
      <c r="H114" s="158" t="s">
        <v>641</v>
      </c>
      <c r="I114" s="158">
        <v>4420</v>
      </c>
      <c r="J114" s="492" t="s">
        <v>10</v>
      </c>
      <c r="K114" s="499">
        <v>39519</v>
      </c>
      <c r="L114" s="490" t="s">
        <v>24</v>
      </c>
      <c r="M114" s="158" t="s">
        <v>642</v>
      </c>
      <c r="N114" s="496" t="s">
        <v>643</v>
      </c>
      <c r="O114" s="501" t="s">
        <v>644</v>
      </c>
      <c r="P114" s="158" t="s">
        <v>645</v>
      </c>
      <c r="Q114" s="288">
        <v>41914</v>
      </c>
      <c r="R114" s="469"/>
    </row>
    <row r="115" spans="1:18" ht="20.100000000000001" customHeight="1">
      <c r="A115" s="159"/>
      <c r="B115" s="533">
        <f t="shared" si="4"/>
        <v>1</v>
      </c>
      <c r="C115" s="157" t="s">
        <v>133</v>
      </c>
      <c r="D115" s="158">
        <v>93824</v>
      </c>
      <c r="E115" s="158" t="s">
        <v>925</v>
      </c>
      <c r="F115" s="213"/>
      <c r="G115" s="159" t="s">
        <v>242</v>
      </c>
      <c r="H115" s="504" t="s">
        <v>534</v>
      </c>
      <c r="I115" s="515">
        <v>4420</v>
      </c>
      <c r="J115" s="898" t="s">
        <v>535</v>
      </c>
      <c r="K115" s="516">
        <v>37853</v>
      </c>
      <c r="L115" s="901" t="s">
        <v>24</v>
      </c>
      <c r="M115" s="266"/>
      <c r="N115" s="517" t="s">
        <v>536</v>
      </c>
      <c r="O115" s="906" t="s">
        <v>537</v>
      </c>
      <c r="P115" s="158" t="s">
        <v>538</v>
      </c>
      <c r="Q115" s="288">
        <v>41821</v>
      </c>
      <c r="R115" s="469"/>
    </row>
    <row r="116" spans="1:18" ht="20.100000000000001" customHeight="1">
      <c r="A116" s="159"/>
      <c r="B116" s="533">
        <f t="shared" si="4"/>
        <v>1</v>
      </c>
      <c r="C116" s="157" t="s">
        <v>21</v>
      </c>
      <c r="D116" s="158">
        <v>100397</v>
      </c>
      <c r="E116" s="158" t="s">
        <v>996</v>
      </c>
      <c r="F116" s="213"/>
      <c r="G116" s="158" t="s">
        <v>242</v>
      </c>
      <c r="H116" s="158" t="s">
        <v>508</v>
      </c>
      <c r="I116" s="158">
        <v>4420</v>
      </c>
      <c r="J116" s="492" t="s">
        <v>10</v>
      </c>
      <c r="K116" s="499">
        <v>41185</v>
      </c>
      <c r="L116" s="490" t="s">
        <v>24</v>
      </c>
      <c r="M116" s="158"/>
      <c r="N116" s="158" t="s">
        <v>509</v>
      </c>
      <c r="O116" s="501" t="s">
        <v>510</v>
      </c>
      <c r="P116" s="158" t="s">
        <v>647</v>
      </c>
      <c r="Q116" s="288">
        <v>41907</v>
      </c>
      <c r="R116" s="469"/>
    </row>
    <row r="117" spans="1:18" ht="20.100000000000001" customHeight="1">
      <c r="A117" s="159"/>
      <c r="B117" s="533">
        <f t="shared" si="4"/>
        <v>2</v>
      </c>
      <c r="C117" s="157" t="s">
        <v>21</v>
      </c>
      <c r="D117" s="158">
        <v>87243</v>
      </c>
      <c r="E117" s="158" t="s">
        <v>1131</v>
      </c>
      <c r="F117" s="213"/>
      <c r="G117" s="159" t="s">
        <v>26</v>
      </c>
      <c r="H117" s="159" t="s">
        <v>508</v>
      </c>
      <c r="I117" s="159">
        <v>4420</v>
      </c>
      <c r="J117" s="279" t="s">
        <v>10</v>
      </c>
      <c r="K117" s="458">
        <v>40639</v>
      </c>
      <c r="L117" s="900" t="s">
        <v>24</v>
      </c>
      <c r="M117" s="264"/>
      <c r="N117" s="498" t="s">
        <v>509</v>
      </c>
      <c r="O117" s="501" t="s">
        <v>510</v>
      </c>
      <c r="P117" s="158" t="s">
        <v>511</v>
      </c>
      <c r="Q117" s="288">
        <v>41529</v>
      </c>
      <c r="R117" s="469"/>
    </row>
    <row r="118" spans="1:18" ht="20.100000000000001" customHeight="1">
      <c r="A118" s="159"/>
      <c r="B118" s="533">
        <f t="shared" si="4"/>
        <v>1</v>
      </c>
      <c r="C118" s="157" t="s">
        <v>133</v>
      </c>
      <c r="D118" s="158">
        <v>83915</v>
      </c>
      <c r="E118" s="158" t="s">
        <v>1132</v>
      </c>
      <c r="F118" s="213"/>
      <c r="G118" s="159" t="s">
        <v>242</v>
      </c>
      <c r="H118" s="159" t="s">
        <v>412</v>
      </c>
      <c r="I118" s="159">
        <v>4000</v>
      </c>
      <c r="J118" s="279" t="s">
        <v>1</v>
      </c>
      <c r="K118" s="458">
        <v>38832</v>
      </c>
      <c r="L118" s="900" t="s">
        <v>24</v>
      </c>
      <c r="M118" s="159"/>
      <c r="N118" s="159" t="s">
        <v>413</v>
      </c>
      <c r="O118" s="904" t="s">
        <v>414</v>
      </c>
      <c r="P118" s="158" t="s">
        <v>415</v>
      </c>
      <c r="Q118" s="288">
        <v>41528</v>
      </c>
      <c r="R118" s="469"/>
    </row>
    <row r="119" spans="1:18" ht="20.100000000000001" customHeight="1">
      <c r="A119" s="159"/>
      <c r="B119" s="533">
        <f t="shared" si="4"/>
        <v>1</v>
      </c>
      <c r="C119" s="265" t="s">
        <v>137</v>
      </c>
      <c r="D119" s="158">
        <v>102506</v>
      </c>
      <c r="E119" s="158" t="s">
        <v>1004</v>
      </c>
      <c r="F119" s="435"/>
      <c r="G119" s="158" t="s">
        <v>242</v>
      </c>
      <c r="H119" s="158" t="s">
        <v>389</v>
      </c>
      <c r="I119" s="158">
        <v>4420</v>
      </c>
      <c r="J119" s="492" t="s">
        <v>10</v>
      </c>
      <c r="K119" s="499">
        <v>26465</v>
      </c>
      <c r="L119" s="490" t="s">
        <v>24</v>
      </c>
      <c r="M119" s="158"/>
      <c r="N119" s="158" t="s">
        <v>670</v>
      </c>
      <c r="O119" s="501" t="s">
        <v>392</v>
      </c>
      <c r="P119" s="680" t="s">
        <v>671</v>
      </c>
      <c r="Q119" s="288">
        <v>41948</v>
      </c>
      <c r="R119" s="469"/>
    </row>
    <row r="120" spans="1:18" ht="20.100000000000001" customHeight="1">
      <c r="A120" s="159"/>
      <c r="B120" s="533">
        <f t="shared" si="4"/>
        <v>2</v>
      </c>
      <c r="C120" s="157" t="s">
        <v>135</v>
      </c>
      <c r="D120" s="158">
        <v>87727</v>
      </c>
      <c r="E120" s="158" t="s">
        <v>1133</v>
      </c>
      <c r="F120" s="213"/>
      <c r="G120" s="158" t="s">
        <v>242</v>
      </c>
      <c r="H120" s="158" t="s">
        <v>512</v>
      </c>
      <c r="I120" s="159">
        <v>4101</v>
      </c>
      <c r="J120" s="492" t="s">
        <v>513</v>
      </c>
      <c r="K120" s="458">
        <v>22073</v>
      </c>
      <c r="L120" s="900" t="s">
        <v>24</v>
      </c>
      <c r="M120" s="217" t="s">
        <v>514</v>
      </c>
      <c r="N120" s="158" t="s">
        <v>515</v>
      </c>
      <c r="O120" s="904" t="s">
        <v>516</v>
      </c>
      <c r="P120" s="158" t="s">
        <v>517</v>
      </c>
      <c r="Q120" s="288">
        <v>41556</v>
      </c>
      <c r="R120" s="469"/>
    </row>
    <row r="121" spans="1:18" ht="20.100000000000001" customHeight="1">
      <c r="A121" s="159"/>
      <c r="B121" s="533">
        <f t="shared" si="4"/>
        <v>3</v>
      </c>
      <c r="C121" s="157" t="s">
        <v>135</v>
      </c>
      <c r="D121" s="158">
        <v>19590</v>
      </c>
      <c r="E121" s="158" t="s">
        <v>926</v>
      </c>
      <c r="F121" s="435"/>
      <c r="G121" s="159" t="s">
        <v>242</v>
      </c>
      <c r="H121" s="159" t="s">
        <v>271</v>
      </c>
      <c r="I121" s="159">
        <v>4420</v>
      </c>
      <c r="J121" s="279" t="s">
        <v>272</v>
      </c>
      <c r="K121" s="458">
        <v>23770</v>
      </c>
      <c r="L121" s="900" t="s">
        <v>24</v>
      </c>
      <c r="M121" s="266" t="s">
        <v>273</v>
      </c>
      <c r="N121" s="159" t="s">
        <v>274</v>
      </c>
      <c r="O121" s="904" t="s">
        <v>275</v>
      </c>
      <c r="P121" s="158" t="s">
        <v>276</v>
      </c>
      <c r="Q121" s="288">
        <v>41527</v>
      </c>
      <c r="R121" s="469"/>
    </row>
    <row r="122" spans="1:18" ht="20.100000000000001" customHeight="1">
      <c r="A122" s="159"/>
      <c r="B122" s="533">
        <f t="shared" si="4"/>
        <v>1</v>
      </c>
      <c r="C122" s="157" t="s">
        <v>144</v>
      </c>
      <c r="D122" s="158">
        <v>81809</v>
      </c>
      <c r="E122" s="158" t="s">
        <v>953</v>
      </c>
      <c r="F122" s="213"/>
      <c r="G122" s="159" t="s">
        <v>242</v>
      </c>
      <c r="H122" s="214" t="s">
        <v>373</v>
      </c>
      <c r="I122" s="159">
        <v>4500</v>
      </c>
      <c r="J122" s="279" t="s">
        <v>374</v>
      </c>
      <c r="K122" s="458">
        <v>31484</v>
      </c>
      <c r="L122" s="900"/>
      <c r="M122" s="214" t="s">
        <v>375</v>
      </c>
      <c r="N122" s="159" t="s">
        <v>376</v>
      </c>
      <c r="O122" s="904" t="s">
        <v>377</v>
      </c>
      <c r="P122" s="908" t="s">
        <v>378</v>
      </c>
      <c r="Q122" s="288">
        <v>41518</v>
      </c>
      <c r="R122" s="469"/>
    </row>
    <row r="123" spans="1:18" ht="20.100000000000001" customHeight="1">
      <c r="A123" s="159"/>
      <c r="B123" s="533">
        <f t="shared" si="4"/>
        <v>1</v>
      </c>
      <c r="C123" s="157" t="s">
        <v>134</v>
      </c>
      <c r="D123" s="158">
        <v>32659</v>
      </c>
      <c r="E123" s="158" t="s">
        <v>927</v>
      </c>
      <c r="F123" s="213"/>
      <c r="G123" s="336" t="s">
        <v>242</v>
      </c>
      <c r="H123" s="159" t="s">
        <v>277</v>
      </c>
      <c r="I123" s="159">
        <v>4102</v>
      </c>
      <c r="J123" s="279" t="s">
        <v>278</v>
      </c>
      <c r="K123" s="458">
        <v>37202</v>
      </c>
      <c r="L123" s="900" t="s">
        <v>24</v>
      </c>
      <c r="M123" s="266" t="s">
        <v>279</v>
      </c>
      <c r="N123" s="459" t="s">
        <v>280</v>
      </c>
      <c r="O123" s="904" t="s">
        <v>281</v>
      </c>
      <c r="P123" s="158" t="s">
        <v>282</v>
      </c>
      <c r="Q123" s="288">
        <v>41667</v>
      </c>
      <c r="R123" s="469"/>
    </row>
    <row r="124" spans="1:18" ht="20.100000000000001" customHeight="1">
      <c r="A124" s="159"/>
      <c r="B124" s="533">
        <f t="shared" si="4"/>
        <v>1</v>
      </c>
      <c r="C124" s="157" t="s">
        <v>133</v>
      </c>
      <c r="D124" s="158">
        <v>92507</v>
      </c>
      <c r="E124" s="158" t="s">
        <v>1134</v>
      </c>
      <c r="F124" s="213"/>
      <c r="G124" s="159" t="s">
        <v>242</v>
      </c>
      <c r="H124" s="159" t="s">
        <v>524</v>
      </c>
      <c r="I124" s="159">
        <v>4420</v>
      </c>
      <c r="J124" s="279" t="s">
        <v>10</v>
      </c>
      <c r="K124" s="458">
        <v>39473</v>
      </c>
      <c r="L124" s="900" t="s">
        <v>24</v>
      </c>
      <c r="M124" s="159" t="s">
        <v>525</v>
      </c>
      <c r="N124" s="159" t="s">
        <v>526</v>
      </c>
      <c r="O124" s="904" t="s">
        <v>527</v>
      </c>
      <c r="P124" s="158" t="s">
        <v>528</v>
      </c>
      <c r="Q124" s="288">
        <v>41676</v>
      </c>
      <c r="R124" s="469"/>
    </row>
    <row r="125" spans="1:18" ht="20.100000000000001" customHeight="1">
      <c r="A125" s="159"/>
      <c r="B125" s="533">
        <f t="shared" si="4"/>
        <v>1</v>
      </c>
      <c r="C125" s="157" t="s">
        <v>136</v>
      </c>
      <c r="D125" s="158">
        <v>86084</v>
      </c>
      <c r="E125" s="158" t="s">
        <v>1135</v>
      </c>
      <c r="F125" s="213"/>
      <c r="G125" s="159" t="s">
        <v>242</v>
      </c>
      <c r="H125" s="159" t="s">
        <v>488</v>
      </c>
      <c r="I125" s="159">
        <v>4000</v>
      </c>
      <c r="J125" s="279" t="s">
        <v>395</v>
      </c>
      <c r="K125" s="458">
        <v>37977</v>
      </c>
      <c r="L125" s="900" t="s">
        <v>24</v>
      </c>
      <c r="M125" s="266" t="s">
        <v>489</v>
      </c>
      <c r="N125" s="459" t="s">
        <v>490</v>
      </c>
      <c r="O125" s="904"/>
      <c r="P125" s="158" t="s">
        <v>491</v>
      </c>
      <c r="Q125" s="288">
        <v>41550</v>
      </c>
      <c r="R125" s="469"/>
    </row>
    <row r="126" spans="1:18" ht="20.100000000000001" customHeight="1">
      <c r="A126" s="159"/>
      <c r="B126" s="533">
        <f t="shared" si="4"/>
        <v>1</v>
      </c>
      <c r="C126" s="265" t="s">
        <v>129</v>
      </c>
      <c r="D126" s="508">
        <v>79570</v>
      </c>
      <c r="E126" s="158" t="s">
        <v>929</v>
      </c>
      <c r="F126" s="509"/>
      <c r="G126" s="264" t="s">
        <v>242</v>
      </c>
      <c r="H126" s="307" t="s">
        <v>775</v>
      </c>
      <c r="I126" s="307">
        <v>4000</v>
      </c>
      <c r="J126" s="506" t="s">
        <v>1</v>
      </c>
      <c r="K126" s="495">
        <v>38650</v>
      </c>
      <c r="L126" s="510" t="s">
        <v>24</v>
      </c>
      <c r="M126" s="495"/>
      <c r="N126" s="495" t="s">
        <v>776</v>
      </c>
      <c r="O126" s="502" t="s">
        <v>777</v>
      </c>
      <c r="P126" s="307" t="s">
        <v>778</v>
      </c>
      <c r="Q126" s="288"/>
      <c r="R126" s="493"/>
    </row>
    <row r="127" spans="1:18" ht="20.100000000000001" customHeight="1">
      <c r="A127" s="159"/>
      <c r="B127" s="533">
        <f t="shared" si="4"/>
        <v>1</v>
      </c>
      <c r="C127" s="157" t="s">
        <v>137</v>
      </c>
      <c r="D127" s="158">
        <v>71389</v>
      </c>
      <c r="E127" s="158" t="s">
        <v>946</v>
      </c>
      <c r="F127" s="213"/>
      <c r="G127" s="158" t="s">
        <v>242</v>
      </c>
      <c r="H127" s="158" t="s">
        <v>348</v>
      </c>
      <c r="I127" s="158">
        <v>4420</v>
      </c>
      <c r="J127" s="492" t="s">
        <v>10</v>
      </c>
      <c r="K127" s="499">
        <v>21041</v>
      </c>
      <c r="L127" s="490" t="s">
        <v>263</v>
      </c>
      <c r="M127" s="158" t="s">
        <v>349</v>
      </c>
      <c r="N127" s="158" t="s">
        <v>350</v>
      </c>
      <c r="O127" s="501"/>
      <c r="P127" s="158" t="s">
        <v>351</v>
      </c>
      <c r="Q127" s="288">
        <v>41913</v>
      </c>
      <c r="R127" s="469"/>
    </row>
    <row r="128" spans="1:18" ht="20.100000000000001" customHeight="1">
      <c r="A128" s="159"/>
      <c r="B128" s="533">
        <f t="shared" si="4"/>
        <v>1</v>
      </c>
      <c r="C128" s="157" t="s">
        <v>133</v>
      </c>
      <c r="D128" s="158">
        <v>55192</v>
      </c>
      <c r="E128" s="158" t="s">
        <v>941</v>
      </c>
      <c r="F128" s="213"/>
      <c r="G128" s="159" t="s">
        <v>242</v>
      </c>
      <c r="H128" s="159" t="s">
        <v>304</v>
      </c>
      <c r="I128" s="159">
        <v>4102</v>
      </c>
      <c r="J128" s="279" t="s">
        <v>278</v>
      </c>
      <c r="K128" s="458">
        <v>38866</v>
      </c>
      <c r="L128" s="900" t="s">
        <v>24</v>
      </c>
      <c r="M128" s="498" t="s">
        <v>305</v>
      </c>
      <c r="N128" s="159" t="s">
        <v>306</v>
      </c>
      <c r="O128" s="904" t="s">
        <v>307</v>
      </c>
      <c r="P128" s="158" t="s">
        <v>308</v>
      </c>
      <c r="Q128" s="288">
        <v>41539</v>
      </c>
      <c r="R128" s="469"/>
    </row>
    <row r="129" spans="1:19" ht="20.100000000000001" customHeight="1">
      <c r="A129" s="159"/>
      <c r="B129" s="533">
        <f t="shared" si="4"/>
        <v>2</v>
      </c>
      <c r="C129" s="157" t="s">
        <v>133</v>
      </c>
      <c r="D129" s="158">
        <v>56126</v>
      </c>
      <c r="E129" s="158" t="s">
        <v>943</v>
      </c>
      <c r="F129" s="213"/>
      <c r="G129" s="159" t="s">
        <v>242</v>
      </c>
      <c r="H129" s="159" t="s">
        <v>320</v>
      </c>
      <c r="I129" s="159">
        <v>4100</v>
      </c>
      <c r="J129" s="279" t="s">
        <v>321</v>
      </c>
      <c r="K129" s="458">
        <v>38553</v>
      </c>
      <c r="L129" s="900" t="s">
        <v>24</v>
      </c>
      <c r="M129" s="498"/>
      <c r="N129" s="159" t="s">
        <v>322</v>
      </c>
      <c r="O129" s="904" t="s">
        <v>323</v>
      </c>
      <c r="P129" s="158" t="s">
        <v>324</v>
      </c>
      <c r="Q129" s="288">
        <v>41528</v>
      </c>
      <c r="R129" s="469"/>
    </row>
    <row r="130" spans="1:19" ht="20.100000000000001" customHeight="1">
      <c r="A130" s="159"/>
      <c r="B130" s="533">
        <f t="shared" si="4"/>
        <v>1</v>
      </c>
      <c r="C130" s="157" t="s">
        <v>135</v>
      </c>
      <c r="D130" s="158">
        <v>83889</v>
      </c>
      <c r="E130" s="158" t="s">
        <v>1136</v>
      </c>
      <c r="F130" s="213"/>
      <c r="G130" s="336" t="s">
        <v>242</v>
      </c>
      <c r="H130" s="159" t="s">
        <v>394</v>
      </c>
      <c r="I130" s="159">
        <v>4000</v>
      </c>
      <c r="J130" s="279" t="s">
        <v>395</v>
      </c>
      <c r="K130" s="458">
        <v>17687</v>
      </c>
      <c r="L130" s="900" t="s">
        <v>24</v>
      </c>
      <c r="M130" s="266" t="s">
        <v>396</v>
      </c>
      <c r="N130" s="159" t="s">
        <v>397</v>
      </c>
      <c r="O130" s="904"/>
      <c r="P130" s="158" t="s">
        <v>398</v>
      </c>
      <c r="Q130" s="288">
        <v>41521</v>
      </c>
      <c r="R130" s="469"/>
    </row>
    <row r="131" spans="1:19" ht="20.100000000000001" customHeight="1">
      <c r="A131" s="159"/>
      <c r="B131" s="533">
        <f t="shared" si="4"/>
        <v>1</v>
      </c>
      <c r="C131" s="157" t="s">
        <v>136</v>
      </c>
      <c r="D131" s="158">
        <v>103775</v>
      </c>
      <c r="E131" s="158" t="s">
        <v>1010</v>
      </c>
      <c r="F131" s="213"/>
      <c r="G131" s="158" t="s">
        <v>26</v>
      </c>
      <c r="H131" s="158" t="s">
        <v>692</v>
      </c>
      <c r="I131" s="158">
        <v>4420</v>
      </c>
      <c r="J131" s="492" t="s">
        <v>10</v>
      </c>
      <c r="K131" s="499">
        <v>38607</v>
      </c>
      <c r="L131" s="490" t="s">
        <v>24</v>
      </c>
      <c r="M131" s="158"/>
      <c r="N131" s="158" t="s">
        <v>693</v>
      </c>
      <c r="O131" s="501" t="s">
        <v>694</v>
      </c>
      <c r="P131" s="158" t="s">
        <v>695</v>
      </c>
      <c r="Q131" s="288">
        <v>41921</v>
      </c>
      <c r="R131" s="469"/>
    </row>
    <row r="132" spans="1:19" ht="20.100000000000001" customHeight="1">
      <c r="A132" s="159"/>
      <c r="B132" s="533">
        <f t="shared" si="4"/>
        <v>1</v>
      </c>
      <c r="C132" s="157" t="s">
        <v>133</v>
      </c>
      <c r="D132" s="158">
        <v>97228</v>
      </c>
      <c r="E132" s="158" t="s">
        <v>930</v>
      </c>
      <c r="F132" s="213"/>
      <c r="G132" s="158" t="s">
        <v>242</v>
      </c>
      <c r="H132" s="158" t="s">
        <v>567</v>
      </c>
      <c r="I132" s="158">
        <v>4000</v>
      </c>
      <c r="J132" s="492" t="s">
        <v>568</v>
      </c>
      <c r="K132" s="499">
        <v>38971</v>
      </c>
      <c r="L132" s="490" t="s">
        <v>24</v>
      </c>
      <c r="M132" s="158"/>
      <c r="N132" s="158" t="s">
        <v>569</v>
      </c>
      <c r="O132" s="501" t="s">
        <v>570</v>
      </c>
      <c r="P132" s="158" t="s">
        <v>221</v>
      </c>
      <c r="Q132" s="288">
        <v>41906</v>
      </c>
      <c r="R132" s="469"/>
    </row>
    <row r="133" spans="1:19" ht="20.100000000000001" customHeight="1">
      <c r="A133" s="159"/>
      <c r="B133" s="533">
        <f t="shared" si="4"/>
        <v>2</v>
      </c>
      <c r="C133" s="157" t="s">
        <v>133</v>
      </c>
      <c r="D133" s="158">
        <v>78893</v>
      </c>
      <c r="E133" s="158" t="s">
        <v>931</v>
      </c>
      <c r="F133" s="213"/>
      <c r="G133" s="159" t="s">
        <v>242</v>
      </c>
      <c r="H133" s="159" t="s">
        <v>358</v>
      </c>
      <c r="I133" s="159">
        <v>4000</v>
      </c>
      <c r="J133" s="279" t="s">
        <v>1</v>
      </c>
      <c r="K133" s="458">
        <v>39260</v>
      </c>
      <c r="L133" s="900" t="s">
        <v>24</v>
      </c>
      <c r="M133" s="498" t="s">
        <v>359</v>
      </c>
      <c r="N133" s="159" t="s">
        <v>360</v>
      </c>
      <c r="O133" s="904" t="s">
        <v>361</v>
      </c>
      <c r="P133" s="158" t="s">
        <v>362</v>
      </c>
      <c r="Q133" s="288">
        <v>41528</v>
      </c>
      <c r="R133" s="469"/>
    </row>
    <row r="134" spans="1:19" ht="20.100000000000001" customHeight="1">
      <c r="A134" s="159"/>
      <c r="B134" s="533">
        <f t="shared" si="4"/>
        <v>3</v>
      </c>
      <c r="C134" s="157" t="s">
        <v>133</v>
      </c>
      <c r="D134" s="158">
        <v>83924</v>
      </c>
      <c r="E134" s="158" t="s">
        <v>932</v>
      </c>
      <c r="F134" s="213"/>
      <c r="G134" s="159" t="s">
        <v>242</v>
      </c>
      <c r="H134" s="159" t="s">
        <v>426</v>
      </c>
      <c r="I134" s="159">
        <v>4420</v>
      </c>
      <c r="J134" s="279" t="s">
        <v>10</v>
      </c>
      <c r="K134" s="458">
        <v>38381</v>
      </c>
      <c r="L134" s="900" t="s">
        <v>24</v>
      </c>
      <c r="M134" s="498" t="s">
        <v>427</v>
      </c>
      <c r="N134" s="159" t="s">
        <v>428</v>
      </c>
      <c r="O134" s="904" t="s">
        <v>429</v>
      </c>
      <c r="P134" s="158" t="s">
        <v>430</v>
      </c>
      <c r="Q134" s="288">
        <v>41521</v>
      </c>
      <c r="R134" s="469"/>
    </row>
    <row r="135" spans="1:19" ht="20.100000000000001" customHeight="1">
      <c r="A135" s="533"/>
      <c r="B135" s="533">
        <f t="shared" si="4"/>
        <v>1</v>
      </c>
      <c r="C135" s="337" t="s">
        <v>129</v>
      </c>
      <c r="D135" s="158" t="s">
        <v>1108</v>
      </c>
      <c r="E135" s="158" t="s">
        <v>1018</v>
      </c>
      <c r="F135" s="509"/>
      <c r="G135" s="159" t="s">
        <v>242</v>
      </c>
      <c r="H135" s="307" t="s">
        <v>738</v>
      </c>
      <c r="I135" s="307">
        <v>4420</v>
      </c>
      <c r="J135" s="518" t="s">
        <v>466</v>
      </c>
      <c r="K135" s="499"/>
      <c r="L135" s="510" t="s">
        <v>24</v>
      </c>
      <c r="M135" s="495" t="s">
        <v>427</v>
      </c>
      <c r="N135" s="511" t="s">
        <v>428</v>
      </c>
      <c r="O135" s="510" t="s">
        <v>429</v>
      </c>
      <c r="P135" s="307" t="s">
        <v>739</v>
      </c>
      <c r="Q135" s="288"/>
      <c r="R135" s="469"/>
    </row>
    <row r="136" spans="1:19" ht="20.100000000000001" customHeight="1">
      <c r="A136" s="159"/>
      <c r="B136" s="533">
        <f t="shared" si="4"/>
        <v>1</v>
      </c>
      <c r="C136" s="336" t="s">
        <v>135</v>
      </c>
      <c r="D136" s="158">
        <v>54301</v>
      </c>
      <c r="E136" s="158" t="s">
        <v>933</v>
      </c>
      <c r="F136" s="213"/>
      <c r="G136" s="336" t="s">
        <v>242</v>
      </c>
      <c r="H136" s="463" t="s">
        <v>294</v>
      </c>
      <c r="I136" s="159">
        <v>4420</v>
      </c>
      <c r="J136" s="899" t="s">
        <v>10</v>
      </c>
      <c r="K136" s="458">
        <v>17417</v>
      </c>
      <c r="L136" s="900" t="s">
        <v>24</v>
      </c>
      <c r="M136" s="463" t="s">
        <v>295</v>
      </c>
      <c r="N136" s="903" t="s">
        <v>296</v>
      </c>
      <c r="O136" s="904"/>
      <c r="P136" s="158" t="s">
        <v>297</v>
      </c>
      <c r="Q136" s="288">
        <v>41527</v>
      </c>
      <c r="R136" s="469"/>
    </row>
    <row r="137" spans="1:19" ht="20.100000000000001" customHeight="1">
      <c r="A137" s="159"/>
      <c r="B137" s="533">
        <f t="shared" si="4"/>
        <v>2</v>
      </c>
      <c r="C137" s="336" t="s">
        <v>137</v>
      </c>
      <c r="D137" s="158">
        <v>97226</v>
      </c>
      <c r="E137" s="158" t="s">
        <v>977</v>
      </c>
      <c r="F137" s="475"/>
      <c r="G137" s="309" t="s">
        <v>242</v>
      </c>
      <c r="H137" s="465" t="s">
        <v>558</v>
      </c>
      <c r="I137" s="158">
        <v>4420</v>
      </c>
      <c r="J137" s="264" t="s">
        <v>10</v>
      </c>
      <c r="K137" s="499">
        <v>23383</v>
      </c>
      <c r="L137" s="158" t="s">
        <v>24</v>
      </c>
      <c r="M137" s="158" t="s">
        <v>559</v>
      </c>
      <c r="N137" s="158" t="s">
        <v>560</v>
      </c>
      <c r="O137" s="905" t="s">
        <v>561</v>
      </c>
      <c r="P137" s="158" t="s">
        <v>562</v>
      </c>
      <c r="Q137" s="288">
        <v>41897</v>
      </c>
      <c r="R137" s="469"/>
    </row>
    <row r="138" spans="1:19" ht="20.100000000000001" customHeight="1">
      <c r="A138" s="464"/>
      <c r="B138" s="765">
        <f t="shared" si="4"/>
        <v>1</v>
      </c>
      <c r="C138" s="336" t="s">
        <v>133</v>
      </c>
      <c r="D138" s="158">
        <v>94984</v>
      </c>
      <c r="E138" s="158" t="s">
        <v>976</v>
      </c>
      <c r="F138" s="213"/>
      <c r="G138" s="158" t="s">
        <v>242</v>
      </c>
      <c r="H138" s="158" t="s">
        <v>553</v>
      </c>
      <c r="I138" s="158">
        <v>4420</v>
      </c>
      <c r="J138" s="492" t="s">
        <v>10</v>
      </c>
      <c r="K138" s="499">
        <v>39413</v>
      </c>
      <c r="L138" s="490" t="s">
        <v>24</v>
      </c>
      <c r="M138" s="158" t="s">
        <v>554</v>
      </c>
      <c r="N138" s="497" t="s">
        <v>555</v>
      </c>
      <c r="O138" s="494" t="s">
        <v>556</v>
      </c>
      <c r="P138" s="158" t="s">
        <v>557</v>
      </c>
      <c r="Q138" s="288">
        <v>41892</v>
      </c>
      <c r="R138" s="469"/>
      <c r="S138" s="223"/>
    </row>
    <row r="139" spans="1:19" ht="20.100000000000001" customHeight="1">
      <c r="A139" s="533"/>
      <c r="B139" s="533">
        <f t="shared" si="4"/>
        <v>1</v>
      </c>
      <c r="C139" s="337" t="s">
        <v>137</v>
      </c>
      <c r="D139" s="158">
        <v>107691</v>
      </c>
      <c r="E139" s="158" t="s">
        <v>934</v>
      </c>
      <c r="F139" s="435"/>
      <c r="G139" s="158" t="s">
        <v>242</v>
      </c>
      <c r="H139" s="158" t="s">
        <v>713</v>
      </c>
      <c r="I139" s="158">
        <v>4000</v>
      </c>
      <c r="J139" s="264" t="s">
        <v>395</v>
      </c>
      <c r="K139" s="499">
        <v>22775</v>
      </c>
      <c r="L139" s="158" t="s">
        <v>24</v>
      </c>
      <c r="M139" s="158" t="s">
        <v>31</v>
      </c>
      <c r="N139" s="158" t="s">
        <v>714</v>
      </c>
      <c r="O139" s="494" t="s">
        <v>715</v>
      </c>
      <c r="P139" s="680" t="s">
        <v>716</v>
      </c>
      <c r="Q139" s="288">
        <v>42081</v>
      </c>
      <c r="R139" s="469"/>
      <c r="S139" s="223"/>
    </row>
    <row r="140" spans="1:19" ht="20.100000000000001" customHeight="1">
      <c r="A140" s="533"/>
      <c r="B140" s="533">
        <f t="shared" si="4"/>
        <v>1</v>
      </c>
      <c r="C140" s="336" t="s">
        <v>105</v>
      </c>
      <c r="D140" s="158">
        <v>10000001</v>
      </c>
      <c r="E140" s="158" t="s">
        <v>1014</v>
      </c>
      <c r="F140" s="213"/>
      <c r="G140" s="158" t="s">
        <v>104</v>
      </c>
      <c r="H140" s="217" t="s">
        <v>104</v>
      </c>
      <c r="I140" s="158" t="s">
        <v>104</v>
      </c>
      <c r="J140" s="264" t="s">
        <v>104</v>
      </c>
      <c r="K140" s="264" t="s">
        <v>104</v>
      </c>
      <c r="L140" s="158" t="s">
        <v>784</v>
      </c>
      <c r="M140" s="217" t="s">
        <v>104</v>
      </c>
      <c r="N140" s="158" t="s">
        <v>104</v>
      </c>
      <c r="O140" s="217" t="s">
        <v>104</v>
      </c>
      <c r="P140" s="158" t="s">
        <v>347</v>
      </c>
      <c r="Q140" s="288" t="s">
        <v>104</v>
      </c>
      <c r="R140" s="469"/>
      <c r="S140" s="223"/>
    </row>
    <row r="141" spans="1:19" ht="20.100000000000001" customHeight="1">
      <c r="A141" s="533"/>
      <c r="B141" s="533">
        <f t="shared" si="4"/>
        <v>1</v>
      </c>
      <c r="C141" s="824" t="s">
        <v>796</v>
      </c>
      <c r="D141" s="610" t="s">
        <v>1264</v>
      </c>
      <c r="E141" s="610" t="s">
        <v>890</v>
      </c>
      <c r="F141" s="689"/>
      <c r="G141" s="610" t="s">
        <v>242</v>
      </c>
      <c r="H141" s="610" t="s">
        <v>847</v>
      </c>
      <c r="I141" s="610">
        <v>4000</v>
      </c>
      <c r="J141" s="605" t="s">
        <v>1</v>
      </c>
      <c r="K141" s="647">
        <v>39667</v>
      </c>
      <c r="L141" s="648" t="s">
        <v>1058</v>
      </c>
      <c r="M141" s="610"/>
      <c r="N141" s="605" t="s">
        <v>848</v>
      </c>
      <c r="O141" s="788" t="s">
        <v>849</v>
      </c>
      <c r="P141" s="662" t="s">
        <v>1140</v>
      </c>
      <c r="Q141" s="743">
        <v>42256</v>
      </c>
      <c r="R141" s="469"/>
      <c r="S141" s="223"/>
    </row>
    <row r="142" spans="1:19" ht="20.100000000000001" customHeight="1">
      <c r="A142" s="533"/>
      <c r="B142" s="533">
        <f t="shared" si="4"/>
        <v>2</v>
      </c>
      <c r="C142" s="691" t="s">
        <v>796</v>
      </c>
      <c r="D142" s="610" t="s">
        <v>1264</v>
      </c>
      <c r="E142" s="610" t="s">
        <v>1061</v>
      </c>
      <c r="F142" s="689"/>
      <c r="G142" s="610" t="s">
        <v>242</v>
      </c>
      <c r="H142" s="610" t="s">
        <v>1062</v>
      </c>
      <c r="I142" s="610">
        <v>4420</v>
      </c>
      <c r="J142" s="605" t="s">
        <v>272</v>
      </c>
      <c r="K142" s="647">
        <v>40117</v>
      </c>
      <c r="L142" s="648" t="s">
        <v>1058</v>
      </c>
      <c r="M142" s="610"/>
      <c r="N142" s="605" t="s">
        <v>1063</v>
      </c>
      <c r="O142" s="742"/>
      <c r="P142" s="649" t="s">
        <v>1065</v>
      </c>
      <c r="Q142" s="288"/>
      <c r="R142" s="469"/>
      <c r="S142" s="223"/>
    </row>
    <row r="143" spans="1:19" ht="20.100000000000001" customHeight="1">
      <c r="A143" s="159"/>
      <c r="B143" s="533">
        <f t="shared" si="4"/>
        <v>3</v>
      </c>
      <c r="C143" s="691" t="s">
        <v>796</v>
      </c>
      <c r="D143" s="610" t="s">
        <v>1264</v>
      </c>
      <c r="E143" s="610" t="s">
        <v>1064</v>
      </c>
      <c r="F143" s="689"/>
      <c r="G143" s="610" t="s">
        <v>242</v>
      </c>
      <c r="H143" s="610" t="s">
        <v>1062</v>
      </c>
      <c r="I143" s="610">
        <v>4420</v>
      </c>
      <c r="J143" s="605" t="s">
        <v>272</v>
      </c>
      <c r="K143" s="647">
        <v>39667</v>
      </c>
      <c r="L143" s="648" t="s">
        <v>1058</v>
      </c>
      <c r="M143" s="610"/>
      <c r="N143" s="605" t="s">
        <v>1063</v>
      </c>
      <c r="O143" s="742"/>
      <c r="P143" s="649" t="s">
        <v>1066</v>
      </c>
      <c r="Q143" s="288"/>
      <c r="R143" s="469"/>
      <c r="S143" s="223"/>
    </row>
    <row r="144" spans="1:19" ht="20.100000000000001" customHeight="1">
      <c r="A144" s="159"/>
      <c r="B144" s="533" t="str">
        <f t="shared" si="4"/>
        <v/>
      </c>
      <c r="C144" s="336"/>
      <c r="D144" s="158"/>
      <c r="E144" s="158"/>
      <c r="F144" s="475"/>
      <c r="G144" s="827"/>
      <c r="H144" s="159"/>
      <c r="I144" s="159"/>
      <c r="J144" s="214"/>
      <c r="K144" s="458"/>
      <c r="L144" s="159"/>
      <c r="M144" s="214"/>
      <c r="N144" s="159"/>
      <c r="O144" s="47"/>
      <c r="P144" s="158"/>
      <c r="Q144" s="288"/>
      <c r="R144" s="469"/>
      <c r="S144" s="223"/>
    </row>
    <row r="145" spans="1:18" ht="20.100000000000001" customHeight="1">
      <c r="A145" s="159"/>
      <c r="B145" s="533" t="str">
        <f t="shared" ref="B145:B148" si="5">IF(C145="","",IF(C145=C144,B144+1,1))</f>
        <v/>
      </c>
      <c r="C145" s="336"/>
      <c r="D145" s="158"/>
      <c r="E145" s="158"/>
      <c r="F145" s="475"/>
      <c r="G145" s="827"/>
      <c r="H145" s="159"/>
      <c r="I145" s="159"/>
      <c r="J145" s="214"/>
      <c r="K145" s="458"/>
      <c r="L145" s="159"/>
      <c r="M145" s="214"/>
      <c r="N145" s="159"/>
      <c r="O145" s="47"/>
      <c r="P145" s="158"/>
      <c r="Q145" s="288"/>
      <c r="R145" s="469"/>
    </row>
    <row r="146" spans="1:18" ht="20.100000000000001" customHeight="1">
      <c r="A146" s="159"/>
      <c r="B146" s="533" t="str">
        <f t="shared" si="5"/>
        <v/>
      </c>
      <c r="C146" s="336"/>
      <c r="D146" s="158"/>
      <c r="E146" s="158"/>
      <c r="F146" s="475"/>
      <c r="G146" s="827"/>
      <c r="H146" s="159"/>
      <c r="I146" s="159"/>
      <c r="J146" s="214"/>
      <c r="K146" s="458"/>
      <c r="L146" s="159"/>
      <c r="M146" s="214"/>
      <c r="N146" s="159"/>
      <c r="O146" s="47"/>
      <c r="P146" s="158"/>
      <c r="Q146" s="288"/>
      <c r="R146" s="469"/>
    </row>
    <row r="147" spans="1:18" ht="20.100000000000001" customHeight="1">
      <c r="A147" s="159"/>
      <c r="B147" s="533" t="str">
        <f t="shared" si="5"/>
        <v/>
      </c>
      <c r="C147" s="336"/>
      <c r="D147" s="158"/>
      <c r="E147" s="158"/>
      <c r="F147" s="475"/>
      <c r="G147" s="827"/>
      <c r="H147" s="159"/>
      <c r="I147" s="159"/>
      <c r="J147" s="214"/>
      <c r="K147" s="458"/>
      <c r="L147" s="159"/>
      <c r="M147" s="214"/>
      <c r="N147" s="159"/>
      <c r="O147" s="47"/>
      <c r="P147" s="158"/>
      <c r="Q147" s="288"/>
      <c r="R147" s="469"/>
    </row>
    <row r="148" spans="1:18" ht="20.100000000000001" customHeight="1">
      <c r="A148" s="159"/>
      <c r="B148" s="533" t="str">
        <f t="shared" si="5"/>
        <v/>
      </c>
      <c r="C148" s="336"/>
      <c r="D148" s="158"/>
      <c r="E148" s="158"/>
      <c r="F148" s="475"/>
      <c r="G148" s="827"/>
      <c r="H148" s="159"/>
      <c r="I148" s="159"/>
      <c r="J148" s="214"/>
      <c r="K148" s="458"/>
      <c r="L148" s="159"/>
      <c r="M148" s="214"/>
      <c r="N148" s="159"/>
      <c r="O148" s="47"/>
      <c r="P148" s="158"/>
      <c r="Q148" s="288"/>
      <c r="R148" s="469"/>
    </row>
  </sheetData>
  <autoFilter ref="A1:R160">
    <sortState ref="A2:R160">
      <sortCondition ref="E1:E160"/>
    </sortState>
  </autoFilter>
  <sortState ref="A2:T205">
    <sortCondition ref="D2:D205"/>
  </sortState>
  <conditionalFormatting sqref="F135:F136">
    <cfRule type="containsText" dxfId="41" priority="61" operator="containsText" text="T">
      <formula>NOT(ISERROR(SEARCH("T",F135)))</formula>
    </cfRule>
    <cfRule type="containsText" dxfId="40" priority="62" operator="containsText" text="T">
      <formula>NOT(ISERROR(SEARCH("T",F135)))</formula>
    </cfRule>
    <cfRule type="containsText" dxfId="39" priority="63" operator="containsText" text="&lt;&gt;T">
      <formula>NOT(ISERROR(SEARCH("&lt;&gt;T",F135)))</formula>
    </cfRule>
  </conditionalFormatting>
  <conditionalFormatting sqref="D2:D134 D144:D148 D136:D137">
    <cfRule type="duplicateValues" dxfId="38" priority="234"/>
  </conditionalFormatting>
  <conditionalFormatting sqref="E2:E137 E144:E148">
    <cfRule type="duplicateValues" dxfId="37" priority="22"/>
    <cfRule type="duplicateValues" dxfId="36" priority="236"/>
  </conditionalFormatting>
  <conditionalFormatting sqref="F138">
    <cfRule type="containsText" dxfId="35" priority="19" operator="containsText" text="T">
      <formula>NOT(ISERROR(SEARCH("T",F138)))</formula>
    </cfRule>
    <cfRule type="containsText" dxfId="34" priority="20" operator="containsText" text="T">
      <formula>NOT(ISERROR(SEARCH("T",F138)))</formula>
    </cfRule>
    <cfRule type="containsText" dxfId="33" priority="21" operator="containsText" text="&lt;&gt;T">
      <formula>NOT(ISERROR(SEARCH("&lt;&gt;T",F138)))</formula>
    </cfRule>
  </conditionalFormatting>
  <conditionalFormatting sqref="B138">
    <cfRule type="cellIs" dxfId="32" priority="18" operator="equal">
      <formula>1</formula>
    </cfRule>
  </conditionalFormatting>
  <conditionalFormatting sqref="E138">
    <cfRule type="duplicateValues" dxfId="31" priority="17"/>
  </conditionalFormatting>
  <conditionalFormatting sqref="D135">
    <cfRule type="duplicateValues" dxfId="30" priority="16"/>
  </conditionalFormatting>
  <conditionalFormatting sqref="E2:E140 E144:E148">
    <cfRule type="duplicateValues" dxfId="29" priority="15"/>
  </conditionalFormatting>
  <conditionalFormatting sqref="F141">
    <cfRule type="containsText" dxfId="28" priority="11" operator="containsText" text="T">
      <formula>NOT(ISERROR(SEARCH("T",F141)))</formula>
    </cfRule>
    <cfRule type="containsText" dxfId="27" priority="12" operator="containsText" text="T">
      <formula>NOT(ISERROR(SEARCH("T",F141)))</formula>
    </cfRule>
    <cfRule type="containsText" dxfId="26" priority="13" operator="containsText" text="&lt;&gt;T">
      <formula>NOT(ISERROR(SEARCH("&lt;&gt;T",F141)))</formula>
    </cfRule>
  </conditionalFormatting>
  <conditionalFormatting sqref="E141">
    <cfRule type="duplicateValues" dxfId="25" priority="14"/>
  </conditionalFormatting>
  <conditionalFormatting sqref="E141">
    <cfRule type="cellIs" dxfId="24" priority="10" operator="equal">
      <formula>"zz"</formula>
    </cfRule>
  </conditionalFormatting>
  <conditionalFormatting sqref="D141">
    <cfRule type="duplicateValues" dxfId="23" priority="9"/>
  </conditionalFormatting>
  <conditionalFormatting sqref="D141">
    <cfRule type="cellIs" dxfId="22" priority="8" operator="equal">
      <formula>"zz"</formula>
    </cfRule>
  </conditionalFormatting>
  <conditionalFormatting sqref="F142:F143">
    <cfRule type="containsText" dxfId="21" priority="4" operator="containsText" text="T">
      <formula>NOT(ISERROR(SEARCH("T",F142)))</formula>
    </cfRule>
    <cfRule type="containsText" dxfId="20" priority="5" operator="containsText" text="T">
      <formula>NOT(ISERROR(SEARCH("T",F142)))</formula>
    </cfRule>
    <cfRule type="containsText" dxfId="19" priority="6" operator="containsText" text="&lt;&gt;T">
      <formula>NOT(ISERROR(SEARCH("&lt;&gt;T",F142)))</formula>
    </cfRule>
  </conditionalFormatting>
  <conditionalFormatting sqref="E142:E143">
    <cfRule type="duplicateValues" dxfId="18" priority="7"/>
  </conditionalFormatting>
  <conditionalFormatting sqref="E142:E143">
    <cfRule type="cellIs" dxfId="17" priority="3" operator="equal">
      <formula>"zz"</formula>
    </cfRule>
  </conditionalFormatting>
  <conditionalFormatting sqref="D142:D143">
    <cfRule type="duplicateValues" dxfId="16" priority="2"/>
  </conditionalFormatting>
  <conditionalFormatting sqref="D142:D143">
    <cfRule type="cellIs" dxfId="15" priority="1" operator="equal">
      <formula>"zz"</formula>
    </cfRule>
  </conditionalFormatting>
  <hyperlinks>
    <hyperlink ref="O12" r:id="rId1"/>
    <hyperlink ref="O128" r:id="rId2"/>
    <hyperlink ref="O25" r:id="rId3"/>
    <hyperlink ref="O57" r:id="rId4"/>
    <hyperlink ref="O52" r:id="rId5"/>
    <hyperlink ref="O34" r:id="rId6"/>
    <hyperlink ref="O122" r:id="rId7"/>
    <hyperlink ref="O24" r:id="rId8"/>
    <hyperlink ref="O89" r:id="rId9"/>
    <hyperlink ref="O78" r:id="rId10"/>
    <hyperlink ref="O108" r:id="rId11"/>
    <hyperlink ref="O45" r:id="rId12"/>
    <hyperlink ref="O74" r:id="rId13"/>
    <hyperlink ref="O119" r:id="rId14"/>
    <hyperlink ref="O97" r:id="rId15"/>
    <hyperlink ref="O71" r:id="rId16"/>
    <hyperlink ref="O61" r:id="rId17"/>
    <hyperlink ref="O37" r:id="rId18"/>
    <hyperlink ref="O19" r:id="rId19"/>
    <hyperlink ref="O18" r:id="rId20"/>
    <hyperlink ref="O17" r:id="rId21"/>
    <hyperlink ref="O9" r:id="rId22"/>
    <hyperlink ref="O4" r:id="rId23"/>
    <hyperlink ref="O139" r:id="rId24"/>
    <hyperlink ref="O131" r:id="rId25"/>
    <hyperlink ref="O96" r:id="rId26"/>
    <hyperlink ref="O117" r:id="rId27"/>
    <hyperlink ref="O5" r:id="rId28"/>
    <hyperlink ref="O30" r:id="rId29"/>
    <hyperlink ref="O77" r:id="rId30" display="mailto:macgil2405@gmail.com"/>
    <hyperlink ref="O68" r:id="rId31"/>
    <hyperlink ref="O106" r:id="rId32"/>
    <hyperlink ref="O62" r:id="rId33"/>
    <hyperlink ref="O98" r:id="rId34"/>
    <hyperlink ref="O38" r:id="rId35"/>
    <hyperlink ref="O113" r:id="rId36"/>
    <hyperlink ref="O116" r:id="rId37"/>
    <hyperlink ref="O114" r:id="rId38"/>
    <hyperlink ref="O137" r:id="rId39"/>
    <hyperlink ref="O70" r:id="rId40"/>
    <hyperlink ref="O27" r:id="rId41"/>
    <hyperlink ref="O132" r:id="rId42"/>
    <hyperlink ref="O21" r:id="rId43"/>
    <hyperlink ref="O101" r:id="rId44"/>
    <hyperlink ref="O100" r:id="rId45"/>
    <hyperlink ref="O63" r:id="rId46"/>
    <hyperlink ref="O138" r:id="rId47"/>
    <hyperlink ref="O26" r:id="rId48"/>
    <hyperlink ref="O85" r:id="rId49"/>
    <hyperlink ref="O23" r:id="rId50"/>
    <hyperlink ref="O120" r:id="rId51"/>
    <hyperlink ref="O105" r:id="rId52"/>
    <hyperlink ref="O7" r:id="rId53"/>
    <hyperlink ref="O80" r:id="rId54"/>
    <hyperlink ref="O81" r:id="rId55"/>
    <hyperlink ref="O35" r:id="rId56"/>
    <hyperlink ref="O109" r:id="rId57"/>
    <hyperlink ref="O49" r:id="rId58"/>
    <hyperlink ref="O75" r:id="rId59"/>
    <hyperlink ref="O53" r:id="rId60"/>
    <hyperlink ref="O91" r:id="rId61"/>
    <hyperlink ref="O115" r:id="rId62"/>
    <hyperlink ref="O54" r:id="rId63"/>
    <hyperlink ref="O3" r:id="rId64"/>
    <hyperlink ref="O36" r:id="rId65"/>
    <hyperlink ref="O15" r:id="rId66"/>
    <hyperlink ref="O95" r:id="rId67"/>
    <hyperlink ref="O124" r:id="rId68"/>
    <hyperlink ref="O84" r:id="rId69"/>
    <hyperlink ref="O107" r:id="rId70"/>
    <hyperlink ref="O46" r:id="rId71"/>
    <hyperlink ref="O121" r:id="rId72"/>
    <hyperlink ref="O2" r:id="rId73"/>
    <hyperlink ref="O39" r:id="rId74"/>
    <hyperlink ref="O8" r:id="rId75"/>
    <hyperlink ref="O76" r:id="rId76"/>
    <hyperlink ref="O118" r:id="rId77"/>
    <hyperlink ref="O33" r:id="rId78"/>
    <hyperlink ref="O32" r:id="rId79"/>
    <hyperlink ref="O104" r:id="rId80"/>
    <hyperlink ref="O134" r:id="rId81"/>
    <hyperlink ref="O133" r:id="rId82"/>
    <hyperlink ref="O102" r:id="rId83"/>
    <hyperlink ref="O14" r:id="rId84"/>
    <hyperlink ref="O103" r:id="rId85"/>
    <hyperlink ref="O72" r:id="rId86"/>
    <hyperlink ref="O129" r:id="rId87"/>
    <hyperlink ref="O28" r:id="rId88"/>
    <hyperlink ref="O83" r:id="rId89"/>
    <hyperlink ref="O123" r:id="rId90"/>
    <hyperlink ref="O67" r:id="rId91"/>
    <hyperlink ref="O44" r:id="rId92"/>
    <hyperlink ref="O13" r:id="rId93"/>
    <hyperlink ref="O20" r:id="rId94"/>
    <hyperlink ref="O88" r:id="rId95" tooltip="mailto:maudesouricette0608@gmail.com" display="mailto:maudesouricette0608@gmail.com"/>
    <hyperlink ref="O110" r:id="rId96"/>
    <hyperlink ref="O58" r:id="rId97"/>
    <hyperlink ref="O73" r:id="rId98"/>
    <hyperlink ref="O82" r:id="rId99"/>
    <hyperlink ref="O29" r:id="rId100"/>
    <hyperlink ref="O112" r:id="rId101"/>
    <hyperlink ref="O141" r:id="rId102"/>
  </hyperlinks>
  <pageMargins left="0.23622047244094491" right="0.23622047244094491" top="0.74803149606299213" bottom="0.74803149606299213" header="0.31496062992125984" footer="0.31496062992125984"/>
  <pageSetup paperSize="9" orientation="landscape" horizontalDpi="0" verticalDpi="0" r:id="rId103"/>
  <legacyDrawing r:id="rId104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P14"/>
  <sheetViews>
    <sheetView workbookViewId="0">
      <selection activeCell="D25" sqref="D25"/>
    </sheetView>
  </sheetViews>
  <sheetFormatPr baseColWidth="10" defaultRowHeight="12.75"/>
  <cols>
    <col min="1" max="1" width="11.28515625" bestFit="1" customWidth="1"/>
    <col min="2" max="2" width="5.140625" bestFit="1" customWidth="1"/>
    <col min="3" max="3" width="6.85546875" bestFit="1" customWidth="1"/>
    <col min="4" max="4" width="8.140625" bestFit="1" customWidth="1"/>
    <col min="5" max="5" width="19.85546875" bestFit="1" customWidth="1"/>
    <col min="6" max="6" width="2.85546875" style="308" customWidth="1"/>
    <col min="7" max="7" width="4.28515625" customWidth="1"/>
    <col min="8" max="8" width="26" bestFit="1" customWidth="1"/>
    <col min="9" max="9" width="7.42578125" bestFit="1" customWidth="1"/>
    <col min="10" max="10" width="10.85546875" bestFit="1" customWidth="1"/>
    <col min="11" max="11" width="8.85546875" bestFit="1" customWidth="1"/>
    <col min="12" max="12" width="6.7109375" bestFit="1" customWidth="1"/>
    <col min="13" max="13" width="11.28515625" bestFit="1" customWidth="1"/>
    <col min="14" max="14" width="14" bestFit="1" customWidth="1"/>
    <col min="15" max="15" width="28.140625" customWidth="1"/>
    <col min="16" max="16" width="5.42578125" customWidth="1"/>
    <col min="17" max="17" width="12.5703125" bestFit="1" customWidth="1"/>
    <col min="18" max="18" width="12.140625" bestFit="1" customWidth="1"/>
  </cols>
  <sheetData>
    <row r="1" spans="1:16" ht="45">
      <c r="A1" s="267" t="s">
        <v>236</v>
      </c>
      <c r="B1" s="240" t="s">
        <v>147</v>
      </c>
      <c r="C1" s="449" t="s">
        <v>42</v>
      </c>
      <c r="D1" s="158" t="s">
        <v>11</v>
      </c>
      <c r="E1" s="280" t="s">
        <v>2</v>
      </c>
      <c r="F1" s="434" t="s">
        <v>233</v>
      </c>
      <c r="G1" s="219" t="s">
        <v>22</v>
      </c>
      <c r="H1" s="219" t="s">
        <v>18</v>
      </c>
      <c r="I1" s="219" t="s">
        <v>6</v>
      </c>
      <c r="J1" s="219" t="s">
        <v>7</v>
      </c>
      <c r="K1" s="221" t="s">
        <v>3</v>
      </c>
      <c r="L1" s="281" t="s">
        <v>23</v>
      </c>
      <c r="M1" s="222" t="s">
        <v>4</v>
      </c>
      <c r="N1" s="219" t="s">
        <v>5</v>
      </c>
      <c r="O1" s="358">
        <f>COUNTIF(O2:O124,"*@*")</f>
        <v>8</v>
      </c>
      <c r="P1" s="362" t="s">
        <v>148</v>
      </c>
    </row>
    <row r="2" spans="1:16">
      <c r="A2" s="606">
        <v>42255</v>
      </c>
      <c r="B2" s="239">
        <v>1</v>
      </c>
      <c r="C2" s="450" t="s">
        <v>20</v>
      </c>
      <c r="D2" s="158">
        <v>81680</v>
      </c>
      <c r="E2" s="232" t="s">
        <v>1027</v>
      </c>
      <c r="F2" s="693"/>
      <c r="G2" s="232" t="s">
        <v>26</v>
      </c>
      <c r="H2" s="232" t="s">
        <v>85</v>
      </c>
      <c r="I2" s="232">
        <v>4420</v>
      </c>
      <c r="J2" s="234" t="s">
        <v>10</v>
      </c>
      <c r="K2" s="237">
        <v>25402</v>
      </c>
      <c r="L2" s="235" t="s">
        <v>24</v>
      </c>
      <c r="M2" s="232" t="s">
        <v>31</v>
      </c>
      <c r="N2" s="234" t="s">
        <v>34</v>
      </c>
      <c r="O2" s="282" t="s">
        <v>15</v>
      </c>
      <c r="P2" s="363" t="s">
        <v>371</v>
      </c>
    </row>
    <row r="3" spans="1:16">
      <c r="A3" s="606">
        <v>42255</v>
      </c>
      <c r="B3" s="239">
        <v>2</v>
      </c>
      <c r="C3" s="450" t="s">
        <v>20</v>
      </c>
      <c r="D3" s="158">
        <v>81775</v>
      </c>
      <c r="E3" s="232" t="s">
        <v>952</v>
      </c>
      <c r="F3" s="693"/>
      <c r="G3" s="232" t="s">
        <v>26</v>
      </c>
      <c r="H3" s="232" t="s">
        <v>71</v>
      </c>
      <c r="I3" s="232">
        <v>4000</v>
      </c>
      <c r="J3" s="234" t="s">
        <v>1</v>
      </c>
      <c r="K3" s="237">
        <v>19128</v>
      </c>
      <c r="L3" s="235" t="s">
        <v>24</v>
      </c>
      <c r="M3" s="232" t="s">
        <v>47</v>
      </c>
      <c r="N3" s="234" t="s">
        <v>35</v>
      </c>
      <c r="O3" s="282" t="s">
        <v>0</v>
      </c>
      <c r="P3" s="363" t="s">
        <v>372</v>
      </c>
    </row>
    <row r="4" spans="1:16">
      <c r="A4" s="606">
        <v>42255</v>
      </c>
      <c r="B4" s="239">
        <v>3</v>
      </c>
      <c r="C4" s="450" t="s">
        <v>20</v>
      </c>
      <c r="D4" s="158">
        <v>81811</v>
      </c>
      <c r="E4" s="232" t="s">
        <v>954</v>
      </c>
      <c r="F4" s="693"/>
      <c r="G4" s="232" t="s">
        <v>242</v>
      </c>
      <c r="H4" s="232" t="s">
        <v>86</v>
      </c>
      <c r="I4" s="232">
        <v>4342</v>
      </c>
      <c r="J4" s="234" t="s">
        <v>8</v>
      </c>
      <c r="K4" s="237">
        <v>25453</v>
      </c>
      <c r="L4" s="235" t="s">
        <v>24</v>
      </c>
      <c r="M4" s="232" t="s">
        <v>46</v>
      </c>
      <c r="N4" s="234" t="s">
        <v>37</v>
      </c>
      <c r="O4" s="282" t="s">
        <v>9</v>
      </c>
      <c r="P4" s="363" t="s">
        <v>380</v>
      </c>
    </row>
    <row r="5" spans="1:16" s="941" customFormat="1" ht="24">
      <c r="A5" s="942">
        <v>42255</v>
      </c>
      <c r="B5" s="239">
        <v>1</v>
      </c>
      <c r="C5" s="450" t="s">
        <v>144</v>
      </c>
      <c r="D5" s="158">
        <v>19548</v>
      </c>
      <c r="E5" s="232" t="s">
        <v>906</v>
      </c>
      <c r="F5" s="939"/>
      <c r="G5" s="232" t="s">
        <v>242</v>
      </c>
      <c r="H5" s="232" t="s">
        <v>85</v>
      </c>
      <c r="I5" s="232">
        <v>4420</v>
      </c>
      <c r="J5" s="234" t="s">
        <v>10</v>
      </c>
      <c r="K5" s="237">
        <v>35655</v>
      </c>
      <c r="L5" s="235" t="s">
        <v>24</v>
      </c>
      <c r="M5" s="232">
        <v>0</v>
      </c>
      <c r="N5" s="605" t="s">
        <v>261</v>
      </c>
      <c r="O5" s="282" t="s">
        <v>154</v>
      </c>
      <c r="P5" s="940" t="s">
        <v>262</v>
      </c>
    </row>
    <row r="6" spans="1:16">
      <c r="A6" s="606">
        <v>42255</v>
      </c>
      <c r="B6" s="239">
        <v>2</v>
      </c>
      <c r="C6" s="450" t="s">
        <v>144</v>
      </c>
      <c r="D6" s="158">
        <v>19562</v>
      </c>
      <c r="E6" s="232" t="s">
        <v>913</v>
      </c>
      <c r="F6" s="693"/>
      <c r="G6" s="232" t="s">
        <v>242</v>
      </c>
      <c r="H6" s="232" t="s">
        <v>32</v>
      </c>
      <c r="I6" s="232">
        <v>4450</v>
      </c>
      <c r="J6" s="234" t="s">
        <v>95</v>
      </c>
      <c r="K6" s="237">
        <v>34493</v>
      </c>
      <c r="L6" s="235" t="s">
        <v>24</v>
      </c>
      <c r="M6" s="232">
        <v>0</v>
      </c>
      <c r="N6" s="234" t="s">
        <v>33</v>
      </c>
      <c r="O6" s="282" t="s">
        <v>19</v>
      </c>
      <c r="P6" s="363" t="s">
        <v>266</v>
      </c>
    </row>
    <row r="7" spans="1:16">
      <c r="A7" s="606">
        <v>42255</v>
      </c>
      <c r="B7" s="239">
        <v>3</v>
      </c>
      <c r="C7" s="450" t="s">
        <v>144</v>
      </c>
      <c r="D7" s="158">
        <v>71337</v>
      </c>
      <c r="E7" s="232" t="s">
        <v>1028</v>
      </c>
      <c r="F7" s="693"/>
      <c r="G7" s="232" t="s">
        <v>242</v>
      </c>
      <c r="H7" s="232" t="s">
        <v>87</v>
      </c>
      <c r="I7" s="232">
        <v>4420</v>
      </c>
      <c r="J7" s="234" t="s">
        <v>10</v>
      </c>
      <c r="K7" s="237">
        <v>31968</v>
      </c>
      <c r="L7" s="235" t="s">
        <v>24</v>
      </c>
      <c r="M7" s="232">
        <v>0</v>
      </c>
      <c r="N7" s="234" t="s">
        <v>38</v>
      </c>
      <c r="O7" s="282" t="s">
        <v>1201</v>
      </c>
      <c r="P7" s="363" t="s">
        <v>341</v>
      </c>
    </row>
    <row r="8" spans="1:16">
      <c r="A8" s="606">
        <v>42255</v>
      </c>
      <c r="B8" s="239">
        <v>4</v>
      </c>
      <c r="C8" s="450" t="s">
        <v>144</v>
      </c>
      <c r="D8" s="158">
        <v>81810</v>
      </c>
      <c r="E8" s="232" t="s">
        <v>1029</v>
      </c>
      <c r="F8" s="693"/>
      <c r="G8" s="232" t="s">
        <v>242</v>
      </c>
      <c r="H8" s="232" t="s">
        <v>71</v>
      </c>
      <c r="I8" s="232">
        <v>4000</v>
      </c>
      <c r="J8" s="234" t="s">
        <v>1</v>
      </c>
      <c r="K8" s="237">
        <v>25666</v>
      </c>
      <c r="L8" s="235" t="s">
        <v>24</v>
      </c>
      <c r="M8" s="232" t="s">
        <v>47</v>
      </c>
      <c r="N8" s="234" t="s">
        <v>36</v>
      </c>
      <c r="O8" s="282" t="s">
        <v>29</v>
      </c>
      <c r="P8" s="363" t="s">
        <v>379</v>
      </c>
    </row>
    <row r="9" spans="1:16">
      <c r="A9" s="606">
        <v>42255</v>
      </c>
      <c r="B9" s="239">
        <v>5</v>
      </c>
      <c r="C9" s="450" t="s">
        <v>144</v>
      </c>
      <c r="D9" s="158">
        <v>98771</v>
      </c>
      <c r="E9" s="232" t="s">
        <v>988</v>
      </c>
      <c r="F9" s="693"/>
      <c r="G9" s="232" t="s">
        <v>242</v>
      </c>
      <c r="H9" s="232" t="s">
        <v>782</v>
      </c>
      <c r="I9" s="232">
        <v>4800</v>
      </c>
      <c r="J9" s="234" t="s">
        <v>156</v>
      </c>
      <c r="K9" s="237">
        <v>23344</v>
      </c>
      <c r="L9" s="235" t="s">
        <v>24</v>
      </c>
      <c r="M9" s="232" t="s">
        <v>157</v>
      </c>
      <c r="N9" s="234" t="s">
        <v>169</v>
      </c>
      <c r="O9" s="282" t="s">
        <v>161</v>
      </c>
      <c r="P9" s="363" t="s">
        <v>608</v>
      </c>
    </row>
    <row r="10" spans="1:16">
      <c r="A10" s="238"/>
      <c r="B10" s="239"/>
      <c r="C10" s="450"/>
      <c r="D10" s="158"/>
      <c r="E10" s="232"/>
      <c r="F10" s="693"/>
      <c r="G10" s="232"/>
      <c r="H10" s="232"/>
      <c r="I10" s="232"/>
      <c r="J10" s="234"/>
      <c r="K10" s="237"/>
      <c r="L10" s="235"/>
      <c r="M10" s="232"/>
      <c r="N10" s="234"/>
      <c r="O10" s="282"/>
      <c r="P10" s="363"/>
    </row>
    <row r="11" spans="1:16">
      <c r="A11" s="238"/>
      <c r="B11" s="239"/>
      <c r="C11" s="450"/>
      <c r="D11" s="158"/>
      <c r="E11" s="232"/>
      <c r="F11" s="693"/>
      <c r="G11" s="232"/>
      <c r="H11" s="232"/>
      <c r="I11" s="232"/>
      <c r="J11" s="234"/>
      <c r="K11" s="237"/>
      <c r="L11" s="235"/>
      <c r="M11" s="232"/>
      <c r="N11" s="234"/>
      <c r="O11" s="282"/>
      <c r="P11" s="363"/>
    </row>
    <row r="12" spans="1:16">
      <c r="A12" s="238"/>
      <c r="B12" s="239"/>
      <c r="C12" s="450"/>
      <c r="D12" s="158"/>
      <c r="E12" s="232"/>
      <c r="F12" s="693"/>
      <c r="G12" s="232"/>
      <c r="H12" s="232"/>
      <c r="I12" s="232"/>
      <c r="J12" s="234"/>
      <c r="K12" s="237"/>
      <c r="L12" s="235"/>
      <c r="M12" s="232"/>
      <c r="N12" s="234"/>
      <c r="O12" s="282"/>
      <c r="P12" s="363"/>
    </row>
    <row r="13" spans="1:16">
      <c r="A13" s="238"/>
      <c r="B13" s="239"/>
      <c r="C13" s="450"/>
      <c r="D13" s="158"/>
      <c r="E13" s="232"/>
      <c r="F13" s="693"/>
      <c r="G13" s="232"/>
      <c r="H13" s="232"/>
      <c r="I13" s="232"/>
      <c r="J13" s="234"/>
      <c r="K13" s="237"/>
      <c r="L13" s="235"/>
      <c r="M13" s="232"/>
      <c r="N13" s="234"/>
      <c r="O13" s="282"/>
      <c r="P13" s="363"/>
    </row>
    <row r="14" spans="1:16">
      <c r="A14" s="238"/>
      <c r="B14" s="239"/>
      <c r="C14" s="450"/>
      <c r="D14" s="158"/>
      <c r="E14" s="232"/>
      <c r="F14" s="693"/>
      <c r="G14" s="232"/>
      <c r="H14" s="232"/>
      <c r="I14" s="232"/>
      <c r="J14" s="234"/>
      <c r="K14" s="237"/>
      <c r="L14" s="235"/>
      <c r="M14" s="232"/>
      <c r="N14" s="234"/>
      <c r="O14" s="282"/>
      <c r="P14" s="363"/>
    </row>
  </sheetData>
  <autoFilter ref="A1:R1">
    <sortState ref="A2:S10">
      <sortCondition ref="C1"/>
    </sortState>
  </autoFilter>
  <conditionalFormatting sqref="D1">
    <cfRule type="duplicateValues" dxfId="14" priority="15" stopIfTrue="1"/>
  </conditionalFormatting>
  <conditionalFormatting sqref="F2:F8">
    <cfRule type="containsText" dxfId="13" priority="10" operator="containsText" text="T">
      <formula>NOT(ISERROR(SEARCH("T",F2)))</formula>
    </cfRule>
    <cfRule type="containsText" dxfId="12" priority="11" operator="containsText" text="T">
      <formula>NOT(ISERROR(SEARCH("T",F2)))</formula>
    </cfRule>
    <cfRule type="containsText" dxfId="11" priority="12" operator="containsText" text="&lt;&gt;T">
      <formula>NOT(ISERROR(SEARCH("&lt;&gt;T",F2)))</formula>
    </cfRule>
  </conditionalFormatting>
  <conditionalFormatting sqref="B2:B8">
    <cfRule type="cellIs" dxfId="10" priority="9" operator="equal">
      <formula>1</formula>
    </cfRule>
  </conditionalFormatting>
  <conditionalFormatting sqref="D9:D14">
    <cfRule type="duplicateValues" dxfId="9" priority="7" stopIfTrue="1"/>
  </conditionalFormatting>
  <conditionalFormatting sqref="D9:D14">
    <cfRule type="duplicateValues" dxfId="8" priority="6" stopIfTrue="1"/>
  </conditionalFormatting>
  <conditionalFormatting sqref="F9:F14">
    <cfRule type="containsText" dxfId="7" priority="3" operator="containsText" text="T">
      <formula>NOT(ISERROR(SEARCH("T",F9)))</formula>
    </cfRule>
    <cfRule type="containsText" dxfId="6" priority="4" operator="containsText" text="T">
      <formula>NOT(ISERROR(SEARCH("T",F9)))</formula>
    </cfRule>
    <cfRule type="containsText" dxfId="5" priority="5" operator="containsText" text="&lt;&gt;T">
      <formula>NOT(ISERROR(SEARCH("&lt;&gt;T",F9)))</formula>
    </cfRule>
  </conditionalFormatting>
  <conditionalFormatting sqref="B9:B14">
    <cfRule type="cellIs" dxfId="4" priority="2" operator="equal">
      <formula>1</formula>
    </cfRule>
  </conditionalFormatting>
  <conditionalFormatting sqref="D9:D14">
    <cfRule type="duplicateValues" dxfId="3" priority="1"/>
  </conditionalFormatting>
  <conditionalFormatting sqref="D2:D8">
    <cfRule type="duplicateValues" dxfId="2" priority="618" stopIfTrue="1"/>
  </conditionalFormatting>
  <conditionalFormatting sqref="D2:D8">
    <cfRule type="duplicateValues" dxfId="1" priority="620" stopIfTrue="1"/>
  </conditionalFormatting>
  <conditionalFormatting sqref="D2:D8">
    <cfRule type="duplicateValues" dxfId="0" priority="630"/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liste Imprimable</vt:lpstr>
      <vt:lpstr>TCD exemle</vt:lpstr>
      <vt:lpstr>inscription 2015-2016</vt:lpstr>
      <vt:lpstr>Info synthese membres</vt:lpstr>
      <vt:lpstr>Cotisation</vt:lpstr>
      <vt:lpstr>Droit a l'image</vt:lpstr>
      <vt:lpstr>calendrier jrs</vt:lpstr>
      <vt:lpstr>equilibre cotisation</vt:lpstr>
      <vt:lpstr>transfert VL</vt:lpstr>
      <vt:lpstr>Taille teeshirt</vt:lpstr>
      <vt:lpstr>ancien membre</vt:lpstr>
      <vt:lpstr>comité</vt:lpstr>
      <vt:lpstr>Feuil1</vt:lpstr>
      <vt:lpstr>cotisation15_16</vt:lpstr>
      <vt:lpstr>'inscription 2015-2016'!Extraire</vt:lpstr>
      <vt:lpstr>Image</vt:lpstr>
      <vt:lpstr>'ancien membre'!Impression_des_titres</vt:lpstr>
      <vt:lpstr>comité!Impression_des_titres</vt:lpstr>
      <vt:lpstr>'Droit a l''image'!Impression_des_titres</vt:lpstr>
      <vt:lpstr>'liste Imprimable'!Impression_des_titres</vt:lpstr>
      <vt:lpstr>'transfert VL'!Impression_des_titres</vt:lpstr>
      <vt:lpstr>section</vt:lpstr>
      <vt:lpstr>tha</vt:lpstr>
      <vt:lpstr>thb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bortoletto</dc:creator>
  <cp:lastModifiedBy>Admin</cp:lastModifiedBy>
  <cp:lastPrinted>2015-10-12T20:02:53Z</cp:lastPrinted>
  <dcterms:created xsi:type="dcterms:W3CDTF">2013-08-18T12:44:42Z</dcterms:created>
  <dcterms:modified xsi:type="dcterms:W3CDTF">2015-10-13T14:53:53Z</dcterms:modified>
</cp:coreProperties>
</file>