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tables/table2.xml" ContentType="application/vnd.openxmlformats-officedocument.spreadsheetml.table+xml"/>
  <Override PartName="/xl/drawings/drawing5.xml" ContentType="application/vnd.openxmlformats-officedocument.drawing+xml"/>
  <Override PartName="/xl/tables/table3.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tables/table4.xml" ContentType="application/vnd.openxmlformats-officedocument.spreadsheetml.table+xml"/>
  <Override PartName="/xl/drawings/drawing8.xml" ContentType="application/vnd.openxmlformats-officedocument.drawing+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bookViews>
    <workbookView xWindow="1170" yWindow="-90" windowWidth="12120" windowHeight="7725" tabRatio="609" firstSheet="1" activeTab="5"/>
  </bookViews>
  <sheets>
    <sheet name="Utiliser le suivi des factures" sheetId="6" r:id="rId1"/>
    <sheet name="Facture" sheetId="1" r:id="rId2"/>
    <sheet name="Clients" sheetId="3" r:id="rId3"/>
    <sheet name="Factures – Principal" sheetId="2" r:id="rId4"/>
    <sheet name="Détails de la facture" sheetId="4" r:id="rId5"/>
    <sheet name="Devis" sheetId="13" r:id="rId6"/>
    <sheet name="Devis – Principal" sheetId="14" r:id="rId7"/>
    <sheet name="Détails du devis" sheetId="15" r:id="rId8"/>
  </sheets>
  <definedNames>
    <definedName name="Détailsdelafacture">"InvoiceDetails[Invoice No]"</definedName>
    <definedName name="DétailsduDevis">"QuotationDetails[Quotation No]"</definedName>
    <definedName name="_xlnm.Print_Titles" localSheetId="2">Clients!$3:$3</definedName>
    <definedName name="_xlnm.Print_Titles" localSheetId="4">'Détails de la facture'!$3:$3</definedName>
    <definedName name="_xlnm.Print_Titles" localSheetId="7">'Détails du devis'!$3:$3</definedName>
    <definedName name="_xlnm.Print_Titles" localSheetId="6">'Devis – Principal'!$3:$3</definedName>
    <definedName name="_xlnm.Print_Titles" localSheetId="3">'Factures – Principal'!$3:$3</definedName>
    <definedName name="N°deDevis">Devis_Principal[N° de devis]</definedName>
    <definedName name="N°defacture">FacturesPrincipal[N° de facture]</definedName>
    <definedName name="NomDeLaSociete">Devis!$C$1</definedName>
    <definedName name="NomDeLaSociétéF">Facture!$C$1</definedName>
    <definedName name="recherchedeclient">Listedesclients[Recherche]</definedName>
    <definedName name="rngDevis">Devis!$L$8</definedName>
    <definedName name="rngFacture">Facture!$L$9</definedName>
    <definedName name="_xlnm.Print_Area" localSheetId="5">Devis!$A$1:$N$52</definedName>
    <definedName name="_xlnm.Print_Area" localSheetId="1">Facture!$A$1:$N$50</definedName>
  </definedNames>
  <calcPr calcId="145621"/>
</workbook>
</file>

<file path=xl/calcChain.xml><?xml version="1.0" encoding="utf-8"?>
<calcChain xmlns="http://schemas.openxmlformats.org/spreadsheetml/2006/main">
  <c r="K16" i="13" l="1" a="1"/>
  <c r="K16" i="13" s="1"/>
  <c r="K17" i="13" a="1"/>
  <c r="K17" i="13" s="1"/>
  <c r="K18" i="13" a="1"/>
  <c r="K18" i="13" s="1"/>
  <c r="K19" i="13" a="1"/>
  <c r="K19" i="13" s="1"/>
  <c r="K20" i="13" a="1"/>
  <c r="K20" i="13" s="1"/>
  <c r="K21" i="13" a="1"/>
  <c r="K21" i="13" s="1"/>
  <c r="K22" i="13" a="1"/>
  <c r="K22" i="13" s="1"/>
  <c r="K23" i="13" a="1"/>
  <c r="K23" i="13" s="1"/>
  <c r="K24" i="13" a="1"/>
  <c r="K24" i="13" s="1"/>
  <c r="K25" i="13" a="1"/>
  <c r="K25" i="13" s="1"/>
  <c r="K26" i="13" a="1"/>
  <c r="K26" i="13" s="1"/>
  <c r="K27" i="13" a="1"/>
  <c r="K27" i="13" s="1"/>
  <c r="K28" i="13" a="1"/>
  <c r="K28" i="13" s="1"/>
  <c r="K29" i="13" a="1"/>
  <c r="K29" i="13" s="1"/>
  <c r="K30" i="13" a="1"/>
  <c r="K30" i="13" s="1"/>
  <c r="K31" i="13" a="1"/>
  <c r="K31" i="13" s="1"/>
  <c r="K32" i="13" a="1"/>
  <c r="K32" i="13" s="1"/>
  <c r="K33" i="13" a="1"/>
  <c r="K33" i="13" s="1"/>
  <c r="K34" i="13" a="1"/>
  <c r="K34" i="13" s="1"/>
  <c r="K35" i="13" a="1"/>
  <c r="K35" i="13" s="1"/>
  <c r="K36" i="13" a="1"/>
  <c r="K36" i="13" s="1"/>
  <c r="K37" i="13" a="1"/>
  <c r="K37" i="13" s="1"/>
  <c r="K15" i="13" a="1"/>
  <c r="K15" i="13" s="1"/>
  <c r="I16" i="13" a="1"/>
  <c r="I16" i="13" s="1"/>
  <c r="I17" i="13" a="1"/>
  <c r="I17" i="13" s="1"/>
  <c r="I18" i="13" a="1"/>
  <c r="I18" i="13" s="1"/>
  <c r="I19" i="13" a="1"/>
  <c r="I19" i="13" s="1"/>
  <c r="I20" i="13" a="1"/>
  <c r="I20" i="13" s="1"/>
  <c r="I21" i="13" a="1"/>
  <c r="I21" i="13" s="1"/>
  <c r="I22" i="13" a="1"/>
  <c r="I22" i="13" s="1"/>
  <c r="I23" i="13" a="1"/>
  <c r="I23" i="13" s="1"/>
  <c r="I24" i="13" a="1"/>
  <c r="I24" i="13" s="1"/>
  <c r="I25" i="13" a="1"/>
  <c r="I25" i="13" s="1"/>
  <c r="I26" i="13" a="1"/>
  <c r="I26" i="13" s="1"/>
  <c r="I27" i="13" a="1"/>
  <c r="I27" i="13" s="1"/>
  <c r="I28" i="13" a="1"/>
  <c r="I28" i="13" s="1"/>
  <c r="I29" i="13" a="1"/>
  <c r="I29" i="13" s="1"/>
  <c r="I30" i="13" a="1"/>
  <c r="I30" i="13" s="1"/>
  <c r="I31" i="13" a="1"/>
  <c r="I31" i="13" s="1"/>
  <c r="I32" i="13" a="1"/>
  <c r="I32" i="13" s="1"/>
  <c r="I33" i="13" a="1"/>
  <c r="I33" i="13" s="1"/>
  <c r="I34" i="13" a="1"/>
  <c r="I34" i="13" s="1"/>
  <c r="I35" i="13" a="1"/>
  <c r="I35" i="13" s="1"/>
  <c r="I36" i="13" a="1"/>
  <c r="I36" i="13" s="1"/>
  <c r="I37" i="13" a="1"/>
  <c r="I37" i="13" s="1"/>
  <c r="I15" i="13" a="1"/>
  <c r="I15" i="13" s="1"/>
  <c r="H16" i="13" a="1"/>
  <c r="H16" i="13" s="1"/>
  <c r="H17" i="13" a="1"/>
  <c r="H17" i="13" s="1"/>
  <c r="H18" i="13" a="1"/>
  <c r="H18" i="13" s="1"/>
  <c r="H19" i="13" a="1"/>
  <c r="H19" i="13" s="1"/>
  <c r="H20" i="13" a="1"/>
  <c r="H20" i="13" s="1"/>
  <c r="H21" i="13" a="1"/>
  <c r="H21" i="13" s="1"/>
  <c r="H22" i="13" a="1"/>
  <c r="H22" i="13" s="1"/>
  <c r="H23" i="13" a="1"/>
  <c r="H23" i="13" s="1"/>
  <c r="H24" i="13" a="1"/>
  <c r="H24" i="13" s="1"/>
  <c r="H25" i="13" a="1"/>
  <c r="H25" i="13" s="1"/>
  <c r="H26" i="13" a="1"/>
  <c r="H26" i="13" s="1"/>
  <c r="H27" i="13" a="1"/>
  <c r="H27" i="13" s="1"/>
  <c r="H28" i="13" a="1"/>
  <c r="H28" i="13" s="1"/>
  <c r="H29" i="13" a="1"/>
  <c r="H29" i="13" s="1"/>
  <c r="H30" i="13" a="1"/>
  <c r="H30" i="13" s="1"/>
  <c r="H31" i="13" a="1"/>
  <c r="H31" i="13" s="1"/>
  <c r="H32" i="13" a="1"/>
  <c r="H32" i="13" s="1"/>
  <c r="H33" i="13" a="1"/>
  <c r="H33" i="13" s="1"/>
  <c r="H34" i="13" a="1"/>
  <c r="H34" i="13" s="1"/>
  <c r="H35" i="13" a="1"/>
  <c r="H35" i="13" s="1"/>
  <c r="H36" i="13" a="1"/>
  <c r="H36" i="13" s="1"/>
  <c r="H37" i="13" a="1"/>
  <c r="H37" i="13" s="1"/>
  <c r="H15" i="13" a="1"/>
  <c r="H15" i="13" s="1"/>
  <c r="B16" i="13" a="1"/>
  <c r="B16" i="13" s="1"/>
  <c r="B17" i="13" a="1"/>
  <c r="B17" i="13" s="1"/>
  <c r="B18" i="13" a="1"/>
  <c r="B18" i="13" s="1"/>
  <c r="B19" i="13" a="1"/>
  <c r="B19" i="13" s="1"/>
  <c r="B20" i="13" a="1"/>
  <c r="B20" i="13" s="1"/>
  <c r="B21" i="13" a="1"/>
  <c r="B21" i="13" s="1"/>
  <c r="B22" i="13" a="1"/>
  <c r="B22" i="13" s="1"/>
  <c r="B23" i="13" a="1"/>
  <c r="B23" i="13" s="1"/>
  <c r="B24" i="13" a="1"/>
  <c r="B24" i="13" s="1"/>
  <c r="B25" i="13" a="1"/>
  <c r="B25" i="13" s="1"/>
  <c r="B26" i="13" a="1"/>
  <c r="B26" i="13" s="1"/>
  <c r="B27" i="13" a="1"/>
  <c r="B27" i="13" s="1"/>
  <c r="B28" i="13" a="1"/>
  <c r="B28" i="13" s="1"/>
  <c r="B29" i="13" a="1"/>
  <c r="B29" i="13" s="1"/>
  <c r="B30" i="13" a="1"/>
  <c r="B30" i="13" s="1"/>
  <c r="B31" i="13" a="1"/>
  <c r="B31" i="13" s="1"/>
  <c r="B32" i="13" a="1"/>
  <c r="B32" i="13" s="1"/>
  <c r="B33" i="13" a="1"/>
  <c r="B33" i="13" s="1"/>
  <c r="B34" i="13" a="1"/>
  <c r="B34" i="13" s="1"/>
  <c r="B35" i="13" a="1"/>
  <c r="B35" i="13" s="1"/>
  <c r="B36" i="13" a="1"/>
  <c r="B36" i="13" s="1"/>
  <c r="B37" i="13" a="1"/>
  <c r="B37" i="13" s="1"/>
  <c r="C16" i="13" a="1"/>
  <c r="C16" i="13" s="1"/>
  <c r="C17" i="13" a="1"/>
  <c r="C17" i="13" s="1"/>
  <c r="C18" i="13" a="1"/>
  <c r="C18" i="13" s="1"/>
  <c r="C19" i="13" a="1"/>
  <c r="C19" i="13" s="1"/>
  <c r="C20" i="13" a="1"/>
  <c r="C20" i="13" s="1"/>
  <c r="C21" i="13" a="1"/>
  <c r="C21" i="13" s="1"/>
  <c r="C22" i="13" a="1"/>
  <c r="C22" i="13" s="1"/>
  <c r="C23" i="13" a="1"/>
  <c r="C23" i="13" s="1"/>
  <c r="C24" i="13" a="1"/>
  <c r="C24" i="13" s="1"/>
  <c r="C25" i="13" a="1"/>
  <c r="C25" i="13" s="1"/>
  <c r="C26" i="13" a="1"/>
  <c r="C26" i="13" s="1"/>
  <c r="C27" i="13" a="1"/>
  <c r="C27" i="13" s="1"/>
  <c r="C28" i="13" a="1"/>
  <c r="C28" i="13" s="1"/>
  <c r="C29" i="13" a="1"/>
  <c r="C29" i="13" s="1"/>
  <c r="C30" i="13" a="1"/>
  <c r="C30" i="13" s="1"/>
  <c r="C31" i="13" a="1"/>
  <c r="C31" i="13" s="1"/>
  <c r="C32" i="13" a="1"/>
  <c r="C32" i="13" s="1"/>
  <c r="C33" i="13" a="1"/>
  <c r="C33" i="13" s="1"/>
  <c r="C34" i="13" a="1"/>
  <c r="C34" i="13" s="1"/>
  <c r="C35" i="13" a="1"/>
  <c r="C35" i="13" s="1"/>
  <c r="C36" i="13" a="1"/>
  <c r="C36" i="13" s="1"/>
  <c r="C37" i="13" a="1"/>
  <c r="C37" i="13" s="1"/>
  <c r="C15" i="13" a="1"/>
  <c r="C15" i="13" s="1"/>
  <c r="B15" i="13" a="1"/>
  <c r="B15" i="13" s="1"/>
  <c r="B15" i="1"/>
  <c r="I15" i="14"/>
  <c r="I16" i="14"/>
  <c r="H41" i="15"/>
  <c r="H42" i="15"/>
  <c r="H43" i="15"/>
  <c r="H44" i="15"/>
  <c r="H45" i="15"/>
  <c r="H46" i="15"/>
  <c r="H47" i="15"/>
  <c r="H48" i="15"/>
  <c r="H49" i="15"/>
  <c r="H50" i="15"/>
  <c r="H51" i="15"/>
  <c r="H52" i="15"/>
  <c r="I14" i="14" s="1"/>
  <c r="H53" i="15"/>
  <c r="H54" i="15"/>
  <c r="H55" i="15"/>
  <c r="H56" i="15"/>
  <c r="H57" i="15"/>
  <c r="H58" i="15"/>
  <c r="H59" i="15"/>
  <c r="H60" i="15"/>
  <c r="H61" i="15"/>
  <c r="H62" i="15"/>
  <c r="H63" i="15"/>
  <c r="H64" i="15"/>
  <c r="H65" i="15"/>
  <c r="H66" i="15"/>
  <c r="H67" i="15"/>
  <c r="I12" i="14"/>
  <c r="I13" i="14"/>
  <c r="L25" i="13" l="1"/>
  <c r="L21" i="13"/>
  <c r="L17" i="13"/>
  <c r="L36" i="13"/>
  <c r="L32" i="13"/>
  <c r="L28" i="13"/>
  <c r="L24" i="13"/>
  <c r="L20" i="13"/>
  <c r="L16" i="13"/>
  <c r="L29" i="13"/>
  <c r="L37" i="13"/>
  <c r="L33" i="13"/>
  <c r="L35" i="13"/>
  <c r="L31" i="13"/>
  <c r="L27" i="13"/>
  <c r="L23" i="13"/>
  <c r="L19" i="13"/>
  <c r="L34" i="13"/>
  <c r="L30" i="13"/>
  <c r="L26" i="13"/>
  <c r="L22" i="13"/>
  <c r="L18" i="13"/>
  <c r="I17" i="14"/>
  <c r="K15" i="1" l="1" a="1"/>
  <c r="K15" i="1" s="1"/>
  <c r="I15" i="1" l="1" a="1"/>
  <c r="I15" i="1" s="1"/>
  <c r="D23" i="3"/>
  <c r="E23" i="3"/>
  <c r="F23" i="3"/>
  <c r="G23" i="3"/>
  <c r="H23" i="3"/>
  <c r="I23" i="3"/>
  <c r="J23" i="3"/>
  <c r="K23" i="3"/>
  <c r="L23" i="3"/>
  <c r="E15" i="15"/>
  <c r="L15" i="13" s="1"/>
  <c r="L38" i="13" s="1"/>
  <c r="B40" i="1" l="1"/>
  <c r="H32" i="4" l="1"/>
  <c r="H33" i="4"/>
  <c r="H34" i="4"/>
  <c r="H35" i="4"/>
  <c r="H36" i="4"/>
  <c r="H37" i="4"/>
  <c r="H38" i="4"/>
  <c r="C15" i="1" a="1"/>
  <c r="C15" i="1" s="1"/>
  <c r="B15" i="3" l="1"/>
  <c r="B16" i="3"/>
  <c r="B17" i="3"/>
  <c r="B18" i="3"/>
  <c r="B19" i="3"/>
  <c r="B20" i="3"/>
  <c r="B21" i="3"/>
  <c r="B8" i="3"/>
  <c r="B9" i="3"/>
  <c r="B10" i="3"/>
  <c r="B11" i="3"/>
  <c r="B12" i="3"/>
  <c r="B13" i="3"/>
  <c r="B14" i="3"/>
  <c r="E6" i="15" l="1"/>
  <c r="E17" i="15"/>
  <c r="H17" i="15" s="1"/>
  <c r="E16" i="15"/>
  <c r="H16" i="15" s="1"/>
  <c r="E13" i="15"/>
  <c r="E14" i="15"/>
  <c r="H14" i="15" s="1"/>
  <c r="H13" i="15"/>
  <c r="H15" i="15"/>
  <c r="H18" i="15"/>
  <c r="I7" i="14" s="1"/>
  <c r="J7" i="14" s="1"/>
  <c r="H19" i="15"/>
  <c r="H20" i="15"/>
  <c r="H21" i="15"/>
  <c r="J12" i="14" s="1"/>
  <c r="H22" i="15"/>
  <c r="H23" i="15"/>
  <c r="H24" i="15"/>
  <c r="H25" i="15"/>
  <c r="H26" i="15"/>
  <c r="H27" i="15"/>
  <c r="I10" i="14" s="1"/>
  <c r="J10" i="14" s="1"/>
  <c r="H28" i="15"/>
  <c r="H29" i="15"/>
  <c r="H30" i="15"/>
  <c r="H31" i="15"/>
  <c r="H32" i="15"/>
  <c r="H33" i="15"/>
  <c r="H34" i="15"/>
  <c r="H35" i="15"/>
  <c r="H36" i="15"/>
  <c r="H37" i="15"/>
  <c r="H38" i="15"/>
  <c r="H39" i="15"/>
  <c r="H40" i="15"/>
  <c r="E12" i="15"/>
  <c r="H12" i="15" s="1"/>
  <c r="E11" i="15"/>
  <c r="H11" i="15" s="1"/>
  <c r="E10" i="15"/>
  <c r="H10" i="15" s="1"/>
  <c r="E7" i="15"/>
  <c r="H7" i="15" s="1"/>
  <c r="E8" i="15"/>
  <c r="H8" i="15" s="1"/>
  <c r="E9" i="15"/>
  <c r="H9" i="15" s="1"/>
  <c r="H6" i="15"/>
  <c r="J13" i="14"/>
  <c r="B7" i="3"/>
  <c r="I9" i="14" l="1"/>
  <c r="J9" i="14" s="1"/>
  <c r="I11" i="14"/>
  <c r="J11" i="14" s="1"/>
  <c r="I8" i="14"/>
  <c r="J8" i="14" s="1"/>
  <c r="I6" i="14"/>
  <c r="J6" i="14" s="1"/>
  <c r="H5" i="15"/>
  <c r="I5" i="14" s="1"/>
  <c r="J5" i="14" s="1"/>
  <c r="B6" i="3"/>
  <c r="L9" i="13" l="1"/>
  <c r="L10" i="1"/>
  <c r="H31" i="4" l="1"/>
  <c r="B17" i="1" a="1"/>
  <c r="B17" i="1" s="1"/>
  <c r="C17" i="1" a="1"/>
  <c r="C17" i="1" s="1"/>
  <c r="H17" i="1" a="1"/>
  <c r="H17" i="1" s="1"/>
  <c r="I17" i="1" a="1"/>
  <c r="I17" i="1" s="1"/>
  <c r="K17" i="1" a="1"/>
  <c r="K17" i="1" s="1"/>
  <c r="L17" i="1" l="1"/>
  <c r="L39" i="13"/>
  <c r="B19" i="1" a="1"/>
  <c r="B19" i="1" s="1"/>
  <c r="B16" i="1" a="1"/>
  <c r="B16" i="1" s="1"/>
  <c r="B18" i="1" a="1"/>
  <c r="B18" i="1" s="1"/>
  <c r="B13" i="13" l="1"/>
  <c r="C18" i="14"/>
  <c r="H4" i="15"/>
  <c r="H72" i="15" s="1"/>
  <c r="H18" i="14"/>
  <c r="G18" i="14"/>
  <c r="B22" i="3"/>
  <c r="I4" i="14" l="1"/>
  <c r="J4" i="14" s="1"/>
  <c r="L41" i="13"/>
  <c r="H13" i="4" l="1"/>
  <c r="K20" i="1" l="1" a="1"/>
  <c r="K20" i="1" s="1"/>
  <c r="I20" i="1" a="1"/>
  <c r="I20" i="1" s="1"/>
  <c r="H20" i="1" a="1"/>
  <c r="H20" i="1" s="1"/>
  <c r="B20" i="1" a="1"/>
  <c r="B20" i="1" s="1"/>
  <c r="C20" i="1" a="1"/>
  <c r="C20" i="1" s="1"/>
  <c r="C18" i="1" a="1"/>
  <c r="C18" i="1" s="1"/>
  <c r="H18" i="1" a="1"/>
  <c r="H18" i="1" s="1"/>
  <c r="I18" i="1" a="1"/>
  <c r="I18" i="1" s="1"/>
  <c r="K18" i="1" a="1"/>
  <c r="K18" i="1" s="1"/>
  <c r="C19" i="1" a="1"/>
  <c r="C19" i="1" s="1"/>
  <c r="H19" i="1" a="1"/>
  <c r="H19" i="1" s="1"/>
  <c r="I19" i="1" a="1"/>
  <c r="I19" i="1" s="1"/>
  <c r="K19" i="1" a="1"/>
  <c r="K19" i="1" s="1"/>
  <c r="B21" i="1" a="1"/>
  <c r="B21" i="1" s="1"/>
  <c r="C21" i="1" a="1"/>
  <c r="C21" i="1" s="1"/>
  <c r="H21" i="1" a="1"/>
  <c r="H21" i="1" s="1"/>
  <c r="I21" i="1" a="1"/>
  <c r="I21" i="1" s="1"/>
  <c r="K21" i="1" a="1"/>
  <c r="K21" i="1" s="1"/>
  <c r="B22" i="1" a="1"/>
  <c r="B22" i="1" s="1"/>
  <c r="C22" i="1" a="1"/>
  <c r="C22" i="1" s="1"/>
  <c r="H22" i="1" a="1"/>
  <c r="H22" i="1" s="1"/>
  <c r="I22" i="1" a="1"/>
  <c r="I22" i="1" s="1"/>
  <c r="K22" i="1" a="1"/>
  <c r="K22" i="1" s="1"/>
  <c r="B23" i="1" a="1"/>
  <c r="B23" i="1" s="1"/>
  <c r="C23" i="1" a="1"/>
  <c r="C23" i="1" s="1"/>
  <c r="H23" i="1" a="1"/>
  <c r="H23" i="1" s="1"/>
  <c r="I23" i="1" a="1"/>
  <c r="I23" i="1" s="1"/>
  <c r="K23" i="1" a="1"/>
  <c r="K23" i="1" s="1"/>
  <c r="B24" i="1" a="1"/>
  <c r="B24" i="1" s="1"/>
  <c r="C24" i="1" a="1"/>
  <c r="C24" i="1" s="1"/>
  <c r="H24" i="1" a="1"/>
  <c r="H24" i="1" s="1"/>
  <c r="I24" i="1" a="1"/>
  <c r="I24" i="1" s="1"/>
  <c r="K24" i="1" a="1"/>
  <c r="K24" i="1" s="1"/>
  <c r="B25" i="1" a="1"/>
  <c r="B25" i="1" s="1"/>
  <c r="C25" i="1" a="1"/>
  <c r="C25" i="1" s="1"/>
  <c r="H25" i="1" a="1"/>
  <c r="H25" i="1" s="1"/>
  <c r="I25" i="1" a="1"/>
  <c r="I25" i="1" s="1"/>
  <c r="K25" i="1" a="1"/>
  <c r="K25" i="1" s="1"/>
  <c r="B26" i="1" a="1"/>
  <c r="B26" i="1" s="1"/>
  <c r="C26" i="1" a="1"/>
  <c r="C26" i="1" s="1"/>
  <c r="H26" i="1" a="1"/>
  <c r="H26" i="1" s="1"/>
  <c r="I26" i="1" a="1"/>
  <c r="I26" i="1" s="1"/>
  <c r="K26" i="1" a="1"/>
  <c r="K26" i="1" s="1"/>
  <c r="B27" i="1" a="1"/>
  <c r="B27" i="1" s="1"/>
  <c r="C27" i="1" a="1"/>
  <c r="C27" i="1" s="1"/>
  <c r="H27" i="1" a="1"/>
  <c r="H27" i="1" s="1"/>
  <c r="I27" i="1" a="1"/>
  <c r="I27" i="1" s="1"/>
  <c r="K27" i="1" a="1"/>
  <c r="K27" i="1" s="1"/>
  <c r="B28" i="1" a="1"/>
  <c r="B28" i="1" s="1"/>
  <c r="C28" i="1" a="1"/>
  <c r="C28" i="1" s="1"/>
  <c r="H28" i="1" a="1"/>
  <c r="H28" i="1" s="1"/>
  <c r="I28" i="1" a="1"/>
  <c r="I28" i="1" s="1"/>
  <c r="K28" i="1" a="1"/>
  <c r="K28" i="1" s="1"/>
  <c r="B29" i="1" a="1"/>
  <c r="B29" i="1" s="1"/>
  <c r="C29" i="1" a="1"/>
  <c r="C29" i="1" s="1"/>
  <c r="H29" i="1" a="1"/>
  <c r="H29" i="1" s="1"/>
  <c r="I29" i="1" a="1"/>
  <c r="I29" i="1" s="1"/>
  <c r="K29" i="1" a="1"/>
  <c r="K29" i="1" s="1"/>
  <c r="B30" i="1" a="1"/>
  <c r="B30" i="1" s="1"/>
  <c r="C30" i="1" a="1"/>
  <c r="C30" i="1" s="1"/>
  <c r="H30" i="1" a="1"/>
  <c r="H30" i="1" s="1"/>
  <c r="I30" i="1" a="1"/>
  <c r="I30" i="1" s="1"/>
  <c r="K30" i="1" a="1"/>
  <c r="K30" i="1" s="1"/>
  <c r="B31" i="1" a="1"/>
  <c r="B31" i="1" s="1"/>
  <c r="C31" i="1" a="1"/>
  <c r="C31" i="1" s="1"/>
  <c r="H31" i="1" a="1"/>
  <c r="H31" i="1" s="1"/>
  <c r="I31" i="1" a="1"/>
  <c r="I31" i="1" s="1"/>
  <c r="K31" i="1" a="1"/>
  <c r="K31" i="1" s="1"/>
  <c r="B32" i="1" a="1"/>
  <c r="B32" i="1" s="1"/>
  <c r="C32" i="1" a="1"/>
  <c r="C32" i="1" s="1"/>
  <c r="H32" i="1" a="1"/>
  <c r="H32" i="1" s="1"/>
  <c r="I32" i="1" a="1"/>
  <c r="I32" i="1" s="1"/>
  <c r="K32" i="1" a="1"/>
  <c r="K32" i="1" s="1"/>
  <c r="B33" i="1" a="1"/>
  <c r="B33" i="1" s="1"/>
  <c r="C33" i="1" a="1"/>
  <c r="C33" i="1" s="1"/>
  <c r="H33" i="1" a="1"/>
  <c r="H33" i="1" s="1"/>
  <c r="I33" i="1" a="1"/>
  <c r="I33" i="1" s="1"/>
  <c r="K33" i="1" a="1"/>
  <c r="K33" i="1" s="1"/>
  <c r="B34" i="1" a="1"/>
  <c r="B34" i="1" s="1"/>
  <c r="C34" i="1" a="1"/>
  <c r="C34" i="1" s="1"/>
  <c r="H34" i="1" a="1"/>
  <c r="H34" i="1" s="1"/>
  <c r="I34" i="1" a="1"/>
  <c r="I34" i="1" s="1"/>
  <c r="K34" i="1" a="1"/>
  <c r="K34" i="1" s="1"/>
  <c r="B35" i="1" a="1"/>
  <c r="B35" i="1" s="1"/>
  <c r="C35" i="1" a="1"/>
  <c r="C35" i="1" s="1"/>
  <c r="H35" i="1" a="1"/>
  <c r="H35" i="1" s="1"/>
  <c r="I35" i="1" a="1"/>
  <c r="I35" i="1" s="1"/>
  <c r="K35" i="1" a="1"/>
  <c r="K35" i="1" s="1"/>
  <c r="B36" i="1" a="1"/>
  <c r="B36" i="1" s="1"/>
  <c r="C36" i="1" a="1"/>
  <c r="C36" i="1" s="1"/>
  <c r="H36" i="1" a="1"/>
  <c r="H36" i="1" s="1"/>
  <c r="I36" i="1" a="1"/>
  <c r="I36" i="1" s="1"/>
  <c r="K36" i="1" a="1"/>
  <c r="K36" i="1" s="1"/>
  <c r="I16" i="1" a="1"/>
  <c r="I16" i="1" s="1"/>
  <c r="I37" i="1" a="1"/>
  <c r="I37" i="1" s="1"/>
  <c r="K16" i="1" a="1"/>
  <c r="K16" i="1" s="1"/>
  <c r="K37" i="1" a="1"/>
  <c r="K37" i="1" s="1"/>
  <c r="L19" i="1" l="1"/>
  <c r="L30" i="1"/>
  <c r="L25" i="1"/>
  <c r="L33" i="1"/>
  <c r="L21" i="1"/>
  <c r="L26" i="1"/>
  <c r="L22" i="1"/>
  <c r="L34" i="1"/>
  <c r="L24" i="1"/>
  <c r="L32" i="1"/>
  <c r="L23" i="1"/>
  <c r="L31" i="1"/>
  <c r="L36" i="1"/>
  <c r="L28" i="1"/>
  <c r="L20" i="1"/>
  <c r="L27" i="1"/>
  <c r="L18" i="1"/>
  <c r="L35" i="1"/>
  <c r="L29" i="1"/>
  <c r="H6" i="4" l="1"/>
  <c r="H7" i="4"/>
  <c r="H8" i="4"/>
  <c r="H9" i="4"/>
  <c r="H10" i="4"/>
  <c r="H11" i="4"/>
  <c r="H12" i="4"/>
  <c r="H14" i="4"/>
  <c r="H15" i="4"/>
  <c r="H16" i="4"/>
  <c r="H17" i="4"/>
  <c r="H18" i="4"/>
  <c r="H19" i="4"/>
  <c r="H20" i="4"/>
  <c r="H21" i="4"/>
  <c r="H22" i="4"/>
  <c r="H23" i="4"/>
  <c r="H24" i="4"/>
  <c r="H25" i="4"/>
  <c r="I11" i="2" s="1"/>
  <c r="J11" i="2" s="1"/>
  <c r="H26" i="4"/>
  <c r="H27" i="4"/>
  <c r="I12" i="2" s="1"/>
  <c r="J12" i="2" s="1"/>
  <c r="H28" i="4"/>
  <c r="H29" i="4"/>
  <c r="I13" i="2" s="1"/>
  <c r="J13" i="2" s="1"/>
  <c r="H30" i="4"/>
  <c r="H39" i="4"/>
  <c r="H40" i="4"/>
  <c r="H41" i="4"/>
  <c r="H42" i="4"/>
  <c r="H43" i="4"/>
  <c r="H44" i="4"/>
  <c r="H45" i="4"/>
  <c r="H46" i="4"/>
  <c r="H47" i="4"/>
  <c r="I5" i="2" l="1"/>
  <c r="J5" i="2" s="1"/>
  <c r="I6" i="2"/>
  <c r="J6" i="2" s="1"/>
  <c r="I7" i="2"/>
  <c r="J7" i="2" s="1"/>
  <c r="I16" i="2"/>
  <c r="J16" i="2" s="1"/>
  <c r="I17" i="2"/>
  <c r="J17" i="2" s="1"/>
  <c r="I14" i="2"/>
  <c r="J14" i="2" s="1"/>
  <c r="I15" i="2"/>
  <c r="J15" i="2" s="1"/>
  <c r="I19" i="2"/>
  <c r="J19" i="2" s="1"/>
  <c r="I18" i="2"/>
  <c r="J18" i="2" s="1"/>
  <c r="I9" i="2"/>
  <c r="J9" i="2" s="1"/>
  <c r="I8" i="2"/>
  <c r="J8" i="2" s="1"/>
  <c r="I23" i="2"/>
  <c r="J23" i="2" s="1"/>
  <c r="J16" i="14"/>
  <c r="J17" i="14"/>
  <c r="J15" i="14"/>
  <c r="I20" i="2"/>
  <c r="J20" i="2" s="1"/>
  <c r="I22" i="2"/>
  <c r="J22" i="2" s="1"/>
  <c r="I21" i="2"/>
  <c r="J21" i="2" s="1"/>
  <c r="I10" i="2"/>
  <c r="J10" i="2" s="1"/>
  <c r="C23" i="3"/>
  <c r="B13" i="1"/>
  <c r="J14" i="14" l="1"/>
  <c r="J18" i="14" s="1"/>
  <c r="I18" i="14"/>
  <c r="C24" i="2"/>
  <c r="M23" i="3" l="1"/>
  <c r="G24" i="2" l="1"/>
  <c r="H24" i="2"/>
  <c r="K24" i="2"/>
  <c r="H37" i="1" l="1" a="1"/>
  <c r="H37" i="1" s="1"/>
  <c r="L37" i="1" s="1"/>
  <c r="C37" i="1" a="1"/>
  <c r="C37" i="1" s="1"/>
  <c r="B37" i="1" a="1"/>
  <c r="B37" i="1" s="1"/>
  <c r="L40" i="1" l="1"/>
  <c r="H4" i="4"/>
  <c r="H5" i="4"/>
  <c r="I4" i="2" l="1"/>
  <c r="J4" i="2" s="1"/>
  <c r="J24" i="2" s="1"/>
  <c r="H49" i="4"/>
  <c r="L39" i="1"/>
  <c r="I24" i="2" l="1"/>
  <c r="H15" i="1" a="1"/>
  <c r="H15" i="1" s="1"/>
  <c r="H16" i="1" l="1" a="1"/>
  <c r="H16" i="1" s="1"/>
  <c r="L16" i="1" s="1"/>
  <c r="C16" i="1" a="1"/>
  <c r="C16" i="1" s="1"/>
  <c r="L15" i="1" l="1"/>
  <c r="L38" i="1" s="1"/>
  <c r="L41" i="1" s="1"/>
  <c r="B5" i="3" l="1"/>
  <c r="B4" i="3"/>
  <c r="G10" i="13" s="1"/>
  <c r="C8" i="13" l="1"/>
  <c r="C9" i="13"/>
  <c r="C11" i="13"/>
  <c r="C10" i="13"/>
  <c r="G9" i="13"/>
  <c r="G8" i="13"/>
  <c r="H10" i="1"/>
  <c r="D11" i="1"/>
  <c r="H11" i="1"/>
  <c r="H9" i="1"/>
  <c r="D9" i="1"/>
  <c r="D10" i="1"/>
</calcChain>
</file>

<file path=xl/sharedStrings.xml><?xml version="1.0" encoding="utf-8"?>
<sst xmlns="http://schemas.openxmlformats.org/spreadsheetml/2006/main" count="501" uniqueCount="300">
  <si>
    <t>Téléphone</t>
  </si>
  <si>
    <t>TOTAL</t>
  </si>
  <si>
    <t>Nom de la société</t>
  </si>
  <si>
    <t>Nom du contact</t>
  </si>
  <si>
    <t>Adresse</t>
  </si>
  <si>
    <t>Ville</t>
  </si>
  <si>
    <t>Département</t>
  </si>
  <si>
    <t>Description du projet</t>
  </si>
  <si>
    <t>Description</t>
  </si>
  <si>
    <t>Notes</t>
  </si>
  <si>
    <t>Recherche</t>
  </si>
  <si>
    <t>Télécopie</t>
  </si>
  <si>
    <t>Facturer à :</t>
  </si>
  <si>
    <t>Adresse :</t>
  </si>
  <si>
    <t>Téléphone :</t>
  </si>
  <si>
    <t>Date de la facture :</t>
  </si>
  <si>
    <t>Dépôt reçu</t>
  </si>
  <si>
    <t>Sous-total de la facture</t>
  </si>
  <si>
    <t>Taux T.V.A.</t>
  </si>
  <si>
    <t>Autre</t>
  </si>
  <si>
    <t>Télécopie :</t>
  </si>
  <si>
    <t>Date de la facture</t>
  </si>
  <si>
    <t>Quantité</t>
  </si>
  <si>
    <t>Prix</t>
  </si>
  <si>
    <t>Remise</t>
  </si>
  <si>
    <t>Prix unitaire</t>
  </si>
  <si>
    <t>T :</t>
  </si>
  <si>
    <t>T :</t>
  </si>
  <si>
    <t>E-mail</t>
  </si>
  <si>
    <t>Clients</t>
  </si>
  <si>
    <t>Factures</t>
  </si>
  <si>
    <t>Détails de la facture</t>
  </si>
  <si>
    <t>Par où commencer ?</t>
  </si>
  <si>
    <t>Comment utiliser l’outil de suivi des factures ?</t>
  </si>
  <si>
    <t>Comment créer une facture ?</t>
  </si>
  <si>
    <t>1.</t>
  </si>
  <si>
    <t>2.</t>
  </si>
  <si>
    <t>N° d’élément</t>
  </si>
  <si>
    <t>3.</t>
  </si>
  <si>
    <t>N° de facture</t>
  </si>
  <si>
    <t>Total de la facture</t>
  </si>
  <si>
    <t>Total</t>
  </si>
  <si>
    <t>Total des détails</t>
  </si>
  <si>
    <t>N° de facture :</t>
  </si>
  <si>
    <t>4.</t>
  </si>
  <si>
    <t xml:space="preserve">● </t>
  </si>
  <si>
    <t>Si le tableau ne possède pas de ligne Total, commencez à taper sous le tableau. Ce dernier se développe automatiquement quand vous appuyez sur la touche Entrée ou Tab.</t>
  </si>
  <si>
    <t>Dans l’angle inférieur droit du tableau, placez votre souris sur la poignée de redimensionnement du tableau, puis faites-la glisser vers le bas pour augmenter le nombre de lignes disponibles dans le tableau.</t>
  </si>
  <si>
    <t>Société</t>
  </si>
  <si>
    <t>Comment analyser les détails de ma facture ?</t>
  </si>
  <si>
    <t>À propos de l’outil de suivi des factures</t>
  </si>
  <si>
    <t>Conseils pour le filtrage</t>
  </si>
  <si>
    <t>Utilisez plusieurs filtres sur un champ unique ou sur plusieurs champs pour affiner vos résultats.</t>
  </si>
  <si>
    <t>Comment ajouter des clients, des factures et des détails de facture ?</t>
  </si>
  <si>
    <t>Si un tableau comporte une ligne de total, par exemple Clients et Factures, le total calculé reflète uniquement votre liste filtrée.</t>
  </si>
  <si>
    <t>Personnalisez un thème de document.</t>
  </si>
  <si>
    <t>Dépôt</t>
  </si>
  <si>
    <t>Les données des clients, des factures et des détails de facture sont stockées dans des tableaux Excel. Quand vous ajoutez une nouvelle ligne à un tableau, elle est mise en forme automatiquement et tous les calculs sont copiés. Pour ajouter de nouvelles lignes de tableau, procédez de l’une des façons suivantes :</t>
  </si>
  <si>
    <t>Modifiez la feuille Facture en fonction des informations de votre société à l’aide des étapes suivantes :</t>
  </si>
  <si>
    <t>E-mail :</t>
  </si>
  <si>
    <t>Code postal</t>
  </si>
  <si>
    <t>GIRONDE</t>
  </si>
  <si>
    <r>
      <rPr>
        <b/>
        <sz val="10"/>
        <color theme="2" tint="-0.749961851863155"/>
        <rFont val="Calibri"/>
        <family val="2"/>
        <scheme val="minor"/>
      </rPr>
      <t>Remarque :</t>
    </r>
    <r>
      <rPr>
        <sz val="10"/>
        <color theme="2" tint="-0.749961851863155"/>
        <rFont val="Calibri"/>
        <family val="2"/>
        <scheme val="minor"/>
      </rPr>
      <t xml:space="preserve"> la feuille Facture est protégée afin d’éviter les modifications accidentelles. En effet, comme indiqué précédemment, la majorité des données de cette feuille sont extraites de toutes les autres feuilles du classeur. </t>
    </r>
  </si>
  <si>
    <r>
      <rPr>
        <b/>
        <sz val="10"/>
        <color theme="2" tint="-0.749961851863155"/>
        <rFont val="Calibri"/>
        <family val="2"/>
        <scheme val="minor"/>
      </rPr>
      <t>Important :</t>
    </r>
    <r>
      <rPr>
        <sz val="10"/>
        <color theme="2" tint="-0.749961851863155"/>
        <rFont val="Calibri"/>
        <family val="2"/>
        <scheme val="minor"/>
      </rPr>
      <t xml:space="preserve"> ne modifiez pas les informations de facturation. Toutes ces cellules ont des formules qui mettent automatiquement à jour la facture, comme indiqué dans la section </t>
    </r>
    <r>
      <rPr>
        <i/>
        <sz val="10"/>
        <color theme="2" tint="-0.749961851863155"/>
        <rFont val="Calibri"/>
        <family val="2"/>
        <scheme val="minor"/>
      </rPr>
      <t>À propos de l’outil de suivi des factures</t>
    </r>
    <r>
      <rPr>
        <sz val="10"/>
        <color theme="2" tint="-0.749961851863155"/>
        <rFont val="Calibri"/>
        <family val="2"/>
        <scheme val="minor"/>
      </rPr>
      <t xml:space="preserve"> .  </t>
    </r>
  </si>
  <si>
    <r>
      <t xml:space="preserve">Dans la feuille </t>
    </r>
    <r>
      <rPr>
        <b/>
        <sz val="10"/>
        <color theme="2" tint="-0.749961851863155"/>
        <rFont val="Calibri"/>
        <family val="2"/>
        <scheme val="minor"/>
      </rPr>
      <t>Clients</t>
    </r>
    <r>
      <rPr>
        <sz val="10"/>
        <color theme="2" tint="-0.749961851863155"/>
        <rFont val="Calibri"/>
        <family val="2"/>
        <scheme val="minor"/>
      </rPr>
      <t xml:space="preserve"> entrez les informations relatives au client, par exemple le nom et l’adresse de la société. Notez que le numéro de la société est une entrée importante, car il fournit un identificateur unique pour chaque société dans l’outil de suivi des factures. Notez également que vous ne devez ajouter une société qu’une seule fois. Pour les factures ultérieures destinées à la même société, cette étape peut être ignorée. </t>
    </r>
  </si>
  <si>
    <r>
      <rPr>
        <b/>
        <sz val="10"/>
        <color theme="2" tint="-0.749961851863155"/>
        <rFont val="Calibri"/>
        <family val="2"/>
        <scheme val="minor"/>
      </rPr>
      <t>Remarque :</t>
    </r>
    <r>
      <rPr>
        <sz val="10"/>
        <color theme="2" tint="-0.749961851863155"/>
        <rFont val="Calibri"/>
        <family val="2"/>
        <scheme val="minor"/>
      </rPr>
      <t xml:space="preserve">  si vous affectez le même numéro à plusieurs sociétés ou si vous entrez le même nom de société plusieurs fois, les entrées s’affichent en rouge pour vous signaler une duplication d’informations. </t>
    </r>
  </si>
  <si>
    <r>
      <rPr>
        <b/>
        <sz val="10"/>
        <color theme="2" tint="-0.749961851863155"/>
        <rFont val="Calibri"/>
        <family val="2"/>
        <scheme val="minor"/>
      </rPr>
      <t>Remarque :</t>
    </r>
    <r>
      <rPr>
        <sz val="10"/>
        <color theme="2" tint="-0.749961851863155"/>
        <rFont val="Calibri"/>
        <family val="2"/>
        <scheme val="minor"/>
      </rPr>
      <t xml:space="preserve"> vous êtes limité à 25 éléments de détail par facture. Si plus de 25 éléments sont ajoutés, toutes les entrées correspondantes s’affichent en rouge pour vous signaler le dépassement de cette limite. Si vous avez plus de 25 éléments de facture, vous devez créer une deuxième facture. </t>
    </r>
  </si>
  <si>
    <t xml:space="preserve">Personnalisez l’en-tête de facture en indiquant votre nom de société, adresse, ville, code postal, adresse e-mail, site web, etc. Au bas de la facture (ligne 43), modifiez les instructions de paiement. </t>
  </si>
  <si>
    <r>
      <t xml:space="preserve">Une fois que vous avez effectué les modifications souhaitées, revenez à la feuille </t>
    </r>
    <r>
      <rPr>
        <b/>
        <sz val="10"/>
        <color theme="2" tint="-0.749961851863155"/>
        <rFont val="Calibri"/>
        <family val="2"/>
        <scheme val="minor"/>
      </rPr>
      <t>Facture</t>
    </r>
    <r>
      <rPr>
        <sz val="10"/>
        <color theme="2" tint="-0.749961851863155"/>
        <rFont val="Calibri"/>
        <family val="2"/>
        <scheme val="minor"/>
      </rPr>
      <t xml:space="preserve"> du classeur. Sous l’onglet </t>
    </r>
    <r>
      <rPr>
        <b/>
        <sz val="10"/>
        <color theme="2" tint="-0.749961851863155"/>
        <rFont val="Calibri"/>
        <family val="2"/>
        <scheme val="minor"/>
      </rPr>
      <t>Révision</t>
    </r>
    <r>
      <rPr>
        <sz val="10"/>
        <color theme="2" tint="-0.749961851863155"/>
        <rFont val="Calibri"/>
        <family val="2"/>
        <scheme val="minor"/>
      </rPr>
      <t xml:space="preserve"> , dans le groupe </t>
    </r>
    <r>
      <rPr>
        <b/>
        <sz val="10"/>
        <color theme="2" tint="-0.749961851863155"/>
        <rFont val="Calibri"/>
        <family val="2"/>
        <scheme val="minor"/>
      </rPr>
      <t>Modifications</t>
    </r>
    <r>
      <rPr>
        <sz val="10"/>
        <color theme="2" tint="-0.749961851863155"/>
        <rFont val="Calibri"/>
        <family val="2"/>
        <scheme val="minor"/>
      </rPr>
      <t xml:space="preserve"> , sélectionnez </t>
    </r>
    <r>
      <rPr>
        <b/>
        <sz val="10"/>
        <color theme="2" tint="-0.749961851863155"/>
        <rFont val="Calibri"/>
        <family val="2"/>
        <scheme val="minor"/>
      </rPr>
      <t>Protéger la feuille</t>
    </r>
    <r>
      <rPr>
        <sz val="10"/>
        <color theme="2" tint="-0.749961851863155"/>
        <rFont val="Calibri"/>
        <family val="2"/>
        <scheme val="minor"/>
      </rPr>
      <t xml:space="preserve">, puis sélectionnez </t>
    </r>
    <r>
      <rPr>
        <b/>
        <sz val="10"/>
        <color theme="2" tint="-0.749961851863155"/>
        <rFont val="Calibri"/>
        <family val="2"/>
        <scheme val="minor"/>
      </rPr>
      <t>OK.</t>
    </r>
    <r>
      <rPr>
        <sz val="10"/>
        <color theme="2" tint="-0.749961851863155"/>
        <rFont val="Calibri"/>
        <family val="2"/>
        <scheme val="minor"/>
      </rPr>
      <t xml:space="preserve"> Quand la feuille Facture est protégée, la seule cellule que vous pouvez sélectionner est la cellule qui contient la liste déroulante N° de facture.</t>
    </r>
  </si>
  <si>
    <r>
      <t xml:space="preserve">Accédez à la feuille </t>
    </r>
    <r>
      <rPr>
        <b/>
        <sz val="10"/>
        <color theme="2" tint="-0.749961851863155"/>
        <rFont val="Calibri"/>
        <family val="2"/>
        <scheme val="minor"/>
      </rPr>
      <t xml:space="preserve">Facture </t>
    </r>
    <r>
      <rPr>
        <sz val="10"/>
        <color theme="2" tint="-0.749961851863155"/>
        <rFont val="Calibri"/>
        <family val="2"/>
        <scheme val="minor"/>
      </rPr>
      <t xml:space="preserve">du classeur. Sous l’onglet </t>
    </r>
    <r>
      <rPr>
        <b/>
        <sz val="10"/>
        <color theme="2" tint="-0.749961851863155"/>
        <rFont val="Calibri"/>
        <family val="2"/>
        <scheme val="minor"/>
      </rPr>
      <t>Révision</t>
    </r>
    <r>
      <rPr>
        <sz val="10"/>
        <color theme="2" tint="-0.749961851863155"/>
        <rFont val="Calibri"/>
        <family val="2"/>
        <scheme val="minor"/>
      </rPr>
      <t xml:space="preserve"> , dans le groupe </t>
    </r>
    <r>
      <rPr>
        <b/>
        <sz val="10"/>
        <color theme="2" tint="-0.749961851863155"/>
        <rFont val="Calibri"/>
        <family val="2"/>
        <scheme val="minor"/>
      </rPr>
      <t>Modifications</t>
    </r>
    <r>
      <rPr>
        <sz val="10"/>
        <color theme="2" tint="-0.749961851863155"/>
        <rFont val="Calibri"/>
        <family val="2"/>
        <scheme val="minor"/>
      </rPr>
      <t xml:space="preserve"> , sélectionnez </t>
    </r>
    <r>
      <rPr>
        <b/>
        <sz val="10"/>
        <color theme="2" tint="-0.749961851863155"/>
        <rFont val="Calibri"/>
        <family val="2"/>
        <scheme val="minor"/>
      </rPr>
      <t>Ôter la protection de la feuille</t>
    </r>
    <r>
      <rPr>
        <sz val="10"/>
        <color theme="2" tint="-0.749961851863155"/>
        <rFont val="Calibri"/>
        <family val="2"/>
        <scheme val="minor"/>
      </rPr>
      <t xml:space="preserve">. </t>
    </r>
    <r>
      <rPr>
        <b/>
        <sz val="10"/>
        <rFont val="Calibri"/>
        <family val="2"/>
      </rPr>
      <t/>
    </r>
  </si>
  <si>
    <r>
      <rPr>
        <i/>
        <sz val="10"/>
        <color theme="2" tint="-0.749961851863155"/>
        <rFont val="Calibri"/>
        <family val="2"/>
        <scheme val="minor"/>
      </rPr>
      <t xml:space="preserve">(Facultatif) </t>
    </r>
    <r>
      <rPr>
        <sz val="10"/>
        <color theme="2" tint="-0.749961851863155"/>
        <rFont val="Calibri"/>
        <family val="2"/>
        <scheme val="minor"/>
      </rPr>
      <t xml:space="preserve">Modifiez les couleurs du classeur : sous l’onglet </t>
    </r>
    <r>
      <rPr>
        <b/>
        <sz val="10"/>
        <color theme="2" tint="-0.749961851863155"/>
        <rFont val="Calibri"/>
        <family val="2"/>
        <scheme val="minor"/>
      </rPr>
      <t>Mise en page</t>
    </r>
    <r>
      <rPr>
        <sz val="10"/>
        <color theme="2" tint="-0.749961851863155"/>
        <rFont val="Calibri"/>
        <family val="2"/>
        <scheme val="minor"/>
      </rPr>
      <t xml:space="preserve"> , dans le groupe </t>
    </r>
    <r>
      <rPr>
        <b/>
        <sz val="10"/>
        <color theme="2" tint="-0.749961851863155"/>
        <rFont val="Calibri"/>
        <family val="2"/>
        <scheme val="minor"/>
      </rPr>
      <t>Thèmes</t>
    </r>
    <r>
      <rPr>
        <sz val="10"/>
        <color theme="2" tint="-0.749961851863155"/>
        <rFont val="Calibri"/>
        <family val="2"/>
        <scheme val="minor"/>
      </rPr>
      <t xml:space="preserve"> , sélectionnez </t>
    </r>
    <r>
      <rPr>
        <b/>
        <sz val="10"/>
        <color theme="2" tint="-0.749961851863155"/>
        <rFont val="Calibri"/>
        <family val="2"/>
        <scheme val="minor"/>
      </rPr>
      <t>Couleurs</t>
    </r>
    <r>
      <rPr>
        <sz val="10"/>
        <color theme="2" tint="-0.749961851863155"/>
        <rFont val="Calibri"/>
        <family val="2"/>
        <scheme val="minor"/>
      </rPr>
      <t xml:space="preserve"> et sélectionnez un autre ensemble de couleurs de thème à partir de la galerie de couleurs. </t>
    </r>
  </si>
  <si>
    <r>
      <rPr>
        <b/>
        <sz val="10"/>
        <color theme="2" tint="-0.749961851863155"/>
        <rFont val="Calibri"/>
        <family val="2"/>
        <scheme val="minor"/>
      </rPr>
      <t>Conseil :</t>
    </r>
    <r>
      <rPr>
        <sz val="10"/>
        <color theme="2" tint="-0.749961851863155"/>
        <rFont val="Calibri"/>
        <family val="2"/>
        <scheme val="minor"/>
      </rPr>
      <t xml:space="preserve"> créez un ensemble de couleurs de thème personnalisé aux couleurs de votre société. Pour ce faire, sous l’onglet</t>
    </r>
    <r>
      <rPr>
        <b/>
        <sz val="10"/>
        <color theme="2" tint="-0.749961851863155"/>
        <rFont val="Calibri"/>
        <family val="2"/>
        <scheme val="minor"/>
      </rPr>
      <t xml:space="preserve"> Mise en page</t>
    </r>
    <r>
      <rPr>
        <sz val="10"/>
        <color theme="2" tint="-0.749961851863155"/>
        <rFont val="Calibri"/>
        <family val="2"/>
        <scheme val="minor"/>
      </rPr>
      <t xml:space="preserve"> , dans le groupe </t>
    </r>
    <r>
      <rPr>
        <b/>
        <sz val="10"/>
        <color theme="2" tint="-0.749961851863155"/>
        <rFont val="Calibri"/>
        <family val="2"/>
        <scheme val="minor"/>
      </rPr>
      <t>Thèmes</t>
    </r>
    <r>
      <rPr>
        <sz val="10"/>
        <color theme="2" tint="-0.749961851863155"/>
        <rFont val="Calibri"/>
        <family val="2"/>
        <scheme val="minor"/>
      </rPr>
      <t xml:space="preserve"> , sélectionnez </t>
    </r>
    <r>
      <rPr>
        <b/>
        <sz val="10"/>
        <color theme="2" tint="-0.749961851863155"/>
        <rFont val="Calibri"/>
        <family val="2"/>
        <scheme val="minor"/>
      </rPr>
      <t>Couleurs</t>
    </r>
    <r>
      <rPr>
        <sz val="10"/>
        <color theme="2" tint="-0.749961851863155"/>
        <rFont val="Calibri"/>
        <family val="2"/>
        <scheme val="minor"/>
      </rPr>
      <t>, puis sélectionnez</t>
    </r>
    <r>
      <rPr>
        <b/>
        <sz val="10"/>
        <color theme="2" tint="-0.749961851863155"/>
        <rFont val="Calibri"/>
        <family val="2"/>
        <scheme val="minor"/>
      </rPr>
      <t xml:space="preserve"> Créer de nouvelles couleurs de thème</t>
    </r>
    <r>
      <rPr>
        <sz val="10"/>
        <color theme="2" tint="-0.749961851863155"/>
        <rFont val="Calibri"/>
        <family val="2"/>
        <scheme val="minor"/>
      </rPr>
      <t xml:space="preserve">. Pour plus d’informations sur la création d’un ensemble de couleurs personnalisé, consultez la rubrique d’aide suivante : </t>
    </r>
  </si>
  <si>
    <r>
      <t xml:space="preserve">Comme indiqué dans la section </t>
    </r>
    <r>
      <rPr>
        <i/>
        <sz val="10"/>
        <color theme="2" tint="-0.749961851863155"/>
        <rFont val="Calibri"/>
        <family val="2"/>
        <scheme val="minor"/>
      </rPr>
      <t>À propos de l’outil de suivi des factures</t>
    </r>
    <r>
      <rPr>
        <sz val="10"/>
        <color theme="2" tint="-0.749961851863155"/>
        <rFont val="Calibri"/>
        <family val="2"/>
        <scheme val="minor"/>
      </rPr>
      <t xml:space="preserve"> , une fois que vous avez entré plusieurs factures, vous pouvez afficher une liste de toutes les factures relatives à un client, un projet, un intervalle de dates spécifique, etc. Ce type d’analyse s’effectue à l’aide d’un filtre qui vous permet d’affiner rapidement une liste de données. Pour accéder à un filtre sur les tables relatives aux clients, aux factures ou aux détails de facture, sélectionnez une flèche déroulante en regard du nom de champ d’une table. Un volet Filtre s’affiche en vous proposant diverses options de filtrage. Voici quelques exemples de filtrage pour vous aider à démarrer :</t>
    </r>
  </si>
  <si>
    <r>
      <rPr>
        <b/>
        <sz val="10"/>
        <color rgb="FF3DAFA7"/>
        <rFont val="Calibri"/>
        <family val="2"/>
        <scheme val="minor"/>
      </rPr>
      <t xml:space="preserve">Pour afficher toutes les factures du mois précédent : </t>
    </r>
    <r>
      <rPr>
        <sz val="10"/>
        <color theme="2" tint="-0.749961851863155"/>
        <rFont val="Calibri"/>
        <family val="2"/>
        <scheme val="minor"/>
      </rPr>
      <t>dans la feuille Factures - Principal, à droite du champ Date de la facture, sélectionnez la flèche déroulante, pointez sur Filtres chronologiques, puis sélectionnez Le mois dernier.</t>
    </r>
  </si>
  <si>
    <r>
      <t xml:space="preserve">Pour effacer un seul filtre, sélectionnez la flèche déroulante d’une colonne préalablement filtrée, puis sélectionnez </t>
    </r>
    <r>
      <rPr>
        <b/>
        <sz val="10"/>
        <color theme="2" tint="-0.749961851863155"/>
        <rFont val="Calibri"/>
        <family val="2"/>
        <scheme val="minor"/>
      </rPr>
      <t xml:space="preserve">Effacer le filtre </t>
    </r>
    <r>
      <rPr>
        <b/>
        <i/>
        <sz val="10"/>
        <color theme="2" tint="-0.749961851863155"/>
        <rFont val="Calibri"/>
        <family val="2"/>
        <scheme val="minor"/>
      </rPr>
      <t>&lt;nom du champ&gt;</t>
    </r>
    <r>
      <rPr>
        <sz val="10"/>
        <color theme="2" tint="-0.749961851863155"/>
        <rFont val="Calibri"/>
        <family val="2"/>
        <scheme val="minor"/>
      </rPr>
      <t>.</t>
    </r>
  </si>
  <si>
    <r>
      <t xml:space="preserve">Pour effacer plusieurs filtres en même temps, placez votre pointeur de cellule dans le tableau, sous l’onglet </t>
    </r>
    <r>
      <rPr>
        <b/>
        <sz val="10"/>
        <color theme="2" tint="-0.749961851863155"/>
        <rFont val="Calibri"/>
        <family val="2"/>
        <scheme val="minor"/>
      </rPr>
      <t>Accueil</t>
    </r>
    <r>
      <rPr>
        <sz val="10"/>
        <color theme="2" tint="-0.749961851863155"/>
        <rFont val="Calibri"/>
        <family val="2"/>
        <scheme val="minor"/>
      </rPr>
      <t xml:space="preserve"> , dans le groupe </t>
    </r>
    <r>
      <rPr>
        <b/>
        <sz val="10"/>
        <color theme="2" tint="-0.749961851863155"/>
        <rFont val="Calibri"/>
        <family val="2"/>
        <scheme val="minor"/>
      </rPr>
      <t>Édition</t>
    </r>
    <r>
      <rPr>
        <sz val="10"/>
        <color theme="2" tint="-0.749961851863155"/>
        <rFont val="Calibri"/>
        <family val="2"/>
        <scheme val="minor"/>
      </rPr>
      <t xml:space="preserve"> , sélectionnez </t>
    </r>
    <r>
      <rPr>
        <b/>
        <sz val="10"/>
        <color theme="2" tint="-0.749961851863155"/>
        <rFont val="Calibri"/>
        <family val="2"/>
        <scheme val="minor"/>
      </rPr>
      <t>Trier et filtrer</t>
    </r>
    <r>
      <rPr>
        <sz val="10"/>
        <color theme="2" tint="-0.749961851863155"/>
        <rFont val="Calibri"/>
        <family val="2"/>
        <scheme val="minor"/>
      </rPr>
      <t xml:space="preserve">, puis sélectionnez </t>
    </r>
    <r>
      <rPr>
        <b/>
        <sz val="10"/>
        <color theme="2" tint="-0.749961851863155"/>
        <rFont val="Calibri"/>
        <family val="2"/>
        <scheme val="minor"/>
      </rPr>
      <t>Effacer.</t>
    </r>
  </si>
  <si>
    <r>
      <t xml:space="preserve">Dans la feuille </t>
    </r>
    <r>
      <rPr>
        <b/>
        <sz val="10"/>
        <color theme="2" tint="-0.749961851863155"/>
        <rFont val="Calibri"/>
        <family val="2"/>
        <scheme val="minor"/>
      </rPr>
      <t>Factures -</t>
    </r>
    <r>
      <rPr>
        <sz val="10"/>
        <color theme="2" tint="-0.749961851863155"/>
        <rFont val="Calibri"/>
        <family val="2"/>
        <scheme val="minor"/>
      </rPr>
      <t xml:space="preserve"> </t>
    </r>
    <r>
      <rPr>
        <b/>
        <sz val="10"/>
        <color theme="2" tint="-0.749961851863155"/>
        <rFont val="Calibri"/>
        <family val="2"/>
        <scheme val="minor"/>
      </rPr>
      <t>Principal</t>
    </r>
    <r>
      <rPr>
        <sz val="10"/>
        <color theme="2" tint="-0.749961851863155"/>
        <rFont val="Calibri"/>
        <family val="2"/>
        <scheme val="minor"/>
      </rPr>
      <t xml:space="preserve"> , entrez les informations principales de votre facture, par exemple le numéro de facture, la date de facturation et la description du projet. À l’image du numéro de société, le numéro de facture est une entrée importante, car il fournit un identificateur unique pour chaque facture dans l’outil de suivi des factures. Le nom de société est une autre entrée importante. Quand vous sélectionnez une société dans la liste déroulante, votre facture est associée à cette société. Quand vous sélectionnez ensuite un numéro de facture dans la feuille Facture, les informations relatives à cette société, telles que son nom et son adresse, sont indiquées automatiquement sur la facture.</t>
    </r>
  </si>
  <si>
    <r>
      <t xml:space="preserve">Dans la feuille </t>
    </r>
    <r>
      <rPr>
        <b/>
        <sz val="10"/>
        <color theme="2" tint="-0.749961851863155"/>
        <rFont val="Calibri"/>
        <family val="2"/>
        <scheme val="minor"/>
      </rPr>
      <t xml:space="preserve">Détails de la facture </t>
    </r>
    <r>
      <rPr>
        <sz val="10"/>
        <color theme="2" tint="-0.749961851863155"/>
        <rFont val="Calibri"/>
        <family val="2"/>
        <scheme val="minor"/>
      </rPr>
      <t>, entrez les détails de votre facture, par exemple une description d’article, un numéro d’article, une quantité et un prix unitaire. La zone de liste déroulante N° de facture fournit une liste des factures que vous avez entrées dans la feuille Factures - Principal afin de faciliter la saisie des données. Comme pour le numéro de société à l’étape précédente, le numéro de facture associe l’élément de détail à une facture spécifique. Quand vous sélectionnez un numéro de facture dans la feuille Facture à partir de la liste déroulante N° de facture, les éléments de détail de la facture correspondante s’affichent.</t>
    </r>
  </si>
  <si>
    <t>Placez votre pointeur de cellule dans la dernière cellule au-dessus de la ligne Total, par exemple pour le tableau Factures, placez le pointeur dans la cellule Notes de la dernière facture, puis appuyez sur la touche Tab.</t>
  </si>
  <si>
    <r>
      <t xml:space="preserve">Pour afficher le montant total que vous avez facturé à un client spécifique : dans la feuille Factures - Principal, à droite du champ N° de société, sélectionnez la flèche déroulante. Dans le volet Filtre, cliquez sur </t>
    </r>
    <r>
      <rPr>
        <b/>
        <sz val="10"/>
        <color theme="2" tint="-0.749961851863155"/>
        <rFont val="Calibri"/>
        <family val="2"/>
        <scheme val="minor"/>
      </rPr>
      <t>Sélectionner tout</t>
    </r>
    <r>
      <rPr>
        <sz val="10"/>
        <color theme="2" tint="-0.749961851863155"/>
        <rFont val="Calibri"/>
        <family val="2"/>
        <scheme val="minor"/>
      </rPr>
      <t xml:space="preserve"> pour désélectionner toutes les sociétés, sélectionnez la société souhaitée, puis sélectionnez </t>
    </r>
    <r>
      <rPr>
        <b/>
        <sz val="10"/>
        <color theme="2" tint="-0.749961851863155"/>
        <rFont val="Calibri"/>
        <family val="2"/>
        <scheme val="minor"/>
      </rPr>
      <t>OK.</t>
    </r>
    <r>
      <rPr>
        <sz val="10"/>
        <color theme="2" tint="-0.749961851863155"/>
        <rFont val="Calibri"/>
        <family val="2"/>
        <scheme val="minor"/>
      </rPr>
      <t xml:space="preserve"> </t>
    </r>
  </si>
  <si>
    <r>
      <rPr>
        <b/>
        <sz val="10"/>
        <color theme="2" tint="-0.749961851863155"/>
        <rFont val="Calibri"/>
        <family val="2"/>
        <scheme val="minor"/>
      </rPr>
      <t>Conseil :</t>
    </r>
    <r>
      <rPr>
        <sz val="10"/>
        <color theme="2" tint="-0.749961851863155"/>
        <rFont val="Calibri"/>
        <family val="2"/>
        <scheme val="minor"/>
      </rPr>
      <t xml:space="preserve"> dans le volet </t>
    </r>
    <r>
      <rPr>
        <b/>
        <sz val="10"/>
        <color theme="2" tint="-0.749961851863155"/>
        <rFont val="Calibri"/>
        <family val="2"/>
        <scheme val="minor"/>
      </rPr>
      <t>Filtre</t>
    </r>
    <r>
      <rPr>
        <sz val="10"/>
        <color theme="2" tint="-0.749961851863155"/>
        <rFont val="Calibri"/>
        <family val="2"/>
        <scheme val="minor"/>
      </rPr>
      <t xml:space="preserve"> , vous pouvez également taper le nom du client dans la zone de texte </t>
    </r>
    <r>
      <rPr>
        <b/>
        <sz val="10"/>
        <color theme="2" tint="-0.749961851863155"/>
        <rFont val="Calibri"/>
        <family val="2"/>
        <scheme val="minor"/>
      </rPr>
      <t>Rechercher</t>
    </r>
    <r>
      <rPr>
        <sz val="10"/>
        <color theme="2" tint="-0.749961851863155"/>
        <rFont val="Calibri"/>
        <family val="2"/>
        <scheme val="minor"/>
      </rPr>
      <t xml:space="preserve"> afin d’effectuer une recherche rapide dans la liste disponible.</t>
    </r>
  </si>
  <si>
    <r>
      <rPr>
        <b/>
        <sz val="10"/>
        <color rgb="FF3DAFA7"/>
        <rFont val="Calibri"/>
        <family val="2"/>
        <scheme val="minor"/>
      </rPr>
      <t>Pour afficher toutes les factures d’un client spécifique et d’un ou de plusieurs projets spécifiques </t>
    </r>
    <r>
      <rPr>
        <b/>
        <sz val="10"/>
        <color theme="2" tint="-0.749961851863155"/>
        <rFont val="Calibri"/>
        <family val="2"/>
        <scheme val="minor"/>
      </rPr>
      <t>:</t>
    </r>
    <r>
      <rPr>
        <sz val="10"/>
        <color theme="2" tint="-0.749961851863155"/>
        <rFont val="Calibri"/>
        <family val="2"/>
        <scheme val="minor"/>
      </rPr>
      <t xml:space="preserve"> commencez par filtrer le client souhaité à l’aide des étapes décrites dans l’exemple précédent. Sélectionnez ensuite la flèche déroulante à droite du numéro de projet. Dans le volet Filtre, sélectionnez le ou les projets souhaités, puis sélectionnez </t>
    </r>
    <r>
      <rPr>
        <b/>
        <sz val="10"/>
        <color theme="2" tint="-0.749961851863155"/>
        <rFont val="Calibri"/>
        <family val="2"/>
        <scheme val="minor"/>
      </rPr>
      <t>OK.</t>
    </r>
    <r>
      <rPr>
        <sz val="10"/>
        <color theme="2" tint="-0.749961851863155"/>
        <rFont val="Calibri"/>
        <family val="2"/>
        <scheme val="minor"/>
      </rPr>
      <t xml:space="preserve"> </t>
    </r>
  </si>
  <si>
    <r>
      <rPr>
        <b/>
        <sz val="10"/>
        <color rgb="FF3DAFA7"/>
        <rFont val="Calibri"/>
        <family val="2"/>
        <scheme val="minor"/>
      </rPr>
      <t>Pour afficher tous les clients ayant le même indicatif régional :</t>
    </r>
    <r>
      <rPr>
        <sz val="10"/>
        <color rgb="FF3DAFA7"/>
        <rFont val="Calibri"/>
        <family val="2"/>
        <scheme val="minor"/>
      </rPr>
      <t xml:space="preserve"> </t>
    </r>
    <r>
      <rPr>
        <sz val="10"/>
        <color theme="2" tint="-0.749961851863155"/>
        <rFont val="Calibri"/>
        <family val="2"/>
        <scheme val="minor"/>
      </rPr>
      <t xml:space="preserve">dans la feuille Clients, à droite du champ Téléphone, sélectionnez la flèche déroulante. Dans le volet Filtre, cliquez dans la zone de texte Rechercher, tapez l’indicatif régional, puis sélectionnez </t>
    </r>
    <r>
      <rPr>
        <b/>
        <sz val="10"/>
        <color theme="2" tint="-0.749961851863155"/>
        <rFont val="Calibri"/>
        <family val="2"/>
        <scheme val="minor"/>
      </rPr>
      <t>OK.</t>
    </r>
    <r>
      <rPr>
        <sz val="10"/>
        <color theme="2" tint="-0.749961851863155"/>
        <rFont val="Calibri"/>
        <family val="2"/>
        <scheme val="minor"/>
      </rPr>
      <t xml:space="preserve"> </t>
    </r>
  </si>
  <si>
    <t>L’outil de suivi des factures est conçu pour conserver un historique des clients, des factures et des détails de facture, ce qui vous permet de stocker plusieurs factures sans avoir à créer plusieurs fichiers. Vous pouvez également utiliser l’outil de suivi des factures pour analyser vos données de facturation antérieures. Par exemple, vous pouvez afficher toutes les factures relatives à un client ou un projet spécifique, ou bien toutes les factures du mois dernier, de l’année dernière, etc.</t>
  </si>
  <si>
    <r>
      <t xml:space="preserve">Avant de commencer, jetez un coup d’œil aux exemples de données fournis. Dans la feuille </t>
    </r>
    <r>
      <rPr>
        <b/>
        <sz val="10"/>
        <color theme="2" tint="-0.749961851863155"/>
        <rFont val="Calibri"/>
        <family val="2"/>
        <scheme val="minor"/>
      </rPr>
      <t>Facture</t>
    </r>
    <r>
      <rPr>
        <sz val="10"/>
        <color theme="2" tint="-0.749961851863155"/>
        <rFont val="Calibri"/>
        <family val="2"/>
        <scheme val="minor"/>
      </rPr>
      <t xml:space="preserve"> du classeur, sélectionnez la cellule située à droite de</t>
    </r>
    <r>
      <rPr>
        <b/>
        <sz val="10"/>
        <color theme="2" tint="-0.749961851863155"/>
        <rFont val="Calibri"/>
        <family val="2"/>
        <scheme val="minor"/>
      </rPr>
      <t xml:space="preserve"> N° de facture</t>
    </r>
    <r>
      <rPr>
        <sz val="10"/>
        <color theme="2" tint="-0.749961851863155"/>
        <rFont val="Calibri"/>
        <family val="2"/>
        <scheme val="minor"/>
      </rPr>
      <t xml:space="preserve"> (cellule </t>
    </r>
    <r>
      <rPr>
        <b/>
        <sz val="10"/>
        <color theme="2" tint="-0.749961851863155"/>
        <rFont val="Calibri"/>
        <family val="2"/>
        <scheme val="minor"/>
      </rPr>
      <t>L8</t>
    </r>
    <r>
      <rPr>
        <sz val="10"/>
        <color theme="2" tint="-0.749961851863155"/>
        <rFont val="Calibri"/>
        <family val="2"/>
        <scheme val="minor"/>
      </rPr>
      <t xml:space="preserve">) et une liste déroulante s’affiche. Sélectionnez la flèche déroulante, puis un exemple de facture. Notez que l’ensemble des informations de la facture change automatiquement afin de refléter la facture sélectionnée. À présent, examinez les feuilles </t>
    </r>
    <r>
      <rPr>
        <b/>
        <sz val="10"/>
        <color theme="2" tint="-0.749961851863155"/>
        <rFont val="Calibri"/>
        <family val="2"/>
        <scheme val="minor"/>
      </rPr>
      <t>Clients</t>
    </r>
    <r>
      <rPr>
        <sz val="10"/>
        <color theme="2" tint="-0.749961851863155"/>
        <rFont val="Calibri"/>
        <family val="2"/>
        <scheme val="minor"/>
      </rPr>
      <t xml:space="preserve">, </t>
    </r>
    <r>
      <rPr>
        <b/>
        <sz val="10"/>
        <color theme="2" tint="-0.749961851863155"/>
        <rFont val="Calibri"/>
        <family val="2"/>
        <scheme val="minor"/>
      </rPr>
      <t>Factures - Principal</t>
    </r>
    <r>
      <rPr>
        <sz val="10"/>
        <color theme="2" tint="-0.749961851863155"/>
        <rFont val="Calibri"/>
        <family val="2"/>
        <scheme val="minor"/>
      </rPr>
      <t xml:space="preserve"> et </t>
    </r>
    <r>
      <rPr>
        <b/>
        <sz val="10"/>
        <color theme="2" tint="-0.749961851863155"/>
        <rFont val="Calibri"/>
        <family val="2"/>
        <scheme val="minor"/>
      </rPr>
      <t>Détails de la facture</t>
    </r>
    <r>
      <rPr>
        <sz val="10"/>
        <color theme="2" tint="-0.749961851863155"/>
        <rFont val="Calibri"/>
        <family val="2"/>
        <scheme val="minor"/>
      </rPr>
      <t xml:space="preserve"> du classeur. Chacune de ces feuilles fournit des informations à la facture et toutes les modifications apportées sont mises à jour automatiquement. </t>
    </r>
  </si>
  <si>
    <r>
      <rPr>
        <b/>
        <sz val="10"/>
        <color theme="2" tint="-0.749961851863155"/>
        <rFont val="Calibri"/>
        <family val="2"/>
        <scheme val="minor"/>
      </rPr>
      <t>Remarque :</t>
    </r>
    <r>
      <rPr>
        <sz val="10"/>
        <color theme="2" tint="-0.749961851863155"/>
        <rFont val="Calibri"/>
        <family val="2"/>
        <scheme val="minor"/>
      </rPr>
      <t xml:space="preserve">  si vous affectez le même numéro à plusieurs factures, les entrées s’affichent en rouge pour signaler la duplication d’informations. </t>
    </r>
  </si>
  <si>
    <r>
      <t xml:space="preserve">Sous l’onglet </t>
    </r>
    <r>
      <rPr>
        <b/>
        <sz val="10"/>
        <color theme="2" tint="-0.749961851863155"/>
        <rFont val="Calibri"/>
        <family val="2"/>
        <scheme val="minor"/>
      </rPr>
      <t>Accueil</t>
    </r>
    <r>
      <rPr>
        <sz val="10"/>
        <color theme="2" tint="-0.749961851863155"/>
        <rFont val="Calibri"/>
        <family val="2"/>
        <scheme val="minor"/>
      </rPr>
      <t xml:space="preserve"> , dans le groupe </t>
    </r>
    <r>
      <rPr>
        <b/>
        <sz val="10"/>
        <color theme="2" tint="-0.749961851863155"/>
        <rFont val="Calibri"/>
        <family val="2"/>
        <scheme val="minor"/>
      </rPr>
      <t>Cellules</t>
    </r>
    <r>
      <rPr>
        <sz val="10"/>
        <color theme="2" tint="-0.749961851863155"/>
        <rFont val="Calibri"/>
        <family val="2"/>
        <scheme val="minor"/>
      </rPr>
      <t xml:space="preserve"> , sélectionnez </t>
    </r>
    <r>
      <rPr>
        <b/>
        <sz val="10"/>
        <color theme="2" tint="-0.749961851863155"/>
        <rFont val="Calibri"/>
        <family val="2"/>
        <scheme val="minor"/>
      </rPr>
      <t>Insérer</t>
    </r>
    <r>
      <rPr>
        <sz val="10"/>
        <color theme="2" tint="-0.749961851863155"/>
        <rFont val="Calibri"/>
        <family val="2"/>
        <scheme val="minor"/>
      </rPr>
      <t xml:space="preserve"> , puis sélectionnez </t>
    </r>
    <r>
      <rPr>
        <b/>
        <sz val="10"/>
        <color theme="2" tint="-0.749961851863155"/>
        <rFont val="Calibri"/>
        <family val="2"/>
        <scheme val="minor"/>
      </rPr>
      <t>Lignes de tableau en haut</t>
    </r>
    <r>
      <rPr>
        <sz val="10"/>
        <color theme="2" tint="-0.749961851863155"/>
        <rFont val="Calibri"/>
        <family val="2"/>
        <scheme val="minor"/>
      </rPr>
      <t xml:space="preserve"> ou </t>
    </r>
    <r>
      <rPr>
        <b/>
        <sz val="10"/>
        <color theme="2" tint="-0.749961851863155"/>
        <rFont val="Calibri"/>
        <family val="2"/>
        <scheme val="minor"/>
      </rPr>
      <t>Lignes de tableau en dessous</t>
    </r>
    <r>
      <rPr>
        <sz val="10"/>
        <color theme="2" tint="-0.749961851863155"/>
        <rFont val="Calibri"/>
        <family val="2"/>
        <scheme val="minor"/>
      </rPr>
      <t xml:space="preserve">. </t>
    </r>
  </si>
  <si>
    <t>N° de société</t>
  </si>
  <si>
    <t>Mairie de Marsas</t>
  </si>
  <si>
    <r>
      <t>Mme Maryline </t>
    </r>
    <r>
      <rPr>
        <b/>
        <sz val="12"/>
        <color rgb="FF545454"/>
        <rFont val="Arial"/>
        <family val="2"/>
      </rPr>
      <t>JAFFRES</t>
    </r>
  </si>
  <si>
    <t>Marsas</t>
  </si>
  <si>
    <t>33620</t>
  </si>
  <si>
    <t>05 57 68 71 16</t>
  </si>
  <si>
    <t> 05 57 68 79 69</t>
  </si>
  <si>
    <t>1 - Mairie de Marsas</t>
  </si>
  <si>
    <t>TAP du 19/09/2014</t>
  </si>
  <si>
    <t>Argiope</t>
  </si>
  <si>
    <t>12 lieu-dit GRUGIER</t>
  </si>
  <si>
    <t>33230 - MARANSIN</t>
  </si>
  <si>
    <t>E-mail :</t>
  </si>
  <si>
    <t xml:space="preserve">Site web : </t>
  </si>
  <si>
    <t>http://argiope.e-monsite.com/</t>
  </si>
  <si>
    <t>argiope@laposte.net</t>
  </si>
  <si>
    <t>TAP animations Nature-Développement Durable</t>
  </si>
  <si>
    <t>TVA non applicable, art. 293 B du Code général des impôts </t>
  </si>
  <si>
    <t>-</t>
  </si>
  <si>
    <t>2, rue de la Fontaine</t>
  </si>
  <si>
    <t>TAP du 26/09/2014</t>
  </si>
  <si>
    <t>TAP du 03/10/2014</t>
  </si>
  <si>
    <t>Code Banque</t>
  </si>
  <si>
    <t>Code Guichet</t>
  </si>
  <si>
    <t>Numéro de Compte</t>
  </si>
  <si>
    <t>Clé RIB</t>
  </si>
  <si>
    <t>Titulaire du compte :</t>
  </si>
  <si>
    <t>07313359040</t>
  </si>
  <si>
    <t>75</t>
  </si>
  <si>
    <t>Domiciliation :</t>
  </si>
  <si>
    <t>FR76 1558 9335 7407 3133 5904 075</t>
  </si>
  <si>
    <t>IBAN :</t>
  </si>
  <si>
    <t>BIC :</t>
  </si>
  <si>
    <t>CMBRFR2BARK</t>
  </si>
  <si>
    <t>Relevé d’identité Bancaire / IBAN</t>
  </si>
  <si>
    <t>Argiope - 12 Lieu-dit GRUGIER - 33230 MARANSIN</t>
  </si>
  <si>
    <t>Crédit Mutuel du Sud-Ouest - CCM SAINT ANDRE DE CUBZAC</t>
  </si>
  <si>
    <t>TAP du 10/10/2014</t>
  </si>
  <si>
    <t>TAP du 17/10/2014</t>
  </si>
  <si>
    <t>TAP du 07/11/2014</t>
  </si>
  <si>
    <t>TAP du 14/11/2014</t>
  </si>
  <si>
    <t>TAP du 21/11/2014</t>
  </si>
  <si>
    <t>TAP du 28/11/2014</t>
  </si>
  <si>
    <t>TAP du 05/12/2014</t>
  </si>
  <si>
    <t>TAP du 12/12/2014</t>
  </si>
  <si>
    <t>TAP du 19/12/2014</t>
  </si>
  <si>
    <t>TAP du 16/01/2015</t>
  </si>
  <si>
    <t>TAP du 23/01/2015</t>
  </si>
  <si>
    <t>TAP du 30/01/2015</t>
  </si>
  <si>
    <t>TAP du 06/02/2015</t>
  </si>
  <si>
    <t>TAP du 13/02/2015</t>
  </si>
  <si>
    <t>TAP du 06/03/2015</t>
  </si>
  <si>
    <t>TAP du 13/03/2015</t>
  </si>
  <si>
    <t>TAP du 19/03/2015</t>
  </si>
  <si>
    <t>TAP du 26/03/2015</t>
  </si>
  <si>
    <t>TAP du 10/04/2015</t>
  </si>
  <si>
    <t>TAP du 17/04/2015</t>
  </si>
  <si>
    <t>TAP du 22/05/2015</t>
  </si>
  <si>
    <t>TAP du 29/05/2015</t>
  </si>
  <si>
    <t>TAP du 05/06/2015</t>
  </si>
  <si>
    <t>TAP du 12/06/2015</t>
  </si>
  <si>
    <t>TAP du 26/06/2015</t>
  </si>
  <si>
    <t>Détails du devis</t>
  </si>
  <si>
    <t>N° de devis</t>
  </si>
  <si>
    <t>Date du devis</t>
  </si>
  <si>
    <t>Mairie de St Genès de Fronsac</t>
  </si>
  <si>
    <t>Mme Véronique PARACHOU</t>
  </si>
  <si>
    <t>33240</t>
  </si>
  <si>
    <t>mairie.stgenes@orange.fr</t>
  </si>
  <si>
    <t>1, place du Général-de-Gaulle</t>
  </si>
  <si>
    <t>N° de devis :</t>
  </si>
  <si>
    <t>Date du devis :</t>
  </si>
  <si>
    <t>2 - Mairie de St Genès de Fronsac</t>
  </si>
  <si>
    <t>Total du devis</t>
  </si>
  <si>
    <t>D-2015-001</t>
  </si>
  <si>
    <t>Saint-Genès-de-Fronsac</t>
  </si>
  <si>
    <t>Tarif horaire / une heure par semaine</t>
  </si>
  <si>
    <t>Sous-total du devis</t>
  </si>
  <si>
    <t>Devisé à :</t>
  </si>
  <si>
    <t>Dossier suivi par :</t>
  </si>
  <si>
    <t>Karine ANCRENAZ</t>
  </si>
  <si>
    <t>TAP Année 2015-2016 - tarif horaire</t>
  </si>
  <si>
    <t>A l'attention de :</t>
  </si>
  <si>
    <t>Devis</t>
  </si>
  <si>
    <t>Mairie de St André de Cubzac</t>
  </si>
  <si>
    <t>Mme Magalie CANTY</t>
  </si>
  <si>
    <t>8, place Raoul Larche – BP 97</t>
  </si>
  <si>
    <t>Saint-André-de-Cubzac</t>
  </si>
  <si>
    <t>magalie.canty@saintandredecubzac.fr</t>
  </si>
  <si>
    <t>D-2015-002</t>
  </si>
  <si>
    <t>3 - Mairie de St André de Cubzac</t>
  </si>
  <si>
    <t>TAP animations Nature et/ou Développement Durable</t>
  </si>
  <si>
    <t>Tarif horaire</t>
  </si>
  <si>
    <t>TAP 1ere période lundi</t>
  </si>
  <si>
    <t>TAP 1ere période mardi</t>
  </si>
  <si>
    <t>TAP 1ere période jeudi</t>
  </si>
  <si>
    <t>TAP 1ere periode vendredi</t>
  </si>
  <si>
    <t>TAP 2eme période lundi</t>
  </si>
  <si>
    <t>TAP 2eme période mardi</t>
  </si>
  <si>
    <t>TAP 2eme période jeudi</t>
  </si>
  <si>
    <t>TAP 2eme periode vendredi</t>
  </si>
  <si>
    <t>TAP 3eme période lundi</t>
  </si>
  <si>
    <t>TAP 3eme période mardi</t>
  </si>
  <si>
    <t>TAP 3eme période jeudi</t>
  </si>
  <si>
    <t>TAP 3eme periode vendredi</t>
  </si>
  <si>
    <t>D-2015-003</t>
  </si>
  <si>
    <t>Mairie de St Denis-de-Pile</t>
  </si>
  <si>
    <t>M. Benoit SEILLERY</t>
  </si>
  <si>
    <t>Place de Verdun - BP 29</t>
  </si>
  <si>
    <t>Saint-Denis-de_Pile</t>
  </si>
  <si>
    <t>33910</t>
  </si>
  <si>
    <t>animation@mairie-saintdenisdepile.fr</t>
  </si>
  <si>
    <t>Portable</t>
  </si>
  <si>
    <t>4 - Mairie de St Denis-de-Pile</t>
  </si>
  <si>
    <t>D-2015-004</t>
  </si>
  <si>
    <t xml:space="preserve">TAP animations Nature et/ou Développement Durable pour école élémentaire -c2 et c3- et maternelle) </t>
  </si>
  <si>
    <t>Mairie de Lansac</t>
  </si>
  <si>
    <t>Mairie de Marcenais</t>
  </si>
  <si>
    <t>Mairie de Plassac</t>
  </si>
  <si>
    <t>Mairie de Prignac et Marcamps</t>
  </si>
  <si>
    <t>Mairie de St Androny</t>
  </si>
  <si>
    <t>Mairie de Pugnac</t>
  </si>
  <si>
    <t>Mairie de St Christoly de Blaye</t>
  </si>
  <si>
    <t>Mairie de Villegouge</t>
  </si>
  <si>
    <t>Mairie de St Germain la Rivière</t>
  </si>
  <si>
    <t>D-2015-005</t>
  </si>
  <si>
    <t>5 - Mairie de Lansac</t>
  </si>
  <si>
    <t>Dispositif Grand Public</t>
  </si>
  <si>
    <t>D-2015-006</t>
  </si>
  <si>
    <t>D-2015-007</t>
  </si>
  <si>
    <t>D-2015-008</t>
  </si>
  <si>
    <t>7 - Mairie de Marcenais</t>
  </si>
  <si>
    <t>8 - Mairie de Plassac</t>
  </si>
  <si>
    <t>Balade Orchidées 17/04/2016</t>
  </si>
  <si>
    <t>Accueil Posté Orchidées 17/04/2016</t>
  </si>
  <si>
    <t>Balade Orchidées 23/05/2016</t>
  </si>
  <si>
    <t>Accueil Posté Orchidées 23/05/2016</t>
  </si>
  <si>
    <t>Balade Rivières 01/07/2016</t>
  </si>
  <si>
    <t>Balade Rivières 15/07/2016</t>
  </si>
  <si>
    <t>Balade Rivières 29/07/2016</t>
  </si>
  <si>
    <t>Balade Rivières 12/08/2016</t>
  </si>
  <si>
    <t>Balade Rivières 26/08/2016</t>
  </si>
  <si>
    <t>Balade Rivières 11/09/2016</t>
  </si>
  <si>
    <t>D-2015-009</t>
  </si>
  <si>
    <t>D-2015-010</t>
  </si>
  <si>
    <t>D-2015-011</t>
  </si>
  <si>
    <t>D-2015-012</t>
  </si>
  <si>
    <t>D-2015-013</t>
  </si>
  <si>
    <t>9 - Mairie de Prignac et Marcamps</t>
  </si>
  <si>
    <t>Balade Orchidées/Rivière 24/04/2016</t>
  </si>
  <si>
    <t>Balade Orchidées/Rivière 29/05/2016</t>
  </si>
  <si>
    <t>Balade Rivières 26/06/2016</t>
  </si>
  <si>
    <t>Balade Rivières 31/07/2016</t>
  </si>
  <si>
    <t>Balade Rivières 28/08/2016</t>
  </si>
  <si>
    <t>Balade Rivières 25/09/2016</t>
  </si>
  <si>
    <t>11 - Mairie de Pugnac</t>
  </si>
  <si>
    <t>Balade Orchidées 10/04/2016 10:00-12:30</t>
  </si>
  <si>
    <t>Accueil posté Orchidées 10/04/2016 15:00-17:30</t>
  </si>
  <si>
    <t>Balade Orchidées 15/05/2016 10:00 - 12:30</t>
  </si>
  <si>
    <t>Accueil posté Orchidées 15/05/2016 15:00-17:30</t>
  </si>
  <si>
    <t>Atelier Famille Rivière 14/04/2016</t>
  </si>
  <si>
    <t>Atelier Famille Rivière 28/07/2016</t>
  </si>
  <si>
    <t>Atelier Famille Rivière 11/08/2016</t>
  </si>
  <si>
    <t>Atelier Famille Rivière 20/10/2016</t>
  </si>
  <si>
    <t>Balade Rivières 13/03/2016 12:00-12:30</t>
  </si>
  <si>
    <t>Balade Rivières 20/03/2016 12:00-12:30</t>
  </si>
  <si>
    <t>10 - Mairie de St Androny</t>
  </si>
  <si>
    <t>Balade Rivière 12/06/2016 10:00-12:00</t>
  </si>
  <si>
    <t>Balade Rivière 08/07/2016 10:00-12:00</t>
  </si>
  <si>
    <t>Balade Rivière 22/07/2016 10:00-12:00</t>
  </si>
  <si>
    <t>Balade Rivière 05/08/2016 10:00-12:00</t>
  </si>
  <si>
    <t>Balade Rivière 19/08/2016 10:00-12:00</t>
  </si>
  <si>
    <t>Balade Rivière 23/10/2016 10:00-12:00</t>
  </si>
  <si>
    <t>6 - Mairie de St Germain la Rivière</t>
  </si>
  <si>
    <t>Atelier Famille Rivière 20/07/2016 10:00-12:00</t>
  </si>
  <si>
    <t>Atelier Famille Rivière 27/07/2016 10:00-12:01</t>
  </si>
  <si>
    <t>Atelier Famille Rivière 03/08/2016 10:00-12:02</t>
  </si>
  <si>
    <t>Atelier Famille Rivière 10/08/2016 10:00-12:03</t>
  </si>
  <si>
    <t>Mairie de St Seurin de Cursac</t>
  </si>
  <si>
    <t>12 - Mairie de St Seurin de Cursac</t>
  </si>
  <si>
    <t>Balade Orchidées 01/05/2016 10:00-12:00</t>
  </si>
  <si>
    <t>13 - Mairie de St Christoly de Blaye</t>
  </si>
  <si>
    <t>Atelier Famille Rivière 21/04/2016 10:00-12:00</t>
  </si>
  <si>
    <t>Atelier Famille Rivière 21/07/2016 10:00-12:00</t>
  </si>
  <si>
    <t>Atelier Famille Faune Flore 04/08/2016 10:00-12:00</t>
  </si>
  <si>
    <t>Atelier Famille Musiques botaniques 04/08/2016 15:00-17:00</t>
  </si>
  <si>
    <t>Atelier Land Art Rivière 18/08/2016 10:00-12:00</t>
  </si>
  <si>
    <t>Atelier Land Art Rivière 21/10/2016 10:00-12:00</t>
  </si>
  <si>
    <t>F-2014-001</t>
  </si>
  <si>
    <t>F-2014-002</t>
  </si>
  <si>
    <t>F-2014-003</t>
  </si>
  <si>
    <t>F-2014-004</t>
  </si>
  <si>
    <t>F-2015-001</t>
  </si>
  <si>
    <t>F-2015-002</t>
  </si>
  <si>
    <t>F-2015-003</t>
  </si>
  <si>
    <t>F-2015-004</t>
  </si>
  <si>
    <t>F-2015-005</t>
  </si>
  <si>
    <t>F-2015-006</t>
  </si>
  <si>
    <t>F-2015-007</t>
  </si>
  <si>
    <t>F-2015-008</t>
  </si>
  <si>
    <t>TAP du 03/09/2015</t>
  </si>
  <si>
    <t>TAP du 10/09/2015</t>
  </si>
  <si>
    <t>TAP du 17/09/2015</t>
  </si>
  <si>
    <t>TAP du 24/09/2015</t>
  </si>
  <si>
    <t>TAP du 07/09/2015</t>
  </si>
  <si>
    <t>TAP du 11/09/2015</t>
  </si>
  <si>
    <t>TAP du 14/09/2015</t>
  </si>
  <si>
    <t>TAP du 18/09/2015</t>
  </si>
  <si>
    <t>TAP du 21/09/2015</t>
  </si>
  <si>
    <t>TAP du 25/09/2015</t>
  </si>
  <si>
    <t>TAP du 28/09/2015</t>
  </si>
  <si>
    <t>Atelier Famille Rivière 07/07/2016 10:00-12:00</t>
  </si>
  <si>
    <t>ARGIOPE</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</si>
</sst>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43" formatCode="_-* #,##0.00\ _€_-;\-* #,##0.00\ _€_-;_-* &quot;-&quot;??\ _€_-;_-@_-"/>
    <numFmt numFmtId="164" formatCode="@\ \ "/>
    <numFmt numFmtId="165" formatCode="&quot;$&quot;#,##0.00"/>
    <numFmt numFmtId="166" formatCode="00000"/>
    <numFmt numFmtId="167" formatCode="_)@\ \ "/>
    <numFmt numFmtId="168" formatCode="_)#;_)#;_)#;_)@"/>
    <numFmt numFmtId="169" formatCode="#,##0.00\ &quot;€&quot;"/>
    <numFmt numFmtId="170" formatCode="0#&quot; &quot;##&quot; &quot;##&quot; &quot;##&quot; &quot;##"/>
  </numFmts>
  <fonts count="57">
    <font>
      <sz val="10"/>
      <color theme="4" tint="-0.24994659260841701"/>
      <name val="Calibri"/>
      <family val="2"/>
      <scheme val="minor"/>
    </font>
    <font>
      <b/>
      <sz val="10"/>
      <name val="Arial"/>
      <family val="2"/>
    </font>
    <font>
      <sz val="10"/>
      <name val="Calibri"/>
      <family val="2"/>
      <scheme val="minor"/>
    </font>
    <font>
      <b/>
      <sz val="18"/>
      <name val="Calibri Light"/>
      <family val="1"/>
      <scheme val="major"/>
    </font>
    <font>
      <sz val="11"/>
      <name val="Calibri"/>
      <family val="1"/>
      <scheme val="minor"/>
    </font>
    <font>
      <sz val="10"/>
      <color theme="4" tint="-0.249977111117893"/>
      <name val="Calibri"/>
      <family val="2"/>
      <scheme val="minor"/>
    </font>
    <font>
      <sz val="10"/>
      <color theme="2" tint="-0.249977111117893"/>
      <name val="Calibri"/>
      <family val="2"/>
      <scheme val="minor"/>
    </font>
    <font>
      <b/>
      <sz val="24"/>
      <name val="Calibri"/>
      <family val="2"/>
    </font>
    <font>
      <b/>
      <sz val="10"/>
      <name val="Calibri"/>
      <family val="2"/>
    </font>
    <font>
      <sz val="14"/>
      <color theme="4" tint="-0.24994659260841701"/>
      <name val="Calibri"/>
      <family val="2"/>
    </font>
    <font>
      <sz val="16"/>
      <color theme="4" tint="-0.24994659260841701"/>
      <name val="Calibri"/>
      <family val="2"/>
    </font>
    <font>
      <sz val="10"/>
      <color theme="4" tint="0.59999389629810485"/>
      <name val="Calibri"/>
      <family val="2"/>
    </font>
    <font>
      <b/>
      <sz val="24"/>
      <color theme="0"/>
      <name val="Calibri"/>
      <family val="2"/>
    </font>
    <font>
      <sz val="10"/>
      <color theme="2" tint="-0.749961851863155"/>
      <name val="Calibri"/>
      <family val="2"/>
      <scheme val="minor"/>
    </font>
    <font>
      <sz val="10"/>
      <color theme="4" tint="-0.24994659260841701"/>
      <name val="Calibri"/>
      <family val="2"/>
      <scheme val="minor"/>
    </font>
    <font>
      <sz val="16"/>
      <color theme="4" tint="-0.24994659260841701"/>
      <name val="Calibri"/>
      <family val="2"/>
      <scheme val="minor"/>
    </font>
    <font>
      <sz val="14"/>
      <color theme="4" tint="-0.24994659260841701"/>
      <name val="Calibri"/>
      <family val="2"/>
      <scheme val="minor"/>
    </font>
    <font>
      <b/>
      <sz val="10"/>
      <color theme="2" tint="-0.749961851863155"/>
      <name val="Calibri"/>
      <family val="2"/>
      <scheme val="minor"/>
    </font>
    <font>
      <i/>
      <sz val="10"/>
      <color theme="2" tint="-0.749961851863155"/>
      <name val="Calibri"/>
      <family val="2"/>
      <scheme val="minor"/>
    </font>
    <font>
      <sz val="10"/>
      <color rgb="FF3DAFA7"/>
      <name val="Calibri"/>
      <family val="2"/>
      <scheme val="minor"/>
    </font>
    <font>
      <b/>
      <sz val="10"/>
      <color rgb="FF3DAFA7"/>
      <name val="Calibri"/>
      <family val="2"/>
      <scheme val="minor"/>
    </font>
    <font>
      <b/>
      <i/>
      <sz val="10"/>
      <color theme="2" tint="-0.749961851863155"/>
      <name val="Calibri"/>
      <family val="2"/>
      <scheme val="minor"/>
    </font>
    <font>
      <b/>
      <sz val="12"/>
      <color rgb="FF545454"/>
      <name val="Arial"/>
      <family val="2"/>
    </font>
    <font>
      <sz val="10"/>
      <color rgb="FF924900"/>
      <name val="Calibri"/>
      <family val="2"/>
      <scheme val="minor"/>
    </font>
    <font>
      <b/>
      <sz val="25"/>
      <color rgb="FF924900"/>
      <name val="Calibri"/>
      <family val="2"/>
      <scheme val="minor"/>
    </font>
    <font>
      <sz val="12"/>
      <color rgb="FF924900"/>
      <name val="Calibri"/>
      <family val="2"/>
      <scheme val="minor"/>
    </font>
    <font>
      <b/>
      <sz val="25"/>
      <color theme="4" tint="-0.499984740745262"/>
      <name val="LetterOMatic!"/>
      <family val="2"/>
    </font>
    <font>
      <i/>
      <sz val="12"/>
      <color rgb="FF924900"/>
      <name val="Brandish"/>
    </font>
    <font>
      <sz val="12"/>
      <name val="Calibri"/>
      <family val="2"/>
      <scheme val="minor"/>
    </font>
    <font>
      <sz val="12"/>
      <color theme="1"/>
      <name val="Calibri"/>
      <family val="2"/>
      <scheme val="minor"/>
    </font>
    <font>
      <b/>
      <sz val="12"/>
      <color rgb="FF444444"/>
      <name val="Arial"/>
      <family val="2"/>
    </font>
    <font>
      <sz val="14"/>
      <color rgb="FF924900"/>
      <name val="Calibri"/>
      <family val="2"/>
      <scheme val="minor"/>
    </font>
    <font>
      <b/>
      <i/>
      <sz val="14"/>
      <color rgb="FF924900"/>
      <name val="Calibri"/>
      <family val="2"/>
      <scheme val="minor"/>
    </font>
    <font>
      <sz val="14"/>
      <name val="Calibri"/>
      <family val="2"/>
      <scheme val="minor"/>
    </font>
    <font>
      <b/>
      <sz val="14"/>
      <color rgb="FF924900"/>
      <name val="Calibri"/>
      <family val="2"/>
      <scheme val="minor"/>
    </font>
    <font>
      <b/>
      <sz val="14"/>
      <color theme="4" tint="-0.499984740745262"/>
      <name val="Calibri"/>
      <family val="2"/>
      <scheme val="minor"/>
    </font>
    <font>
      <sz val="14"/>
      <color theme="4" tint="-0.249977111117893"/>
      <name val="Calibri"/>
      <family val="2"/>
      <scheme val="minor"/>
    </font>
    <font>
      <sz val="14"/>
      <color rgb="FF924900"/>
      <name val="Calibri Light"/>
      <family val="2"/>
      <scheme val="major"/>
    </font>
    <font>
      <sz val="14"/>
      <color rgb="FF924900"/>
      <name val="Britannic Bold"/>
      <family val="2"/>
    </font>
    <font>
      <b/>
      <i/>
      <sz val="16"/>
      <color theme="1" tint="0.249977111117893"/>
      <name val="Calibri"/>
      <family val="2"/>
      <scheme val="minor"/>
    </font>
    <font>
      <sz val="12"/>
      <color theme="1" tint="0.249977111117893"/>
      <name val="Calibri"/>
      <family val="2"/>
      <scheme val="minor"/>
    </font>
    <font>
      <sz val="12"/>
      <color theme="1" tint="0.249977111117893"/>
      <name val="Arial Narrow"/>
      <family val="2"/>
    </font>
    <font>
      <sz val="14"/>
      <color theme="1" tint="0.249977111117893"/>
      <name val="Calibri"/>
      <family val="2"/>
      <scheme val="minor"/>
    </font>
    <font>
      <sz val="10"/>
      <color rgb="FF000000"/>
      <name val="Arial"/>
      <family val="2"/>
    </font>
    <font>
      <i/>
      <sz val="14"/>
      <color rgb="FF924900"/>
      <name val="Calibri"/>
      <family val="2"/>
      <scheme val="minor"/>
    </font>
    <font>
      <sz val="9"/>
      <color rgb="FF11671E"/>
      <name val="Courier New"/>
      <family val="3"/>
    </font>
    <font>
      <sz val="12"/>
      <color rgb="FF924900"/>
      <name val="Calibri Light"/>
      <family val="2"/>
      <scheme val="major"/>
    </font>
    <font>
      <i/>
      <sz val="12"/>
      <color rgb="FF924900"/>
      <name val="Calibri"/>
      <family val="2"/>
      <scheme val="minor"/>
    </font>
    <font>
      <b/>
      <i/>
      <strike/>
      <condense/>
      <extend/>
      <outline/>
      <shadow/>
      <sz val="10"/>
      <name val="Calibri"/>
      <family val="2"/>
      <scheme val="minor"/>
    </font>
    <font>
      <sz val="9"/>
      <color rgb="FF111111"/>
      <name val="Arial"/>
      <family val="2"/>
    </font>
    <font>
      <sz val="12"/>
      <color rgb="FF924900"/>
      <name val="Britannic Bold"/>
      <family val="2"/>
    </font>
    <font>
      <sz val="10"/>
      <color theme="4" tint="-0.24994659260841701"/>
      <name val="Calibri"/>
      <scheme val="minor"/>
    </font>
    <font>
      <b/>
      <i/>
      <strike/>
      <condense/>
      <extend/>
      <outline/>
      <shadow/>
      <sz val="10"/>
      <color theme="4" tint="-0.249977111117893"/>
      <name val="Calibri"/>
      <scheme val="minor"/>
    </font>
    <font>
      <b/>
      <sz val="25"/>
      <color theme="4" tint="-0.499984740745262"/>
      <name val="Mingle"/>
    </font>
    <font>
      <outline/>
      <shadow/>
      <sz val="10"/>
      <color theme="4" tint="-0.249977111117893"/>
      <name val="Calibri"/>
      <family val="2"/>
      <scheme val="minor"/>
    </font>
    <font>
      <b/>
      <sz val="25"/>
      <color theme="4" tint="-0.499984740745262"/>
      <name val="Calligraphic"/>
    </font>
    <font>
      <b/>
      <sz val="10"/>
      <color rgb="FFFF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rgb="FFFFC000"/>
        <bgColor indexed="64"/>
      </patternFill>
    </fill>
    <fill>
      <patternFill patternType="solid">
        <fgColor rgb="FF924900"/>
        <bgColor indexed="64"/>
      </patternFill>
    </fill>
    <fill>
      <patternFill patternType="solid">
        <fgColor rgb="FFFFE389"/>
        <bgColor indexed="64"/>
      </patternFill>
    </fill>
  </fills>
  <borders count="31">
    <border>
      <left/>
      <right/>
      <top/>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style="thin">
        <color rgb="FF924900"/>
      </left>
      <right style="thin">
        <color rgb="FF924900"/>
      </right>
      <top style="thin">
        <color rgb="FF924900"/>
      </top>
      <bottom style="thin">
        <color rgb="FF924900"/>
      </bottom>
      <diagonal/>
    </border>
    <border>
      <left style="thin">
        <color rgb="FF924900"/>
      </left>
      <right/>
      <top style="thin">
        <color rgb="FF924900"/>
      </top>
      <bottom style="thin">
        <color rgb="FF924900"/>
      </bottom>
      <diagonal/>
    </border>
    <border>
      <left/>
      <right/>
      <top style="thin">
        <color rgb="FF924900"/>
      </top>
      <bottom style="thin">
        <color rgb="FF924900"/>
      </bottom>
      <diagonal/>
    </border>
    <border>
      <left/>
      <right style="thin">
        <color rgb="FF924900"/>
      </right>
      <top style="thin">
        <color rgb="FF924900"/>
      </top>
      <bottom style="thin">
        <color rgb="FF924900"/>
      </bottom>
      <diagonal/>
    </border>
    <border>
      <left style="medium">
        <color rgb="FF924900"/>
      </left>
      <right/>
      <top style="medium">
        <color rgb="FF924900"/>
      </top>
      <bottom style="medium">
        <color rgb="FF924900"/>
      </bottom>
      <diagonal/>
    </border>
    <border>
      <left/>
      <right style="medium">
        <color rgb="FF924900"/>
      </right>
      <top style="medium">
        <color rgb="FF924900"/>
      </top>
      <bottom style="medium">
        <color rgb="FF924900"/>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right/>
      <top style="thin">
        <color theme="3"/>
      </top>
      <bottom style="thin">
        <color theme="3"/>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59996337778862885"/>
      </left>
      <right style="thin">
        <color theme="4" tint="0.59996337778862885"/>
      </right>
      <top style="thin">
        <color theme="4" tint="0.59996337778862885"/>
      </top>
      <bottom/>
      <diagonal/>
    </border>
    <border>
      <left style="thin">
        <color theme="3"/>
      </left>
      <right/>
      <top style="thin">
        <color theme="3"/>
      </top>
      <bottom style="thin">
        <color theme="1" tint="0.34998626667073579"/>
      </bottom>
      <diagonal/>
    </border>
    <border>
      <left/>
      <right/>
      <top style="thin">
        <color theme="3"/>
      </top>
      <bottom style="thin">
        <color theme="1" tint="0.34998626667073579"/>
      </bottom>
      <diagonal/>
    </border>
    <border>
      <left/>
      <right style="thin">
        <color theme="3"/>
      </right>
      <top style="thin">
        <color theme="3"/>
      </top>
      <bottom style="thin">
        <color theme="1" tint="0.34998626667073579"/>
      </bottom>
      <diagonal/>
    </border>
    <border>
      <left/>
      <right/>
      <top/>
      <bottom style="thin">
        <color rgb="FF924900"/>
      </bottom>
      <diagonal/>
    </border>
    <border>
      <left style="thin">
        <color rgb="FF924900"/>
      </left>
      <right/>
      <top style="thin">
        <color indexed="64"/>
      </top>
      <bottom style="thin">
        <color rgb="FF924900"/>
      </bottom>
      <diagonal/>
    </border>
    <border>
      <left/>
      <right/>
      <top style="thin">
        <color indexed="64"/>
      </top>
      <bottom style="thin">
        <color rgb="FF924900"/>
      </bottom>
      <diagonal/>
    </border>
    <border>
      <left/>
      <right style="thin">
        <color rgb="FF924900"/>
      </right>
      <top style="thin">
        <color indexed="64"/>
      </top>
      <bottom style="thin">
        <color rgb="FF924900"/>
      </bottom>
      <diagonal/>
    </border>
  </borders>
  <cellStyleXfs count="6">
    <xf numFmtId="0" fontId="0" fillId="0" borderId="0">
      <alignment vertical="top" wrapText="1"/>
    </xf>
    <xf numFmtId="0" fontId="14" fillId="0" borderId="0" applyNumberFormat="0" applyFill="0" applyBorder="0" applyAlignment="0" applyProtection="0"/>
    <xf numFmtId="0" fontId="10" fillId="0" borderId="0" applyNumberFormat="0" applyFill="0" applyBorder="0" applyProtection="0">
      <alignment vertical="center"/>
    </xf>
    <xf numFmtId="0" fontId="9" fillId="0" borderId="0" applyNumberFormat="0" applyFill="0" applyBorder="0" applyAlignment="0" applyProtection="0"/>
    <xf numFmtId="9" fontId="2" fillId="0" borderId="0" applyFont="0" applyFill="0" applyBorder="0" applyAlignment="0" applyProtection="0"/>
    <xf numFmtId="0" fontId="14" fillId="0" borderId="0" applyNumberFormat="0" applyFill="0" applyBorder="0" applyAlignment="0" applyProtection="0">
      <alignment vertical="top" wrapText="1"/>
    </xf>
  </cellStyleXfs>
  <cellXfs count="230">
    <xf numFmtId="0" fontId="0" fillId="0" borderId="0" xfId="0">
      <alignment vertical="top" wrapText="1"/>
    </xf>
    <xf numFmtId="0" fontId="0" fillId="0" borderId="0" xfId="0" applyFont="1" applyProtection="1">
      <alignment vertical="top" wrapText="1"/>
    </xf>
    <xf numFmtId="0" fontId="0" fillId="0" borderId="0" xfId="0" applyFont="1" applyProtection="1">
      <alignment vertical="top" wrapText="1"/>
    </xf>
    <xf numFmtId="49" fontId="0" fillId="0" borderId="0" xfId="0" applyNumberFormat="1" applyFont="1" applyProtection="1">
      <alignment vertical="top" wrapText="1"/>
    </xf>
    <xf numFmtId="166" fontId="0" fillId="0" borderId="0" xfId="0" applyNumberFormat="1" applyFont="1" applyProtection="1">
      <alignment vertical="top" wrapText="1"/>
    </xf>
    <xf numFmtId="165" fontId="0" fillId="0" borderId="0" xfId="0" applyNumberFormat="1" applyFont="1" applyProtection="1">
      <alignment vertical="top" wrapText="1"/>
    </xf>
    <xf numFmtId="0" fontId="10" fillId="0" borderId="0" xfId="2" applyProtection="1">
      <alignment vertical="center"/>
    </xf>
    <xf numFmtId="0" fontId="4" fillId="0" borderId="0" xfId="0" applyFont="1" applyAlignment="1" applyProtection="1">
      <alignment vertical="center"/>
    </xf>
    <xf numFmtId="168" fontId="0" fillId="0" borderId="0" xfId="0" applyNumberFormat="1" applyFont="1" applyFill="1" applyBorder="1" applyProtection="1">
      <alignment vertical="top" wrapText="1"/>
    </xf>
    <xf numFmtId="0" fontId="0" fillId="0" borderId="0" xfId="0" applyNumberFormat="1" applyFont="1" applyFill="1" applyBorder="1" applyAlignment="1" applyProtection="1">
      <alignment horizontal="left" indent="1"/>
    </xf>
    <xf numFmtId="0" fontId="0" fillId="0" borderId="0" xfId="0" applyProtection="1">
      <alignment vertical="top" wrapText="1"/>
    </xf>
    <xf numFmtId="0" fontId="2" fillId="0" borderId="0" xfId="0" applyFont="1" applyProtection="1">
      <alignment vertical="top" wrapText="1"/>
    </xf>
    <xf numFmtId="10" fontId="0" fillId="0" borderId="0" xfId="4" applyNumberFormat="1" applyFont="1" applyFill="1" applyBorder="1" applyProtection="1"/>
    <xf numFmtId="0" fontId="0" fillId="0" borderId="0" xfId="0" applyFont="1" applyFill="1" applyBorder="1" applyAlignment="1" applyProtection="1">
      <alignment vertical="center"/>
    </xf>
    <xf numFmtId="165" fontId="0" fillId="0" borderId="0" xfId="0" applyNumberFormat="1" applyFont="1" applyFill="1" applyBorder="1" applyAlignment="1" applyProtection="1">
      <alignment vertical="center"/>
    </xf>
    <xf numFmtId="167" fontId="0" fillId="0" borderId="0" xfId="0" applyNumberFormat="1" applyFont="1" applyFill="1" applyBorder="1" applyAlignment="1" applyProtection="1">
      <alignment vertical="center"/>
    </xf>
    <xf numFmtId="167" fontId="0" fillId="0" borderId="0" xfId="0" applyNumberFormat="1" applyFont="1" applyFill="1" applyBorder="1" applyProtection="1">
      <alignment vertical="top" wrapText="1"/>
    </xf>
    <xf numFmtId="0" fontId="14" fillId="0" borderId="0" xfId="1" applyFill="1" applyBorder="1" applyProtection="1"/>
    <xf numFmtId="0" fontId="6" fillId="0" borderId="0" xfId="0" applyFont="1" applyAlignment="1">
      <alignment horizontal="right" vertical="top"/>
    </xf>
    <xf numFmtId="0" fontId="0" fillId="0" borderId="0" xfId="0" applyNumberFormat="1" applyFont="1" applyFill="1" applyBorder="1" applyAlignment="1" applyProtection="1">
      <alignment horizontal="left" vertical="center"/>
    </xf>
    <xf numFmtId="168" fontId="0" fillId="0" borderId="0" xfId="0" applyNumberFormat="1" applyFont="1" applyFill="1" applyBorder="1" applyAlignment="1" applyProtection="1">
      <alignment horizontal="left" vertical="center"/>
    </xf>
    <xf numFmtId="14" fontId="0" fillId="0" borderId="0" xfId="0" applyNumberFormat="1" applyFont="1" applyFill="1" applyBorder="1" applyAlignment="1" applyProtection="1">
      <alignment horizontal="center" vertical="center"/>
    </xf>
    <xf numFmtId="0" fontId="3" fillId="5" borderId="0" xfId="0" applyFont="1" applyFill="1" applyAlignment="1" applyProtection="1">
      <alignment vertical="center"/>
    </xf>
    <xf numFmtId="0" fontId="0" fillId="4" borderId="0" xfId="0" applyFill="1" applyProtection="1">
      <alignment vertical="top" wrapText="1"/>
    </xf>
    <xf numFmtId="0" fontId="11" fillId="4" borderId="0" xfId="0" applyFont="1" applyFill="1" applyProtection="1">
      <alignment vertical="top" wrapText="1"/>
    </xf>
    <xf numFmtId="0" fontId="0" fillId="6" borderId="0" xfId="0" applyFill="1" applyProtection="1">
      <alignment vertical="top" wrapText="1"/>
    </xf>
    <xf numFmtId="0" fontId="14" fillId="0" borderId="0" xfId="0" applyFont="1">
      <alignment vertical="top" wrapText="1"/>
    </xf>
    <xf numFmtId="0" fontId="15" fillId="0" borderId="0" xfId="2" applyFont="1">
      <alignment vertical="center"/>
    </xf>
    <xf numFmtId="0" fontId="16" fillId="0" borderId="0" xfId="3" applyFont="1" applyAlignment="1">
      <alignment vertical="center"/>
    </xf>
    <xf numFmtId="0" fontId="13" fillId="0" borderId="0" xfId="0" quotePrefix="1" applyFont="1" applyAlignment="1">
      <alignment horizontal="left" vertical="top" wrapText="1" indent="1"/>
    </xf>
    <xf numFmtId="0" fontId="13" fillId="0" borderId="0" xfId="0" applyFont="1" applyAlignment="1">
      <alignment horizontal="left" vertical="top" wrapText="1" indent="1"/>
    </xf>
    <xf numFmtId="0" fontId="16" fillId="0" borderId="0" xfId="3" applyFont="1" applyAlignment="1">
      <alignment vertical="top"/>
    </xf>
    <xf numFmtId="0" fontId="13" fillId="0" borderId="0" xfId="0" applyFont="1">
      <alignment vertical="top" wrapText="1"/>
    </xf>
    <xf numFmtId="0" fontId="13" fillId="0" borderId="0" xfId="0" applyFont="1" applyAlignment="1">
      <alignment vertical="top"/>
    </xf>
    <xf numFmtId="169" fontId="0" fillId="0" borderId="0" xfId="0" applyNumberFormat="1" applyFont="1" applyFill="1" applyBorder="1" applyProtection="1">
      <alignment vertical="top" wrapText="1"/>
    </xf>
    <xf numFmtId="169" fontId="5" fillId="0" borderId="1" xfId="0" applyNumberFormat="1" applyFont="1" applyFill="1" applyBorder="1" applyProtection="1">
      <alignment vertical="top" wrapText="1"/>
    </xf>
    <xf numFmtId="0" fontId="0" fillId="0" borderId="0" xfId="0" applyAlignment="1">
      <alignment horizontal="left" vertical="center"/>
    </xf>
    <xf numFmtId="169" fontId="0" fillId="0" borderId="0" xfId="0" applyNumberFormat="1">
      <alignment vertical="top" wrapText="1"/>
    </xf>
    <xf numFmtId="0" fontId="0" fillId="0" borderId="0" xfId="0" applyNumberFormat="1" applyFont="1" applyFill="1" applyBorder="1" applyAlignment="1" applyProtection="1">
      <alignment vertical="center"/>
    </xf>
    <xf numFmtId="14" fontId="0" fillId="0" borderId="0" xfId="0" applyNumberFormat="1" applyFont="1" applyProtection="1">
      <alignment vertical="top" wrapText="1"/>
    </xf>
    <xf numFmtId="0" fontId="0" fillId="0" borderId="0" xfId="0" applyNumberFormat="1" applyFont="1" applyProtection="1">
      <alignment vertical="top" wrapText="1"/>
    </xf>
    <xf numFmtId="0" fontId="0" fillId="0" borderId="0" xfId="0" applyNumberFormat="1" applyFont="1" applyFill="1" applyBorder="1" applyProtection="1">
      <alignment vertical="top" wrapText="1"/>
    </xf>
    <xf numFmtId="0" fontId="23" fillId="0" borderId="0" xfId="0" applyFont="1" applyProtection="1">
      <alignment vertical="top" wrapText="1"/>
    </xf>
    <xf numFmtId="0" fontId="23" fillId="8" borderId="0" xfId="0" applyFont="1" applyFill="1" applyAlignment="1" applyProtection="1">
      <alignment horizontal="left" vertical="top" wrapText="1" indent="1"/>
    </xf>
    <xf numFmtId="0" fontId="0" fillId="0" borderId="0" xfId="1" applyFont="1" applyFill="1" applyBorder="1" applyProtection="1"/>
    <xf numFmtId="0" fontId="23" fillId="8" borderId="0" xfId="0" applyNumberFormat="1" applyFont="1" applyFill="1" applyAlignment="1" applyProtection="1">
      <alignment horizontal="left" vertical="top" wrapText="1" indent="1"/>
    </xf>
    <xf numFmtId="0" fontId="23" fillId="0" borderId="0" xfId="0" applyNumberFormat="1" applyFont="1" applyProtection="1">
      <alignment vertical="top" wrapText="1"/>
    </xf>
    <xf numFmtId="0" fontId="0" fillId="0" borderId="0" xfId="0" applyFont="1" applyAlignment="1" applyProtection="1">
      <alignment horizontal="left" vertical="center"/>
    </xf>
    <xf numFmtId="168" fontId="0" fillId="0" borderId="0" xfId="0" applyNumberFormat="1" applyFont="1" applyFill="1" applyAlignment="1" applyProtection="1">
      <alignment horizontal="left" vertical="center"/>
    </xf>
    <xf numFmtId="0" fontId="0" fillId="0" borderId="0" xfId="0" applyFont="1" applyAlignment="1" applyProtection="1">
      <alignment vertical="center"/>
    </xf>
    <xf numFmtId="169" fontId="0" fillId="0" borderId="0" xfId="0" applyNumberFormat="1" applyFont="1" applyProtection="1">
      <alignment vertical="top" wrapText="1"/>
    </xf>
    <xf numFmtId="0" fontId="25" fillId="0" borderId="0" xfId="0" applyFont="1" applyProtection="1">
      <alignment vertical="top" wrapText="1"/>
    </xf>
    <xf numFmtId="0" fontId="29" fillId="0" borderId="0" xfId="0" applyFont="1" applyProtection="1">
      <alignment vertical="top" wrapText="1"/>
    </xf>
    <xf numFmtId="0" fontId="29" fillId="0" borderId="0" xfId="0" applyFont="1" applyAlignment="1" applyProtection="1">
      <alignment horizontal="center" vertical="top" wrapText="1"/>
    </xf>
    <xf numFmtId="0" fontId="25" fillId="0" borderId="0" xfId="0" applyNumberFormat="1" applyFont="1" applyProtection="1">
      <alignment vertical="top" wrapText="1"/>
    </xf>
    <xf numFmtId="0" fontId="25" fillId="9" borderId="0" xfId="0" applyFont="1" applyFill="1" applyAlignment="1" applyProtection="1">
      <alignment horizontal="left" vertical="top" wrapText="1" indent="1"/>
    </xf>
    <xf numFmtId="170" fontId="25" fillId="9" borderId="0" xfId="0" applyNumberFormat="1" applyFont="1" applyFill="1" applyAlignment="1" applyProtection="1">
      <alignment horizontal="left" vertical="top" wrapText="1" indent="1"/>
    </xf>
    <xf numFmtId="0" fontId="25" fillId="9" borderId="0" xfId="0" applyNumberFormat="1" applyFont="1" applyFill="1" applyAlignment="1" applyProtection="1">
      <alignment horizontal="left" vertical="top" wrapText="1" indent="1"/>
    </xf>
    <xf numFmtId="0" fontId="25" fillId="0" borderId="0" xfId="0" applyFont="1" applyAlignment="1" applyProtection="1">
      <alignment wrapText="1"/>
    </xf>
    <xf numFmtId="0" fontId="25" fillId="0" borderId="0" xfId="0" applyFont="1" applyAlignment="1" applyProtection="1"/>
    <xf numFmtId="0" fontId="28" fillId="0" borderId="0" xfId="0" applyFont="1" applyProtection="1">
      <alignment vertical="top" wrapText="1"/>
    </xf>
    <xf numFmtId="0" fontId="25" fillId="0" borderId="0" xfId="0" applyFont="1" applyAlignment="1" applyProtection="1">
      <alignment vertical="center"/>
    </xf>
    <xf numFmtId="0" fontId="25" fillId="0" borderId="0" xfId="0" applyFont="1" applyAlignment="1" applyProtection="1">
      <alignment horizontal="left" indent="7"/>
    </xf>
    <xf numFmtId="0" fontId="25" fillId="0" borderId="0" xfId="0" applyNumberFormat="1" applyFont="1" applyAlignment="1" applyProtection="1">
      <alignment vertical="center"/>
    </xf>
    <xf numFmtId="0" fontId="25" fillId="3" borderId="0" xfId="0" applyFont="1" applyFill="1" applyAlignment="1" applyProtection="1">
      <alignment vertical="center"/>
    </xf>
    <xf numFmtId="0" fontId="30" fillId="0" borderId="0" xfId="0" applyFont="1">
      <alignment vertical="top" wrapText="1"/>
    </xf>
    <xf numFmtId="0" fontId="25" fillId="9" borderId="0" xfId="0" applyNumberFormat="1" applyFont="1" applyFill="1" applyAlignment="1" applyProtection="1">
      <alignment horizontal="left" wrapText="1" indent="1"/>
    </xf>
    <xf numFmtId="0" fontId="31" fillId="0" borderId="0" xfId="0" applyFont="1" applyProtection="1">
      <alignment vertical="top" wrapText="1"/>
    </xf>
    <xf numFmtId="0" fontId="31" fillId="0" borderId="0" xfId="0" applyNumberFormat="1" applyFont="1" applyProtection="1">
      <alignment vertical="top" wrapText="1"/>
    </xf>
    <xf numFmtId="164" fontId="31" fillId="0" borderId="2" xfId="0" applyNumberFormat="1" applyFont="1" applyFill="1" applyBorder="1" applyAlignment="1" applyProtection="1">
      <alignment horizontal="right" vertical="center"/>
    </xf>
    <xf numFmtId="43" fontId="31" fillId="0" borderId="2" xfId="0" applyNumberFormat="1" applyFont="1" applyFill="1" applyBorder="1" applyAlignment="1" applyProtection="1">
      <alignment horizontal="right" vertical="center"/>
    </xf>
    <xf numFmtId="43" fontId="31" fillId="0" borderId="2" xfId="0" applyNumberFormat="1" applyFont="1" applyBorder="1" applyAlignment="1" applyProtection="1">
      <alignment horizontal="right" vertical="center"/>
    </xf>
    <xf numFmtId="164" fontId="34" fillId="4" borderId="2" xfId="0" applyNumberFormat="1" applyFont="1" applyFill="1" applyBorder="1" applyAlignment="1" applyProtection="1">
      <alignment horizontal="right" vertical="center"/>
    </xf>
    <xf numFmtId="44" fontId="35" fillId="4" borderId="2" xfId="0" applyNumberFormat="1" applyFont="1" applyFill="1" applyBorder="1" applyAlignment="1" applyProtection="1">
      <alignment horizontal="right" vertical="center"/>
    </xf>
    <xf numFmtId="167" fontId="36" fillId="0" borderId="3" xfId="0" applyNumberFormat="1" applyFont="1" applyBorder="1" applyAlignment="1" applyProtection="1">
      <alignment vertical="center"/>
    </xf>
    <xf numFmtId="0" fontId="36" fillId="0" borderId="4" xfId="0" applyNumberFormat="1" applyFont="1" applyBorder="1" applyAlignment="1" applyProtection="1">
      <alignment vertical="center"/>
    </xf>
    <xf numFmtId="167" fontId="36" fillId="0" borderId="4" xfId="0" applyNumberFormat="1" applyFont="1" applyBorder="1" applyAlignment="1" applyProtection="1">
      <alignment vertical="center"/>
    </xf>
    <xf numFmtId="167" fontId="36" fillId="0" borderId="5" xfId="0" applyNumberFormat="1" applyFont="1" applyBorder="1" applyAlignment="1" applyProtection="1">
      <alignment vertical="center"/>
    </xf>
    <xf numFmtId="0" fontId="33" fillId="0" borderId="0" xfId="0" applyFont="1" applyAlignment="1" applyProtection="1">
      <alignment vertical="center"/>
    </xf>
    <xf numFmtId="0" fontId="33" fillId="0" borderId="0" xfId="0" applyFont="1" applyBorder="1" applyAlignment="1" applyProtection="1">
      <alignment horizontal="left" vertical="center"/>
    </xf>
    <xf numFmtId="0" fontId="33" fillId="0" borderId="0" xfId="0" applyNumberFormat="1" applyFont="1" applyBorder="1" applyAlignment="1" applyProtection="1">
      <alignment horizontal="left" vertical="center"/>
    </xf>
    <xf numFmtId="0" fontId="37" fillId="0" borderId="0" xfId="0" applyFont="1" applyAlignment="1" applyProtection="1">
      <alignment horizontal="left"/>
    </xf>
    <xf numFmtId="0" fontId="31" fillId="0" borderId="0" xfId="0" applyFont="1" applyAlignment="1" applyProtection="1">
      <alignment wrapText="1"/>
    </xf>
    <xf numFmtId="0" fontId="37" fillId="0" borderId="6" xfId="0" applyFont="1" applyBorder="1" applyAlignment="1" applyProtection="1">
      <alignment horizontal="left" vertical="center" indent="1"/>
    </xf>
    <xf numFmtId="0" fontId="38" fillId="0" borderId="7" xfId="0" applyFont="1" applyBorder="1" applyAlignment="1" applyProtection="1">
      <alignment horizontal="left" vertical="center" wrapText="1" indent="1"/>
      <protection locked="0"/>
    </xf>
    <xf numFmtId="0" fontId="31" fillId="0" borderId="0" xfId="0" applyFont="1" applyAlignment="1" applyProtection="1"/>
    <xf numFmtId="0" fontId="37" fillId="0" borderId="0" xfId="0" applyFont="1" applyAlignment="1" applyProtection="1">
      <alignment horizontal="left" vertical="center" indent="1"/>
    </xf>
    <xf numFmtId="14" fontId="38" fillId="0" borderId="0" xfId="0" applyNumberFormat="1" applyFont="1" applyAlignment="1">
      <alignment horizontal="left" vertical="center" wrapText="1" indent="1"/>
    </xf>
    <xf numFmtId="0" fontId="31" fillId="0" borderId="0" xfId="0" applyFont="1">
      <alignment vertical="top" wrapText="1"/>
    </xf>
    <xf numFmtId="0" fontId="37" fillId="0" borderId="0" xfId="0" applyFont="1" applyAlignment="1" applyProtection="1">
      <alignment horizontal="left" vertical="top"/>
    </xf>
    <xf numFmtId="0" fontId="31" fillId="0" borderId="0" xfId="0" applyFont="1" applyAlignment="1">
      <alignment vertical="top" wrapText="1"/>
    </xf>
    <xf numFmtId="0" fontId="31" fillId="0" borderId="0" xfId="0" applyNumberFormat="1" applyFont="1" applyAlignment="1">
      <alignment vertical="top" wrapText="1"/>
    </xf>
    <xf numFmtId="0" fontId="40" fillId="0" borderId="12" xfId="0" applyFont="1" applyBorder="1" applyProtection="1">
      <alignment vertical="top" wrapText="1"/>
    </xf>
    <xf numFmtId="0" fontId="40" fillId="0" borderId="13" xfId="0" applyFont="1" applyBorder="1">
      <alignment vertical="top" wrapText="1"/>
    </xf>
    <xf numFmtId="0" fontId="40" fillId="0" borderId="13" xfId="0" applyFont="1" applyBorder="1" applyProtection="1">
      <alignment vertical="top" wrapText="1"/>
    </xf>
    <xf numFmtId="0" fontId="40" fillId="0" borderId="13" xfId="0" applyNumberFormat="1" applyFont="1" applyBorder="1" applyProtection="1">
      <alignment vertical="top" wrapText="1"/>
    </xf>
    <xf numFmtId="0" fontId="41" fillId="0" borderId="13" xfId="0" applyFont="1" applyBorder="1" applyAlignment="1">
      <alignment horizontal="justify" vertical="center" wrapText="1"/>
    </xf>
    <xf numFmtId="0" fontId="40" fillId="0" borderId="14" xfId="0" applyFont="1" applyBorder="1" applyProtection="1">
      <alignment vertical="top" wrapText="1"/>
    </xf>
    <xf numFmtId="0" fontId="42" fillId="0" borderId="0" xfId="0" applyFont="1" applyBorder="1" applyProtection="1">
      <alignment vertical="top" wrapText="1"/>
    </xf>
    <xf numFmtId="0" fontId="40" fillId="0" borderId="16" xfId="0" applyFont="1" applyBorder="1" applyProtection="1">
      <alignment vertical="top" wrapText="1"/>
    </xf>
    <xf numFmtId="0" fontId="42" fillId="0" borderId="15" xfId="0" applyFont="1" applyBorder="1" applyAlignment="1" applyProtection="1">
      <alignment horizontal="left" vertical="top" wrapText="1"/>
    </xf>
    <xf numFmtId="0" fontId="42" fillId="0" borderId="0" xfId="0" applyFont="1" applyBorder="1" applyAlignment="1" applyProtection="1">
      <alignment horizontal="left" vertical="top" wrapText="1"/>
    </xf>
    <xf numFmtId="0" fontId="42" fillId="0" borderId="0" xfId="0" applyNumberFormat="1" applyFont="1" applyBorder="1" applyProtection="1">
      <alignment vertical="top" wrapText="1"/>
    </xf>
    <xf numFmtId="0" fontId="42" fillId="0" borderId="8" xfId="0" applyFont="1" applyBorder="1" applyAlignment="1">
      <alignment horizontal="center" vertical="center" wrapText="1"/>
    </xf>
    <xf numFmtId="0" fontId="40" fillId="0" borderId="16" xfId="0" applyFont="1" applyBorder="1" applyAlignment="1" applyProtection="1">
      <alignment horizontal="center" vertical="center" wrapText="1"/>
    </xf>
    <xf numFmtId="49" fontId="42" fillId="0" borderId="8" xfId="0" applyNumberFormat="1" applyFont="1" applyBorder="1" applyAlignment="1">
      <alignment horizontal="center" vertical="center" wrapText="1"/>
    </xf>
    <xf numFmtId="49" fontId="40" fillId="0" borderId="16" xfId="0" applyNumberFormat="1" applyFont="1" applyBorder="1" applyAlignment="1" applyProtection="1">
      <alignment horizontal="center" vertical="center" wrapText="1"/>
    </xf>
    <xf numFmtId="0" fontId="42" fillId="0" borderId="15" xfId="0" applyFont="1" applyBorder="1" applyProtection="1">
      <alignment vertical="top" wrapText="1"/>
    </xf>
    <xf numFmtId="0" fontId="42" fillId="0" borderId="0" xfId="0" applyFont="1" applyBorder="1" applyAlignment="1" applyProtection="1">
      <alignment vertical="center" wrapText="1"/>
    </xf>
    <xf numFmtId="0" fontId="42" fillId="0" borderId="17" xfId="0" applyFont="1" applyBorder="1" applyProtection="1">
      <alignment vertical="top" wrapText="1"/>
    </xf>
    <xf numFmtId="0" fontId="42" fillId="0" borderId="18" xfId="0" applyFont="1" applyBorder="1" applyAlignment="1">
      <alignment vertical="center" wrapText="1"/>
    </xf>
    <xf numFmtId="0" fontId="42" fillId="0" borderId="18" xfId="0" applyFont="1" applyBorder="1" applyProtection="1">
      <alignment vertical="top" wrapText="1"/>
    </xf>
    <xf numFmtId="0" fontId="40" fillId="0" borderId="19" xfId="0" applyFont="1" applyBorder="1" applyProtection="1">
      <alignment vertical="top" wrapText="1"/>
    </xf>
    <xf numFmtId="44" fontId="42" fillId="4" borderId="2" xfId="0" applyNumberFormat="1" applyFont="1" applyFill="1" applyBorder="1" applyAlignment="1" applyProtection="1">
      <alignment horizontal="right" vertical="center"/>
    </xf>
    <xf numFmtId="168" fontId="42" fillId="0" borderId="2" xfId="0" applyNumberFormat="1" applyFont="1" applyBorder="1" applyAlignment="1" applyProtection="1">
      <alignment horizontal="left" vertical="center"/>
    </xf>
    <xf numFmtId="0" fontId="42" fillId="0" borderId="2" xfId="0" applyNumberFormat="1" applyFont="1" applyBorder="1" applyAlignment="1" applyProtection="1">
      <alignment horizontal="right" vertical="center"/>
    </xf>
    <xf numFmtId="44" fontId="42" fillId="0" borderId="2" xfId="0" applyNumberFormat="1" applyFont="1" applyBorder="1" applyAlignment="1" applyProtection="1">
      <alignment horizontal="center" vertical="center"/>
    </xf>
    <xf numFmtId="0" fontId="31" fillId="0" borderId="0" xfId="0" applyFont="1" applyAlignment="1">
      <alignment wrapText="1"/>
    </xf>
    <xf numFmtId="0" fontId="43" fillId="0" borderId="0" xfId="0" applyFont="1" applyAlignment="1">
      <alignment horizontal="left" vertical="center" wrapText="1"/>
    </xf>
    <xf numFmtId="170" fontId="0" fillId="0" borderId="0" xfId="0" applyNumberFormat="1" applyFont="1" applyFill="1" applyBorder="1" applyAlignment="1" applyProtection="1">
      <alignment horizontal="left" vertical="center"/>
    </xf>
    <xf numFmtId="0" fontId="0" fillId="0" borderId="0" xfId="0" applyNumberFormat="1" applyFont="1" applyFill="1" applyBorder="1" applyAlignment="1" applyProtection="1">
      <alignment vertical="center" wrapText="1"/>
    </xf>
    <xf numFmtId="169" fontId="0" fillId="0" borderId="0" xfId="0" applyNumberFormat="1" applyFont="1" applyFill="1" applyBorder="1" applyAlignment="1" applyProtection="1">
      <alignment vertical="center" wrapText="1"/>
    </xf>
    <xf numFmtId="0" fontId="0" fillId="0" borderId="0" xfId="0" applyFont="1" applyAlignment="1" applyProtection="1">
      <alignment vertical="center" wrapText="1"/>
    </xf>
    <xf numFmtId="14" fontId="0" fillId="0" borderId="0" xfId="0" applyNumberFormat="1" applyFont="1" applyAlignment="1" applyProtection="1">
      <alignment vertical="center" wrapText="1"/>
    </xf>
    <xf numFmtId="14" fontId="31" fillId="0" borderId="0" xfId="0" applyNumberFormat="1" applyFont="1" applyAlignment="1" applyProtection="1">
      <alignment wrapText="1"/>
    </xf>
    <xf numFmtId="0" fontId="45" fillId="0" borderId="0" xfId="0" applyFont="1">
      <alignment vertical="top" wrapText="1"/>
    </xf>
    <xf numFmtId="167" fontId="36" fillId="0" borderId="20" xfId="0" applyNumberFormat="1" applyFont="1" applyBorder="1" applyAlignment="1" applyProtection="1">
      <alignment vertical="center"/>
    </xf>
    <xf numFmtId="0" fontId="36" fillId="0" borderId="21" xfId="0" applyNumberFormat="1" applyFont="1" applyBorder="1" applyAlignment="1" applyProtection="1">
      <alignment vertical="center"/>
    </xf>
    <xf numFmtId="167" fontId="36" fillId="0" borderId="21" xfId="0" applyNumberFormat="1" applyFont="1" applyBorder="1" applyAlignment="1" applyProtection="1">
      <alignment vertical="center"/>
    </xf>
    <xf numFmtId="167" fontId="36" fillId="0" borderId="22" xfId="0" applyNumberFormat="1" applyFont="1" applyBorder="1" applyAlignment="1" applyProtection="1">
      <alignment vertical="center"/>
    </xf>
    <xf numFmtId="0" fontId="46" fillId="0" borderId="0" xfId="0" applyFont="1" applyAlignment="1" applyProtection="1">
      <alignment horizontal="left" vertical="center" indent="1"/>
    </xf>
    <xf numFmtId="0" fontId="47" fillId="0" borderId="0" xfId="0" applyFont="1" applyFill="1" applyAlignment="1" applyProtection="1">
      <alignment wrapText="1"/>
    </xf>
    <xf numFmtId="0" fontId="49" fillId="0" borderId="0" xfId="0" applyFont="1">
      <alignment vertical="top" wrapText="1"/>
    </xf>
    <xf numFmtId="0" fontId="48" fillId="0" borderId="0" xfId="0" applyFont="1" applyFill="1" applyAlignment="1">
      <alignment horizontal="center" vertical="center"/>
    </xf>
    <xf numFmtId="0" fontId="48" fillId="0" borderId="0" xfId="0" applyFont="1" applyFill="1" applyAlignment="1">
      <alignment horizontal="left" vertical="center"/>
    </xf>
    <xf numFmtId="0" fontId="48" fillId="0" borderId="0" xfId="0" applyNumberFormat="1" applyFont="1" applyFill="1" applyAlignment="1" applyProtection="1">
      <alignment vertical="center" wrapText="1"/>
    </xf>
    <xf numFmtId="0" fontId="48" fillId="0" borderId="0" xfId="0" applyFont="1" applyFill="1" applyBorder="1">
      <alignment vertical="top" wrapText="1"/>
    </xf>
    <xf numFmtId="14" fontId="50" fillId="0" borderId="0" xfId="0" applyNumberFormat="1" applyFont="1" applyAlignment="1">
      <alignment horizontal="left" vertical="center" wrapText="1" indent="1"/>
    </xf>
    <xf numFmtId="0" fontId="51" fillId="0" borderId="0" xfId="0" applyFont="1" applyFill="1" applyBorder="1" applyAlignment="1" applyProtection="1">
      <alignment horizontal="left"/>
    </xf>
    <xf numFmtId="0" fontId="47" fillId="0" borderId="0" xfId="0" applyFont="1" applyAlignment="1" applyProtection="1"/>
    <xf numFmtId="0" fontId="0" fillId="0" borderId="0" xfId="0" applyNumberFormat="1" applyFont="1" applyFill="1" applyBorder="1" applyAlignment="1" applyProtection="1">
      <alignment horizontal="left"/>
    </xf>
    <xf numFmtId="0" fontId="0" fillId="0" borderId="0" xfId="0" applyNumberFormat="1" applyFont="1" applyBorder="1" applyAlignment="1" applyProtection="1">
      <alignment horizontal="left"/>
    </xf>
    <xf numFmtId="0" fontId="0" fillId="0" borderId="0" xfId="0" applyNumberFormat="1" applyFont="1" applyBorder="1" applyAlignment="1" applyProtection="1">
      <alignment horizontal="left" indent="1"/>
    </xf>
    <xf numFmtId="0" fontId="0" fillId="0" borderId="0" xfId="0" applyNumberFormat="1" applyFont="1" applyBorder="1" applyProtection="1">
      <alignment vertical="top" wrapText="1"/>
    </xf>
    <xf numFmtId="169" fontId="0" fillId="0" borderId="0" xfId="0" applyNumberFormat="1" applyFont="1" applyBorder="1" applyProtection="1">
      <alignment vertical="top" wrapText="1"/>
    </xf>
    <xf numFmtId="169" fontId="52" fillId="0" borderId="23" xfId="0" applyNumberFormat="1" applyFont="1" applyBorder="1" applyProtection="1">
      <alignment vertical="top" wrapText="1"/>
    </xf>
    <xf numFmtId="0" fontId="44" fillId="0" borderId="0" xfId="0" applyFont="1" applyFill="1" applyAlignment="1" applyProtection="1">
      <alignment horizontal="left" wrapText="1"/>
    </xf>
    <xf numFmtId="0" fontId="42" fillId="0" borderId="9" xfId="0" applyFont="1" applyBorder="1" applyAlignment="1" applyProtection="1">
      <alignment horizontal="center" vertical="center" wrapText="1"/>
    </xf>
    <xf numFmtId="0" fontId="42" fillId="0" borderId="10" xfId="0" applyFont="1" applyBorder="1" applyAlignment="1" applyProtection="1">
      <alignment horizontal="center" vertical="center" wrapText="1"/>
    </xf>
    <xf numFmtId="49" fontId="42" fillId="0" borderId="9" xfId="0" applyNumberFormat="1" applyFont="1" applyBorder="1" applyAlignment="1" applyProtection="1">
      <alignment horizontal="center" vertical="center" wrapText="1"/>
    </xf>
    <xf numFmtId="49" fontId="42" fillId="0" borderId="10" xfId="0" applyNumberFormat="1" applyFont="1" applyBorder="1" applyAlignment="1" applyProtection="1">
      <alignment horizontal="center" vertical="center" wrapText="1"/>
    </xf>
    <xf numFmtId="44" fontId="42" fillId="0" borderId="3" xfId="0" applyNumberFormat="1" applyFont="1" applyBorder="1" applyAlignment="1" applyProtection="1">
      <alignment horizontal="right" vertical="center"/>
    </xf>
    <xf numFmtId="44" fontId="42" fillId="0" borderId="4" xfId="0" applyNumberFormat="1" applyFont="1" applyBorder="1" applyAlignment="1" applyProtection="1">
      <alignment horizontal="right" vertical="center"/>
    </xf>
    <xf numFmtId="44" fontId="42" fillId="0" borderId="5" xfId="0" applyNumberFormat="1" applyFont="1" applyBorder="1" applyAlignment="1" applyProtection="1">
      <alignment horizontal="right" vertical="center"/>
    </xf>
    <xf numFmtId="0" fontId="25" fillId="9" borderId="0" xfId="0" applyFont="1" applyFill="1" applyAlignment="1" applyProtection="1">
      <alignment wrapText="1"/>
    </xf>
    <xf numFmtId="0" fontId="26" fillId="0" borderId="0" xfId="0" applyFont="1" applyFill="1" applyAlignment="1" applyProtection="1">
      <alignment vertical="center"/>
    </xf>
    <xf numFmtId="0" fontId="23" fillId="0" borderId="0" xfId="0" applyFont="1" applyFill="1" applyAlignment="1" applyProtection="1">
      <alignment horizontal="left" vertical="top" wrapText="1" indent="1"/>
    </xf>
    <xf numFmtId="0" fontId="25" fillId="0" borderId="0" xfId="0" applyFont="1" applyFill="1" applyAlignment="1" applyProtection="1">
      <alignment horizontal="left" vertical="top" wrapText="1"/>
    </xf>
    <xf numFmtId="0" fontId="24" fillId="0" borderId="0" xfId="0" applyFont="1" applyFill="1" applyAlignment="1" applyProtection="1">
      <alignment vertical="center"/>
    </xf>
    <xf numFmtId="0" fontId="25" fillId="0" borderId="0" xfId="0" applyFont="1" applyFill="1" applyAlignment="1" applyProtection="1">
      <alignment horizontal="left" vertical="top" wrapText="1" indent="1"/>
    </xf>
    <xf numFmtId="0" fontId="25" fillId="0" borderId="0" xfId="0" applyFont="1" applyFill="1" applyAlignment="1" applyProtection="1">
      <alignment wrapText="1"/>
    </xf>
    <xf numFmtId="0" fontId="53" fillId="0" borderId="0" xfId="0" applyFont="1" applyFill="1" applyAlignment="1" applyProtection="1">
      <alignment vertical="center"/>
    </xf>
    <xf numFmtId="0" fontId="27" fillId="0" borderId="27" xfId="0" applyFont="1" applyBorder="1" applyAlignment="1" applyProtection="1">
      <alignment horizontal="left" vertical="center"/>
    </xf>
    <xf numFmtId="0" fontId="39" fillId="2" borderId="24" xfId="0" applyFont="1" applyFill="1" applyBorder="1" applyAlignment="1" applyProtection="1">
      <alignment horizontal="center" vertical="center"/>
    </xf>
    <xf numFmtId="0" fontId="39" fillId="2" borderId="25" xfId="0" applyFont="1" applyFill="1" applyBorder="1" applyAlignment="1" applyProtection="1">
      <alignment horizontal="center" vertical="center"/>
    </xf>
    <xf numFmtId="0" fontId="39" fillId="2" borderId="26" xfId="0" applyFont="1" applyFill="1" applyBorder="1" applyAlignment="1" applyProtection="1">
      <alignment horizontal="center" vertical="center"/>
    </xf>
    <xf numFmtId="44" fontId="42" fillId="0" borderId="2" xfId="0" applyNumberFormat="1" applyFont="1" applyBorder="1" applyAlignment="1" applyProtection="1">
      <alignment horizontal="center" vertical="center"/>
    </xf>
    <xf numFmtId="0" fontId="0" fillId="0" borderId="0" xfId="0" applyFont="1" applyFill="1" applyBorder="1" applyProtection="1">
      <alignment vertical="top" wrapText="1"/>
    </xf>
    <xf numFmtId="0" fontId="0" fillId="0" borderId="0" xfId="0" applyFont="1" applyFill="1" applyBorder="1" applyAlignment="1" applyProtection="1">
      <alignment horizontal="left"/>
    </xf>
    <xf numFmtId="169" fontId="54" fillId="0" borderId="1" xfId="0" applyNumberFormat="1" applyFont="1" applyFill="1" applyBorder="1" applyProtection="1">
      <alignment vertical="top" wrapText="1"/>
    </xf>
    <xf numFmtId="44" fontId="42" fillId="0" borderId="2" xfId="0" applyNumberFormat="1" applyFont="1" applyBorder="1" applyAlignment="1" applyProtection="1">
      <alignment horizontal="center" vertical="center"/>
    </xf>
    <xf numFmtId="2" fontId="0" fillId="0" borderId="0" xfId="0" applyNumberFormat="1" applyFont="1" applyProtection="1">
      <alignment vertical="top" wrapText="1"/>
    </xf>
    <xf numFmtId="2" fontId="0" fillId="0" borderId="0" xfId="0" applyNumberFormat="1" applyFont="1" applyAlignment="1" applyProtection="1">
      <alignment vertical="center" wrapText="1"/>
    </xf>
    <xf numFmtId="2" fontId="56" fillId="0" borderId="0" xfId="0" applyNumberFormat="1" applyFont="1" applyAlignment="1" applyProtection="1">
      <alignment vertical="center" wrapText="1"/>
    </xf>
    <xf numFmtId="0" fontId="0" fillId="0" borderId="0" xfId="0" applyNumberFormat="1" applyFont="1" applyBorder="1" applyAlignment="1" applyProtection="1">
      <alignment horizontal="left" vertical="center"/>
    </xf>
    <xf numFmtId="0" fontId="13" fillId="0" borderId="0" xfId="0" applyFont="1">
      <alignment vertical="top" wrapText="1"/>
    </xf>
    <xf numFmtId="0" fontId="15" fillId="0" borderId="0" xfId="2" applyFont="1">
      <alignment vertical="center"/>
    </xf>
    <xf numFmtId="0" fontId="13" fillId="0" borderId="0" xfId="0" applyFont="1" applyAlignment="1">
      <alignment horizontal="left" vertical="top" wrapText="1" indent="1"/>
    </xf>
    <xf numFmtId="0" fontId="12" fillId="5" borderId="0" xfId="0" applyFont="1" applyFill="1" applyAlignment="1" applyProtection="1">
      <alignment horizontal="left" vertical="center" indent="2"/>
    </xf>
    <xf numFmtId="0" fontId="7" fillId="5" borderId="0" xfId="0" applyFont="1" applyFill="1" applyAlignment="1" applyProtection="1">
      <alignment horizontal="left" vertical="center" indent="2"/>
    </xf>
    <xf numFmtId="0" fontId="19" fillId="0" borderId="0" xfId="0" quotePrefix="1" applyFont="1" applyAlignment="1">
      <alignment horizontal="left" vertical="top" wrapText="1" indent="1"/>
    </xf>
    <xf numFmtId="0" fontId="13" fillId="0" borderId="0" xfId="0" quotePrefix="1" applyFont="1" applyAlignment="1">
      <alignment horizontal="left" vertical="top" wrapText="1" indent="5"/>
    </xf>
    <xf numFmtId="0" fontId="53" fillId="7" borderId="0" xfId="0" applyFont="1" applyFill="1" applyAlignment="1" applyProtection="1">
      <alignment horizontal="center" vertical="center"/>
    </xf>
    <xf numFmtId="0" fontId="25" fillId="9" borderId="0" xfId="0" applyFont="1" applyFill="1" applyAlignment="1" applyProtection="1">
      <alignment horizontal="left" vertical="top" wrapText="1"/>
    </xf>
    <xf numFmtId="167" fontId="42" fillId="0" borderId="2" xfId="0" applyNumberFormat="1" applyFont="1" applyBorder="1" applyAlignment="1" applyProtection="1">
      <alignment horizontal="left" vertical="center"/>
    </xf>
    <xf numFmtId="44" fontId="42" fillId="0" borderId="2" xfId="0" applyNumberFormat="1" applyFont="1" applyBorder="1" applyAlignment="1" applyProtection="1">
      <alignment horizontal="center" vertical="center"/>
    </xf>
    <xf numFmtId="0" fontId="25" fillId="9" borderId="0" xfId="0" applyFont="1" applyFill="1" applyAlignment="1" applyProtection="1">
      <alignment horizontal="left"/>
    </xf>
    <xf numFmtId="0" fontId="31" fillId="0" borderId="0" xfId="0" applyFont="1" applyAlignment="1">
      <alignment wrapText="1"/>
    </xf>
    <xf numFmtId="0" fontId="42" fillId="0" borderId="15" xfId="0" applyFont="1" applyBorder="1" applyAlignment="1" applyProtection="1">
      <alignment horizontal="left" vertical="center" wrapText="1" indent="6"/>
    </xf>
    <xf numFmtId="0" fontId="42" fillId="0" borderId="0" xfId="0" applyFont="1" applyBorder="1" applyAlignment="1" applyProtection="1">
      <alignment horizontal="left" vertical="center" wrapText="1" indent="6"/>
    </xf>
    <xf numFmtId="0" fontId="42" fillId="0" borderId="15" xfId="0" applyFont="1" applyBorder="1" applyAlignment="1">
      <alignment horizontal="left" vertical="center" wrapText="1" indent="6"/>
    </xf>
    <xf numFmtId="0" fontId="42" fillId="0" borderId="0" xfId="0" applyFont="1" applyBorder="1" applyAlignment="1">
      <alignment horizontal="left" vertical="center" wrapText="1" indent="6"/>
    </xf>
    <xf numFmtId="0" fontId="42" fillId="0" borderId="0" xfId="0" applyFont="1" applyBorder="1" applyAlignment="1">
      <alignment horizontal="left" vertical="center" wrapText="1"/>
    </xf>
    <xf numFmtId="0" fontId="32" fillId="3" borderId="0" xfId="0" applyFont="1" applyFill="1" applyAlignment="1" applyProtection="1">
      <alignment horizontal="left" vertical="top" indent="1"/>
    </xf>
    <xf numFmtId="0" fontId="31" fillId="3" borderId="0" xfId="0" applyFont="1" applyFill="1" applyAlignment="1" applyProtection="1">
      <alignment horizontal="left" indent="1"/>
    </xf>
    <xf numFmtId="0" fontId="42" fillId="0" borderId="18" xfId="0" applyFont="1" applyBorder="1" applyAlignment="1" applyProtection="1">
      <alignment horizontal="left" vertical="center" wrapText="1"/>
    </xf>
    <xf numFmtId="0" fontId="42" fillId="0" borderId="9"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0" xfId="0" applyFont="1" applyBorder="1" applyAlignment="1">
      <alignment horizontal="center" vertical="center" wrapText="1"/>
    </xf>
    <xf numFmtId="0" fontId="42" fillId="0" borderId="9" xfId="0" applyFont="1" applyBorder="1" applyAlignment="1" applyProtection="1">
      <alignment horizontal="center" vertical="center" wrapText="1"/>
    </xf>
    <xf numFmtId="0" fontId="42" fillId="0" borderId="11" xfId="0" applyFont="1" applyBorder="1" applyAlignment="1" applyProtection="1">
      <alignment horizontal="center" vertical="center" wrapText="1"/>
    </xf>
    <xf numFmtId="0" fontId="42" fillId="0" borderId="10" xfId="0" applyFont="1" applyBorder="1" applyAlignment="1" applyProtection="1">
      <alignment horizontal="center" vertical="center" wrapText="1"/>
    </xf>
    <xf numFmtId="0" fontId="42" fillId="0" borderId="0" xfId="0" applyFont="1" applyBorder="1" applyAlignment="1" applyProtection="1">
      <alignment horizontal="left" vertical="center" wrapText="1"/>
    </xf>
    <xf numFmtId="49" fontId="42" fillId="0" borderId="9" xfId="0" applyNumberFormat="1" applyFont="1" applyBorder="1" applyAlignment="1">
      <alignment horizontal="center" vertical="center" wrapText="1"/>
    </xf>
    <xf numFmtId="49" fontId="42" fillId="0" borderId="11" xfId="0" applyNumberFormat="1" applyFont="1" applyBorder="1" applyAlignment="1">
      <alignment horizontal="center" vertical="center" wrapText="1"/>
    </xf>
    <xf numFmtId="49" fontId="42" fillId="0" borderId="10" xfId="0" applyNumberFormat="1" applyFont="1" applyBorder="1" applyAlignment="1">
      <alignment horizontal="center" vertical="center" wrapText="1"/>
    </xf>
    <xf numFmtId="49" fontId="42" fillId="0" borderId="9" xfId="0" applyNumberFormat="1" applyFont="1" applyBorder="1" applyAlignment="1" applyProtection="1">
      <alignment horizontal="center" vertical="center" wrapText="1"/>
    </xf>
    <xf numFmtId="49" fontId="42" fillId="0" borderId="11" xfId="0" applyNumberFormat="1" applyFont="1" applyBorder="1" applyAlignment="1" applyProtection="1">
      <alignment horizontal="center" vertical="center" wrapText="1"/>
    </xf>
    <xf numFmtId="49" fontId="42" fillId="0" borderId="10" xfId="0" applyNumberFormat="1" applyFont="1" applyBorder="1" applyAlignment="1" applyProtection="1">
      <alignment horizontal="center" vertical="center" wrapText="1"/>
    </xf>
    <xf numFmtId="0" fontId="25" fillId="9" borderId="0" xfId="0" applyFont="1" applyFill="1" applyAlignment="1" applyProtection="1">
      <alignment horizontal="left" wrapText="1"/>
    </xf>
    <xf numFmtId="0" fontId="44" fillId="9" borderId="0" xfId="0" applyFont="1" applyFill="1" applyAlignment="1" applyProtection="1">
      <alignment horizontal="left" wrapText="1"/>
    </xf>
    <xf numFmtId="0" fontId="31" fillId="0" borderId="0" xfId="0" applyFont="1" applyAlignment="1">
      <alignment horizontal="left" wrapText="1"/>
    </xf>
    <xf numFmtId="167" fontId="36" fillId="0" borderId="3" xfId="0" applyNumberFormat="1" applyFont="1" applyBorder="1" applyAlignment="1" applyProtection="1">
      <alignment vertical="center"/>
    </xf>
    <xf numFmtId="167" fontId="36" fillId="0" borderId="4" xfId="0" applyNumberFormat="1" applyFont="1" applyBorder="1" applyAlignment="1" applyProtection="1">
      <alignment vertical="center"/>
    </xf>
    <xf numFmtId="0" fontId="55" fillId="7" borderId="0" xfId="0" applyFont="1" applyFill="1" applyAlignment="1" applyProtection="1">
      <alignment horizontal="center" vertical="center"/>
    </xf>
    <xf numFmtId="0" fontId="14" fillId="9" borderId="0" xfId="1" applyFill="1" applyAlignment="1" applyProtection="1">
      <alignment horizontal="left" wrapText="1"/>
    </xf>
    <xf numFmtId="0" fontId="27" fillId="0" borderId="0" xfId="0" applyFont="1" applyBorder="1" applyAlignment="1" applyProtection="1">
      <alignment horizontal="left" vertical="center"/>
    </xf>
    <xf numFmtId="167" fontId="36" fillId="0" borderId="21" xfId="0" applyNumberFormat="1" applyFont="1" applyBorder="1" applyAlignment="1" applyProtection="1">
      <alignment vertical="center"/>
    </xf>
    <xf numFmtId="170" fontId="31" fillId="0" borderId="0" xfId="0" applyNumberFormat="1" applyFont="1" applyAlignment="1">
      <alignment horizontal="left" wrapText="1"/>
    </xf>
    <xf numFmtId="0" fontId="36" fillId="0" borderId="21" xfId="0" applyNumberFormat="1" applyFont="1" applyBorder="1" applyAlignment="1" applyProtection="1">
      <alignment horizontal="center" vertical="center"/>
    </xf>
    <xf numFmtId="0" fontId="44" fillId="0" borderId="0" xfId="0" applyFont="1" applyFill="1" applyAlignment="1" applyProtection="1">
      <alignment horizontal="left" wrapText="1"/>
    </xf>
    <xf numFmtId="0" fontId="31" fillId="0" borderId="0" xfId="0" applyFont="1" applyAlignment="1">
      <alignment horizontal="center" wrapText="1"/>
    </xf>
    <xf numFmtId="44" fontId="42" fillId="0" borderId="3" xfId="0" applyNumberFormat="1" applyFont="1" applyBorder="1" applyAlignment="1" applyProtection="1">
      <alignment horizontal="right" vertical="center"/>
    </xf>
    <xf numFmtId="44" fontId="42" fillId="0" borderId="4" xfId="0" applyNumberFormat="1" applyFont="1" applyBorder="1" applyAlignment="1" applyProtection="1">
      <alignment horizontal="right" vertical="center"/>
    </xf>
    <xf numFmtId="44" fontId="42" fillId="0" borderId="5" xfId="0" applyNumberFormat="1" applyFont="1" applyBorder="1" applyAlignment="1" applyProtection="1">
      <alignment horizontal="right" vertical="center"/>
    </xf>
    <xf numFmtId="0" fontId="42" fillId="0" borderId="28" xfId="0" applyNumberFormat="1" applyFont="1" applyBorder="1" applyAlignment="1" applyProtection="1">
      <alignment horizontal="left" vertical="center"/>
    </xf>
    <xf numFmtId="0" fontId="42" fillId="0" borderId="29" xfId="0" applyNumberFormat="1" applyFont="1" applyBorder="1" applyAlignment="1" applyProtection="1">
      <alignment horizontal="left" vertical="center"/>
    </xf>
    <xf numFmtId="0" fontId="42" fillId="0" borderId="30" xfId="0" applyNumberFormat="1" applyFont="1" applyBorder="1" applyAlignment="1" applyProtection="1">
      <alignment horizontal="left" vertical="center"/>
    </xf>
    <xf numFmtId="44" fontId="42" fillId="0" borderId="28" xfId="0" applyNumberFormat="1" applyFont="1" applyBorder="1" applyAlignment="1" applyProtection="1">
      <alignment horizontal="center" vertical="center"/>
    </xf>
    <xf numFmtId="44" fontId="42" fillId="0" borderId="30" xfId="0" applyNumberFormat="1" applyFont="1" applyBorder="1" applyAlignment="1" applyProtection="1">
      <alignment horizontal="center" vertical="center"/>
    </xf>
  </cellXfs>
  <cellStyles count="6">
    <cellStyle name="Lien hypertexte" xfId="1" builtinId="8" customBuiltin="1"/>
    <cellStyle name="Lien hypertexte visité" xfId="5" builtinId="9" customBuiltin="1"/>
    <cellStyle name="Normal" xfId="0" builtinId="0" customBuiltin="1"/>
    <cellStyle name="Pourcentage" xfId="4" builtinId="5"/>
    <cellStyle name="Titre 1" xfId="2" builtinId="16" customBuiltin="1"/>
    <cellStyle name="Titre 2" xfId="3" builtinId="17" customBuiltin="1"/>
  </cellStyles>
  <dxfs count="150">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i/>
        <strike/>
        <condense/>
        <extend/>
        <outline/>
        <shadow/>
        <u val="none"/>
        <vertAlign val="baseline"/>
        <sz val="10"/>
        <color theme="4" tint="-0.249977111117893"/>
        <name val="Calibri"/>
        <scheme val="minor"/>
      </font>
      <numFmt numFmtId="169" formatCode="#,##0.00\ &quot;€&quot;"/>
      <border diagonalUp="0" diagonalDown="0" outline="0">
        <left style="thin">
          <color theme="4" tint="0.59996337778862885"/>
        </left>
        <right style="thin">
          <color theme="4" tint="0.59996337778862885"/>
        </right>
        <top style="thin">
          <color theme="4" tint="0.59996337778862885"/>
        </top>
        <bottom style="thin">
          <color theme="4" tint="0.59996337778862885"/>
        </bottom>
      </border>
    </dxf>
    <dxf>
      <numFmt numFmtId="169" formatCode="#,##0.00\ &quot;€&quot;"/>
    </dxf>
    <dxf>
      <numFmt numFmtId="169" formatCode="#,##0.00\ &quot;€&quot;"/>
    </dxf>
    <dxf>
      <numFmt numFmtId="0" formatCode="General"/>
    </dxf>
    <dxf>
      <numFmt numFmtId="0" formatCode="General"/>
      <fill>
        <patternFill patternType="none">
          <fgColor indexed="64"/>
          <bgColor indexed="65"/>
        </patternFill>
      </fill>
      <alignment horizontal="left" vertical="bottom" textRotation="0" wrapText="0" indent="1" justifyLastLine="0" shrinkToFit="0" readingOrder="0"/>
      <protection locked="1" hidden="0"/>
    </dxf>
    <dxf>
      <numFmt numFmtId="0" formatCode="General"/>
      <alignment horizontal="left" vertical="center" textRotation="0" wrapText="0" indent="0" justifyLastLine="0" shrinkToFit="0" readingOrder="0"/>
    </dxf>
    <dxf>
      <numFmt numFmtId="0" formatCode="General"/>
      <alignment horizontal="left" vertical="bottom" textRotation="0" wrapText="0" relativeIndent="1" justifyLastLine="0" shrinkToFit="0" readingOrder="0"/>
    </dxf>
    <dxf>
      <font>
        <strike/>
        <outline/>
        <shadow/>
        <u val="none"/>
        <vertAlign val="baseline"/>
        <sz val="10"/>
        <color auto="1"/>
        <name val="Calibri"/>
        <scheme val="minor"/>
      </font>
      <alignment horizontal="general" vertical="center" textRotation="0" wrapText="0" indent="0" justifyLastLine="0" shrinkToFit="0" readingOrder="0"/>
    </dxf>
    <dxf>
      <font>
        <color rgb="FFFF0000"/>
      </font>
    </dxf>
    <dxf>
      <font>
        <b/>
        <i/>
        <strike/>
        <condense/>
        <extend/>
        <outline/>
        <shadow/>
        <u val="none"/>
        <vertAlign val="baseline"/>
        <sz val="10"/>
        <color auto="1"/>
        <name val="Calibri"/>
        <scheme val="minor"/>
      </font>
      <fill>
        <patternFill patternType="none">
          <fgColor indexed="64"/>
          <bgColor indexed="65"/>
        </patternFill>
      </fill>
      <border diagonalUp="0" diagonalDown="0" outline="0">
        <left/>
        <right/>
        <top/>
        <bottom/>
      </border>
    </dxf>
    <dxf>
      <numFmt numFmtId="169" formatCode="#,##0.00\ &quot;€&quot;"/>
    </dxf>
    <dxf>
      <numFmt numFmtId="169" formatCode="#,##0.00\ &quot;€&quot;"/>
    </dxf>
    <dxf>
      <numFmt numFmtId="169" formatCode="#,##0.00\ &quot;€&quot;"/>
    </dxf>
    <dxf>
      <numFmt numFmtId="169" formatCode="#,##0.00\ &quot;€&quot;"/>
    </dxf>
    <dxf>
      <numFmt numFmtId="169" formatCode="#,##0.00\ &quot;€&quot;"/>
    </dxf>
    <dxf>
      <numFmt numFmtId="169" formatCode="#,##0.00\ &quot;€&quot;"/>
    </dxf>
    <dxf>
      <numFmt numFmtId="169" formatCode="#,##0.00\ &quot;€&quot;"/>
    </dxf>
    <dxf>
      <font>
        <b/>
        <i/>
        <strike/>
        <condense/>
        <extend/>
        <outline/>
        <shadow/>
        <u val="none"/>
        <vertAlign val="baseline"/>
        <sz val="10"/>
        <color auto="1"/>
        <name val="Calibri"/>
        <scheme val="minor"/>
      </font>
      <numFmt numFmtId="0" formatCode="General"/>
      <fill>
        <patternFill patternType="none">
          <fgColor indexed="64"/>
          <bgColor indexed="65"/>
        </patternFill>
      </fill>
      <alignment horizontal="general" vertical="center" textRotation="0" wrapText="1" relativeIndent="0" justifyLastLine="0" shrinkToFit="0" readingOrder="0"/>
      <protection locked="1" hidden="0"/>
    </dxf>
    <dxf>
      <font>
        <b/>
        <i/>
        <strike/>
        <condense/>
        <extend/>
        <outline/>
        <shadow/>
        <u val="none"/>
        <vertAlign val="baseline"/>
        <sz val="10"/>
        <color auto="1"/>
        <name val="Calibri"/>
        <scheme val="minor"/>
      </font>
      <fill>
        <patternFill patternType="none">
          <fgColor indexed="64"/>
          <bgColor indexed="65"/>
        </patternFill>
      </fill>
      <alignment horizontal="left" vertical="center" textRotation="0" wrapText="0" relativeIndent="0" justifyLastLine="0" shrinkToFit="0" readingOrder="0"/>
    </dxf>
    <dxf>
      <alignment vertical="center" textRotation="0" wrapText="0" indent="0" justifyLastLine="0" shrinkToFit="0" readingOrder="0"/>
    </dxf>
    <dxf>
      <font>
        <b/>
        <i/>
        <strike/>
        <condense/>
        <extend/>
        <outline/>
        <shadow/>
        <u val="none"/>
        <vertAlign val="baseline"/>
        <sz val="10"/>
        <color auto="1"/>
        <name val="Calibri"/>
        <scheme val="minor"/>
      </font>
      <fill>
        <patternFill patternType="none">
          <fgColor indexed="64"/>
          <bgColor indexed="65"/>
        </patternFill>
      </fill>
      <alignment horizontal="center" vertical="center" textRotation="0" wrapText="0" relativeIndent="0" justifyLastLine="0" shrinkToFit="0" readingOrder="0"/>
    </dxf>
    <dxf>
      <alignment vertical="center" textRotation="0" wrapText="0" indent="0" justifyLastLine="0" shrinkToFit="0" readingOrder="0"/>
    </dxf>
    <dxf>
      <alignment horizontal="left" vertical="center" textRotation="0" wrapText="0" relativeIndent="0" justifyLastLine="0" shrinkToFit="0" readingOrder="0"/>
    </dxf>
    <dxf>
      <numFmt numFmtId="168" formatCode="_)#;_)#;_)#;_)@"/>
      <fill>
        <patternFill patternType="none">
          <fgColor indexed="64"/>
          <bgColor indexed="65"/>
        </patternFill>
      </fill>
      <alignment horizontal="left" vertical="center" textRotation="0" wrapText="0" indent="0" justifyLastLine="0" shrinkToFit="0" readingOrder="0"/>
      <protection locked="1" hidden="0"/>
    </dxf>
    <dxf>
      <alignment horizontal="left" vertical="center" textRotation="0" wrapText="0" relativeIndent="0" justifyLastLine="0" shrinkToFit="0" readingOrder="0"/>
    </dxf>
    <dxf>
      <alignment horizontal="left" vertical="center" textRotation="0" wrapText="0" indent="0" justifyLastLine="0" shrinkToFit="0" readingOrder="0"/>
    </dxf>
    <dxf>
      <font>
        <color rgb="FFFF0000"/>
      </font>
    </dxf>
    <dxf>
      <font>
        <color rgb="FFFF0000"/>
      </font>
    </dxf>
    <dxf>
      <font>
        <color rgb="FFFF0000"/>
      </font>
    </dxf>
    <dxf>
      <font>
        <color rgb="FFFF0000"/>
      </font>
    </dxf>
    <dxf>
      <fill>
        <patternFill>
          <bgColor theme="4" tint="0.59996337778862885"/>
        </patternFill>
      </fill>
    </dxf>
    <dxf>
      <fill>
        <patternFill>
          <bgColor theme="4"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39994506668294322"/>
        </patternFill>
      </fill>
    </dxf>
    <dxf>
      <fill>
        <patternFill>
          <bgColor theme="4" tint="0.59996337778862885"/>
        </patternFill>
      </fill>
    </dxf>
    <dxf>
      <fill>
        <patternFill>
          <bgColor theme="4" tint="0.79998168889431442"/>
        </patternFill>
      </fill>
    </dxf>
    <dxf>
      <font>
        <b/>
        <i/>
        <strike/>
        <condense/>
        <extend/>
        <outline/>
        <shadow/>
        <u val="none"/>
        <vertAlign val="baseline"/>
        <sz val="10"/>
        <color theme="4" tint="-0.249977111117893"/>
        <name val="Calibri"/>
        <scheme val="minor"/>
      </font>
      <numFmt numFmtId="169" formatCode="#,##0.00\ &quot;€&quot;"/>
      <border diagonalUp="0" diagonalDown="0" outline="0">
        <left style="thin">
          <color theme="4" tint="0.59996337778862885"/>
        </left>
        <right style="thin">
          <color theme="4" tint="0.59996337778862885"/>
        </right>
        <top style="thin">
          <color theme="4" tint="0.59996337778862885"/>
        </top>
        <bottom style="thin">
          <color theme="4" tint="0.59996337778862885"/>
        </bottom>
      </border>
    </dxf>
    <dxf>
      <numFmt numFmtId="169" formatCode="#,##0.00\ &quot;€&quot;"/>
    </dxf>
    <dxf>
      <numFmt numFmtId="169" formatCode="#,##0.00\ &quot;€&quot;"/>
    </dxf>
    <dxf>
      <numFmt numFmtId="0" formatCode="General"/>
    </dxf>
    <dxf>
      <numFmt numFmtId="0" formatCode="General"/>
      <alignment horizontal="left" vertical="bottom" textRotation="0" wrapText="0" indent="1" justifyLastLine="0" shrinkToFit="0" readingOrder="0"/>
    </dxf>
    <dxf>
      <numFmt numFmtId="0" formatCode="General"/>
      <alignment horizontal="left" vertical="bottom" textRotation="0" wrapText="0" relativeIndent="1" justifyLastLine="0" shrinkToFit="0" readingOrder="0"/>
    </dxf>
    <dxf>
      <numFmt numFmtId="0" formatCode="General"/>
      <alignment horizontal="left" vertical="bottom" textRotation="0" wrapText="0" relativeIndent="1" justifyLastLine="0" shrinkToFit="0" readingOrder="0"/>
    </dxf>
    <dxf>
      <font>
        <strike/>
        <outline/>
        <shadow/>
        <u val="none"/>
        <vertAlign val="baseline"/>
        <sz val="10"/>
        <color auto="1"/>
        <name val="Calibri"/>
        <scheme val="minor"/>
      </font>
      <alignment horizontal="general" vertical="center" textRotation="0" wrapText="0" indent="0" justifyLastLine="0" shrinkToFit="0" readingOrder="0"/>
    </dxf>
    <dxf>
      <font>
        <color rgb="FFFF0000"/>
      </font>
    </dxf>
    <dxf>
      <font>
        <b/>
        <i/>
        <strike/>
        <condense/>
        <extend/>
        <outline/>
        <shadow/>
        <u val="none"/>
        <vertAlign val="baseline"/>
        <sz val="10"/>
        <color auto="1"/>
        <name val="Calibri"/>
        <scheme val="minor"/>
      </font>
      <fill>
        <patternFill patternType="none">
          <fgColor indexed="64"/>
          <bgColor indexed="65"/>
        </patternFill>
      </fill>
      <border diagonalUp="0" diagonalDown="0" outline="0">
        <left/>
        <right/>
        <top/>
        <bottom/>
      </border>
    </dxf>
    <dxf>
      <numFmt numFmtId="169" formatCode="#,##0.00\ &quot;€&quot;"/>
    </dxf>
    <dxf>
      <numFmt numFmtId="169" formatCode="#,##0.00\ &quot;€&quot;"/>
    </dxf>
    <dxf>
      <numFmt numFmtId="169" formatCode="#,##0.00\ &quot;€&quot;"/>
    </dxf>
    <dxf>
      <numFmt numFmtId="169" formatCode="#,##0.00\ &quot;€&quot;"/>
    </dxf>
    <dxf>
      <numFmt numFmtId="169" formatCode="#,##0.00\ &quot;€&quot;"/>
    </dxf>
    <dxf>
      <numFmt numFmtId="169" formatCode="#,##0.00\ &quot;€&quot;"/>
    </dxf>
    <dxf>
      <numFmt numFmtId="169" formatCode="#,##0.00\ &quot;€&quot;"/>
    </dxf>
    <dxf>
      <font>
        <b/>
        <i/>
        <strike/>
        <condense/>
        <extend/>
        <outline/>
        <shadow/>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protection locked="1" hidden="0"/>
    </dxf>
    <dxf>
      <font>
        <b/>
        <i/>
        <strike/>
        <condense/>
        <extend/>
        <outline/>
        <shadow/>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alignment vertical="center" textRotation="0" wrapText="0" indent="0" justifyLastLine="0" shrinkToFit="0" readingOrder="0"/>
    </dxf>
    <dxf>
      <font>
        <b/>
        <i/>
        <strike/>
        <condense/>
        <extend/>
        <outline/>
        <shadow/>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alignment vertical="center" textRotation="0" wrapText="0" indent="0" justifyLastLine="0" shrinkToFit="0" readingOrder="0"/>
    </dxf>
    <dxf>
      <alignment horizontal="left" vertical="center" textRotation="0" wrapText="0" indent="0" justifyLastLine="0" shrinkToFit="0" readingOrder="0"/>
    </dxf>
    <dxf>
      <numFmt numFmtId="168" formatCode="_)#;_)#;_)#;_)@"/>
      <fill>
        <patternFill patternType="none">
          <fgColor indexed="64"/>
          <bgColor indexed="65"/>
        </patternFill>
      </fill>
      <alignment horizontal="left" vertical="center" textRotation="0" wrapText="0" indent="0" justifyLastLine="0" shrinkToFit="0" readingOrder="0"/>
      <protection locked="1" hidden="0"/>
    </dxf>
    <dxf>
      <alignment horizontal="left" vertical="center" textRotation="0" wrapText="0" indent="0" justifyLastLine="0" shrinkToFit="0" readingOrder="0"/>
    </dxf>
    <dxf>
      <alignment horizontal="left" vertical="center" textRotation="0" wrapText="0" indent="0" justifyLastLine="0" shrinkToFit="0" readingOrder="0"/>
    </dxf>
    <dxf>
      <font>
        <color rgb="FFFF0000"/>
      </font>
    </dxf>
    <dxf>
      <font>
        <color rgb="FFFF0000"/>
      </font>
    </dxf>
    <dxf>
      <font>
        <color rgb="FFFF0000"/>
      </font>
    </dxf>
    <dxf>
      <numFmt numFmtId="0" formatCode="General"/>
      <alignment horizontal="left" vertical="center" textRotation="0" wrapText="0" indent="0" justifyLastLine="0" shrinkToFit="0" readingOrder="0"/>
    </dxf>
    <dxf>
      <fill>
        <patternFill patternType="none">
          <fgColor indexed="64"/>
          <bgColor indexed="65"/>
        </patternFill>
      </fill>
      <protection locked="1" hidden="0"/>
    </dxf>
    <dxf>
      <numFmt numFmtId="0" formatCode="General"/>
    </dxf>
    <dxf>
      <numFmt numFmtId="167" formatCode="_)@\ \ "/>
    </dxf>
    <dxf>
      <alignment horizontal="left" vertical="center" textRotation="0" wrapText="0" indent="0" justifyLastLine="0" shrinkToFit="0" readingOrder="0"/>
    </dxf>
    <dxf>
      <font>
        <color rgb="FFFF0000"/>
      </font>
    </dxf>
    <dxf>
      <font>
        <color rgb="FFFF0000"/>
      </font>
    </dxf>
    <dxf>
      <font>
        <color rgb="FFFF0000"/>
      </font>
    </dxf>
    <dxf>
      <font>
        <color rgb="FFFF0000"/>
      </font>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39994506668294322"/>
        </patternFill>
      </fill>
    </dxf>
    <dxf>
      <fill>
        <patternFill>
          <bgColor theme="4" tint="0.59996337778862885"/>
        </patternFill>
      </fill>
    </dxf>
    <dxf>
      <fill>
        <patternFill>
          <bgColor theme="4" tint="0.79998168889431442"/>
        </patternFill>
      </fill>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strike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strike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s>
  <tableStyles count="5" defaultTableStyle="Sales Invoice Table" defaultPivotStyle="PivotStyleLight16">
    <tableStyle name="Sales Invoice Table" pivot="0" count="7">
      <tableStyleElement type="wholeTable" dxfId="149"/>
      <tableStyleElement type="headerRow" dxfId="148"/>
      <tableStyleElement type="totalRow" dxfId="147"/>
      <tableStyleElement type="firstColumn" dxfId="146"/>
      <tableStyleElement type="lastColumn" dxfId="145"/>
      <tableStyleElement type="firstRowStripe" dxfId="144"/>
      <tableStyleElement type="firstColumnStripe" dxfId="143"/>
    </tableStyle>
    <tableStyle name="Sales Invoice Table 2" pivot="0" count="7">
      <tableStyleElement type="wholeTable" dxfId="142"/>
      <tableStyleElement type="headerRow" dxfId="141"/>
      <tableStyleElement type="totalRow" dxfId="140"/>
      <tableStyleElement type="firstColumn" dxfId="139"/>
      <tableStyleElement type="lastColumn" dxfId="138"/>
      <tableStyleElement type="firstRowStripe" dxfId="137"/>
      <tableStyleElement type="firstColumnStripe" dxfId="136"/>
    </tableStyle>
    <tableStyle name="Sales Invoice Table 3" pivot="0" count="7">
      <tableStyleElement type="wholeTable" dxfId="135"/>
      <tableStyleElement type="headerRow" dxfId="134"/>
      <tableStyleElement type="totalRow" dxfId="133"/>
      <tableStyleElement type="firstColumn" dxfId="132"/>
      <tableStyleElement type="lastColumn" dxfId="131"/>
      <tableStyleElement type="firstRowStripe" dxfId="130"/>
      <tableStyleElement type="firstColumnStripe" dxfId="129"/>
    </tableStyle>
    <tableStyle name="Sales Invoice Table 4" pivot="0" count="7">
      <tableStyleElement type="wholeTable" dxfId="128"/>
      <tableStyleElement type="headerRow" dxfId="127"/>
      <tableStyleElement type="totalRow" dxfId="126"/>
      <tableStyleElement type="firstColumn" dxfId="125"/>
      <tableStyleElement type="lastColumn" dxfId="124"/>
      <tableStyleElement type="firstRowStripe" dxfId="123"/>
      <tableStyleElement type="firstColumnStripe" dxfId="122"/>
    </tableStyle>
    <tableStyle name="Sales Invoice Table 5" pivot="0" count="7">
      <tableStyleElement type="wholeTable" dxfId="121"/>
      <tableStyleElement type="headerRow" dxfId="120"/>
      <tableStyleElement type="totalRow" dxfId="119"/>
      <tableStyleElement type="firstColumn" dxfId="118"/>
      <tableStyleElement type="lastColumn" dxfId="117"/>
      <tableStyleElement type="firstRowStripe" dxfId="116"/>
      <tableStyleElement type="firstColumnStripe" dxfId="11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8E4E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FE9E6"/>
      <color rgb="FF00A79E"/>
      <color rgb="FF924900"/>
      <color rgb="FFFFE389"/>
      <color rgb="FFFFD85B"/>
      <color rgb="FF482400"/>
      <color rgb="FF3DAFA7"/>
      <color rgb="FFC5D1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43</xdr:row>
      <xdr:rowOff>47625</xdr:rowOff>
    </xdr:from>
    <xdr:to>
      <xdr:col>7</xdr:col>
      <xdr:colOff>1314450</xdr:colOff>
      <xdr:row>44</xdr:row>
      <xdr:rowOff>21717</xdr:rowOff>
    </xdr:to>
    <xdr:grpSp>
      <xdr:nvGrpSpPr>
        <xdr:cNvPr id="16" name="Groupe d’illustrations de pied de page" descr="&quot;&quot;"/>
        <xdr:cNvGrpSpPr/>
      </xdr:nvGrpSpPr>
      <xdr:grpSpPr>
        <a:xfrm>
          <a:off x="133350" y="16943510"/>
          <a:ext cx="9438542" cy="164592"/>
          <a:chOff x="142875" y="104775"/>
          <a:chExt cx="6914767" cy="164465"/>
        </a:xfrm>
      </xdr:grpSpPr>
      <xdr:sp macro="" textlink="">
        <xdr:nvSpPr>
          <xdr:cNvPr id="17" name="Rectangle 16"/>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18" name="Group 17"/>
          <xdr:cNvGrpSpPr/>
        </xdr:nvGrpSpPr>
        <xdr:grpSpPr>
          <a:xfrm>
            <a:off x="4848240" y="104775"/>
            <a:ext cx="2199877" cy="164465"/>
            <a:chOff x="10584358" y="200025"/>
            <a:chExt cx="3749040" cy="164465"/>
          </a:xfrm>
        </xdr:grpSpPr>
        <xdr:sp macro="" textlink="">
          <xdr:nvSpPr>
            <xdr:cNvPr id="19" name="Rectangle 18"/>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0" name="Rectangle 19"/>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 name="Rectangle 20"/>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2" name="Rectangle 21"/>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 name="Rectangle 22"/>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219075</xdr:colOff>
      <xdr:row>7</xdr:row>
      <xdr:rowOff>0</xdr:rowOff>
    </xdr:from>
    <xdr:to>
      <xdr:col>13</xdr:col>
      <xdr:colOff>190499</xdr:colOff>
      <xdr:row>9</xdr:row>
      <xdr:rowOff>276226</xdr:rowOff>
    </xdr:to>
    <xdr:sp macro="" textlink="">
      <xdr:nvSpPr>
        <xdr:cNvPr id="9" name="Data Entry Note" descr="Click here to select an Invoice No from the drop down list.&#10;"/>
        <xdr:cNvSpPr/>
      </xdr:nvSpPr>
      <xdr:spPr bwMode="auto">
        <a:xfrm>
          <a:off x="8448675" y="1466850"/>
          <a:ext cx="1238249" cy="714376"/>
        </a:xfrm>
        <a:prstGeom prst="wedgeRectCallout">
          <a:avLst>
            <a:gd name="adj1" fmla="val -64619"/>
            <a:gd name="adj2" fmla="val -21645"/>
          </a:avLst>
        </a:prstGeom>
        <a:solidFill>
          <a:schemeClr val="accent1">
            <a:lumMod val="75000"/>
          </a:schemeClr>
        </a:solidFill>
        <a:ln>
          <a:headEnd type="none" w="med" len="med"/>
          <a:tailEnd type="none" w="med" len="med"/>
        </a:ln>
        <a:extLst/>
      </xdr:spPr>
      <xdr:style>
        <a:lnRef idx="1">
          <a:schemeClr val="accent1"/>
        </a:lnRef>
        <a:fillRef idx="2">
          <a:schemeClr val="accent1"/>
        </a:fillRef>
        <a:effectRef idx="1">
          <a:schemeClr val="accent1"/>
        </a:effectRef>
        <a:fontRef idx="minor">
          <a:schemeClr val="dk1"/>
        </a:fontRef>
      </xdr:style>
      <xdr:txBody>
        <a:bodyPr vertOverflow="clip" horzOverflow="clip" wrap="square" lIns="91440" tIns="0" rIns="91440" bIns="0" rtlCol="0" anchor="ctr" upright="1"/>
        <a:lstStyle/>
        <a:p>
          <a:pPr algn="l"/>
          <a:r>
            <a:rPr lang="en-US" sz="900">
              <a:solidFill>
                <a:schemeClr val="bg1"/>
              </a:solidFill>
              <a:latin typeface="+mj-lt"/>
            </a:rPr>
            <a:t>Cliquez ici pour sélectionner un numéro de facture dans la liste déroulante.</a:t>
          </a:r>
        </a:p>
      </xdr:txBody>
    </xdr:sp>
    <xdr:clientData fPrintsWithSheet="0"/>
  </xdr:twoCellAnchor>
  <xdr:twoCellAnchor editAs="oneCell">
    <xdr:from>
      <xdr:col>0</xdr:col>
      <xdr:colOff>142875</xdr:colOff>
      <xdr:row>0</xdr:row>
      <xdr:rowOff>85725</xdr:rowOff>
    </xdr:from>
    <xdr:to>
      <xdr:col>1</xdr:col>
      <xdr:colOff>1119487</xdr:colOff>
      <xdr:row>7</xdr:row>
      <xdr:rowOff>42526</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85725"/>
          <a:ext cx="1186162" cy="16998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95250</xdr:rowOff>
    </xdr:from>
    <xdr:to>
      <xdr:col>12</xdr:col>
      <xdr:colOff>1008461</xdr:colOff>
      <xdr:row>0</xdr:row>
      <xdr:rowOff>259715</xdr:rowOff>
    </xdr:to>
    <xdr:grpSp>
      <xdr:nvGrpSpPr>
        <xdr:cNvPr id="48" name="Groupe d’illustrations d’en-tête" descr="&quot;&quot;"/>
        <xdr:cNvGrpSpPr/>
      </xdr:nvGrpSpPr>
      <xdr:grpSpPr>
        <a:xfrm>
          <a:off x="142875" y="95250"/>
          <a:ext cx="16505636" cy="164465"/>
          <a:chOff x="171449" y="152400"/>
          <a:chExt cx="13657124" cy="164465"/>
        </a:xfrm>
      </xdr:grpSpPr>
      <xdr:sp macro="" textlink="">
        <xdr:nvSpPr>
          <xdr:cNvPr id="39" name="Rectangle 38"/>
          <xdr:cNvSpPr/>
        </xdr:nvSpPr>
        <xdr:spPr>
          <a:xfrm>
            <a:off x="171449" y="152400"/>
            <a:ext cx="987552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46" name="Group 45"/>
          <xdr:cNvGrpSpPr/>
        </xdr:nvGrpSpPr>
        <xdr:grpSpPr>
          <a:xfrm>
            <a:off x="10079532" y="152400"/>
            <a:ext cx="3749041" cy="164465"/>
            <a:chOff x="10584357" y="200025"/>
            <a:chExt cx="3749041" cy="164465"/>
          </a:xfrm>
        </xdr:grpSpPr>
        <xdr:sp macro="" textlink="">
          <xdr:nvSpPr>
            <xdr:cNvPr id="40" name="Rectangle 39"/>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1" name="Rectangle 40"/>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2" name="Rectangle 41"/>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3" name="Rectangle 42"/>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4" name="Rectangle 43"/>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95250</xdr:rowOff>
    </xdr:from>
    <xdr:to>
      <xdr:col>11</xdr:col>
      <xdr:colOff>181</xdr:colOff>
      <xdr:row>0</xdr:row>
      <xdr:rowOff>259715</xdr:rowOff>
    </xdr:to>
    <xdr:grpSp>
      <xdr:nvGrpSpPr>
        <xdr:cNvPr id="11" name="Groupe d’illustrations d’en-tête" descr="&quot;&quot;"/>
        <xdr:cNvGrpSpPr/>
      </xdr:nvGrpSpPr>
      <xdr:grpSpPr>
        <a:xfrm>
          <a:off x="142875" y="95250"/>
          <a:ext cx="13135156" cy="164465"/>
          <a:chOff x="142875" y="85725"/>
          <a:chExt cx="7705905" cy="164465"/>
        </a:xfrm>
      </xdr:grpSpPr>
      <xdr:sp macro="" textlink="">
        <xdr:nvSpPr>
          <xdr:cNvPr id="4" name="Rectangle 3"/>
          <xdr:cNvSpPr/>
        </xdr:nvSpPr>
        <xdr:spPr>
          <a:xfrm>
            <a:off x="142875" y="85725"/>
            <a:ext cx="512064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5" name="Group 4"/>
          <xdr:cNvGrpSpPr/>
        </xdr:nvGrpSpPr>
        <xdr:grpSpPr>
          <a:xfrm>
            <a:off x="5288459" y="85725"/>
            <a:ext cx="2560321" cy="164465"/>
            <a:chOff x="10584357" y="200025"/>
            <a:chExt cx="3749041" cy="164465"/>
          </a:xfrm>
        </xdr:grpSpPr>
        <xdr:sp macro="" textlink="">
          <xdr:nvSpPr>
            <xdr:cNvPr id="6" name="Rectangle 5"/>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Rectangle 9"/>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95251</xdr:rowOff>
    </xdr:from>
    <xdr:to>
      <xdr:col>8</xdr:col>
      <xdr:colOff>8763</xdr:colOff>
      <xdr:row>0</xdr:row>
      <xdr:rowOff>259843</xdr:rowOff>
    </xdr:to>
    <xdr:grpSp>
      <xdr:nvGrpSpPr>
        <xdr:cNvPr id="12" name="Groupe d’illustrations d’en-tête" descr="&quot;&quot;"/>
        <xdr:cNvGrpSpPr/>
      </xdr:nvGrpSpPr>
      <xdr:grpSpPr>
        <a:xfrm>
          <a:off x="142875" y="95251"/>
          <a:ext cx="7800213" cy="164592"/>
          <a:chOff x="142875" y="104775"/>
          <a:chExt cx="6914767" cy="164465"/>
        </a:xfrm>
      </xdr:grpSpPr>
      <xdr:sp macro="" textlink="">
        <xdr:nvSpPr>
          <xdr:cNvPr id="4" name="Rectangle 3"/>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5" name="Group 4"/>
          <xdr:cNvGrpSpPr/>
        </xdr:nvGrpSpPr>
        <xdr:grpSpPr>
          <a:xfrm>
            <a:off x="4848240" y="104775"/>
            <a:ext cx="2199877" cy="164465"/>
            <a:chOff x="10584358" y="200025"/>
            <a:chExt cx="3749040" cy="164465"/>
          </a:xfrm>
        </xdr:grpSpPr>
        <xdr:sp macro="" textlink="">
          <xdr:nvSpPr>
            <xdr:cNvPr id="6" name="Rectangle 5"/>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Rectangle 9"/>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209550</xdr:colOff>
      <xdr:row>6</xdr:row>
      <xdr:rowOff>85725</xdr:rowOff>
    </xdr:from>
    <xdr:to>
      <xdr:col>13</xdr:col>
      <xdr:colOff>180974</xdr:colOff>
      <xdr:row>9</xdr:row>
      <xdr:rowOff>123826</xdr:rowOff>
    </xdr:to>
    <xdr:sp macro="" textlink="">
      <xdr:nvSpPr>
        <xdr:cNvPr id="2" name="Data Entry Note" descr="Click here to select an Invoice No from the drop down list.&#10;"/>
        <xdr:cNvSpPr/>
      </xdr:nvSpPr>
      <xdr:spPr bwMode="auto">
        <a:xfrm>
          <a:off x="11887200" y="2257425"/>
          <a:ext cx="1238249" cy="733426"/>
        </a:xfrm>
        <a:prstGeom prst="wedgeRectCallout">
          <a:avLst>
            <a:gd name="adj1" fmla="val -64619"/>
            <a:gd name="adj2" fmla="val -21645"/>
          </a:avLst>
        </a:prstGeom>
        <a:solidFill>
          <a:schemeClr val="accent1">
            <a:lumMod val="75000"/>
          </a:schemeClr>
        </a:solidFill>
        <a:ln>
          <a:headEnd type="none" w="med" len="med"/>
          <a:tailEnd type="none" w="med" len="med"/>
        </a:ln>
        <a:extLst/>
      </xdr:spPr>
      <xdr:style>
        <a:lnRef idx="1">
          <a:schemeClr val="accent1"/>
        </a:lnRef>
        <a:fillRef idx="2">
          <a:schemeClr val="accent1"/>
        </a:fillRef>
        <a:effectRef idx="1">
          <a:schemeClr val="accent1"/>
        </a:effectRef>
        <a:fontRef idx="minor">
          <a:schemeClr val="dk1"/>
        </a:fontRef>
      </xdr:style>
      <xdr:txBody>
        <a:bodyPr vertOverflow="clip" horzOverflow="clip" wrap="square" lIns="91440" tIns="0" rIns="91440" bIns="0" rtlCol="0" anchor="ctr" upright="1"/>
        <a:lstStyle/>
        <a:p>
          <a:pPr algn="l"/>
          <a:r>
            <a:rPr lang="en-US" sz="900">
              <a:solidFill>
                <a:schemeClr val="bg1"/>
              </a:solidFill>
              <a:latin typeface="+mj-lt"/>
            </a:rPr>
            <a:t>Cliquez ici pour sélectionner un uméro de devis dans la liste déroulante.</a:t>
          </a:r>
        </a:p>
      </xdr:txBody>
    </xdr:sp>
    <xdr:clientData fPrintsWithSheet="0"/>
  </xdr:twoCellAnchor>
  <xdr:twoCellAnchor editAs="oneCell">
    <xdr:from>
      <xdr:col>0</xdr:col>
      <xdr:colOff>152400</xdr:colOff>
      <xdr:row>0</xdr:row>
      <xdr:rowOff>81299</xdr:rowOff>
    </xdr:from>
    <xdr:to>
      <xdr:col>1</xdr:col>
      <xdr:colOff>1129012</xdr:colOff>
      <xdr:row>6</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81299"/>
          <a:ext cx="1186162" cy="169987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0</xdr:row>
      <xdr:rowOff>95250</xdr:rowOff>
    </xdr:from>
    <xdr:to>
      <xdr:col>11</xdr:col>
      <xdr:colOff>181</xdr:colOff>
      <xdr:row>0</xdr:row>
      <xdr:rowOff>259715</xdr:rowOff>
    </xdr:to>
    <xdr:grpSp>
      <xdr:nvGrpSpPr>
        <xdr:cNvPr id="2" name="Groupe d’illustrations d’en-tête" descr="&quot;&quot;"/>
        <xdr:cNvGrpSpPr/>
      </xdr:nvGrpSpPr>
      <xdr:grpSpPr>
        <a:xfrm>
          <a:off x="142875" y="95250"/>
          <a:ext cx="16687981" cy="164465"/>
          <a:chOff x="142875" y="85725"/>
          <a:chExt cx="7705905" cy="164465"/>
        </a:xfrm>
      </xdr:grpSpPr>
      <xdr:sp macro="" textlink="">
        <xdr:nvSpPr>
          <xdr:cNvPr id="3" name="Rectangle 2"/>
          <xdr:cNvSpPr/>
        </xdr:nvSpPr>
        <xdr:spPr>
          <a:xfrm>
            <a:off x="142875" y="85725"/>
            <a:ext cx="512064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4" name="Group 4"/>
          <xdr:cNvGrpSpPr/>
        </xdr:nvGrpSpPr>
        <xdr:grpSpPr>
          <a:xfrm>
            <a:off x="5288459" y="85725"/>
            <a:ext cx="2560321" cy="164465"/>
            <a:chOff x="10584357" y="200025"/>
            <a:chExt cx="3749041" cy="164465"/>
          </a:xfrm>
        </xdr:grpSpPr>
        <xdr:sp macro="" textlink="">
          <xdr:nvSpPr>
            <xdr:cNvPr id="5" name="Rectangle 4"/>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6" name="Rectangle 5"/>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0</xdr:row>
      <xdr:rowOff>95251</xdr:rowOff>
    </xdr:from>
    <xdr:to>
      <xdr:col>8</xdr:col>
      <xdr:colOff>8763</xdr:colOff>
      <xdr:row>0</xdr:row>
      <xdr:rowOff>259843</xdr:rowOff>
    </xdr:to>
    <xdr:grpSp>
      <xdr:nvGrpSpPr>
        <xdr:cNvPr id="2" name="Groupe d’illustrations d’en-tête" descr="&quot;&quot;"/>
        <xdr:cNvGrpSpPr/>
      </xdr:nvGrpSpPr>
      <xdr:grpSpPr>
        <a:xfrm>
          <a:off x="142875" y="95251"/>
          <a:ext cx="9514713" cy="164592"/>
          <a:chOff x="142875" y="104775"/>
          <a:chExt cx="6914767" cy="164465"/>
        </a:xfrm>
      </xdr:grpSpPr>
      <xdr:sp macro="" textlink="">
        <xdr:nvSpPr>
          <xdr:cNvPr id="3" name="Rectangle 2"/>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4" name="Group 4"/>
          <xdr:cNvGrpSpPr/>
        </xdr:nvGrpSpPr>
        <xdr:grpSpPr>
          <a:xfrm>
            <a:off x="4848240" y="104775"/>
            <a:ext cx="2199877" cy="164465"/>
            <a:chOff x="10584358" y="200025"/>
            <a:chExt cx="3749040" cy="164465"/>
          </a:xfrm>
        </xdr:grpSpPr>
        <xdr:sp macro="" textlink="">
          <xdr:nvSpPr>
            <xdr:cNvPr id="5" name="Rectangle 4"/>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6" name="Rectangle 5"/>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tables/table1.xml><?xml version="1.0" encoding="utf-8"?>
<table xmlns="http://schemas.openxmlformats.org/spreadsheetml/2006/main" id="1" name="Listedesclients" displayName="Listedesclients" ref="B3:M23" totalsRowCount="1">
  <autoFilter ref="B3:M22"/>
  <tableColumns count="12">
    <tableColumn id="9" name="Recherche" totalsRowLabel="Total" totalsRowDxfId="24">
      <calculatedColumnFormula>C4&amp; " - "&amp;D4</calculatedColumnFormula>
    </tableColumn>
    <tableColumn id="1" name="N° de société" totalsRowFunction="custom" dataDxfId="103" totalsRowDxfId="23">
      <totalsRowFormula>"Total clients : "&amp;SUBTOTAL(103,Listedesclients[N° de société])</totalsRowFormula>
    </tableColumn>
    <tableColumn id="2" name="Nom de la société" totalsRowFunction="count" totalsRowDxfId="22"/>
    <tableColumn id="3" name="Nom du contact" totalsRowFunction="count" totalsRowDxfId="21"/>
    <tableColumn id="4" name="Adresse" totalsRowFunction="count" totalsRowDxfId="20"/>
    <tableColumn id="5" name="Ville" totalsRowFunction="count" totalsRowDxfId="19"/>
    <tableColumn id="6" name="Département" totalsRowFunction="count" totalsRowDxfId="18"/>
    <tableColumn id="7" name="Code postal" totalsRowFunction="count" dataDxfId="102" totalsRowDxfId="17"/>
    <tableColumn id="8" name="Téléphone" totalsRowFunction="count" dataDxfId="101" totalsRowDxfId="16"/>
    <tableColumn id="10" name="E-mail" totalsRowFunction="count" totalsRowDxfId="15"/>
    <tableColumn id="12" name="Télécopie" totalsRowFunction="count" dataDxfId="100" totalsRowDxfId="14" dataCellStyle="Lien hypertexte"/>
    <tableColumn id="11" name="Portable" totalsRowFunction="count" dataDxfId="99" totalsRowDxfId="13"/>
  </tableColumns>
  <tableStyleInfo name="Sales Invoice Table 2" showFirstColumn="0" showLastColumn="0" showRowStripes="1" showColumnStripes="0"/>
</table>
</file>

<file path=xl/tables/table2.xml><?xml version="1.0" encoding="utf-8"?>
<table xmlns="http://schemas.openxmlformats.org/spreadsheetml/2006/main" id="3" name="FacturesPrincipal" displayName="FacturesPrincipal" ref="B3:K24" totalsRowCount="1">
  <autoFilter ref="B3:K23"/>
  <tableColumns count="10">
    <tableColumn id="1" name="N° de facture" totalsRowLabel="Total" dataDxfId="95" totalsRowDxfId="94"/>
    <tableColumn id="2" name="Société" totalsRowFunction="custom" dataDxfId="93" totalsRowDxfId="92">
      <totalsRowFormula>"Total des factures : "&amp;SUBTOTAL(103,FacturesPrincipal[N° de facture])</totalsRowFormula>
    </tableColumn>
    <tableColumn id="3" name="Date de la facture" dataDxfId="91" totalsRowDxfId="90"/>
    <tableColumn id="4" name="Description du projet" dataDxfId="89" totalsRowDxfId="88"/>
    <tableColumn id="8" name="Taux T.V.A." totalsRowDxfId="87"/>
    <tableColumn id="9" name="Autre" totalsRowFunction="sum" totalsRowDxfId="86"/>
    <tableColumn id="6" name="Dépôt" totalsRowFunction="sum" dataDxfId="85" totalsRowDxfId="84"/>
    <tableColumn id="7" name="Total des détails" totalsRowFunction="sum" dataDxfId="83" totalsRowDxfId="82">
      <calculatedColumnFormula>SUMIF(Détailsfacture[N° de facture],"="&amp;FacturesPrincipal[[#This Row],[N° de facture]],Détailsfacture[Total])</calculatedColumnFormula>
    </tableColumn>
    <tableColumn id="10" name="Total de la facture" totalsRowFunction="sum" dataDxfId="81" totalsRowDxfId="80">
      <calculatedColumnFormula>FacturesPrincipal[[#This Row],[Total des détails]]+FacturesPrincipal[[#This Row],[Autre]]-FacturesPrincipal[[#This Row],[Dépôt]]</calculatedColumnFormula>
    </tableColumn>
    <tableColumn id="5" name="Notes" totalsRowFunction="count" totalsRowDxfId="79"/>
  </tableColumns>
  <tableStyleInfo name="Sales Invoice Table 2" showFirstColumn="0" showLastColumn="0" showRowStripes="1" showColumnStripes="0"/>
</table>
</file>

<file path=xl/tables/table3.xml><?xml version="1.0" encoding="utf-8"?>
<table xmlns="http://schemas.openxmlformats.org/spreadsheetml/2006/main" id="2" name="Détailsfacture" displayName="Détailsfacture" ref="B3:H47" totalsRowShown="0" headerRowDxfId="77">
  <autoFilter ref="B3:H47"/>
  <sortState ref="B5:H40">
    <sortCondition ref="C4:C40"/>
  </sortState>
  <tableColumns count="7">
    <tableColumn id="2" name="Description" dataDxfId="76"/>
    <tableColumn id="1" name="N° de facture" dataDxfId="75"/>
    <tableColumn id="4" name="N° d’élément" dataDxfId="74"/>
    <tableColumn id="3" name="Quantité" dataDxfId="73"/>
    <tableColumn id="6" name="Prix unitaire" dataDxfId="72"/>
    <tableColumn id="5" name="Remise" dataDxfId="71"/>
    <tableColumn id="10" name="Total" dataDxfId="70">
      <calculatedColumnFormula>(Détailsfacture[[#This Row],[Quantité]]*Détailsfacture[[#This Row],[Prix unitaire]])-Détailsfacture[[#This Row],[Remise]]</calculatedColumnFormula>
    </tableColumn>
  </tableColumns>
  <tableStyleInfo name="Sales Invoice Table" showFirstColumn="0" showLastColumn="0" showRowStripes="1" showColumnStripes="0"/>
</table>
</file>

<file path=xl/tables/table4.xml><?xml version="1.0" encoding="utf-8"?>
<table xmlns="http://schemas.openxmlformats.org/spreadsheetml/2006/main" id="6" name="Devis_Principal" displayName="Devis_Principal" ref="B3:K18" totalsRowCount="1">
  <autoFilter ref="B3:K17"/>
  <tableColumns count="10">
    <tableColumn id="1" name="N° de devis" totalsRowLabel="Total" dataDxfId="50" totalsRowDxfId="49"/>
    <tableColumn id="2" name="Société" totalsRowFunction="custom" dataDxfId="48" totalsRowDxfId="47">
      <totalsRowFormula>"Total des devis : "&amp;SUBTOTAL(103,Devis_Principal[N° de devis])</totalsRowFormula>
    </tableColumn>
    <tableColumn id="3" name="Date du devis" dataDxfId="46" totalsRowDxfId="45"/>
    <tableColumn id="4" name="Description du projet" dataDxfId="44" totalsRowDxfId="43"/>
    <tableColumn id="8" name="Taux T.V.A." totalsRowDxfId="42"/>
    <tableColumn id="9" name="Autre" totalsRowFunction="sum" totalsRowDxfId="41"/>
    <tableColumn id="6" name="Dépôt" totalsRowFunction="sum" dataDxfId="40" totalsRowDxfId="39"/>
    <tableColumn id="7" name="Total des détails" totalsRowFunction="sum" dataDxfId="38" totalsRowDxfId="37">
      <calculatedColumnFormula>SUMIF(Détailsfacture[N° de facture],"="&amp;Devis_Principal[[#This Row],[N° de devis]],Détailsfacture[Total])</calculatedColumnFormula>
    </tableColumn>
    <tableColumn id="10" name="Total du devis" totalsRowFunction="sum" dataDxfId="36" totalsRowDxfId="35">
      <calculatedColumnFormula>Devis_Principal[[#This Row],[Total des détails]]+Devis_Principal[[#This Row],[Autre]]-Devis_Principal[[#This Row],[Dépôt]]</calculatedColumnFormula>
    </tableColumn>
    <tableColumn id="5" name="Notes" totalsRowDxfId="34"/>
  </tableColumns>
  <tableStyleInfo name="Sales Invoice Table 2" showFirstColumn="0" showLastColumn="0" showRowStripes="1" showColumnStripes="0"/>
</table>
</file>

<file path=xl/tables/table5.xml><?xml version="1.0" encoding="utf-8"?>
<table xmlns="http://schemas.openxmlformats.org/spreadsheetml/2006/main" id="7" name="DétailsDevis" displayName="DétailsDevis" ref="B3:H68" totalsRowShown="0" headerRowDxfId="32">
  <autoFilter ref="B3:H68"/>
  <sortState ref="B4:H39">
    <sortCondition ref="C4:C40"/>
  </sortState>
  <tableColumns count="7">
    <tableColumn id="2" name="Description" dataDxfId="31"/>
    <tableColumn id="1" name="N° de devis" dataDxfId="30"/>
    <tableColumn id="4" name="N° d’élément" dataDxfId="29"/>
    <tableColumn id="3" name="Quantité" dataDxfId="28"/>
    <tableColumn id="6" name="Prix unitaire" dataDxfId="27"/>
    <tableColumn id="5" name="Remise" dataDxfId="26"/>
    <tableColumn id="10" name="Total" dataDxfId="25">
      <calculatedColumnFormula>(DétailsDevis[[#This Row],[Quantité]]*DétailsDevis[[#This Row],[Prix unitaire]])-DétailsDevis[[#This Row],[Remise]]</calculatedColumnFormula>
    </tableColumn>
  </tableColumns>
  <tableStyleInfo name="Sales Invoice Table" showFirstColumn="0" showLastColumn="0" showRowStripes="1" showColumnStripes="0"/>
</table>
</file>

<file path=xl/theme/theme1.xml><?xml version="1.0" encoding="utf-8"?>
<a:theme xmlns:a="http://schemas.openxmlformats.org/drawingml/2006/main" name="Rétrospective">
  <a:themeElements>
    <a:clrScheme name="Rétrospective">
      <a:dk1>
        <a:srgbClr val="000000"/>
      </a:dk1>
      <a:lt1>
        <a:sysClr val="window" lastClr="FFFFFF"/>
      </a:lt1>
      <a:dk2>
        <a:srgbClr val="637052"/>
      </a:dk2>
      <a:lt2>
        <a:srgbClr val="CCDDEA"/>
      </a:lt2>
      <a:accent1>
        <a:srgbClr val="E48312"/>
      </a:accent1>
      <a:accent2>
        <a:srgbClr val="BD582C"/>
      </a:accent2>
      <a:accent3>
        <a:srgbClr val="865640"/>
      </a:accent3>
      <a:accent4>
        <a:srgbClr val="9B8357"/>
      </a:accent4>
      <a:accent5>
        <a:srgbClr val="C2BC80"/>
      </a:accent5>
      <a:accent6>
        <a:srgbClr val="94A088"/>
      </a:accent6>
      <a:hlink>
        <a:srgbClr val="2998E3"/>
      </a:hlink>
      <a:folHlink>
        <a:srgbClr val="8C8C8C"/>
      </a:folHlink>
    </a:clrScheme>
    <a:fontScheme name="Rétrospectiv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Rétrospective">
      <a:fillStyleLst>
        <a:solidFill>
          <a:schemeClr val="phClr"/>
        </a:solidFill>
        <a:gradFill rotWithShape="1">
          <a:gsLst>
            <a:gs pos="0">
              <a:schemeClr val="phClr">
                <a:tint val="65000"/>
                <a:shade val="92000"/>
                <a:satMod val="130000"/>
              </a:schemeClr>
            </a:gs>
            <a:gs pos="45000">
              <a:schemeClr val="phClr">
                <a:tint val="60000"/>
                <a:shade val="99000"/>
                <a:satMod val="120000"/>
              </a:schemeClr>
            </a:gs>
            <a:gs pos="100000">
              <a:schemeClr val="phClr">
                <a:tint val="55000"/>
                <a:satMod val="140000"/>
              </a:schemeClr>
            </a:gs>
          </a:gsLst>
          <a:path path="circle">
            <a:fillToRect l="100000" t="100000" r="100000" b="100000"/>
          </a:path>
        </a:gradFill>
        <a:gradFill rotWithShape="1">
          <a:gsLst>
            <a:gs pos="0">
              <a:schemeClr val="phClr">
                <a:shade val="85000"/>
                <a:satMod val="130000"/>
              </a:schemeClr>
            </a:gs>
            <a:gs pos="34000">
              <a:schemeClr val="phClr">
                <a:shade val="87000"/>
                <a:satMod val="125000"/>
              </a:schemeClr>
            </a:gs>
            <a:gs pos="70000">
              <a:schemeClr val="phClr">
                <a:tint val="100000"/>
                <a:shade val="90000"/>
                <a:satMod val="130000"/>
              </a:schemeClr>
            </a:gs>
            <a:gs pos="100000">
              <a:schemeClr val="phClr">
                <a:tint val="100000"/>
                <a:shade val="100000"/>
                <a:satMod val="110000"/>
              </a:schemeClr>
            </a:gs>
          </a:gsLst>
          <a:path path="circle">
            <a:fillToRect l="100000" t="100000" r="100000" b="100000"/>
          </a:path>
        </a:gradFill>
      </a:fillStyleLst>
      <a:lnStyleLst>
        <a:ln w="12700" cap="flat" cmpd="sng" algn="ctr">
          <a:solidFill>
            <a:schemeClr val="phClr"/>
          </a:solidFill>
          <a:prstDash val="solid"/>
        </a:ln>
        <a:ln w="15875" cap="flat" cmpd="sng" algn="ctr">
          <a:solidFill>
            <a:schemeClr val="phClr"/>
          </a:solidFill>
          <a:prstDash val="solid"/>
        </a:ln>
        <a:ln w="25400" cap="flat" cmpd="sng" algn="ctr">
          <a:solidFill>
            <a:schemeClr val="phClr"/>
          </a:solidFill>
          <a:prstDash val="solid"/>
        </a:ln>
      </a:lnStyleLst>
      <a:effectStyleLst>
        <a:effectStyle>
          <a:effectLst/>
        </a:effectStyle>
        <a:effectStyle>
          <a:effectLst>
            <a:outerShdw blurRad="38100" dist="25400" dir="2700000" algn="br" rotWithShape="0">
              <a:srgbClr val="000000">
                <a:alpha val="60000"/>
              </a:srgbClr>
            </a:outerShdw>
          </a:effectLst>
        </a:effectStyle>
        <a:effectStyle>
          <a:effectLst>
            <a:outerShdw blurRad="44450" dist="25400" dir="2700000" algn="br" rotWithShape="0">
              <a:srgbClr val="000000">
                <a:alpha val="60000"/>
              </a:srgbClr>
            </a:outerShdw>
          </a:effectLst>
          <a:scene3d>
            <a:camera prst="orthographicFront">
              <a:rot lat="0" lon="0" rev="0"/>
            </a:camera>
            <a:lightRig rig="threePt" dir="t">
              <a:rot lat="0" lon="0" rev="19800000"/>
            </a:lightRig>
          </a:scene3d>
          <a:sp3d prstMaterial="flat">
            <a:bevelT w="25400" h="31750"/>
          </a:sp3d>
        </a:effectStyle>
      </a:effectStyleLst>
      <a:bgFillStyleLst>
        <a:solidFill>
          <a:schemeClr val="phClr"/>
        </a:solidFill>
        <a:solidFill>
          <a:schemeClr val="phClr">
            <a:tint val="90000"/>
            <a:shade val="97000"/>
            <a:satMod val="130000"/>
          </a:schemeClr>
        </a:solidFill>
        <a:gradFill rotWithShape="1">
          <a:gsLst>
            <a:gs pos="0">
              <a:schemeClr val="phClr">
                <a:tint val="96000"/>
                <a:shade val="99000"/>
                <a:satMod val="140000"/>
              </a:schemeClr>
            </a:gs>
            <a:gs pos="65000">
              <a:schemeClr val="phClr">
                <a:tint val="100000"/>
                <a:shade val="80000"/>
                <a:satMod val="130000"/>
              </a:schemeClr>
            </a:gs>
            <a:gs pos="100000">
              <a:schemeClr val="phClr">
                <a:tint val="100000"/>
                <a:shade val="48000"/>
                <a:satMod val="120000"/>
              </a:schemeClr>
            </a:gs>
          </a:gsLst>
          <a:lin ang="16200000" scaled="0"/>
        </a:gradFill>
      </a:bgFillStyleLst>
    </a:fmtScheme>
  </a:themeElements>
  <a:objectDefaults/>
  <a:extraClrSchemeLst/>
  <a:extLst>
    <a:ext uri="{05A4C25C-085E-4340-85A3-A5531E510DB2}">
      <thm15:themeFamily xmlns="" xmlns:thm15="http://schemas.microsoft.com/office/thememl/2012/main" name="Retrospect" id="{5F128B03-DCCA-4EEB-AB3B-CF2899314A46}" vid="{3F1AAB62-24C6-49D2-8E01-B56FAC9A3DCD}"/>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office.microsoft.com/client/helppreview14.aspx?AssetId=HA010354866&amp;lcid=1033&amp;NS=EXCEL&amp;Version=14&amp;tl=2&amp;respos=0&amp;CTT=1&amp;queryid=d38d00d08c94494fb55f055eb667c2c9"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rgiope@laposte.net"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nimation@mairie-saintdenisdepile.fr" TargetMode="External"/><Relationship Id="rId2" Type="http://schemas.openxmlformats.org/officeDocument/2006/relationships/hyperlink" Target="mailto:magalie.canty@saintandredecubzac.fr" TargetMode="External"/><Relationship Id="rId1" Type="http://schemas.openxmlformats.org/officeDocument/2006/relationships/hyperlink" Target="mailto:mairie.stgenes@orange.fr" TargetMode="External"/><Relationship Id="rId6" Type="http://schemas.openxmlformats.org/officeDocument/2006/relationships/table" Target="../tables/table1.xm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argiope@laposte.net" TargetMode="External"/></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tint="-0.499984740745262"/>
    <pageSetUpPr autoPageBreaks="0" fitToPage="1"/>
  </sheetPr>
  <dimension ref="A1:AE49"/>
  <sheetViews>
    <sheetView showGridLines="0" showRowColHeaders="0" topLeftCell="B1" zoomScale="130" zoomScaleNormal="130" workbookViewId="0">
      <selection activeCell="C11" sqref="C11:H11"/>
    </sheetView>
  </sheetViews>
  <sheetFormatPr baseColWidth="10" defaultColWidth="9.28515625" defaultRowHeight="12.75"/>
  <cols>
    <col min="1" max="1" width="4.42578125" customWidth="1"/>
    <col min="2" max="2" width="5.28515625" customWidth="1"/>
    <col min="3" max="3" width="13.28515625" customWidth="1"/>
    <col min="4" max="4" width="44.85546875" customWidth="1"/>
    <col min="5" max="5" width="33.5703125" customWidth="1"/>
    <col min="6" max="6" width="1.140625" customWidth="1"/>
    <col min="7" max="7" width="21.28515625" customWidth="1"/>
    <col min="8" max="8" width="20.7109375" customWidth="1"/>
    <col min="9" max="9" width="3.28515625" customWidth="1"/>
  </cols>
  <sheetData>
    <row r="1" spans="1:31" s="11" customFormat="1" ht="58.5" customHeight="1">
      <c r="A1" s="10"/>
      <c r="B1" s="178" t="s">
        <v>33</v>
      </c>
      <c r="C1" s="179"/>
      <c r="D1" s="179"/>
      <c r="E1" s="179"/>
      <c r="F1" s="22"/>
      <c r="G1" s="22"/>
      <c r="H1" s="22"/>
    </row>
    <row r="2" spans="1:31" s="10" customFormat="1" ht="6" customHeight="1">
      <c r="B2" s="25"/>
      <c r="C2" s="25"/>
      <c r="D2" s="25"/>
      <c r="E2" s="25"/>
      <c r="F2" s="25"/>
      <c r="G2" s="25"/>
      <c r="H2" s="25"/>
    </row>
    <row r="3" spans="1:31" s="10" customFormat="1" ht="35.25" customHeight="1">
      <c r="B3" s="23"/>
      <c r="C3" s="23"/>
      <c r="D3" s="23"/>
      <c r="E3" s="23"/>
      <c r="F3" s="24"/>
      <c r="G3" s="24"/>
      <c r="H3" s="24"/>
      <c r="I3"/>
      <c r="J3"/>
      <c r="K3"/>
      <c r="L3"/>
      <c r="M3"/>
      <c r="N3"/>
      <c r="O3"/>
      <c r="P3"/>
      <c r="Q3"/>
      <c r="R3"/>
      <c r="S3"/>
      <c r="T3"/>
      <c r="U3"/>
      <c r="V3"/>
      <c r="W3"/>
      <c r="X3"/>
      <c r="Y3"/>
      <c r="Z3"/>
      <c r="AA3"/>
      <c r="AB3"/>
      <c r="AC3"/>
      <c r="AD3"/>
      <c r="AE3"/>
    </row>
    <row r="4" spans="1:31" ht="9.75" customHeight="1"/>
    <row r="5" spans="1:31" ht="25.5" customHeight="1">
      <c r="B5" s="27" t="s">
        <v>50</v>
      </c>
      <c r="C5" s="28"/>
      <c r="D5" s="26"/>
      <c r="E5" s="26"/>
      <c r="F5" s="26"/>
      <c r="G5" s="26"/>
      <c r="H5" s="26"/>
    </row>
    <row r="6" spans="1:31" ht="47.25" customHeight="1">
      <c r="B6" s="175" t="s">
        <v>83</v>
      </c>
      <c r="C6" s="175"/>
      <c r="D6" s="175"/>
      <c r="E6" s="175"/>
      <c r="F6" s="175"/>
      <c r="G6" s="175"/>
      <c r="H6" s="175"/>
    </row>
    <row r="7" spans="1:31" ht="56.25" customHeight="1">
      <c r="B7" s="175" t="s">
        <v>84</v>
      </c>
      <c r="C7" s="175"/>
      <c r="D7" s="175"/>
      <c r="E7" s="175"/>
      <c r="F7" s="175"/>
      <c r="G7" s="175"/>
      <c r="H7" s="175"/>
    </row>
    <row r="8" spans="1:31" ht="23.25" customHeight="1">
      <c r="B8" s="176" t="s">
        <v>32</v>
      </c>
      <c r="C8" s="176"/>
      <c r="D8" s="176"/>
      <c r="E8" s="176"/>
      <c r="F8" s="176"/>
      <c r="G8" s="176"/>
      <c r="H8" s="176"/>
    </row>
    <row r="9" spans="1:31" ht="19.5" customHeight="1">
      <c r="B9" s="175" t="s">
        <v>58</v>
      </c>
      <c r="C9" s="175"/>
      <c r="D9" s="175"/>
      <c r="E9" s="175"/>
      <c r="F9" s="175"/>
      <c r="G9" s="175"/>
      <c r="H9" s="175"/>
    </row>
    <row r="10" spans="1:31" ht="17.25" customHeight="1">
      <c r="B10" s="29" t="s">
        <v>35</v>
      </c>
      <c r="C10" s="177" t="s">
        <v>69</v>
      </c>
      <c r="D10" s="177"/>
      <c r="E10" s="177"/>
      <c r="F10" s="177"/>
      <c r="G10" s="177"/>
      <c r="H10" s="177"/>
    </row>
    <row r="11" spans="1:31" ht="33.75" customHeight="1">
      <c r="B11" s="29"/>
      <c r="C11" s="177" t="s">
        <v>62</v>
      </c>
      <c r="D11" s="177"/>
      <c r="E11" s="177"/>
      <c r="F11" s="177"/>
      <c r="G11" s="177"/>
      <c r="H11" s="177"/>
    </row>
    <row r="12" spans="1:31" ht="30" customHeight="1">
      <c r="B12" s="29" t="s">
        <v>36</v>
      </c>
      <c r="C12" s="177" t="s">
        <v>67</v>
      </c>
      <c r="D12" s="177"/>
      <c r="E12" s="177"/>
      <c r="F12" s="177"/>
      <c r="G12" s="177"/>
      <c r="H12" s="177"/>
    </row>
    <row r="13" spans="1:31" ht="34.5" customHeight="1">
      <c r="B13" s="29"/>
      <c r="C13" s="177" t="s">
        <v>63</v>
      </c>
      <c r="D13" s="177"/>
      <c r="E13" s="177"/>
      <c r="F13" s="177"/>
      <c r="G13" s="177"/>
      <c r="H13" s="177"/>
    </row>
    <row r="14" spans="1:31" ht="30" customHeight="1">
      <c r="B14" s="29" t="s">
        <v>38</v>
      </c>
      <c r="C14" s="177" t="s">
        <v>70</v>
      </c>
      <c r="D14" s="177"/>
      <c r="E14" s="177"/>
      <c r="F14" s="177"/>
      <c r="G14" s="177"/>
      <c r="H14" s="177"/>
    </row>
    <row r="15" spans="1:31" ht="26.25" customHeight="1">
      <c r="B15" s="181" t="s">
        <v>71</v>
      </c>
      <c r="C15" s="181"/>
      <c r="D15" s="181"/>
      <c r="E15" s="181"/>
      <c r="F15" s="181"/>
      <c r="G15" s="181"/>
      <c r="H15" s="181"/>
    </row>
    <row r="16" spans="1:31" ht="23.25" customHeight="1">
      <c r="B16" s="29"/>
      <c r="C16" s="180" t="s">
        <v>55</v>
      </c>
      <c r="D16" s="180"/>
      <c r="E16" s="29"/>
      <c r="F16" s="29"/>
      <c r="G16" s="29"/>
      <c r="H16" s="29"/>
    </row>
    <row r="17" spans="2:8" ht="36" customHeight="1">
      <c r="B17" s="29" t="s">
        <v>44</v>
      </c>
      <c r="C17" s="177" t="s">
        <v>68</v>
      </c>
      <c r="D17" s="177"/>
      <c r="E17" s="177"/>
      <c r="F17" s="177"/>
      <c r="G17" s="177"/>
      <c r="H17" s="177"/>
    </row>
    <row r="18" spans="2:8" ht="23.25" customHeight="1">
      <c r="B18" s="176" t="s">
        <v>34</v>
      </c>
      <c r="C18" s="176"/>
      <c r="D18" s="176"/>
      <c r="E18" s="176"/>
      <c r="F18" s="176"/>
      <c r="G18" s="176"/>
      <c r="H18" s="176"/>
    </row>
    <row r="19" spans="2:8" ht="42" customHeight="1">
      <c r="B19" s="29" t="s">
        <v>35</v>
      </c>
      <c r="C19" s="177" t="s">
        <v>64</v>
      </c>
      <c r="D19" s="177"/>
      <c r="E19" s="177"/>
      <c r="F19" s="177"/>
      <c r="G19" s="177"/>
      <c r="H19" s="177"/>
    </row>
    <row r="20" spans="2:8" ht="35.25" customHeight="1">
      <c r="B20" s="29"/>
      <c r="C20" s="177" t="s">
        <v>65</v>
      </c>
      <c r="D20" s="177"/>
      <c r="E20" s="177"/>
      <c r="F20" s="177"/>
      <c r="G20" s="177"/>
      <c r="H20" s="177"/>
    </row>
    <row r="21" spans="2:8" ht="68.25" customHeight="1">
      <c r="B21" s="29" t="s">
        <v>36</v>
      </c>
      <c r="C21" s="177" t="s">
        <v>76</v>
      </c>
      <c r="D21" s="177"/>
      <c r="E21" s="177"/>
      <c r="F21" s="177"/>
      <c r="G21" s="177"/>
      <c r="H21" s="177"/>
    </row>
    <row r="22" spans="2:8" ht="23.25" customHeight="1">
      <c r="B22" s="29"/>
      <c r="C22" s="177" t="s">
        <v>85</v>
      </c>
      <c r="D22" s="177"/>
      <c r="E22" s="177"/>
      <c r="F22" s="177"/>
      <c r="G22" s="177"/>
      <c r="H22" s="177"/>
    </row>
    <row r="23" spans="2:8" ht="57.75" customHeight="1">
      <c r="B23" s="29" t="s">
        <v>38</v>
      </c>
      <c r="C23" s="177" t="s">
        <v>77</v>
      </c>
      <c r="D23" s="177"/>
      <c r="E23" s="177"/>
      <c r="F23" s="177"/>
      <c r="G23" s="177"/>
      <c r="H23" s="177"/>
    </row>
    <row r="24" spans="2:8" ht="37.5" customHeight="1">
      <c r="B24" s="30"/>
      <c r="C24" s="177" t="s">
        <v>66</v>
      </c>
      <c r="D24" s="177"/>
      <c r="E24" s="177"/>
      <c r="F24" s="177"/>
      <c r="G24" s="177"/>
      <c r="H24" s="177"/>
    </row>
    <row r="25" spans="2:8" ht="23.25" customHeight="1">
      <c r="B25" s="176" t="s">
        <v>53</v>
      </c>
      <c r="C25" s="176"/>
      <c r="D25" s="176"/>
      <c r="E25" s="176"/>
      <c r="F25" s="176"/>
      <c r="G25" s="176"/>
      <c r="H25" s="176"/>
    </row>
    <row r="26" spans="2:8" ht="30" customHeight="1">
      <c r="B26" s="175" t="s">
        <v>57</v>
      </c>
      <c r="C26" s="175"/>
      <c r="D26" s="175"/>
      <c r="E26" s="175"/>
      <c r="F26" s="175"/>
      <c r="G26" s="175"/>
      <c r="H26" s="175"/>
    </row>
    <row r="27" spans="2:8" ht="19.5" customHeight="1">
      <c r="B27" s="18" t="s">
        <v>45</v>
      </c>
      <c r="C27" s="175" t="s">
        <v>46</v>
      </c>
      <c r="D27" s="175"/>
      <c r="E27" s="175"/>
      <c r="F27" s="175"/>
      <c r="G27" s="175"/>
      <c r="H27" s="175"/>
    </row>
    <row r="28" spans="2:8" ht="30" customHeight="1">
      <c r="B28" s="18" t="s">
        <v>45</v>
      </c>
      <c r="C28" s="175" t="s">
        <v>78</v>
      </c>
      <c r="D28" s="175"/>
      <c r="E28" s="175"/>
      <c r="F28" s="175"/>
      <c r="G28" s="175"/>
      <c r="H28" s="175"/>
    </row>
    <row r="29" spans="2:8" ht="20.25" customHeight="1">
      <c r="B29" s="18" t="s">
        <v>45</v>
      </c>
      <c r="C29" s="175" t="s">
        <v>86</v>
      </c>
      <c r="D29" s="175"/>
      <c r="E29" s="175"/>
      <c r="F29" s="175"/>
      <c r="G29" s="175"/>
      <c r="H29" s="175"/>
    </row>
    <row r="30" spans="2:8" ht="30" customHeight="1">
      <c r="B30" s="18" t="s">
        <v>45</v>
      </c>
      <c r="C30" s="175" t="s">
        <v>47</v>
      </c>
      <c r="D30" s="175"/>
      <c r="E30" s="175"/>
      <c r="F30" s="175"/>
      <c r="G30" s="175"/>
      <c r="H30" s="175"/>
    </row>
    <row r="31" spans="2:8" ht="23.25" customHeight="1">
      <c r="B31" s="176" t="s">
        <v>49</v>
      </c>
      <c r="C31" s="176"/>
      <c r="D31" s="176"/>
      <c r="E31" s="176"/>
      <c r="F31" s="176"/>
      <c r="G31" s="176"/>
      <c r="H31" s="176"/>
    </row>
    <row r="32" spans="2:8" ht="58.5" customHeight="1">
      <c r="B32" s="175" t="s">
        <v>72</v>
      </c>
      <c r="C32" s="175"/>
      <c r="D32" s="175"/>
      <c r="E32" s="175"/>
      <c r="F32" s="175"/>
      <c r="G32" s="175"/>
      <c r="H32" s="175"/>
    </row>
    <row r="33" spans="2:8" ht="33.75" customHeight="1">
      <c r="B33" s="18" t="s">
        <v>45</v>
      </c>
      <c r="C33" s="175" t="s">
        <v>79</v>
      </c>
      <c r="D33" s="175"/>
      <c r="E33" s="175"/>
      <c r="F33" s="175"/>
      <c r="G33" s="175"/>
      <c r="H33" s="175"/>
    </row>
    <row r="34" spans="2:8" ht="23.25" customHeight="1">
      <c r="B34" s="18"/>
      <c r="C34" s="175" t="s">
        <v>80</v>
      </c>
      <c r="D34" s="175"/>
      <c r="E34" s="175"/>
      <c r="F34" s="175"/>
      <c r="G34" s="175"/>
      <c r="H34" s="175"/>
    </row>
    <row r="35" spans="2:8" ht="47.25" customHeight="1">
      <c r="B35" s="18" t="s">
        <v>45</v>
      </c>
      <c r="C35" s="175" t="s">
        <v>81</v>
      </c>
      <c r="D35" s="175"/>
      <c r="E35" s="175"/>
      <c r="F35" s="175"/>
      <c r="G35" s="175"/>
      <c r="H35" s="175"/>
    </row>
    <row r="36" spans="2:8" ht="33" customHeight="1">
      <c r="B36" s="18" t="s">
        <v>45</v>
      </c>
      <c r="C36" s="175" t="s">
        <v>73</v>
      </c>
      <c r="D36" s="175"/>
      <c r="E36" s="175"/>
      <c r="F36" s="175"/>
      <c r="G36" s="175"/>
      <c r="H36" s="175"/>
    </row>
    <row r="37" spans="2:8" ht="38.25" customHeight="1">
      <c r="B37" s="18" t="s">
        <v>45</v>
      </c>
      <c r="C37" s="175" t="s">
        <v>82</v>
      </c>
      <c r="D37" s="175"/>
      <c r="E37" s="175"/>
      <c r="F37" s="175"/>
      <c r="G37" s="175"/>
      <c r="H37" s="175"/>
    </row>
    <row r="38" spans="2:8" ht="21.75" customHeight="1">
      <c r="B38" s="31" t="s">
        <v>51</v>
      </c>
      <c r="C38" s="32"/>
      <c r="D38" s="33"/>
      <c r="E38" s="33"/>
      <c r="F38" s="33"/>
      <c r="G38" s="33"/>
      <c r="H38" s="33"/>
    </row>
    <row r="39" spans="2:8" ht="19.5" customHeight="1">
      <c r="B39" s="18" t="s">
        <v>45</v>
      </c>
      <c r="C39" s="175" t="s">
        <v>54</v>
      </c>
      <c r="D39" s="175"/>
      <c r="E39" s="175"/>
      <c r="F39" s="175"/>
      <c r="G39" s="175"/>
      <c r="H39" s="175"/>
    </row>
    <row r="40" spans="2:8" ht="19.5" customHeight="1">
      <c r="B40" s="18" t="s">
        <v>45</v>
      </c>
      <c r="C40" s="175" t="s">
        <v>52</v>
      </c>
      <c r="D40" s="175"/>
      <c r="E40" s="175"/>
      <c r="F40" s="175"/>
      <c r="G40" s="175"/>
      <c r="H40" s="175"/>
    </row>
    <row r="41" spans="2:8" ht="17.25" customHeight="1">
      <c r="B41" s="18" t="s">
        <v>45</v>
      </c>
      <c r="C41" s="175" t="s">
        <v>74</v>
      </c>
      <c r="D41" s="175"/>
      <c r="E41" s="175"/>
      <c r="F41" s="175"/>
      <c r="G41" s="175"/>
      <c r="H41" s="175"/>
    </row>
    <row r="42" spans="2:8" ht="28.5" customHeight="1">
      <c r="B42" s="18" t="s">
        <v>45</v>
      </c>
      <c r="C42" s="175" t="s">
        <v>75</v>
      </c>
      <c r="D42" s="175"/>
      <c r="E42" s="175"/>
      <c r="F42" s="175"/>
      <c r="G42" s="175"/>
      <c r="H42" s="175"/>
    </row>
    <row r="43" spans="2:8" ht="15" customHeight="1"/>
    <row r="44" spans="2:8" ht="15" customHeight="1"/>
    <row r="45" spans="2:8" ht="15" customHeight="1"/>
    <row r="46" spans="2:8" ht="15" customHeight="1"/>
    <row r="47" spans="2:8" ht="15" customHeight="1"/>
    <row r="48" spans="2:8" ht="15" customHeight="1"/>
    <row r="49" ht="15" customHeight="1"/>
  </sheetData>
  <mergeCells count="37">
    <mergeCell ref="B1:E1"/>
    <mergeCell ref="B6:H6"/>
    <mergeCell ref="B7:H7"/>
    <mergeCell ref="B18:H18"/>
    <mergeCell ref="C27:H27"/>
    <mergeCell ref="B8:H8"/>
    <mergeCell ref="B9:H9"/>
    <mergeCell ref="C10:H10"/>
    <mergeCell ref="C12:H12"/>
    <mergeCell ref="C14:H14"/>
    <mergeCell ref="C17:H17"/>
    <mergeCell ref="C13:H13"/>
    <mergeCell ref="C16:D16"/>
    <mergeCell ref="C19:H19"/>
    <mergeCell ref="B15:H15"/>
    <mergeCell ref="C11:H11"/>
    <mergeCell ref="C28:H28"/>
    <mergeCell ref="C29:H29"/>
    <mergeCell ref="C30:H30"/>
    <mergeCell ref="C20:H20"/>
    <mergeCell ref="C22:H22"/>
    <mergeCell ref="B25:H25"/>
    <mergeCell ref="B26:H26"/>
    <mergeCell ref="C21:H21"/>
    <mergeCell ref="C23:H23"/>
    <mergeCell ref="C24:H24"/>
    <mergeCell ref="C37:H37"/>
    <mergeCell ref="C42:H42"/>
    <mergeCell ref="C35:H35"/>
    <mergeCell ref="C41:H41"/>
    <mergeCell ref="B31:H31"/>
    <mergeCell ref="B32:H32"/>
    <mergeCell ref="C33:H33"/>
    <mergeCell ref="C36:H36"/>
    <mergeCell ref="C34:H34"/>
    <mergeCell ref="C40:H40"/>
    <mergeCell ref="C39:H39"/>
  </mergeCells>
  <hyperlinks>
    <hyperlink ref="C16:D16" r:id="rId1" location="_Toc261352312" display="Customize a document theme."/>
  </hyperlinks>
  <pageMargins left="0.7" right="0.7" top="0.75" bottom="0.75" header="0.3" footer="0.3"/>
  <pageSetup scale="81" fitToHeight="0" orientation="portrait" r:id="rId2"/>
  <ignoredErrors>
    <ignoredError sqref="B14 B17 B19 B21 B23 B12 B10" numberStoredAsText="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tint="-0.249977111117893"/>
    <pageSetUpPr autoPageBreaks="0" fitToPage="1"/>
  </sheetPr>
  <dimension ref="A1:R55"/>
  <sheetViews>
    <sheetView showGridLines="0" topLeftCell="A4" zoomScaleNormal="100" workbookViewId="0">
      <selection activeCell="L15" sqref="L15"/>
    </sheetView>
  </sheetViews>
  <sheetFormatPr baseColWidth="10" defaultColWidth="9.28515625" defaultRowHeight="12.75"/>
  <cols>
    <col min="1" max="1" width="3.140625" style="42" customWidth="1"/>
    <col min="2" max="2" width="17.5703125" style="42" customWidth="1"/>
    <col min="3" max="3" width="17.5703125" style="42" bestFit="1" customWidth="1"/>
    <col min="4" max="4" width="18.28515625" style="42" customWidth="1"/>
    <col min="5" max="5" width="5.140625" style="42" customWidth="1"/>
    <col min="6" max="6" width="17.28515625" style="42" customWidth="1"/>
    <col min="7" max="7" width="13.5703125" style="42" customWidth="1"/>
    <col min="8" max="8" width="10.85546875" style="42" bestFit="1" customWidth="1"/>
    <col min="9" max="9" width="12.28515625" style="46" customWidth="1"/>
    <col min="10" max="10" width="14.5703125" style="42" customWidth="1"/>
    <col min="11" max="11" width="20.42578125" style="42" bestFit="1" customWidth="1"/>
    <col min="12" max="12" width="19.42578125" style="42" customWidth="1"/>
    <col min="13" max="13" width="19" style="42" customWidth="1"/>
    <col min="14" max="14" width="3.28515625" style="42" customWidth="1"/>
    <col min="15" max="15" width="9.28515625" style="42"/>
    <col min="16" max="16" width="11.28515625" style="42" customWidth="1"/>
    <col min="17" max="16384" width="9.28515625" style="42"/>
  </cols>
  <sheetData>
    <row r="1" spans="1:18" ht="58.5" customHeight="1">
      <c r="B1" s="161"/>
      <c r="C1" s="182" t="s">
        <v>96</v>
      </c>
      <c r="D1" s="182"/>
      <c r="E1" s="182"/>
      <c r="F1" s="182"/>
      <c r="G1" s="182"/>
      <c r="H1" s="182"/>
      <c r="I1" s="182"/>
      <c r="J1" s="182"/>
      <c r="K1" s="182"/>
      <c r="L1" s="182"/>
      <c r="M1" s="161"/>
      <c r="N1" s="161"/>
      <c r="O1" s="161"/>
      <c r="P1" s="161"/>
      <c r="Q1" s="161"/>
      <c r="R1" s="161"/>
    </row>
    <row r="2" spans="1:18" ht="6" customHeight="1">
      <c r="B2" s="156"/>
      <c r="C2" s="43"/>
      <c r="D2" s="43"/>
      <c r="E2" s="43"/>
      <c r="F2" s="43"/>
      <c r="G2" s="43"/>
      <c r="H2" s="43"/>
      <c r="I2" s="45"/>
      <c r="J2" s="43"/>
      <c r="K2" s="43"/>
      <c r="L2" s="43"/>
    </row>
    <row r="3" spans="1:18" ht="6.75" customHeight="1">
      <c r="B3" s="159"/>
      <c r="C3" s="55"/>
      <c r="D3" s="55"/>
      <c r="E3" s="55"/>
      <c r="F3" s="55"/>
      <c r="G3" s="55"/>
      <c r="H3" s="55"/>
      <c r="I3" s="66"/>
      <c r="J3" s="209" t="s">
        <v>102</v>
      </c>
      <c r="K3" s="209"/>
      <c r="L3" s="209"/>
    </row>
    <row r="4" spans="1:18" s="51" customFormat="1" ht="15.75">
      <c r="B4" s="157"/>
      <c r="C4" s="183" t="s">
        <v>97</v>
      </c>
      <c r="D4" s="183"/>
      <c r="E4" s="55" t="s">
        <v>26</v>
      </c>
      <c r="F4" s="56">
        <v>557695509</v>
      </c>
      <c r="G4" s="55"/>
      <c r="H4" s="55"/>
      <c r="I4" s="66" t="s">
        <v>99</v>
      </c>
      <c r="J4" s="209"/>
      <c r="K4" s="209"/>
      <c r="L4" s="209"/>
    </row>
    <row r="5" spans="1:18" s="51" customFormat="1" ht="15.75">
      <c r="B5" s="157"/>
      <c r="C5" s="183" t="s">
        <v>98</v>
      </c>
      <c r="D5" s="183"/>
      <c r="E5" s="55" t="s">
        <v>27</v>
      </c>
      <c r="F5" s="56">
        <v>679674795</v>
      </c>
      <c r="G5" s="55"/>
      <c r="H5" s="55"/>
      <c r="I5" s="66" t="s">
        <v>100</v>
      </c>
      <c r="J5" s="186" t="s">
        <v>101</v>
      </c>
      <c r="K5" s="186"/>
      <c r="L5" s="186"/>
    </row>
    <row r="6" spans="1:18" s="51" customFormat="1" ht="15.75">
      <c r="B6" s="159"/>
      <c r="C6" s="55"/>
      <c r="D6" s="55"/>
      <c r="E6" s="55"/>
      <c r="F6" s="56"/>
      <c r="G6" s="55"/>
      <c r="H6" s="55"/>
      <c r="I6" s="57"/>
      <c r="J6" s="55"/>
      <c r="K6" s="55"/>
      <c r="L6" s="55"/>
    </row>
    <row r="7" spans="1:18" s="51" customFormat="1" ht="18.75" customHeight="1">
      <c r="C7" s="210" t="s">
        <v>166</v>
      </c>
      <c r="D7" s="210"/>
      <c r="E7" s="210" t="s">
        <v>167</v>
      </c>
      <c r="F7" s="210"/>
      <c r="G7" s="210"/>
      <c r="H7" s="210"/>
      <c r="I7" s="210"/>
      <c r="J7" s="154"/>
      <c r="K7" s="55"/>
      <c r="L7" s="55"/>
    </row>
    <row r="8" spans="1:18" s="58" customFormat="1" ht="16.5" thickBot="1">
      <c r="A8" s="51"/>
      <c r="B8" s="51"/>
      <c r="C8" s="51"/>
      <c r="D8" s="51"/>
      <c r="E8" s="51"/>
      <c r="F8" s="51"/>
      <c r="G8" s="51"/>
      <c r="H8" s="51"/>
      <c r="I8" s="54"/>
      <c r="J8" s="51"/>
      <c r="K8" s="51"/>
      <c r="L8" s="51"/>
    </row>
    <row r="9" spans="1:18" s="58" customFormat="1" ht="19.5" thickBot="1">
      <c r="B9" s="81"/>
      <c r="C9" s="81" t="s">
        <v>12</v>
      </c>
      <c r="D9" s="187" t="str">
        <f>IFERROR(VLOOKUP(VLOOKUP(rngFacture,FacturesPrincipal[],2),Listedesclients[],3,FALSE),"")</f>
        <v>Mairie de St Genès de Fronsac</v>
      </c>
      <c r="E9" s="187"/>
      <c r="F9" s="187"/>
      <c r="G9" s="81" t="s">
        <v>14</v>
      </c>
      <c r="H9" s="211">
        <f>IFERROR(VLOOKUP(VLOOKUP(rngFacture,FacturesPrincipal[],2),Listedesclients[],9,FALSE),"")</f>
        <v>557430515</v>
      </c>
      <c r="I9" s="211"/>
      <c r="J9" s="211"/>
      <c r="K9" s="83" t="s">
        <v>43</v>
      </c>
      <c r="L9" s="84" t="s">
        <v>285</v>
      </c>
    </row>
    <row r="10" spans="1:18" s="51" customFormat="1" ht="28.5" customHeight="1">
      <c r="A10" s="58"/>
      <c r="B10" s="81"/>
      <c r="C10" s="81" t="s">
        <v>13</v>
      </c>
      <c r="D10" s="187" t="str">
        <f>IFERROR(VLOOKUP(VLOOKUP(rngFacture,FacturesPrincipal[],2),Listedesclients[],5,FALSE),"")</f>
        <v>1, place du Général-de-Gaulle</v>
      </c>
      <c r="E10" s="187"/>
      <c r="F10" s="187"/>
      <c r="G10" s="81" t="s">
        <v>20</v>
      </c>
      <c r="H10" s="211">
        <f>IFERROR(VLOOKUP(VLOOKUP(rngFacture,FacturesPrincipal[],2),Listedesclients[],11,FALSE),"")</f>
        <v>557431735</v>
      </c>
      <c r="I10" s="211"/>
      <c r="J10" s="211"/>
      <c r="K10" s="130" t="s">
        <v>15</v>
      </c>
      <c r="L10" s="87">
        <f>IFERROR(VLOOKUP(rngFacture,FacturesPrincipal[],3),"")</f>
        <v>42271</v>
      </c>
    </row>
    <row r="11" spans="1:18" s="60" customFormat="1" ht="18.75">
      <c r="A11" s="58"/>
      <c r="B11" s="82"/>
      <c r="C11" s="82"/>
      <c r="D11" s="187" t="str">
        <f>IFERROR(VLOOKUP(VLOOKUP(rngFacture,FacturesPrincipal[],2),Listedesclients[],8,FALSE)&amp;" "&amp; VLOOKUP(VLOOKUP(L9,FacturesPrincipal[],2,FALSE),Listedesclients[],6,FALSE)&amp;", "&amp;VLOOKUP(VLOOKUP(L9,FacturesPrincipal[],2,FALSE),Listedesclients[],7,FALSE),"")</f>
        <v>33240 Saint-Genès-de-Fronsac, GIRONDE</v>
      </c>
      <c r="E11" s="187"/>
      <c r="F11" s="187"/>
      <c r="G11" s="81" t="s">
        <v>59</v>
      </c>
      <c r="H11" s="187" t="str">
        <f>IFERROR(VLOOKUP(VLOOKUP(rngFacture,FacturesPrincipal[],2),Listedesclients[],10,FALSE),"")</f>
        <v>mairie.stgenes@orange.fr</v>
      </c>
      <c r="I11" s="187"/>
      <c r="J11" s="187"/>
      <c r="K11" s="82"/>
      <c r="L11" s="82"/>
    </row>
    <row r="12" spans="1:18" s="61" customFormat="1" ht="18.75">
      <c r="A12" s="51"/>
      <c r="B12" s="67"/>
      <c r="C12" s="67"/>
      <c r="D12" s="88"/>
      <c r="E12" s="88"/>
      <c r="F12" s="88"/>
      <c r="G12" s="89"/>
      <c r="H12" s="90"/>
      <c r="I12" s="91"/>
      <c r="J12" s="90"/>
      <c r="K12" s="67"/>
      <c r="L12" s="67"/>
    </row>
    <row r="13" spans="1:18" s="61" customFormat="1" ht="15.75">
      <c r="A13" s="60"/>
      <c r="B13" s="162" t="str">
        <f>"Facture pour : "&amp;IFERROR(VLOOKUP(rngFacture,FacturesPrincipal[],4),"")</f>
        <v>Facture pour : TAP animations Nature-Développement Durable</v>
      </c>
      <c r="C13" s="162"/>
      <c r="D13" s="162"/>
      <c r="E13" s="162"/>
      <c r="F13" s="162"/>
      <c r="G13" s="162"/>
      <c r="H13" s="162"/>
      <c r="I13" s="162"/>
      <c r="J13" s="162"/>
      <c r="K13" s="162"/>
      <c r="L13" s="60"/>
    </row>
    <row r="14" spans="1:18" s="61" customFormat="1" ht="18.75">
      <c r="B14" s="74" t="s">
        <v>37</v>
      </c>
      <c r="C14" s="75" t="s">
        <v>8</v>
      </c>
      <c r="D14" s="76"/>
      <c r="E14" s="76"/>
      <c r="F14" s="76"/>
      <c r="G14" s="76"/>
      <c r="H14" s="75" t="s">
        <v>22</v>
      </c>
      <c r="I14" s="212" t="s">
        <v>25</v>
      </c>
      <c r="J14" s="213"/>
      <c r="K14" s="76" t="s">
        <v>24</v>
      </c>
      <c r="L14" s="77" t="s">
        <v>23</v>
      </c>
    </row>
    <row r="15" spans="1:18" s="61" customFormat="1" ht="18.75">
      <c r="B15" s="114">
        <f>IFERROR(INDEX(Détailsfacture[],SMALL(IF(Détailsfacture[N° de facture]=rngFacture,ROW(Détailsfacture[])-ROW(Détailsfacture[#Headers])), ROW(1:1)), MATCH($B$14, Détailsfacture[#Headers], 0)),"")</f>
        <v>3</v>
      </c>
      <c r="C15" s="184" t="str">
        <f t="array" ref="C15">IFERROR(INDEX(Détailsfacture[],SMALL(IF(Détailsfacture[N° de facture]=rngFacture,ROW(Détailsfacture[])-ROW(Détailsfacture[#Headers])), ROW(1:1)), MATCH($C$14, Détailsfacture[#Headers], 0)),"")</f>
        <v>TAP du 03/09/2015</v>
      </c>
      <c r="D15" s="184"/>
      <c r="E15" s="184"/>
      <c r="F15" s="184"/>
      <c r="G15" s="184"/>
      <c r="H15" s="115">
        <f t="array" ref="H15">IFERROR(INDEX(Détailsfacture[],SMALL(IF(Détailsfacture[N° de facture]=rngFacture,ROW(Détailsfacture[])-ROW(Détailsfacture[#Headers])), ROW(1:1)), MATCH($H$14, Détailsfacture[#Headers], 0)),"")</f>
        <v>1</v>
      </c>
      <c r="I15" s="185">
        <f t="array" ref="I15">IFERROR(INDEX(Détailsfacture[],SMALL(IF(Détailsfacture[N° de facture]=rngFacture,ROW(Détailsfacture[])-ROW(Détailsfacture[#Headers])), ROW(1:1)), MATCH($I$14, Détailsfacture[#Headers], 0)),"")</f>
        <v>45</v>
      </c>
      <c r="J15" s="185"/>
      <c r="K15" s="166">
        <f t="array" ref="K15">IFERROR(INDEX(Détailsfacture[],SMALL(IF(Détailsfacture[N° de facture]=rngFacture,ROW(Détailsfacture[])-ROW(Détailsfacture[#Headers])), ROW(1:1)), MATCH($K$14, Détailsfacture[#Headers], 0)),"")</f>
        <v>0</v>
      </c>
      <c r="L15" s="113">
        <f t="shared" ref="L15:L37" si="0">IFERROR((H15*I15)-K15,"")</f>
        <v>45</v>
      </c>
    </row>
    <row r="16" spans="1:18" s="61" customFormat="1" ht="18.75">
      <c r="B16" s="114">
        <f t="array" ref="B16">IFERROR(INDEX(Détailsfacture[],SMALL(IF(Détailsfacture[N° de facture]=rngFacture,ROW(Détailsfacture[])-ROW(Détailsfacture[#Headers])), ROW(2:2)), MATCH($B$14, Détailsfacture[#Headers], 0)),"")</f>
        <v>2</v>
      </c>
      <c r="C16" s="184" t="str">
        <f t="array" ref="C16">IFERROR(INDEX(Détailsfacture[],SMALL(IF(Détailsfacture[N° de facture]=rngFacture,ROW(Détailsfacture[])-ROW(Détailsfacture[#Headers])), ROW(2:2)), MATCH($C$14, Détailsfacture[#Headers], 0)),"")</f>
        <v>TAP du 10/09/2015</v>
      </c>
      <c r="D16" s="184"/>
      <c r="E16" s="184"/>
      <c r="F16" s="184"/>
      <c r="G16" s="184"/>
      <c r="H16" s="115">
        <f t="array" ref="H16">IFERROR(INDEX(Détailsfacture[],SMALL(IF(Détailsfacture[N° de facture]=rngFacture,ROW(Détailsfacture[])-ROW(Détailsfacture[#Headers])), ROW(2:2)), MATCH($H$14, Détailsfacture[#Headers], 0)),"")</f>
        <v>1</v>
      </c>
      <c r="I16" s="185">
        <f t="array" ref="I16">IFERROR(INDEX(Détailsfacture[],SMALL(IF(Détailsfacture[N° de facture]=rngFacture,ROW(Détailsfacture[])-ROW(Détailsfacture[#Headers])), ROW(2:2)), MATCH($I$14, Détailsfacture[#Headers], 0)),"")</f>
        <v>45</v>
      </c>
      <c r="J16" s="185"/>
      <c r="K16" s="116">
        <f t="array" ref="K16">IFERROR(INDEX(Détailsfacture[],SMALL(IF(Détailsfacture[N° de facture]=rngFacture,ROW(Détailsfacture[])-ROW(Détailsfacture[#Headers])), ROW(2:2)), MATCH($K$14, Détailsfacture[#Headers], 0)),"")</f>
        <v>0</v>
      </c>
      <c r="L16" s="113">
        <f t="shared" si="0"/>
        <v>45</v>
      </c>
    </row>
    <row r="17" spans="2:12" s="61" customFormat="1" ht="18.75">
      <c r="B17" s="114">
        <f t="array" ref="B17">IFERROR(INDEX(Détailsfacture[],SMALL(IF(Détailsfacture[N° de facture]=rngFacture,ROW(Détailsfacture[])-ROW(Détailsfacture[#Headers])), ROW(3:3)), MATCH($B$14, Détailsfacture[#Headers], 0)),"")</f>
        <v>3</v>
      </c>
      <c r="C17" s="184" t="str">
        <f t="array" ref="C17">IFERROR(INDEX(Détailsfacture[],SMALL(IF(Détailsfacture[N° de facture]=rngFacture,ROW(Détailsfacture[])-ROW(Détailsfacture[#Headers])), ROW(3:3)), MATCH($C$14, Détailsfacture[#Headers], 0)),"")</f>
        <v>TAP du 17/09/2015</v>
      </c>
      <c r="D17" s="184"/>
      <c r="E17" s="184"/>
      <c r="F17" s="184"/>
      <c r="G17" s="184"/>
      <c r="H17" s="115">
        <f t="array" ref="H17">IFERROR(INDEX(Détailsfacture[],SMALL(IF(Détailsfacture[N° de facture]=rngFacture,ROW(Détailsfacture[])-ROW(Détailsfacture[#Headers])), ROW(3:3)), MATCH($H$14, Détailsfacture[#Headers], 0)),"")</f>
        <v>1</v>
      </c>
      <c r="I17" s="185">
        <f t="array" ref="I17">IFERROR(INDEX(Détailsfacture[],SMALL(IF(Détailsfacture[N° de facture]=rngFacture,ROW(Détailsfacture[])-ROW(Détailsfacture[#Headers])), ROW(3:3)), MATCH($I$14, Détailsfacture[#Headers], 0)),"")</f>
        <v>45</v>
      </c>
      <c r="J17" s="185"/>
      <c r="K17" s="116">
        <f t="array" ref="K17">IFERROR(INDEX(Détailsfacture[],SMALL(IF(Détailsfacture[N° de facture]=rngFacture,ROW(Détailsfacture[])-ROW(Détailsfacture[#Headers])), ROW(3:3)), MATCH($K$14, Détailsfacture[#Headers], 0)),"")</f>
        <v>0</v>
      </c>
      <c r="L17" s="113">
        <f t="shared" si="0"/>
        <v>45</v>
      </c>
    </row>
    <row r="18" spans="2:12" s="61" customFormat="1" ht="18.75">
      <c r="B18" s="114">
        <f t="array" ref="B18">IFERROR(INDEX(Détailsfacture[],SMALL(IF(Détailsfacture[N° de facture]=rngFacture,ROW(Détailsfacture[])-ROW(Détailsfacture[#Headers])), ROW(4:4)), MATCH($B$14, Détailsfacture[#Headers], 0)),"")</f>
        <v>4</v>
      </c>
      <c r="C18" s="184" t="str">
        <f t="array" ref="C18">IFERROR(INDEX(Détailsfacture[],SMALL(IF(Détailsfacture[N° de facture]=rngFacture,ROW(Détailsfacture[])-ROW(Détailsfacture[#Headers])), ROW(4:4)), MATCH($C$14, Détailsfacture[#Headers], 0)),"")</f>
        <v>TAP du 24/09/2015</v>
      </c>
      <c r="D18" s="184"/>
      <c r="E18" s="184"/>
      <c r="F18" s="184"/>
      <c r="G18" s="184"/>
      <c r="H18" s="115">
        <f t="array" ref="H18">IFERROR(INDEX(Détailsfacture[],SMALL(IF(Détailsfacture[N° de facture]=rngFacture,ROW(Détailsfacture[])-ROW(Détailsfacture[#Headers])), ROW(4:4)), MATCH($H$14, Détailsfacture[#Headers], 0)),"")</f>
        <v>1</v>
      </c>
      <c r="I18" s="185">
        <f t="array" ref="I18">IFERROR(INDEX(Détailsfacture[],SMALL(IF(Détailsfacture[N° de facture]=rngFacture,ROW(Détailsfacture[])-ROW(Détailsfacture[#Headers])), ROW(4:4)), MATCH($I$14, Détailsfacture[#Headers], 0)),"")</f>
        <v>45</v>
      </c>
      <c r="J18" s="185"/>
      <c r="K18" s="116">
        <f t="array" ref="K18">IFERROR(INDEX(Détailsfacture[],SMALL(IF(Détailsfacture[N° de facture]=rngFacture,ROW(Détailsfacture[])-ROW(Détailsfacture[#Headers])), ROW(4:4)), MATCH($K$14, Détailsfacture[#Headers], 0)),"")</f>
        <v>0</v>
      </c>
      <c r="L18" s="113">
        <f t="shared" si="0"/>
        <v>45</v>
      </c>
    </row>
    <row r="19" spans="2:12" s="61" customFormat="1" ht="18.75">
      <c r="B19" s="114" t="str">
        <f t="array" ref="B19">IFERROR(INDEX(Détailsfacture[],SMALL(IF(Détailsfacture[N° de facture]=rngFacture,ROW(Détailsfacture[])-ROW(Détailsfacture[#Headers])), ROW(5:5)), MATCH($B$14, Détailsfacture[#Headers], 0)),"")</f>
        <v/>
      </c>
      <c r="C19" s="184" t="str">
        <f t="array" ref="C19">IFERROR(INDEX(Détailsfacture[],SMALL(IF(Détailsfacture[N° de facture]=rngFacture,ROW(Détailsfacture[])-ROW(Détailsfacture[#Headers])), ROW(5:5)), MATCH($C$14, Détailsfacture[#Headers], 0)),"")</f>
        <v/>
      </c>
      <c r="D19" s="184"/>
      <c r="E19" s="184"/>
      <c r="F19" s="184"/>
      <c r="G19" s="184"/>
      <c r="H19" s="115" t="str">
        <f t="array" ref="H19">IFERROR(INDEX(Détailsfacture[],SMALL(IF(Détailsfacture[N° de facture]=rngFacture,ROW(Détailsfacture[])-ROW(Détailsfacture[#Headers])), ROW(5:5)), MATCH($H$14, Détailsfacture[#Headers], 0)),"")</f>
        <v/>
      </c>
      <c r="I19" s="185" t="str">
        <f t="array" ref="I19">IFERROR(INDEX(Détailsfacture[],SMALL(IF(Détailsfacture[N° de facture]=rngFacture,ROW(Détailsfacture[])-ROW(Détailsfacture[#Headers])), ROW(5:5)), MATCH($I$14, Détailsfacture[#Headers], 0)),"")</f>
        <v/>
      </c>
      <c r="J19" s="185"/>
      <c r="K19" s="116" t="str">
        <f t="array" ref="K19">IFERROR(INDEX(Détailsfacture[],SMALL(IF(Détailsfacture[N° de facture]=rngFacture,ROW(Détailsfacture[])-ROW(Détailsfacture[#Headers])), ROW(5:5)), MATCH($K$14, Détailsfacture[#Headers], 0)),"")</f>
        <v/>
      </c>
      <c r="L19" s="113" t="str">
        <f t="shared" si="0"/>
        <v/>
      </c>
    </row>
    <row r="20" spans="2:12" s="61" customFormat="1" ht="18.75">
      <c r="B20" s="114" t="str">
        <f t="array" ref="B20">IFERROR(INDEX(Détailsfacture[],SMALL(IF(Détailsfacture[N° de facture]=rngFacture,ROW(Détailsfacture[])-ROW(Détailsfacture[#Headers])), ROW(6:6)), MATCH($B$14, Détailsfacture[#Headers], 0)),"")</f>
        <v/>
      </c>
      <c r="C20" s="184" t="str">
        <f t="array" ref="C20">IFERROR(INDEX(Détailsfacture[],SMALL(IF(Détailsfacture[N° de facture]=rngFacture,ROW(Détailsfacture[])-ROW(Détailsfacture[#Headers])), ROW(6:6)), MATCH($C$14, Détailsfacture[#Headers], 0)),"")</f>
        <v/>
      </c>
      <c r="D20" s="184"/>
      <c r="E20" s="184"/>
      <c r="F20" s="184"/>
      <c r="G20" s="184"/>
      <c r="H20" s="115" t="str">
        <f t="array" ref="H20">IFERROR(INDEX(Détailsfacture[],SMALL(IF(Détailsfacture[N° de facture]=rngFacture,ROW(Détailsfacture[])-ROW(Détailsfacture[#Headers])), ROW(6:6)), MATCH($H$14, Détailsfacture[#Headers], 0)),"")</f>
        <v/>
      </c>
      <c r="I20" s="185" t="str">
        <f t="array" ref="I20">IFERROR(INDEX(Détailsfacture[],SMALL(IF(Détailsfacture[N° de facture]=rngFacture,ROW(Détailsfacture[])-ROW(Détailsfacture[#Headers])), ROW(6:6)), MATCH($I$14, Détailsfacture[#Headers], 0)),"")</f>
        <v/>
      </c>
      <c r="J20" s="185"/>
      <c r="K20" s="116" t="str">
        <f t="array" ref="K20">IFERROR(INDEX(Détailsfacture[],SMALL(IF(Détailsfacture[N° de facture]=rngFacture,ROW(Détailsfacture[])-ROW(Détailsfacture[#Headers])), ROW(6:6)), MATCH($K$14, Détailsfacture[#Headers], 0)),"")</f>
        <v/>
      </c>
      <c r="L20" s="113" t="str">
        <f t="shared" si="0"/>
        <v/>
      </c>
    </row>
    <row r="21" spans="2:12" s="61" customFormat="1" ht="18.75">
      <c r="B21" s="114" t="str">
        <f t="array" ref="B21">IFERROR(INDEX(Détailsfacture[],SMALL(IF(Détailsfacture[N° de facture]=rngFacture,ROW(Détailsfacture[])-ROW(Détailsfacture[#Headers])), ROW(7:7)), MATCH($B$14, Détailsfacture[#Headers], 0)),"")</f>
        <v/>
      </c>
      <c r="C21" s="184" t="str">
        <f t="array" ref="C21">IFERROR(INDEX(Détailsfacture[],SMALL(IF(Détailsfacture[N° de facture]=rngFacture,ROW(Détailsfacture[])-ROW(Détailsfacture[#Headers])), ROW(7:7)), MATCH($C$14, Détailsfacture[#Headers], 0)),"")</f>
        <v/>
      </c>
      <c r="D21" s="184"/>
      <c r="E21" s="184"/>
      <c r="F21" s="184"/>
      <c r="G21" s="184"/>
      <c r="H21" s="115" t="str">
        <f t="array" ref="H21">IFERROR(INDEX(Détailsfacture[],SMALL(IF(Détailsfacture[N° de facture]=rngFacture,ROW(Détailsfacture[])-ROW(Détailsfacture[#Headers])), ROW(7:7)), MATCH($H$14, Détailsfacture[#Headers], 0)),"")</f>
        <v/>
      </c>
      <c r="I21" s="185" t="str">
        <f t="array" ref="I21">IFERROR(INDEX(Détailsfacture[],SMALL(IF(Détailsfacture[N° de facture]=rngFacture,ROW(Détailsfacture[])-ROW(Détailsfacture[#Headers])), ROW(7:7)), MATCH($I$14, Détailsfacture[#Headers], 0)),"")</f>
        <v/>
      </c>
      <c r="J21" s="185"/>
      <c r="K21" s="116" t="str">
        <f t="array" ref="K21">IFERROR(INDEX(Détailsfacture[],SMALL(IF(Détailsfacture[N° de facture]=rngFacture,ROW(Détailsfacture[])-ROW(Détailsfacture[#Headers])), ROW(7:7)), MATCH($K$14, Détailsfacture[#Headers], 0)),"")</f>
        <v/>
      </c>
      <c r="L21" s="113" t="str">
        <f t="shared" si="0"/>
        <v/>
      </c>
    </row>
    <row r="22" spans="2:12" s="61" customFormat="1" ht="18.75">
      <c r="B22" s="114" t="str">
        <f t="array" ref="B22">IFERROR(INDEX(Détailsfacture[],SMALL(IF(Détailsfacture[N° de facture]=rngFacture,ROW(Détailsfacture[])-ROW(Détailsfacture[#Headers])), ROW(#REF!)), MATCH($B$14, Détailsfacture[#Headers], 0)),"")</f>
        <v/>
      </c>
      <c r="C22" s="184" t="str">
        <f t="array" ref="C22">IFERROR(INDEX(Détailsfacture[],SMALL(IF(Détailsfacture[N° de facture]=rngFacture,ROW(Détailsfacture[])-ROW(Détailsfacture[#Headers])), ROW(#REF!)), MATCH($C$14, Détailsfacture[#Headers], 0)),"")</f>
        <v/>
      </c>
      <c r="D22" s="184"/>
      <c r="E22" s="184"/>
      <c r="F22" s="184"/>
      <c r="G22" s="184"/>
      <c r="H22" s="115" t="str">
        <f t="array" ref="H22">IFERROR(INDEX(Détailsfacture[],SMALL(IF(Détailsfacture[N° de facture]=rngFacture,ROW(Détailsfacture[])-ROW(Détailsfacture[#Headers])), ROW(#REF!)), MATCH($H$14, Détailsfacture[#Headers], 0)),"")</f>
        <v/>
      </c>
      <c r="I22" s="185" t="str">
        <f t="array" ref="I22">IFERROR(INDEX(Détailsfacture[],SMALL(IF(Détailsfacture[N° de facture]=rngFacture,ROW(Détailsfacture[])-ROW(Détailsfacture[#Headers])), ROW(#REF!)), MATCH($I$14, Détailsfacture[#Headers], 0)),"")</f>
        <v/>
      </c>
      <c r="J22" s="185"/>
      <c r="K22" s="116" t="str">
        <f t="array" ref="K22">IFERROR(INDEX(Détailsfacture[],SMALL(IF(Détailsfacture[N° de facture]=rngFacture,ROW(Détailsfacture[])-ROW(Détailsfacture[#Headers])), ROW(#REF!)), MATCH($K$14, Détailsfacture[#Headers], 0)),"")</f>
        <v/>
      </c>
      <c r="L22" s="113" t="str">
        <f t="shared" si="0"/>
        <v/>
      </c>
    </row>
    <row r="23" spans="2:12" s="61" customFormat="1" ht="18.75">
      <c r="B23" s="114" t="str">
        <f t="array" ref="B23">IFERROR(INDEX(Détailsfacture[],SMALL(IF(Détailsfacture[N° de facture]=rngFacture,ROW(Détailsfacture[])-ROW(Détailsfacture[#Headers])), ROW(8:8)), MATCH($B$14, Détailsfacture[#Headers], 0)),"")</f>
        <v/>
      </c>
      <c r="C23" s="184" t="str">
        <f t="array" ref="C23">IFERROR(INDEX(Détailsfacture[],SMALL(IF(Détailsfacture[N° de facture]=rngFacture,ROW(Détailsfacture[])-ROW(Détailsfacture[#Headers])), ROW(8:8)), MATCH($C$14, Détailsfacture[#Headers], 0)),"")</f>
        <v/>
      </c>
      <c r="D23" s="184"/>
      <c r="E23" s="184"/>
      <c r="F23" s="184"/>
      <c r="G23" s="184"/>
      <c r="H23" s="115" t="str">
        <f t="array" ref="H23">IFERROR(INDEX(Détailsfacture[],SMALL(IF(Détailsfacture[N° de facture]=rngFacture,ROW(Détailsfacture[])-ROW(Détailsfacture[#Headers])), ROW(8:8)), MATCH($H$14, Détailsfacture[#Headers], 0)),"")</f>
        <v/>
      </c>
      <c r="I23" s="185" t="str">
        <f t="array" ref="I23">IFERROR(INDEX(Détailsfacture[],SMALL(IF(Détailsfacture[N° de facture]=rngFacture,ROW(Détailsfacture[])-ROW(Détailsfacture[#Headers])), ROW(8:8)), MATCH($I$14, Détailsfacture[#Headers], 0)),"")</f>
        <v/>
      </c>
      <c r="J23" s="185"/>
      <c r="K23" s="116" t="str">
        <f t="array" ref="K23">IFERROR(INDEX(Détailsfacture[],SMALL(IF(Détailsfacture[N° de facture]=rngFacture,ROW(Détailsfacture[])-ROW(Détailsfacture[#Headers])), ROW(8:8)), MATCH($K$14, Détailsfacture[#Headers], 0)),"")</f>
        <v/>
      </c>
      <c r="L23" s="113" t="str">
        <f t="shared" si="0"/>
        <v/>
      </c>
    </row>
    <row r="24" spans="2:12" s="61" customFormat="1" ht="18.75">
      <c r="B24" s="114" t="str">
        <f t="array" ref="B24">IFERROR(INDEX(Détailsfacture[],SMALL(IF(Détailsfacture[N° de facture]=rngFacture,ROW(Détailsfacture[])-ROW(Détailsfacture[#Headers])), ROW(9:9)), MATCH($B$14, Détailsfacture[#Headers], 0)),"")</f>
        <v/>
      </c>
      <c r="C24" s="184" t="str">
        <f t="array" ref="C24">IFERROR(INDEX(Détailsfacture[],SMALL(IF(Détailsfacture[N° de facture]=rngFacture,ROW(Détailsfacture[])-ROW(Détailsfacture[#Headers])), ROW(9:9)), MATCH($C$14, Détailsfacture[#Headers], 0)),"")</f>
        <v/>
      </c>
      <c r="D24" s="184"/>
      <c r="E24" s="184"/>
      <c r="F24" s="184"/>
      <c r="G24" s="184"/>
      <c r="H24" s="115" t="str">
        <f t="array" ref="H24">IFERROR(INDEX(Détailsfacture[],SMALL(IF(Détailsfacture[N° de facture]=rngFacture,ROW(Détailsfacture[])-ROW(Détailsfacture[#Headers])), ROW(9:9)), MATCH($H$14, Détailsfacture[#Headers], 0)),"")</f>
        <v/>
      </c>
      <c r="I24" s="185" t="str">
        <f t="array" ref="I24">IFERROR(INDEX(Détailsfacture[],SMALL(IF(Détailsfacture[N° de facture]=rngFacture,ROW(Détailsfacture[])-ROW(Détailsfacture[#Headers])), ROW(9:9)), MATCH($I$14, Détailsfacture[#Headers], 0)),"")</f>
        <v/>
      </c>
      <c r="J24" s="185"/>
      <c r="K24" s="116" t="str">
        <f t="array" ref="K24">IFERROR(INDEX(Détailsfacture[],SMALL(IF(Détailsfacture[N° de facture]=rngFacture,ROW(Détailsfacture[])-ROW(Détailsfacture[#Headers])), ROW(9:9)), MATCH($K$14, Détailsfacture[#Headers], 0)),"")</f>
        <v/>
      </c>
      <c r="L24" s="113" t="str">
        <f t="shared" si="0"/>
        <v/>
      </c>
    </row>
    <row r="25" spans="2:12" s="61" customFormat="1" ht="18.75">
      <c r="B25" s="114" t="str">
        <f t="array" ref="B25">IFERROR(INDEX(Détailsfacture[],SMALL(IF(Détailsfacture[N° de facture]=rngFacture,ROW(Détailsfacture[])-ROW(Détailsfacture[#Headers])), ROW(11:11)), MATCH($B$14, Détailsfacture[#Headers], 0)),"")</f>
        <v/>
      </c>
      <c r="C25" s="184" t="str">
        <f t="array" ref="C25">IFERROR(INDEX(Détailsfacture[],SMALL(IF(Détailsfacture[N° de facture]=rngFacture,ROW(Détailsfacture[])-ROW(Détailsfacture[#Headers])), ROW(11:11)), MATCH($C$14, Détailsfacture[#Headers], 0)),"")</f>
        <v/>
      </c>
      <c r="D25" s="184"/>
      <c r="E25" s="184"/>
      <c r="F25" s="184"/>
      <c r="G25" s="184"/>
      <c r="H25" s="115" t="str">
        <f t="array" ref="H25">IFERROR(INDEX(Détailsfacture[],SMALL(IF(Détailsfacture[N° de facture]=rngFacture,ROW(Détailsfacture[])-ROW(Détailsfacture[#Headers])), ROW(11:11)), MATCH($H$14, Détailsfacture[#Headers], 0)),"")</f>
        <v/>
      </c>
      <c r="I25" s="185" t="str">
        <f t="array" ref="I25">IFERROR(INDEX(Détailsfacture[],SMALL(IF(Détailsfacture[N° de facture]=rngFacture,ROW(Détailsfacture[])-ROW(Détailsfacture[#Headers])), ROW(11:11)), MATCH($I$14, Détailsfacture[#Headers], 0)),"")</f>
        <v/>
      </c>
      <c r="J25" s="185"/>
      <c r="K25" s="116" t="str">
        <f t="array" ref="K25">IFERROR(INDEX(Détailsfacture[],SMALL(IF(Détailsfacture[N° de facture]=rngFacture,ROW(Détailsfacture[])-ROW(Détailsfacture[#Headers])), ROW(11:11)), MATCH($K$14, Détailsfacture[#Headers], 0)),"")</f>
        <v/>
      </c>
      <c r="L25" s="113" t="str">
        <f t="shared" si="0"/>
        <v/>
      </c>
    </row>
    <row r="26" spans="2:12" s="61" customFormat="1" ht="18.75">
      <c r="B26" s="114" t="str">
        <f t="array" ref="B26">IFERROR(INDEX(Détailsfacture[],SMALL(IF(Détailsfacture[N° de facture]=rngFacture,ROW(Détailsfacture[])-ROW(Détailsfacture[#Headers])), ROW(12:12)), MATCH($B$14, Détailsfacture[#Headers], 0)),"")</f>
        <v/>
      </c>
      <c r="C26" s="184" t="str">
        <f t="array" ref="C26">IFERROR(INDEX(Détailsfacture[],SMALL(IF(Détailsfacture[N° de facture]=rngFacture,ROW(Détailsfacture[])-ROW(Détailsfacture[#Headers])), ROW(12:12)), MATCH($C$14, Détailsfacture[#Headers], 0)),"")</f>
        <v/>
      </c>
      <c r="D26" s="184"/>
      <c r="E26" s="184"/>
      <c r="F26" s="184"/>
      <c r="G26" s="184"/>
      <c r="H26" s="115" t="str">
        <f t="array" ref="H26">IFERROR(INDEX(Détailsfacture[],SMALL(IF(Détailsfacture[N° de facture]=rngFacture,ROW(Détailsfacture[])-ROW(Détailsfacture[#Headers])), ROW(12:12)), MATCH($H$14, Détailsfacture[#Headers], 0)),"")</f>
        <v/>
      </c>
      <c r="I26" s="185" t="str">
        <f t="array" ref="I26">IFERROR(INDEX(Détailsfacture[],SMALL(IF(Détailsfacture[N° de facture]=rngFacture,ROW(Détailsfacture[])-ROW(Détailsfacture[#Headers])), ROW(12:12)), MATCH($I$14, Détailsfacture[#Headers], 0)),"")</f>
        <v/>
      </c>
      <c r="J26" s="185"/>
      <c r="K26" s="116" t="str">
        <f t="array" ref="K26">IFERROR(INDEX(Détailsfacture[],SMALL(IF(Détailsfacture[N° de facture]=rngFacture,ROW(Détailsfacture[])-ROW(Détailsfacture[#Headers])), ROW(12:12)), MATCH($K$14, Détailsfacture[#Headers], 0)),"")</f>
        <v/>
      </c>
      <c r="L26" s="113" t="str">
        <f t="shared" si="0"/>
        <v/>
      </c>
    </row>
    <row r="27" spans="2:12" s="61" customFormat="1" ht="18.75">
      <c r="B27" s="114" t="str">
        <f t="array" ref="B27">IFERROR(INDEX(Détailsfacture[],SMALL(IF(Détailsfacture[N° de facture]=rngFacture,ROW(Détailsfacture[])-ROW(Détailsfacture[#Headers])), ROW(13:13)), MATCH($B$14, Détailsfacture[#Headers], 0)),"")</f>
        <v/>
      </c>
      <c r="C27" s="184" t="str">
        <f t="array" ref="C27">IFERROR(INDEX(Détailsfacture[],SMALL(IF(Détailsfacture[N° de facture]=rngFacture,ROW(Détailsfacture[])-ROW(Détailsfacture[#Headers])), ROW(13:13)), MATCH($C$14, Détailsfacture[#Headers], 0)),"")</f>
        <v/>
      </c>
      <c r="D27" s="184"/>
      <c r="E27" s="184"/>
      <c r="F27" s="184"/>
      <c r="G27" s="184"/>
      <c r="H27" s="115" t="str">
        <f t="array" ref="H27">IFERROR(INDEX(Détailsfacture[],SMALL(IF(Détailsfacture[N° de facture]=rngFacture,ROW(Détailsfacture[])-ROW(Détailsfacture[#Headers])), ROW(13:13)), MATCH($H$14, Détailsfacture[#Headers], 0)),"")</f>
        <v/>
      </c>
      <c r="I27" s="185" t="str">
        <f t="array" ref="I27">IFERROR(INDEX(Détailsfacture[],SMALL(IF(Détailsfacture[N° de facture]=rngFacture,ROW(Détailsfacture[])-ROW(Détailsfacture[#Headers])), ROW(13:13)), MATCH($I$14, Détailsfacture[#Headers], 0)),"")</f>
        <v/>
      </c>
      <c r="J27" s="185"/>
      <c r="K27" s="116" t="str">
        <f t="array" ref="K27">IFERROR(INDEX(Détailsfacture[],SMALL(IF(Détailsfacture[N° de facture]=rngFacture,ROW(Détailsfacture[])-ROW(Détailsfacture[#Headers])), ROW(13:13)), MATCH($K$14, Détailsfacture[#Headers], 0)),"")</f>
        <v/>
      </c>
      <c r="L27" s="113" t="str">
        <f t="shared" si="0"/>
        <v/>
      </c>
    </row>
    <row r="28" spans="2:12" s="61" customFormat="1" ht="18.75">
      <c r="B28" s="114" t="str">
        <f t="array" ref="B28">IFERROR(INDEX(Détailsfacture[],SMALL(IF(Détailsfacture[N° de facture]=rngFacture,ROW(Détailsfacture[])-ROW(Détailsfacture[#Headers])), ROW(14:14)), MATCH($B$14, Détailsfacture[#Headers], 0)),"")</f>
        <v/>
      </c>
      <c r="C28" s="184" t="str">
        <f t="array" ref="C28">IFERROR(INDEX(Détailsfacture[],SMALL(IF(Détailsfacture[N° de facture]=rngFacture,ROW(Détailsfacture[])-ROW(Détailsfacture[#Headers])), ROW(14:14)), MATCH($C$14, Détailsfacture[#Headers], 0)),"")</f>
        <v/>
      </c>
      <c r="D28" s="184"/>
      <c r="E28" s="184"/>
      <c r="F28" s="184"/>
      <c r="G28" s="184"/>
      <c r="H28" s="115" t="str">
        <f t="array" ref="H28">IFERROR(INDEX(Détailsfacture[],SMALL(IF(Détailsfacture[N° de facture]=rngFacture,ROW(Détailsfacture[])-ROW(Détailsfacture[#Headers])), ROW(14:14)), MATCH($H$14, Détailsfacture[#Headers], 0)),"")</f>
        <v/>
      </c>
      <c r="I28" s="185" t="str">
        <f t="array" ref="I28">IFERROR(INDEX(Détailsfacture[],SMALL(IF(Détailsfacture[N° de facture]=rngFacture,ROW(Détailsfacture[])-ROW(Détailsfacture[#Headers])), ROW(14:14)), MATCH($I$14, Détailsfacture[#Headers], 0)),"")</f>
        <v/>
      </c>
      <c r="J28" s="185"/>
      <c r="K28" s="116" t="str">
        <f t="array" ref="K28">IFERROR(INDEX(Détailsfacture[],SMALL(IF(Détailsfacture[N° de facture]=rngFacture,ROW(Détailsfacture[])-ROW(Détailsfacture[#Headers])), ROW(14:14)), MATCH($K$14, Détailsfacture[#Headers], 0)),"")</f>
        <v/>
      </c>
      <c r="L28" s="113" t="str">
        <f t="shared" si="0"/>
        <v/>
      </c>
    </row>
    <row r="29" spans="2:12" s="61" customFormat="1" ht="18.75">
      <c r="B29" s="114" t="str">
        <f t="array" ref="B29">IFERROR(INDEX(Détailsfacture[],SMALL(IF(Détailsfacture[N° de facture]=rngFacture,ROW(Détailsfacture[])-ROW(Détailsfacture[#Headers])), ROW(15:15)), MATCH($B$14, Détailsfacture[#Headers], 0)),"")</f>
        <v/>
      </c>
      <c r="C29" s="184" t="str">
        <f t="array" ref="C29">IFERROR(INDEX(Détailsfacture[],SMALL(IF(Détailsfacture[N° de facture]=rngFacture,ROW(Détailsfacture[])-ROW(Détailsfacture[#Headers])), ROW(15:15)), MATCH($C$14, Détailsfacture[#Headers], 0)),"")</f>
        <v/>
      </c>
      <c r="D29" s="184"/>
      <c r="E29" s="184"/>
      <c r="F29" s="184"/>
      <c r="G29" s="184"/>
      <c r="H29" s="115" t="str">
        <f t="array" ref="H29">IFERROR(INDEX(Détailsfacture[],SMALL(IF(Détailsfacture[N° de facture]=rngFacture,ROW(Détailsfacture[])-ROW(Détailsfacture[#Headers])), ROW(15:15)), MATCH($H$14, Détailsfacture[#Headers], 0)),"")</f>
        <v/>
      </c>
      <c r="I29" s="185" t="str">
        <f t="array" ref="I29">IFERROR(INDEX(Détailsfacture[],SMALL(IF(Détailsfacture[N° de facture]=rngFacture,ROW(Détailsfacture[])-ROW(Détailsfacture[#Headers])), ROW(15:15)), MATCH($I$14, Détailsfacture[#Headers], 0)),"")</f>
        <v/>
      </c>
      <c r="J29" s="185"/>
      <c r="K29" s="116" t="str">
        <f t="array" ref="K29">IFERROR(INDEX(Détailsfacture[],SMALL(IF(Détailsfacture[N° de facture]=rngFacture,ROW(Détailsfacture[])-ROW(Détailsfacture[#Headers])), ROW(15:15)), MATCH($K$14, Détailsfacture[#Headers], 0)),"")</f>
        <v/>
      </c>
      <c r="L29" s="113" t="str">
        <f t="shared" si="0"/>
        <v/>
      </c>
    </row>
    <row r="30" spans="2:12" s="61" customFormat="1" ht="18.75">
      <c r="B30" s="114" t="str">
        <f t="array" ref="B30">IFERROR(INDEX(Détailsfacture[],SMALL(IF(Détailsfacture[N° de facture]=rngFacture,ROW(Détailsfacture[])-ROW(Détailsfacture[#Headers])), ROW(16:16)), MATCH($B$14, Détailsfacture[#Headers], 0)),"")</f>
        <v/>
      </c>
      <c r="C30" s="184" t="str">
        <f t="array" ref="C30">IFERROR(INDEX(Détailsfacture[],SMALL(IF(Détailsfacture[N° de facture]=rngFacture,ROW(Détailsfacture[])-ROW(Détailsfacture[#Headers])), ROW(16:16)), MATCH($C$14, Détailsfacture[#Headers], 0)),"")</f>
        <v/>
      </c>
      <c r="D30" s="184"/>
      <c r="E30" s="184"/>
      <c r="F30" s="184"/>
      <c r="G30" s="184"/>
      <c r="H30" s="115" t="str">
        <f t="array" ref="H30">IFERROR(INDEX(Détailsfacture[],SMALL(IF(Détailsfacture[N° de facture]=rngFacture,ROW(Détailsfacture[])-ROW(Détailsfacture[#Headers])), ROW(16:16)), MATCH($H$14, Détailsfacture[#Headers], 0)),"")</f>
        <v/>
      </c>
      <c r="I30" s="185" t="str">
        <f t="array" ref="I30">IFERROR(INDEX(Détailsfacture[],SMALL(IF(Détailsfacture[N° de facture]=rngFacture,ROW(Détailsfacture[])-ROW(Détailsfacture[#Headers])), ROW(16:16)), MATCH($I$14, Détailsfacture[#Headers], 0)),"")</f>
        <v/>
      </c>
      <c r="J30" s="185"/>
      <c r="K30" s="116" t="str">
        <f t="array" ref="K30">IFERROR(INDEX(Détailsfacture[],SMALL(IF(Détailsfacture[N° de facture]=rngFacture,ROW(Détailsfacture[])-ROW(Détailsfacture[#Headers])), ROW(16:16)), MATCH($K$14, Détailsfacture[#Headers], 0)),"")</f>
        <v/>
      </c>
      <c r="L30" s="113" t="str">
        <f t="shared" si="0"/>
        <v/>
      </c>
    </row>
    <row r="31" spans="2:12" s="61" customFormat="1" ht="18.75">
      <c r="B31" s="114" t="str">
        <f t="array" ref="B31">IFERROR(INDEX(Détailsfacture[],SMALL(IF(Détailsfacture[N° de facture]=rngFacture,ROW(Détailsfacture[])-ROW(Détailsfacture[#Headers])), ROW(17:17)), MATCH($B$14, Détailsfacture[#Headers], 0)),"")</f>
        <v/>
      </c>
      <c r="C31" s="184" t="str">
        <f t="array" ref="C31">IFERROR(INDEX(Détailsfacture[],SMALL(IF(Détailsfacture[N° de facture]=rngFacture,ROW(Détailsfacture[])-ROW(Détailsfacture[#Headers])), ROW(17:17)), MATCH($C$14, Détailsfacture[#Headers], 0)),"")</f>
        <v/>
      </c>
      <c r="D31" s="184"/>
      <c r="E31" s="184"/>
      <c r="F31" s="184"/>
      <c r="G31" s="184"/>
      <c r="H31" s="115" t="str">
        <f t="array" ref="H31">IFERROR(INDEX(Détailsfacture[],SMALL(IF(Détailsfacture[N° de facture]=rngFacture,ROW(Détailsfacture[])-ROW(Détailsfacture[#Headers])), ROW(17:17)), MATCH($H$14, Détailsfacture[#Headers], 0)),"")</f>
        <v/>
      </c>
      <c r="I31" s="185" t="str">
        <f t="array" ref="I31">IFERROR(INDEX(Détailsfacture[],SMALL(IF(Détailsfacture[N° de facture]=rngFacture,ROW(Détailsfacture[])-ROW(Détailsfacture[#Headers])), ROW(17:17)), MATCH($I$14, Détailsfacture[#Headers], 0)),"")</f>
        <v/>
      </c>
      <c r="J31" s="185"/>
      <c r="K31" s="116" t="str">
        <f t="array" ref="K31">IFERROR(INDEX(Détailsfacture[],SMALL(IF(Détailsfacture[N° de facture]=rngFacture,ROW(Détailsfacture[])-ROW(Détailsfacture[#Headers])), ROW(17:17)), MATCH($K$14, Détailsfacture[#Headers], 0)),"")</f>
        <v/>
      </c>
      <c r="L31" s="113" t="str">
        <f t="shared" si="0"/>
        <v/>
      </c>
    </row>
    <row r="32" spans="2:12" s="61" customFormat="1" ht="18.75">
      <c r="B32" s="114" t="str">
        <f t="array" ref="B32">IFERROR(INDEX(Détailsfacture[],SMALL(IF(Détailsfacture[N° de facture]=rngFacture,ROW(Détailsfacture[])-ROW(Détailsfacture[#Headers])), ROW(18:18)), MATCH($B$14, Détailsfacture[#Headers], 0)),"")</f>
        <v/>
      </c>
      <c r="C32" s="184" t="str">
        <f t="array" ref="C32">IFERROR(INDEX(Détailsfacture[],SMALL(IF(Détailsfacture[N° de facture]=rngFacture,ROW(Détailsfacture[])-ROW(Détailsfacture[#Headers])), ROW(18:18)), MATCH($C$14, Détailsfacture[#Headers], 0)),"")</f>
        <v/>
      </c>
      <c r="D32" s="184"/>
      <c r="E32" s="184"/>
      <c r="F32" s="184"/>
      <c r="G32" s="184"/>
      <c r="H32" s="115" t="str">
        <f t="array" ref="H32">IFERROR(INDEX(Détailsfacture[],SMALL(IF(Détailsfacture[N° de facture]=rngFacture,ROW(Détailsfacture[])-ROW(Détailsfacture[#Headers])), ROW(18:18)), MATCH($H$14, Détailsfacture[#Headers], 0)),"")</f>
        <v/>
      </c>
      <c r="I32" s="185" t="str">
        <f t="array" ref="I32">IFERROR(INDEX(Détailsfacture[],SMALL(IF(Détailsfacture[N° de facture]=rngFacture,ROW(Détailsfacture[])-ROW(Détailsfacture[#Headers])), ROW(18:18)), MATCH($I$14, Détailsfacture[#Headers], 0)),"")</f>
        <v/>
      </c>
      <c r="J32" s="185"/>
      <c r="K32" s="116" t="str">
        <f t="array" ref="K32">IFERROR(INDEX(Détailsfacture[],SMALL(IF(Détailsfacture[N° de facture]=rngFacture,ROW(Détailsfacture[])-ROW(Détailsfacture[#Headers])), ROW(18:18)), MATCH($K$14, Détailsfacture[#Headers], 0)),"")</f>
        <v/>
      </c>
      <c r="L32" s="113" t="str">
        <f t="shared" si="0"/>
        <v/>
      </c>
    </row>
    <row r="33" spans="1:12" s="61" customFormat="1" ht="18.75">
      <c r="B33" s="114" t="str">
        <f t="array" ref="B33">IFERROR(INDEX(Détailsfacture[],SMALL(IF(Détailsfacture[N° de facture]=rngFacture,ROW(Détailsfacture[])-ROW(Détailsfacture[#Headers])), ROW(19:19)), MATCH($B$14, Détailsfacture[#Headers], 0)),"")</f>
        <v/>
      </c>
      <c r="C33" s="184" t="str">
        <f t="array" ref="C33">IFERROR(INDEX(Détailsfacture[],SMALL(IF(Détailsfacture[N° de facture]=rngFacture,ROW(Détailsfacture[])-ROW(Détailsfacture[#Headers])), ROW(19:19)), MATCH($C$14, Détailsfacture[#Headers], 0)),"")</f>
        <v/>
      </c>
      <c r="D33" s="184"/>
      <c r="E33" s="184"/>
      <c r="F33" s="184"/>
      <c r="G33" s="184"/>
      <c r="H33" s="115" t="str">
        <f t="array" ref="H33">IFERROR(INDEX(Détailsfacture[],SMALL(IF(Détailsfacture[N° de facture]=rngFacture,ROW(Détailsfacture[])-ROW(Détailsfacture[#Headers])), ROW(19:19)), MATCH($H$14, Détailsfacture[#Headers], 0)),"")</f>
        <v/>
      </c>
      <c r="I33" s="185" t="str">
        <f t="array" ref="I33">IFERROR(INDEX(Détailsfacture[],SMALL(IF(Détailsfacture[N° de facture]=rngFacture,ROW(Détailsfacture[])-ROW(Détailsfacture[#Headers])), ROW(19:19)), MATCH($I$14, Détailsfacture[#Headers], 0)),"")</f>
        <v/>
      </c>
      <c r="J33" s="185"/>
      <c r="K33" s="116" t="str">
        <f t="array" ref="K33">IFERROR(INDEX(Détailsfacture[],SMALL(IF(Détailsfacture[N° de facture]=rngFacture,ROW(Détailsfacture[])-ROW(Détailsfacture[#Headers])), ROW(19:19)), MATCH($K$14, Détailsfacture[#Headers], 0)),"")</f>
        <v/>
      </c>
      <c r="L33" s="113" t="str">
        <f t="shared" si="0"/>
        <v/>
      </c>
    </row>
    <row r="34" spans="1:12" s="61" customFormat="1" ht="18.75">
      <c r="B34" s="114" t="str">
        <f t="array" ref="B34">IFERROR(INDEX(Détailsfacture[],SMALL(IF(Détailsfacture[N° de facture]=rngFacture,ROW(Détailsfacture[])-ROW(Détailsfacture[#Headers])), ROW(20:20)), MATCH($B$14, Détailsfacture[#Headers], 0)),"")</f>
        <v/>
      </c>
      <c r="C34" s="184" t="str">
        <f t="array" ref="C34">IFERROR(INDEX(Détailsfacture[],SMALL(IF(Détailsfacture[N° de facture]=rngFacture,ROW(Détailsfacture[])-ROW(Détailsfacture[#Headers])), ROW(20:20)), MATCH($C$14, Détailsfacture[#Headers], 0)),"")</f>
        <v/>
      </c>
      <c r="D34" s="184"/>
      <c r="E34" s="184"/>
      <c r="F34" s="184"/>
      <c r="G34" s="184"/>
      <c r="H34" s="115" t="str">
        <f t="array" ref="H34">IFERROR(INDEX(Détailsfacture[],SMALL(IF(Détailsfacture[N° de facture]=rngFacture,ROW(Détailsfacture[])-ROW(Détailsfacture[#Headers])), ROW(20:20)), MATCH($H$14, Détailsfacture[#Headers], 0)),"")</f>
        <v/>
      </c>
      <c r="I34" s="185" t="str">
        <f t="array" ref="I34">IFERROR(INDEX(Détailsfacture[],SMALL(IF(Détailsfacture[N° de facture]=rngFacture,ROW(Détailsfacture[])-ROW(Détailsfacture[#Headers])), ROW(20:20)), MATCH($I$14, Détailsfacture[#Headers], 0)),"")</f>
        <v/>
      </c>
      <c r="J34" s="185"/>
      <c r="K34" s="116" t="str">
        <f t="array" ref="K34">IFERROR(INDEX(Détailsfacture[],SMALL(IF(Détailsfacture[N° de facture]=rngFacture,ROW(Détailsfacture[])-ROW(Détailsfacture[#Headers])), ROW(20:20)), MATCH($K$14, Détailsfacture[#Headers], 0)),"")</f>
        <v/>
      </c>
      <c r="L34" s="113" t="str">
        <f t="shared" si="0"/>
        <v/>
      </c>
    </row>
    <row r="35" spans="1:12" s="61" customFormat="1" ht="18.75">
      <c r="B35" s="114" t="str">
        <f t="array" ref="B35">IFERROR(INDEX(Détailsfacture[],SMALL(IF(Détailsfacture[N° de facture]=rngFacture,ROW(Détailsfacture[])-ROW(Détailsfacture[#Headers])), ROW(21:21)), MATCH($B$14, Détailsfacture[#Headers], 0)),"")</f>
        <v/>
      </c>
      <c r="C35" s="184" t="str">
        <f t="array" ref="C35">IFERROR(INDEX(Détailsfacture[],SMALL(IF(Détailsfacture[N° de facture]=rngFacture,ROW(Détailsfacture[])-ROW(Détailsfacture[#Headers])), ROW(21:21)), MATCH($C$14, Détailsfacture[#Headers], 0)),"")</f>
        <v/>
      </c>
      <c r="D35" s="184"/>
      <c r="E35" s="184"/>
      <c r="F35" s="184"/>
      <c r="G35" s="184"/>
      <c r="H35" s="115" t="str">
        <f t="array" ref="H35">IFERROR(INDEX(Détailsfacture[],SMALL(IF(Détailsfacture[N° de facture]=rngFacture,ROW(Détailsfacture[])-ROW(Détailsfacture[#Headers])), ROW(21:21)), MATCH($H$14, Détailsfacture[#Headers], 0)),"")</f>
        <v/>
      </c>
      <c r="I35" s="185" t="str">
        <f t="array" ref="I35">IFERROR(INDEX(Détailsfacture[],SMALL(IF(Détailsfacture[N° de facture]=rngFacture,ROW(Détailsfacture[])-ROW(Détailsfacture[#Headers])), ROW(21:21)), MATCH($I$14, Détailsfacture[#Headers], 0)),"")</f>
        <v/>
      </c>
      <c r="J35" s="185"/>
      <c r="K35" s="116" t="str">
        <f t="array" ref="K35">IFERROR(INDEX(Détailsfacture[],SMALL(IF(Détailsfacture[N° de facture]=rngFacture,ROW(Détailsfacture[])-ROW(Détailsfacture[#Headers])), ROW(21:21)), MATCH($K$14, Détailsfacture[#Headers], 0)),"")</f>
        <v/>
      </c>
      <c r="L35" s="113" t="str">
        <f t="shared" si="0"/>
        <v/>
      </c>
    </row>
    <row r="36" spans="1:12" s="61" customFormat="1" ht="25.5" customHeight="1">
      <c r="B36" s="114" t="str">
        <f t="array" ref="B36">IFERROR(INDEX(Détailsfacture[],SMALL(IF(Détailsfacture[N° de facture]=rngFacture,ROW(Détailsfacture[])-ROW(Détailsfacture[#Headers])), ROW(22:22)), MATCH($B$14, Détailsfacture[#Headers], 0)),"")</f>
        <v/>
      </c>
      <c r="C36" s="184" t="str">
        <f t="array" ref="C36">IFERROR(INDEX(Détailsfacture[],SMALL(IF(Détailsfacture[N° de facture]=rngFacture,ROW(Détailsfacture[])-ROW(Détailsfacture[#Headers])), ROW(22:22)), MATCH($C$14, Détailsfacture[#Headers], 0)),"")</f>
        <v/>
      </c>
      <c r="D36" s="184"/>
      <c r="E36" s="184"/>
      <c r="F36" s="184"/>
      <c r="G36" s="184"/>
      <c r="H36" s="115" t="str">
        <f t="array" ref="H36">IFERROR(INDEX(Détailsfacture[],SMALL(IF(Détailsfacture[N° de facture]=rngFacture,ROW(Détailsfacture[])-ROW(Détailsfacture[#Headers])), ROW(22:22)), MATCH($H$14, Détailsfacture[#Headers], 0)),"")</f>
        <v/>
      </c>
      <c r="I36" s="185" t="str">
        <f t="array" ref="I36">IFERROR(INDEX(Détailsfacture[],SMALL(IF(Détailsfacture[N° de facture]=rngFacture,ROW(Détailsfacture[])-ROW(Détailsfacture[#Headers])), ROW(22:22)), MATCH($I$14, Détailsfacture[#Headers], 0)),"")</f>
        <v/>
      </c>
      <c r="J36" s="185"/>
      <c r="K36" s="116" t="str">
        <f t="array" ref="K36">IFERROR(INDEX(Détailsfacture[],SMALL(IF(Détailsfacture[N° de facture]=rngFacture,ROW(Détailsfacture[])-ROW(Détailsfacture[#Headers])), ROW(22:22)), MATCH($K$14, Détailsfacture[#Headers], 0)),"")</f>
        <v/>
      </c>
      <c r="L36" s="113" t="str">
        <f t="shared" si="0"/>
        <v/>
      </c>
    </row>
    <row r="37" spans="1:12" s="61" customFormat="1" ht="18.75">
      <c r="B37" s="114" t="str">
        <f t="array" ref="B37">IFERROR(INDEX(Détailsfacture[],SMALL(IF(Détailsfacture[N° de facture]=rngFacture,ROW(Détailsfacture[])-ROW(Détailsfacture[#Headers])), ROW(23:23)), MATCH($B$14, Détailsfacture[#Headers], 0)),"")</f>
        <v/>
      </c>
      <c r="C37" s="184" t="str">
        <f t="array" ref="C37">IFERROR(INDEX(Détailsfacture[],SMALL(IF(Détailsfacture[N° de facture]=rngFacture,ROW(Détailsfacture[])-ROW(Détailsfacture[#Headers])), ROW(23:23)), MATCH($C$14, Détailsfacture[#Headers], 0)),"")</f>
        <v/>
      </c>
      <c r="D37" s="184"/>
      <c r="E37" s="184"/>
      <c r="F37" s="184"/>
      <c r="G37" s="184"/>
      <c r="H37" s="115" t="str">
        <f t="array" ref="H37">IFERROR(INDEX(Détailsfacture[],SMALL(IF(Détailsfacture[N° de facture]=rngFacture,ROW(Détailsfacture[])-ROW(Détailsfacture[#Headers])), ROW(23:23)), MATCH($H$14, Détailsfacture[#Headers], 0)),"")</f>
        <v/>
      </c>
      <c r="I37" s="185" t="str">
        <f t="array" ref="I37">IFERROR(INDEX(Détailsfacture[],SMALL(IF(Détailsfacture[N° de facture]=rngFacture,ROW(Détailsfacture[])-ROW(Détailsfacture[#Headers])), ROW(23:23)), MATCH($I$14, Détailsfacture[#Headers], 0)),"")</f>
        <v/>
      </c>
      <c r="J37" s="185"/>
      <c r="K37" s="116" t="str">
        <f t="array" ref="K37">IFERROR(INDEX(Détailsfacture[],SMALL(IF(Détailsfacture[N° de facture]=rngFacture,ROW(Détailsfacture[])-ROW(Détailsfacture[#Headers])), ROW(23:23)), MATCH($K$14, Détailsfacture[#Headers], 0)),"")</f>
        <v/>
      </c>
      <c r="L37" s="113" t="str">
        <f t="shared" si="0"/>
        <v/>
      </c>
    </row>
    <row r="38" spans="1:12" s="61" customFormat="1" ht="18.75">
      <c r="B38" s="78"/>
      <c r="C38" s="78"/>
      <c r="D38" s="79"/>
      <c r="E38" s="79"/>
      <c r="F38" s="79"/>
      <c r="G38" s="79"/>
      <c r="H38" s="80"/>
      <c r="I38" s="151" t="s">
        <v>17</v>
      </c>
      <c r="J38" s="152"/>
      <c r="K38" s="153"/>
      <c r="L38" s="113">
        <f>SUM(L15:L37)</f>
        <v>180</v>
      </c>
    </row>
    <row r="39" spans="1:12" s="51" customFormat="1" ht="18.75">
      <c r="A39" s="61"/>
      <c r="B39" s="61"/>
      <c r="C39" s="62"/>
      <c r="D39" s="61"/>
      <c r="E39" s="61"/>
      <c r="F39" s="61"/>
      <c r="G39" s="61"/>
      <c r="H39" s="63"/>
      <c r="I39" s="61"/>
      <c r="J39" s="61"/>
      <c r="K39" s="69" t="s">
        <v>19</v>
      </c>
      <c r="L39" s="70">
        <f>VLOOKUP(rngFacture,FacturesPrincipal[],7)</f>
        <v>0</v>
      </c>
    </row>
    <row r="40" spans="1:12" s="51" customFormat="1" ht="18.75">
      <c r="A40" s="61"/>
      <c r="B40" s="194" t="str">
        <f>"Définir tous les chèques à l’ordre de : "&amp;NomDeLaSociétéF&amp;"."</f>
        <v>Définir tous les chèques à l’ordre de : Argiope.</v>
      </c>
      <c r="C40" s="194"/>
      <c r="D40" s="194"/>
      <c r="E40" s="194"/>
      <c r="F40" s="194"/>
      <c r="G40" s="194"/>
      <c r="H40" s="194"/>
      <c r="I40" s="194"/>
      <c r="J40" s="64"/>
      <c r="K40" s="69" t="s">
        <v>16</v>
      </c>
      <c r="L40" s="71">
        <f>VLOOKUP(rngFacture,FacturesPrincipal[],6)</f>
        <v>0</v>
      </c>
    </row>
    <row r="41" spans="1:12" s="59" customFormat="1" ht="18.75">
      <c r="A41" s="51"/>
      <c r="B41" s="193" t="s">
        <v>104</v>
      </c>
      <c r="C41" s="193"/>
      <c r="D41" s="193"/>
      <c r="E41" s="193"/>
      <c r="F41" s="193"/>
      <c r="G41" s="193"/>
      <c r="H41" s="193"/>
      <c r="I41" s="193"/>
      <c r="J41" s="64"/>
      <c r="K41" s="72" t="s">
        <v>1</v>
      </c>
      <c r="L41" s="73">
        <f>(L38+L39)-L40</f>
        <v>180</v>
      </c>
    </row>
    <row r="42" spans="1:12" s="51" customFormat="1" ht="15.75">
      <c r="B42" s="65"/>
      <c r="H42" s="54"/>
    </row>
    <row r="43" spans="1:12" s="52" customFormat="1" ht="39" customHeight="1">
      <c r="A43" s="59"/>
      <c r="B43" s="163" t="s">
        <v>121</v>
      </c>
      <c r="C43" s="164"/>
      <c r="D43" s="164"/>
      <c r="E43" s="164"/>
      <c r="F43" s="164"/>
      <c r="G43" s="164"/>
      <c r="H43" s="164"/>
      <c r="I43" s="164"/>
      <c r="J43" s="164"/>
      <c r="K43" s="164"/>
      <c r="L43" s="165"/>
    </row>
    <row r="44" spans="1:12" s="52" customFormat="1" ht="39" customHeight="1">
      <c r="A44" s="51"/>
      <c r="B44" s="92"/>
      <c r="C44" s="93"/>
      <c r="D44" s="93"/>
      <c r="E44" s="93"/>
      <c r="F44" s="94"/>
      <c r="G44" s="94"/>
      <c r="H44" s="95"/>
      <c r="I44" s="96"/>
      <c r="J44" s="94"/>
      <c r="K44" s="94"/>
      <c r="L44" s="97"/>
    </row>
    <row r="45" spans="1:12" s="52" customFormat="1" ht="18.75">
      <c r="B45" s="188" t="s">
        <v>113</v>
      </c>
      <c r="C45" s="189"/>
      <c r="D45" s="192" t="s">
        <v>122</v>
      </c>
      <c r="E45" s="192"/>
      <c r="F45" s="192"/>
      <c r="G45" s="192"/>
      <c r="H45" s="192"/>
      <c r="I45" s="192"/>
      <c r="J45" s="98"/>
      <c r="K45" s="98"/>
      <c r="L45" s="99"/>
    </row>
    <row r="46" spans="1:12" s="53" customFormat="1" ht="18.75" customHeight="1">
      <c r="A46" s="52"/>
      <c r="B46" s="190" t="s">
        <v>116</v>
      </c>
      <c r="C46" s="191"/>
      <c r="D46" s="192" t="s">
        <v>123</v>
      </c>
      <c r="E46" s="192"/>
      <c r="F46" s="192"/>
      <c r="G46" s="192"/>
      <c r="H46" s="192"/>
      <c r="I46" s="192"/>
      <c r="J46" s="98"/>
      <c r="K46" s="98"/>
      <c r="L46" s="99"/>
    </row>
    <row r="47" spans="1:12" s="53" customFormat="1" ht="18.75" customHeight="1">
      <c r="A47" s="52"/>
      <c r="B47" s="100"/>
      <c r="C47" s="101"/>
      <c r="D47" s="98"/>
      <c r="E47" s="98"/>
      <c r="F47" s="98"/>
      <c r="G47" s="98"/>
      <c r="H47" s="102"/>
      <c r="I47" s="98"/>
      <c r="J47" s="98"/>
      <c r="K47" s="98"/>
      <c r="L47" s="99"/>
    </row>
    <row r="48" spans="1:12" s="52" customFormat="1" ht="18.75">
      <c r="A48" s="53"/>
      <c r="B48" s="100"/>
      <c r="C48" s="103" t="s">
        <v>109</v>
      </c>
      <c r="D48" s="196" t="s">
        <v>110</v>
      </c>
      <c r="E48" s="197"/>
      <c r="F48" s="198"/>
      <c r="G48" s="199" t="s">
        <v>111</v>
      </c>
      <c r="H48" s="200"/>
      <c r="I48" s="201"/>
      <c r="J48" s="147" t="s">
        <v>112</v>
      </c>
      <c r="K48" s="148"/>
      <c r="L48" s="104"/>
    </row>
    <row r="49" spans="1:12" s="52" customFormat="1" ht="18.75" customHeight="1">
      <c r="A49" s="53"/>
      <c r="B49" s="100"/>
      <c r="C49" s="105">
        <v>15589</v>
      </c>
      <c r="D49" s="203">
        <v>33574</v>
      </c>
      <c r="E49" s="204"/>
      <c r="F49" s="205"/>
      <c r="G49" s="206" t="s">
        <v>114</v>
      </c>
      <c r="H49" s="207"/>
      <c r="I49" s="208"/>
      <c r="J49" s="149" t="s">
        <v>115</v>
      </c>
      <c r="K49" s="150"/>
      <c r="L49" s="106"/>
    </row>
    <row r="50" spans="1:12" s="52" customFormat="1" ht="18.75" customHeight="1">
      <c r="B50" s="100"/>
      <c r="C50" s="101"/>
      <c r="D50" s="98"/>
      <c r="E50" s="98"/>
      <c r="F50" s="98"/>
      <c r="G50" s="98"/>
      <c r="H50" s="102"/>
      <c r="I50" s="98"/>
      <c r="J50" s="98"/>
      <c r="K50" s="98"/>
      <c r="L50" s="99"/>
    </row>
    <row r="51" spans="1:12" s="51" customFormat="1" ht="18.75">
      <c r="A51" s="52"/>
      <c r="B51" s="107"/>
      <c r="C51" s="108" t="s">
        <v>118</v>
      </c>
      <c r="D51" s="202" t="s">
        <v>117</v>
      </c>
      <c r="E51" s="202"/>
      <c r="F51" s="202"/>
      <c r="G51" s="202"/>
      <c r="H51" s="202"/>
      <c r="I51" s="98"/>
      <c r="J51" s="98"/>
      <c r="K51" s="98"/>
      <c r="L51" s="99"/>
    </row>
    <row r="52" spans="1:12" ht="18.75">
      <c r="A52" s="52"/>
      <c r="B52" s="109"/>
      <c r="C52" s="110" t="s">
        <v>119</v>
      </c>
      <c r="D52" s="195" t="s">
        <v>120</v>
      </c>
      <c r="E52" s="195"/>
      <c r="F52" s="195"/>
      <c r="G52" s="195"/>
      <c r="H52" s="195"/>
      <c r="I52" s="111"/>
      <c r="J52" s="111"/>
      <c r="K52" s="111"/>
      <c r="L52" s="112"/>
    </row>
    <row r="53" spans="1:12" ht="18.75">
      <c r="A53" s="51"/>
      <c r="B53" s="67"/>
      <c r="C53" s="67"/>
      <c r="D53" s="67"/>
      <c r="E53" s="67"/>
      <c r="F53" s="67"/>
      <c r="G53" s="67"/>
      <c r="H53" s="68"/>
      <c r="I53" s="67"/>
      <c r="J53" s="67"/>
      <c r="K53" s="67"/>
      <c r="L53" s="51"/>
    </row>
    <row r="54" spans="1:12">
      <c r="H54" s="46"/>
      <c r="I54" s="42"/>
    </row>
    <row r="55" spans="1:12">
      <c r="H55" s="46"/>
      <c r="I55" s="42"/>
    </row>
  </sheetData>
  <sheetProtection formatCells="0" formatColumns="0" formatRows="0" selectLockedCells="1" sort="0"/>
  <mergeCells count="72">
    <mergeCell ref="C7:D7"/>
    <mergeCell ref="E7:I7"/>
    <mergeCell ref="I26:J26"/>
    <mergeCell ref="C25:G25"/>
    <mergeCell ref="C31:G31"/>
    <mergeCell ref="I20:J20"/>
    <mergeCell ref="I19:J19"/>
    <mergeCell ref="H10:J10"/>
    <mergeCell ref="D9:F9"/>
    <mergeCell ref="D11:F11"/>
    <mergeCell ref="H9:J9"/>
    <mergeCell ref="I25:J25"/>
    <mergeCell ref="I14:J14"/>
    <mergeCell ref="I15:J15"/>
    <mergeCell ref="I16:J16"/>
    <mergeCell ref="C15:G15"/>
    <mergeCell ref="J3:L4"/>
    <mergeCell ref="I35:J35"/>
    <mergeCell ref="C36:G36"/>
    <mergeCell ref="I36:J36"/>
    <mergeCell ref="C32:G32"/>
    <mergeCell ref="C34:G34"/>
    <mergeCell ref="I32:J32"/>
    <mergeCell ref="I33:J33"/>
    <mergeCell ref="C26:G26"/>
    <mergeCell ref="C28:G28"/>
    <mergeCell ref="I31:J31"/>
    <mergeCell ref="C19:G19"/>
    <mergeCell ref="C20:G20"/>
    <mergeCell ref="I18:J18"/>
    <mergeCell ref="I17:J17"/>
    <mergeCell ref="I29:J29"/>
    <mergeCell ref="C16:G16"/>
    <mergeCell ref="C21:G21"/>
    <mergeCell ref="C22:G22"/>
    <mergeCell ref="C23:G23"/>
    <mergeCell ref="C24:G24"/>
    <mergeCell ref="D52:H52"/>
    <mergeCell ref="D48:F48"/>
    <mergeCell ref="G48:I48"/>
    <mergeCell ref="D51:H51"/>
    <mergeCell ref="D49:F49"/>
    <mergeCell ref="G49:I49"/>
    <mergeCell ref="C27:G27"/>
    <mergeCell ref="B45:C45"/>
    <mergeCell ref="B46:C46"/>
    <mergeCell ref="D46:I46"/>
    <mergeCell ref="D45:I45"/>
    <mergeCell ref="C37:G37"/>
    <mergeCell ref="I30:J30"/>
    <mergeCell ref="I37:J37"/>
    <mergeCell ref="I34:J34"/>
    <mergeCell ref="C33:G33"/>
    <mergeCell ref="C35:G35"/>
    <mergeCell ref="B41:I41"/>
    <mergeCell ref="B40:I40"/>
    <mergeCell ref="C1:L1"/>
    <mergeCell ref="C4:D4"/>
    <mergeCell ref="C5:D5"/>
    <mergeCell ref="C29:G29"/>
    <mergeCell ref="C30:G30"/>
    <mergeCell ref="I21:J21"/>
    <mergeCell ref="I22:J22"/>
    <mergeCell ref="I24:J24"/>
    <mergeCell ref="I23:J23"/>
    <mergeCell ref="J5:L5"/>
    <mergeCell ref="D10:F10"/>
    <mergeCell ref="I27:J27"/>
    <mergeCell ref="I28:J28"/>
    <mergeCell ref="C18:G18"/>
    <mergeCell ref="H11:J11"/>
    <mergeCell ref="C17:G17"/>
  </mergeCells>
  <phoneticPr fontId="1" type="noConversion"/>
  <conditionalFormatting sqref="K39:K40 B19:H37 B16:B19 C16:J16 K15:K37 I17:J37 B15:K15">
    <cfRule type="expression" dxfId="114" priority="13">
      <formula>MOD(ROW(),2)=0</formula>
    </cfRule>
  </conditionalFormatting>
  <conditionalFormatting sqref="L39:L40">
    <cfRule type="expression" dxfId="113" priority="7">
      <formula>MOD(ROW(),2)=1</formula>
    </cfRule>
    <cfRule type="expression" dxfId="112" priority="8">
      <formula>MOD(ROW(),2)=0</formula>
    </cfRule>
  </conditionalFormatting>
  <conditionalFormatting sqref="L15:L38">
    <cfRule type="expression" dxfId="111" priority="5">
      <formula>MOD(ROW(),2)=0</formula>
    </cfRule>
    <cfRule type="expression" dxfId="110" priority="6">
      <formula>MOD(ROW(),2)=1</formula>
    </cfRule>
  </conditionalFormatting>
  <conditionalFormatting sqref="C17:H18">
    <cfRule type="expression" dxfId="109" priority="4">
      <formula>MOD(ROW(),2)=0</formula>
    </cfRule>
  </conditionalFormatting>
  <conditionalFormatting sqref="I38">
    <cfRule type="expression" dxfId="108" priority="1">
      <formula>MOD(ROW(),2)=0</formula>
    </cfRule>
  </conditionalFormatting>
  <dataValidations count="1">
    <dataValidation type="list" allowBlank="1" showInputMessage="1" showErrorMessage="1" errorTitle="Invalid Data" error="Please select and Invoice number from this list. If your invoice isn't shown, check the worksheet named Invoices - Main." sqref="L9">
      <formula1>N°defacture</formula1>
    </dataValidation>
  </dataValidations>
  <hyperlinks>
    <hyperlink ref="J3" r:id="rId1"/>
  </hyperlinks>
  <printOptions horizontalCentered="1"/>
  <pageMargins left="0.23622047244094491" right="0.23622047244094491" top="0.74803149606299213" bottom="0.74803149606299213" header="0.31496062992125984" footer="0.31496062992125984"/>
  <pageSetup paperSize="9" orientation="portrait" horizontalDpi="300" verticalDpi="300"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pageSetUpPr autoPageBreaks="0" fitToPage="1"/>
  </sheetPr>
  <dimension ref="B1:N30"/>
  <sheetViews>
    <sheetView showGridLines="0" zoomScaleNormal="100" workbookViewId="0">
      <selection activeCell="C2" sqref="C2"/>
    </sheetView>
  </sheetViews>
  <sheetFormatPr baseColWidth="10" defaultColWidth="9.28515625" defaultRowHeight="18.75" customHeight="1"/>
  <cols>
    <col min="1" max="1" width="2.140625" style="1" customWidth="1"/>
    <col min="2" max="2" width="19.28515625" style="1" customWidth="1"/>
    <col min="3" max="3" width="14.7109375" style="1" bestFit="1" customWidth="1"/>
    <col min="4" max="4" width="24.85546875" style="1" customWidth="1"/>
    <col min="5" max="5" width="23" style="1" bestFit="1" customWidth="1"/>
    <col min="6" max="6" width="26.7109375" style="1" customWidth="1"/>
    <col min="7" max="7" width="20" style="1" bestFit="1" customWidth="1"/>
    <col min="8" max="8" width="12" style="1" customWidth="1"/>
    <col min="9" max="9" width="13.28515625" style="3" customWidth="1"/>
    <col min="10" max="10" width="14.85546875" style="1" customWidth="1"/>
    <col min="11" max="11" width="31.85546875" style="1" bestFit="1" customWidth="1"/>
    <col min="12" max="12" width="31.85546875" style="2" customWidth="1"/>
    <col min="13" max="13" width="15.28515625" style="4" customWidth="1"/>
    <col min="14" max="14" width="14.85546875" style="2" customWidth="1"/>
    <col min="15" max="16384" width="9.28515625" style="1"/>
  </cols>
  <sheetData>
    <row r="1" spans="2:14" ht="31.5" customHeight="1"/>
    <row r="2" spans="2:14" ht="28.5" customHeight="1">
      <c r="C2" s="6" t="s">
        <v>29</v>
      </c>
    </row>
    <row r="3" spans="2:14" s="7" customFormat="1" ht="21.75" customHeight="1">
      <c r="B3" s="15" t="s">
        <v>10</v>
      </c>
      <c r="C3" s="15" t="s">
        <v>87</v>
      </c>
      <c r="D3" s="15" t="s">
        <v>2</v>
      </c>
      <c r="E3" s="15" t="s">
        <v>3</v>
      </c>
      <c r="F3" s="15" t="s">
        <v>4</v>
      </c>
      <c r="G3" s="15" t="s">
        <v>5</v>
      </c>
      <c r="H3" s="15" t="s">
        <v>6</v>
      </c>
      <c r="I3" s="15" t="s">
        <v>60</v>
      </c>
      <c r="J3" s="13" t="s">
        <v>0</v>
      </c>
      <c r="K3" s="13" t="s">
        <v>28</v>
      </c>
      <c r="L3" s="13" t="s">
        <v>11</v>
      </c>
      <c r="M3" s="13" t="s">
        <v>199</v>
      </c>
    </row>
    <row r="4" spans="2:14" ht="12.75">
      <c r="B4" s="16" t="str">
        <f t="shared" ref="B4:B5" si="0">C4&amp; " - "&amp;D4</f>
        <v>1 - Mairie de Marsas</v>
      </c>
      <c r="C4" s="20">
        <v>1</v>
      </c>
      <c r="D4" s="16" t="s">
        <v>88</v>
      </c>
      <c r="E4" s="16" t="s">
        <v>89</v>
      </c>
      <c r="F4" s="16" t="s">
        <v>106</v>
      </c>
      <c r="G4" s="16" t="s">
        <v>90</v>
      </c>
      <c r="H4" s="16" t="s">
        <v>61</v>
      </c>
      <c r="I4" s="16" t="s">
        <v>91</v>
      </c>
      <c r="J4" s="119" t="s">
        <v>92</v>
      </c>
      <c r="K4" s="44" t="s">
        <v>105</v>
      </c>
      <c r="L4" s="119" t="s">
        <v>93</v>
      </c>
      <c r="M4" s="119"/>
    </row>
    <row r="5" spans="2:14" ht="25.5">
      <c r="B5" s="16" t="str">
        <f t="shared" si="0"/>
        <v>2 - Mairie de St Genès de Fronsac</v>
      </c>
      <c r="C5" s="20">
        <v>2</v>
      </c>
      <c r="D5" s="16" t="s">
        <v>152</v>
      </c>
      <c r="E5" s="16" t="s">
        <v>153</v>
      </c>
      <c r="F5" s="16" t="s">
        <v>156</v>
      </c>
      <c r="G5" s="16" t="s">
        <v>162</v>
      </c>
      <c r="H5" s="16" t="s">
        <v>61</v>
      </c>
      <c r="I5" s="16" t="s">
        <v>154</v>
      </c>
      <c r="J5" s="119">
        <v>557430515</v>
      </c>
      <c r="K5" s="17" t="s">
        <v>155</v>
      </c>
      <c r="L5" s="119">
        <v>557431735</v>
      </c>
      <c r="M5" s="119"/>
    </row>
    <row r="6" spans="2:14" s="2" customFormat="1" ht="25.5">
      <c r="B6" s="16" t="str">
        <f t="shared" ref="B6:B22" si="1">C6&amp; " - "&amp;D6</f>
        <v>3 - Mairie de St André de Cubzac</v>
      </c>
      <c r="C6" s="20">
        <v>3</v>
      </c>
      <c r="D6" s="16" t="s">
        <v>171</v>
      </c>
      <c r="E6" s="16" t="s">
        <v>172</v>
      </c>
      <c r="F6" s="16" t="s">
        <v>173</v>
      </c>
      <c r="G6" s="16" t="s">
        <v>174</v>
      </c>
      <c r="H6" s="16" t="s">
        <v>61</v>
      </c>
      <c r="I6" s="16" t="s">
        <v>154</v>
      </c>
      <c r="J6" s="119">
        <v>557451038</v>
      </c>
      <c r="K6" s="17" t="s">
        <v>175</v>
      </c>
      <c r="L6" s="119" t="s">
        <v>105</v>
      </c>
      <c r="M6" s="119"/>
    </row>
    <row r="7" spans="2:14" s="2" customFormat="1" ht="25.5">
      <c r="B7" s="16" t="str">
        <f t="shared" si="1"/>
        <v>4 - Mairie de St Denis-de-Pile</v>
      </c>
      <c r="C7" s="20">
        <v>4</v>
      </c>
      <c r="D7" s="16" t="s">
        <v>193</v>
      </c>
      <c r="E7" s="16" t="s">
        <v>194</v>
      </c>
      <c r="F7" s="16" t="s">
        <v>195</v>
      </c>
      <c r="G7" s="16" t="s">
        <v>196</v>
      </c>
      <c r="H7" s="16" t="s">
        <v>61</v>
      </c>
      <c r="I7" s="16" t="s">
        <v>197</v>
      </c>
      <c r="J7" s="119">
        <v>557551946</v>
      </c>
      <c r="K7" s="17" t="s">
        <v>198</v>
      </c>
      <c r="L7" s="119">
        <v>557554426</v>
      </c>
      <c r="M7" s="119">
        <v>672728639</v>
      </c>
    </row>
    <row r="8" spans="2:14" s="2" customFormat="1" ht="12.75">
      <c r="B8" s="16" t="str">
        <f t="shared" si="1"/>
        <v>5 - Mairie de Lansac</v>
      </c>
      <c r="C8" s="20">
        <v>5</v>
      </c>
      <c r="D8" s="16" t="s">
        <v>203</v>
      </c>
      <c r="E8" s="16"/>
      <c r="F8" s="16"/>
      <c r="G8" s="16"/>
      <c r="H8" s="16"/>
      <c r="I8" s="16"/>
      <c r="J8" s="19"/>
      <c r="K8" s="17"/>
      <c r="L8" s="17"/>
      <c r="M8" s="19"/>
      <c r="N8" s="19"/>
    </row>
    <row r="9" spans="2:14" s="2" customFormat="1" ht="25.5">
      <c r="B9" s="16" t="str">
        <f t="shared" si="1"/>
        <v>6 - Mairie de St Germain la Rivière</v>
      </c>
      <c r="C9" s="20">
        <v>6</v>
      </c>
      <c r="D9" s="16" t="s">
        <v>211</v>
      </c>
      <c r="E9" s="16"/>
      <c r="F9" s="16"/>
      <c r="G9" s="16"/>
      <c r="H9" s="16"/>
      <c r="I9" s="16"/>
      <c r="J9" s="19"/>
      <c r="K9" s="17"/>
      <c r="L9" s="17"/>
      <c r="M9" s="19"/>
      <c r="N9" s="19"/>
    </row>
    <row r="10" spans="2:14" s="2" customFormat="1" ht="25.5">
      <c r="B10" s="16" t="str">
        <f t="shared" si="1"/>
        <v>7 - Mairie de Marcenais</v>
      </c>
      <c r="C10" s="20">
        <v>7</v>
      </c>
      <c r="D10" s="16" t="s">
        <v>204</v>
      </c>
      <c r="E10" s="16"/>
      <c r="F10" s="16"/>
      <c r="G10" s="16"/>
      <c r="H10" s="16"/>
      <c r="I10" s="16"/>
      <c r="J10" s="19"/>
      <c r="K10" s="17"/>
      <c r="L10" s="17"/>
      <c r="M10" s="19"/>
      <c r="N10" s="19"/>
    </row>
    <row r="11" spans="2:14" s="2" customFormat="1" ht="12.75">
      <c r="B11" s="16" t="str">
        <f t="shared" si="1"/>
        <v>8 - Mairie de Plassac</v>
      </c>
      <c r="C11" s="20">
        <v>8</v>
      </c>
      <c r="D11" s="16" t="s">
        <v>205</v>
      </c>
      <c r="E11" s="16"/>
      <c r="F11" s="16"/>
      <c r="G11" s="16"/>
      <c r="H11" s="16"/>
      <c r="I11" s="16"/>
      <c r="J11" s="19"/>
      <c r="K11" s="17"/>
      <c r="L11" s="17"/>
      <c r="M11" s="19"/>
      <c r="N11" s="19"/>
    </row>
    <row r="12" spans="2:14" s="2" customFormat="1" ht="25.5">
      <c r="B12" s="16" t="str">
        <f t="shared" si="1"/>
        <v>9 - Mairie de Prignac et Marcamps</v>
      </c>
      <c r="C12" s="20">
        <v>9</v>
      </c>
      <c r="D12" s="16" t="s">
        <v>206</v>
      </c>
      <c r="E12" s="16"/>
      <c r="F12" s="16"/>
      <c r="G12" s="16"/>
      <c r="H12" s="16"/>
      <c r="I12" s="16"/>
      <c r="J12" s="19"/>
      <c r="K12" s="17"/>
      <c r="L12" s="17"/>
      <c r="M12" s="19"/>
      <c r="N12" s="19"/>
    </row>
    <row r="13" spans="2:14" s="2" customFormat="1" ht="25.5">
      <c r="B13" s="16" t="str">
        <f t="shared" si="1"/>
        <v>10 - Mairie de St Androny</v>
      </c>
      <c r="C13" s="20">
        <v>10</v>
      </c>
      <c r="D13" s="16" t="s">
        <v>207</v>
      </c>
      <c r="E13" s="16"/>
      <c r="F13" s="16"/>
      <c r="G13" s="16"/>
      <c r="H13" s="16"/>
      <c r="I13" s="16"/>
      <c r="J13" s="19"/>
      <c r="K13" s="17"/>
      <c r="L13" s="17"/>
      <c r="M13" s="19"/>
      <c r="N13" s="19"/>
    </row>
    <row r="14" spans="2:14" s="2" customFormat="1" ht="12.75">
      <c r="B14" s="16" t="str">
        <f t="shared" si="1"/>
        <v>11 - Mairie de Pugnac</v>
      </c>
      <c r="C14" s="20">
        <v>11</v>
      </c>
      <c r="D14" s="16" t="s">
        <v>208</v>
      </c>
      <c r="E14" s="16"/>
      <c r="F14" s="16"/>
      <c r="G14" s="16"/>
      <c r="H14" s="16"/>
      <c r="I14" s="16"/>
      <c r="J14" s="19"/>
      <c r="K14" s="17"/>
      <c r="L14" s="17"/>
      <c r="M14" s="19"/>
      <c r="N14" s="19"/>
    </row>
    <row r="15" spans="2:14" s="2" customFormat="1" ht="25.5">
      <c r="B15" s="16" t="str">
        <f t="shared" si="1"/>
        <v>12 - Mairie de St Seurin de Cursac</v>
      </c>
      <c r="C15" s="20">
        <v>12</v>
      </c>
      <c r="D15" s="16" t="s">
        <v>265</v>
      </c>
      <c r="E15" s="16"/>
      <c r="F15" s="16"/>
      <c r="G15" s="16"/>
      <c r="H15" s="16"/>
      <c r="I15" s="16"/>
      <c r="J15" s="19"/>
      <c r="K15" s="17"/>
      <c r="L15" s="17"/>
      <c r="M15" s="19"/>
      <c r="N15" s="19"/>
    </row>
    <row r="16" spans="2:14" s="2" customFormat="1" ht="25.5">
      <c r="B16" s="16" t="str">
        <f t="shared" si="1"/>
        <v>13 - Mairie de St Christoly de Blaye</v>
      </c>
      <c r="C16" s="20">
        <v>13</v>
      </c>
      <c r="D16" s="16" t="s">
        <v>209</v>
      </c>
      <c r="E16" s="16"/>
      <c r="F16" s="16"/>
      <c r="G16" s="16"/>
      <c r="H16" s="16"/>
      <c r="I16" s="16"/>
      <c r="J16" s="19"/>
      <c r="K16" s="17"/>
      <c r="L16" s="17"/>
      <c r="M16" s="19"/>
      <c r="N16" s="19"/>
    </row>
    <row r="17" spans="2:14" s="2" customFormat="1" ht="25.5">
      <c r="B17" s="16" t="str">
        <f t="shared" si="1"/>
        <v>14 - Mairie de Villegouge</v>
      </c>
      <c r="C17" s="20">
        <v>14</v>
      </c>
      <c r="D17" s="16" t="s">
        <v>210</v>
      </c>
      <c r="E17" s="16"/>
      <c r="F17" s="16"/>
      <c r="G17" s="16"/>
      <c r="H17" s="16"/>
      <c r="I17" s="16"/>
      <c r="J17" s="19"/>
      <c r="K17" s="17"/>
      <c r="L17" s="17"/>
      <c r="M17" s="19"/>
      <c r="N17" s="19"/>
    </row>
    <row r="18" spans="2:14" s="2" customFormat="1" ht="18.75" customHeight="1">
      <c r="B18" s="16" t="str">
        <f t="shared" si="1"/>
        <v xml:space="preserve">15 - </v>
      </c>
      <c r="C18" s="20">
        <v>15</v>
      </c>
      <c r="D18" s="16"/>
      <c r="E18" s="16"/>
      <c r="F18" s="16"/>
      <c r="G18" s="16"/>
      <c r="H18" s="16"/>
      <c r="I18" s="16"/>
      <c r="J18" s="19"/>
      <c r="K18" s="17"/>
      <c r="L18" s="17"/>
      <c r="M18" s="19"/>
      <c r="N18" s="19"/>
    </row>
    <row r="19" spans="2:14" s="2" customFormat="1" ht="18.75" customHeight="1">
      <c r="B19" s="16" t="str">
        <f t="shared" si="1"/>
        <v xml:space="preserve">16 - </v>
      </c>
      <c r="C19" s="20">
        <v>16</v>
      </c>
      <c r="D19" s="16"/>
      <c r="E19" s="16"/>
      <c r="F19" s="16"/>
      <c r="G19" s="16"/>
      <c r="H19" s="16"/>
      <c r="I19" s="16"/>
      <c r="J19" s="19"/>
      <c r="K19" s="17"/>
      <c r="L19" s="17"/>
      <c r="M19" s="19"/>
      <c r="N19" s="19"/>
    </row>
    <row r="20" spans="2:14" s="2" customFormat="1" ht="18.75" customHeight="1">
      <c r="B20" s="16" t="str">
        <f t="shared" si="1"/>
        <v xml:space="preserve">17 - </v>
      </c>
      <c r="C20" s="20">
        <v>17</v>
      </c>
      <c r="D20" s="16"/>
      <c r="E20" s="16"/>
      <c r="F20" s="16"/>
      <c r="G20" s="16"/>
      <c r="H20" s="16"/>
      <c r="I20" s="16"/>
      <c r="J20" s="19"/>
      <c r="K20" s="17"/>
      <c r="L20" s="17"/>
      <c r="M20" s="19"/>
      <c r="N20" s="19"/>
    </row>
    <row r="21" spans="2:14" s="2" customFormat="1" ht="18.75" customHeight="1">
      <c r="B21" s="16" t="str">
        <f t="shared" si="1"/>
        <v xml:space="preserve">18 - </v>
      </c>
      <c r="C21" s="20">
        <v>18</v>
      </c>
      <c r="D21" s="16"/>
      <c r="E21" s="16"/>
      <c r="F21" s="16"/>
      <c r="G21" s="16"/>
      <c r="H21" s="16"/>
      <c r="I21" s="16"/>
      <c r="J21" s="19"/>
      <c r="K21" s="17"/>
      <c r="L21" s="17"/>
      <c r="M21" s="19"/>
      <c r="N21" s="19"/>
    </row>
    <row r="22" spans="2:14" s="2" customFormat="1" ht="18.75" customHeight="1">
      <c r="B22" s="16" t="str">
        <f t="shared" si="1"/>
        <v xml:space="preserve">19 - </v>
      </c>
      <c r="C22" s="20">
        <v>19</v>
      </c>
      <c r="D22" s="16"/>
      <c r="E22" s="16"/>
      <c r="F22" s="16"/>
      <c r="G22" s="16"/>
      <c r="H22" s="16"/>
      <c r="I22" s="16"/>
      <c r="J22" s="119"/>
      <c r="K22" s="17"/>
      <c r="L22" s="17"/>
      <c r="M22" s="119"/>
      <c r="N22" s="119"/>
    </row>
    <row r="23" spans="2:14" ht="18.75" customHeight="1">
      <c r="B23" s="167" t="s">
        <v>41</v>
      </c>
      <c r="C23" s="38" t="str">
        <f>"Total clients : "&amp;SUBTOTAL(103,Listedesclients[N° de société])</f>
        <v>Total clients : 19</v>
      </c>
      <c r="D23" s="168">
        <f>SUBTOTAL(103,Listedesclients[Nom de la société])</f>
        <v>14</v>
      </c>
      <c r="E23" s="168">
        <f>SUBTOTAL(103,Listedesclients[Nom du contact])</f>
        <v>4</v>
      </c>
      <c r="F23" s="168">
        <f>SUBTOTAL(103,Listedesclients[Adresse])</f>
        <v>4</v>
      </c>
      <c r="G23" s="168">
        <f>SUBTOTAL(103,Listedesclients[Ville])</f>
        <v>4</v>
      </c>
      <c r="H23" s="168">
        <f>SUBTOTAL(103,Listedesclients[Département])</f>
        <v>4</v>
      </c>
      <c r="I23" s="168">
        <f>SUBTOTAL(103,Listedesclients[Code postal])</f>
        <v>4</v>
      </c>
      <c r="J23" s="168">
        <f>SUBTOTAL(103,Listedesclients[Téléphone])</f>
        <v>4</v>
      </c>
      <c r="K23" s="168">
        <f>SUBTOTAL(103,Listedesclients[E-mail])</f>
        <v>4</v>
      </c>
      <c r="L23" s="168">
        <f>SUBTOTAL(103,Listedesclients[Télécopie])</f>
        <v>4</v>
      </c>
      <c r="M23" s="168">
        <f>SUBTOTAL(103,Listedesclients[Portable])</f>
        <v>1</v>
      </c>
      <c r="N23" s="138"/>
    </row>
    <row r="26" spans="2:14" ht="18.75" customHeight="1">
      <c r="I26" s="118"/>
    </row>
    <row r="27" spans="2:14" ht="18.75" customHeight="1">
      <c r="I27" s="118"/>
    </row>
    <row r="28" spans="2:14" ht="18.75" customHeight="1">
      <c r="C28" s="132"/>
      <c r="I28" s="118"/>
    </row>
    <row r="29" spans="2:14" ht="18.75" customHeight="1">
      <c r="C29" s="132"/>
      <c r="I29" s="118"/>
    </row>
    <row r="30" spans="2:14" ht="18.75" customHeight="1">
      <c r="C30" s="132"/>
      <c r="I30" s="118"/>
    </row>
  </sheetData>
  <sheetProtection formatCells="0" formatColumns="0" formatRows="0" insertColumns="0" insertRows="0" insertHyperlinks="0" deleteColumns="0" deleteRows="0" selectLockedCells="1" sort="0" autoFilter="0" pivotTables="0"/>
  <conditionalFormatting sqref="C4:C22">
    <cfRule type="duplicateValues" dxfId="107" priority="14"/>
  </conditionalFormatting>
  <conditionalFormatting sqref="D4:D21">
    <cfRule type="duplicateValues" dxfId="106" priority="15"/>
  </conditionalFormatting>
  <conditionalFormatting sqref="E4">
    <cfRule type="duplicateValues" dxfId="105" priority="3"/>
  </conditionalFormatting>
  <conditionalFormatting sqref="D22">
    <cfRule type="duplicateValues" dxfId="104" priority="2"/>
  </conditionalFormatting>
  <hyperlinks>
    <hyperlink ref="K5" r:id="rId1"/>
    <hyperlink ref="K6" r:id="rId2"/>
    <hyperlink ref="K7" r:id="rId3"/>
  </hyperlinks>
  <printOptions horizontalCentered="1"/>
  <pageMargins left="0.25" right="0.25" top="0.75" bottom="0.75" header="0.3" footer="0.3"/>
  <pageSetup scale="77" fitToHeight="0" orientation="landscape" r:id="rId4"/>
  <drawing r:id="rId5"/>
  <tableParts count="1">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tint="0.39997558519241921"/>
    <pageSetUpPr autoPageBreaks="0" fitToPage="1"/>
  </sheetPr>
  <dimension ref="B1:K24"/>
  <sheetViews>
    <sheetView showGridLines="0" zoomScaleNormal="100" workbookViewId="0">
      <selection activeCell="B2" sqref="B2"/>
    </sheetView>
  </sheetViews>
  <sheetFormatPr baseColWidth="10" defaultColWidth="9.28515625" defaultRowHeight="18.75" customHeight="1"/>
  <cols>
    <col min="1" max="1" width="2.140625" style="1" customWidth="1"/>
    <col min="2" max="2" width="15" style="1" customWidth="1"/>
    <col min="3" max="3" width="20.85546875" style="1" customWidth="1"/>
    <col min="4" max="4" width="18.28515625" style="1" customWidth="1"/>
    <col min="5" max="5" width="39.5703125" style="1" customWidth="1"/>
    <col min="6" max="6" width="12.28515625" style="5" customWidth="1"/>
    <col min="7" max="7" width="11.42578125" style="5" customWidth="1"/>
    <col min="8" max="8" width="13.7109375" style="5" customWidth="1"/>
    <col min="9" max="9" width="16.5703125" style="5" customWidth="1"/>
    <col min="10" max="10" width="19.28515625" style="5" customWidth="1"/>
    <col min="11" max="11" width="30" style="1" customWidth="1"/>
    <col min="12" max="12" width="2.28515625" style="1" customWidth="1"/>
    <col min="13" max="16384" width="9.28515625" style="1"/>
  </cols>
  <sheetData>
    <row r="1" spans="2:11" ht="31.5" customHeight="1"/>
    <row r="2" spans="2:11" ht="28.5" customHeight="1">
      <c r="B2" s="6" t="s">
        <v>30</v>
      </c>
    </row>
    <row r="3" spans="2:11" ht="21.75" customHeight="1">
      <c r="B3" s="13" t="s">
        <v>39</v>
      </c>
      <c r="C3" s="13" t="s">
        <v>48</v>
      </c>
      <c r="D3" s="13" t="s">
        <v>21</v>
      </c>
      <c r="E3" s="13" t="s">
        <v>7</v>
      </c>
      <c r="F3" s="14" t="s">
        <v>18</v>
      </c>
      <c r="G3" s="14" t="s">
        <v>19</v>
      </c>
      <c r="H3" s="14" t="s">
        <v>56</v>
      </c>
      <c r="I3" s="14" t="s">
        <v>42</v>
      </c>
      <c r="J3" s="14" t="s">
        <v>40</v>
      </c>
      <c r="K3" s="13" t="s">
        <v>9</v>
      </c>
    </row>
    <row r="4" spans="2:11" ht="18.75" customHeight="1">
      <c r="B4" s="20" t="s">
        <v>275</v>
      </c>
      <c r="C4" s="20" t="s">
        <v>94</v>
      </c>
      <c r="D4" s="21">
        <v>41917</v>
      </c>
      <c r="E4" s="20" t="s">
        <v>103</v>
      </c>
      <c r="F4" s="12"/>
      <c r="G4" s="34"/>
      <c r="H4" s="34"/>
      <c r="I4" s="34">
        <f>SUMIF(Détailsfacture[N° de facture],"="&amp;FacturesPrincipal[[#This Row],[N° de facture]],Détailsfacture[Total])</f>
        <v>135</v>
      </c>
      <c r="J4" s="34">
        <f>FacturesPrincipal[[#This Row],[Total des détails]]+FacturesPrincipal[[#This Row],[Autre]]-FacturesPrincipal[[#This Row],[Dépôt]]</f>
        <v>135</v>
      </c>
      <c r="K4" s="8"/>
    </row>
    <row r="5" spans="2:11" s="2" customFormat="1" ht="18.75" customHeight="1">
      <c r="B5" s="20" t="s">
        <v>276</v>
      </c>
      <c r="C5" s="20" t="s">
        <v>94</v>
      </c>
      <c r="D5" s="21">
        <v>41943</v>
      </c>
      <c r="E5" s="20" t="s">
        <v>103</v>
      </c>
      <c r="F5" s="5"/>
      <c r="G5" s="5"/>
      <c r="H5" s="5"/>
      <c r="I5" s="34">
        <f>SUMIF(Détailsfacture[N° de facture],"="&amp;FacturesPrincipal[[#This Row],[N° de facture]],Détailsfacture[Total])</f>
        <v>202.5</v>
      </c>
      <c r="J5" s="34">
        <f>FacturesPrincipal[[#This Row],[Total des détails]]+FacturesPrincipal[[#This Row],[Autre]]-FacturesPrincipal[[#This Row],[Dépôt]]</f>
        <v>202.5</v>
      </c>
      <c r="K5" s="8"/>
    </row>
    <row r="6" spans="2:11" s="2" customFormat="1" ht="18.75" customHeight="1">
      <c r="B6" s="20" t="s">
        <v>277</v>
      </c>
      <c r="C6" s="20" t="s">
        <v>94</v>
      </c>
      <c r="D6" s="21">
        <v>41971</v>
      </c>
      <c r="E6" s="20" t="s">
        <v>103</v>
      </c>
      <c r="F6" s="5"/>
      <c r="G6" s="5"/>
      <c r="H6" s="50"/>
      <c r="I6" s="34">
        <f>SUMIF(Détailsfacture[N° de facture],"="&amp;FacturesPrincipal[[#This Row],[N° de facture]],Détailsfacture[Total])</f>
        <v>270</v>
      </c>
      <c r="J6" s="34">
        <f>FacturesPrincipal[[#This Row],[Total des détails]]+FacturesPrincipal[[#This Row],[Autre]]-FacturesPrincipal[[#This Row],[Dépôt]]</f>
        <v>270</v>
      </c>
      <c r="K6" s="8"/>
    </row>
    <row r="7" spans="2:11" s="2" customFormat="1" ht="18.75" customHeight="1">
      <c r="B7" s="20" t="s">
        <v>278</v>
      </c>
      <c r="C7" s="20" t="s">
        <v>94</v>
      </c>
      <c r="D7" s="21">
        <v>41992</v>
      </c>
      <c r="E7" s="20" t="s">
        <v>103</v>
      </c>
      <c r="F7" s="5"/>
      <c r="G7" s="5"/>
      <c r="H7" s="50"/>
      <c r="I7" s="34">
        <f>SUMIF(Détailsfacture[N° de facture],"="&amp;FacturesPrincipal[[#This Row],[N° de facture]],Détailsfacture[Total])</f>
        <v>202.5</v>
      </c>
      <c r="J7" s="34">
        <f>FacturesPrincipal[[#This Row],[Total des détails]]+FacturesPrincipal[[#This Row],[Autre]]-FacturesPrincipal[[#This Row],[Dépôt]]</f>
        <v>202.5</v>
      </c>
      <c r="K7" s="8"/>
    </row>
    <row r="8" spans="2:11" s="2" customFormat="1" ht="18.75" customHeight="1">
      <c r="B8" s="20" t="s">
        <v>279</v>
      </c>
      <c r="C8" s="20" t="s">
        <v>94</v>
      </c>
      <c r="D8" s="21">
        <v>42034</v>
      </c>
      <c r="E8" s="20" t="s">
        <v>103</v>
      </c>
      <c r="F8" s="5"/>
      <c r="G8" s="5"/>
      <c r="H8" s="50"/>
      <c r="I8" s="34">
        <f>SUMIF(Détailsfacture[N° de facture],"="&amp;FacturesPrincipal[[#This Row],[N° de facture]],Détailsfacture[Total])</f>
        <v>202.5</v>
      </c>
      <c r="J8" s="34">
        <f>FacturesPrincipal[[#This Row],[Total des détails]]+FacturesPrincipal[[#This Row],[Autre]]-FacturesPrincipal[[#This Row],[Dépôt]]</f>
        <v>202.5</v>
      </c>
      <c r="K8" s="8"/>
    </row>
    <row r="9" spans="2:11" s="2" customFormat="1" ht="18.75" customHeight="1">
      <c r="B9" s="20" t="s">
        <v>280</v>
      </c>
      <c r="C9" s="20" t="s">
        <v>94</v>
      </c>
      <c r="D9" s="21">
        <v>42048</v>
      </c>
      <c r="E9" s="20" t="s">
        <v>103</v>
      </c>
      <c r="F9" s="5"/>
      <c r="G9" s="5"/>
      <c r="H9" s="50"/>
      <c r="I9" s="34">
        <f>SUMIF(Détailsfacture[N° de facture],"="&amp;FacturesPrincipal[[#This Row],[N° de facture]],Détailsfacture[Total])</f>
        <v>135</v>
      </c>
      <c r="J9" s="34">
        <f>FacturesPrincipal[[#This Row],[Total des détails]]+FacturesPrincipal[[#This Row],[Autre]]-FacturesPrincipal[[#This Row],[Dépôt]]</f>
        <v>135</v>
      </c>
      <c r="K9" s="8"/>
    </row>
    <row r="10" spans="2:11" s="2" customFormat="1" ht="18.75" customHeight="1">
      <c r="B10" s="20" t="s">
        <v>281</v>
      </c>
      <c r="C10" s="20" t="s">
        <v>94</v>
      </c>
      <c r="D10" s="21">
        <v>42097</v>
      </c>
      <c r="E10" s="20" t="s">
        <v>103</v>
      </c>
      <c r="F10" s="5"/>
      <c r="G10" s="5"/>
      <c r="H10" s="50"/>
      <c r="I10" s="34">
        <f>SUMIF(Détailsfacture[N° de facture],"="&amp;FacturesPrincipal[[#This Row],[N° de facture]],Détailsfacture[Total])</f>
        <v>270</v>
      </c>
      <c r="J10" s="34">
        <f>FacturesPrincipal[[#This Row],[Total des détails]]+FacturesPrincipal[[#This Row],[Autre]]-FacturesPrincipal[[#This Row],[Dépôt]]</f>
        <v>270</v>
      </c>
      <c r="K10" s="8"/>
    </row>
    <row r="11" spans="2:11" s="2" customFormat="1" ht="18.75" customHeight="1">
      <c r="B11" s="20" t="s">
        <v>282</v>
      </c>
      <c r="C11" s="20" t="s">
        <v>94</v>
      </c>
      <c r="D11" s="21">
        <v>42111</v>
      </c>
      <c r="E11" s="20" t="s">
        <v>103</v>
      </c>
      <c r="F11" s="5"/>
      <c r="G11" s="5"/>
      <c r="H11" s="50"/>
      <c r="I11" s="34">
        <f>SUMIF(Détailsfacture[N° de facture],"="&amp;FacturesPrincipal[[#This Row],[N° de facture]],Détailsfacture[Total])</f>
        <v>135</v>
      </c>
      <c r="J11" s="34">
        <f>FacturesPrincipal[[#This Row],[Total des détails]]+FacturesPrincipal[[#This Row],[Autre]]-FacturesPrincipal[[#This Row],[Dépôt]]</f>
        <v>135</v>
      </c>
      <c r="K11" s="8"/>
    </row>
    <row r="12" spans="2:11" s="2" customFormat="1" ht="18.75" customHeight="1">
      <c r="B12" s="20" t="s">
        <v>283</v>
      </c>
      <c r="C12" s="20" t="s">
        <v>94</v>
      </c>
      <c r="D12" s="21">
        <v>42160</v>
      </c>
      <c r="E12" s="20" t="s">
        <v>103</v>
      </c>
      <c r="F12" s="5"/>
      <c r="G12" s="5"/>
      <c r="H12" s="50"/>
      <c r="I12" s="34">
        <f>SUMIF(Détailsfacture[N° de facture],"="&amp;FacturesPrincipal[[#This Row],[N° de facture]],Détailsfacture[Total])</f>
        <v>135</v>
      </c>
      <c r="J12" s="34">
        <f>FacturesPrincipal[[#This Row],[Total des détails]]+FacturesPrincipal[[#This Row],[Autre]]-FacturesPrincipal[[#This Row],[Dépôt]]</f>
        <v>135</v>
      </c>
      <c r="K12" s="8"/>
    </row>
    <row r="13" spans="2:11" s="2" customFormat="1" ht="18.75" customHeight="1">
      <c r="B13" s="20" t="s">
        <v>284</v>
      </c>
      <c r="C13" s="20" t="s">
        <v>94</v>
      </c>
      <c r="D13" s="21">
        <v>42181</v>
      </c>
      <c r="E13" s="20" t="s">
        <v>103</v>
      </c>
      <c r="F13" s="5"/>
      <c r="G13" s="5"/>
      <c r="H13" s="50"/>
      <c r="I13" s="34">
        <f>SUMIF(Détailsfacture[N° de facture],"="&amp;FacturesPrincipal[[#This Row],[N° de facture]],Détailsfacture[Total])</f>
        <v>202.5</v>
      </c>
      <c r="J13" s="34">
        <f>FacturesPrincipal[[#This Row],[Total des détails]]+FacturesPrincipal[[#This Row],[Autre]]-FacturesPrincipal[[#This Row],[Dépôt]]</f>
        <v>202.5</v>
      </c>
      <c r="K13" s="8"/>
    </row>
    <row r="14" spans="2:11" s="2" customFormat="1" ht="18.75" customHeight="1">
      <c r="B14" s="20" t="s">
        <v>285</v>
      </c>
      <c r="C14" s="20" t="s">
        <v>159</v>
      </c>
      <c r="D14" s="21">
        <v>42271</v>
      </c>
      <c r="E14" s="20" t="s">
        <v>103</v>
      </c>
      <c r="F14" s="5"/>
      <c r="G14" s="5"/>
      <c r="H14" s="50"/>
      <c r="I14" s="34">
        <f>SUMIF(Détailsfacture[N° de facture],"="&amp;FacturesPrincipal[[#This Row],[N° de facture]],Détailsfacture[Total])</f>
        <v>180</v>
      </c>
      <c r="J14" s="34">
        <f>FacturesPrincipal[[#This Row],[Total des détails]]+FacturesPrincipal[[#This Row],[Autre]]-FacturesPrincipal[[#This Row],[Dépôt]]</f>
        <v>180</v>
      </c>
      <c r="K14" s="8"/>
    </row>
    <row r="15" spans="2:11" s="2" customFormat="1" ht="18.75" customHeight="1">
      <c r="B15" s="20" t="s">
        <v>286</v>
      </c>
      <c r="C15" s="20" t="s">
        <v>94</v>
      </c>
      <c r="D15" s="21">
        <v>42275</v>
      </c>
      <c r="E15" s="20" t="s">
        <v>103</v>
      </c>
      <c r="F15" s="5"/>
      <c r="G15" s="5"/>
      <c r="H15" s="50"/>
      <c r="I15" s="34">
        <f>SUMIF(Détailsfacture[N° de facture],"="&amp;FacturesPrincipal[[#This Row],[N° de facture]],Détailsfacture[Total])</f>
        <v>350</v>
      </c>
      <c r="J15" s="34">
        <f>FacturesPrincipal[[#This Row],[Total des détails]]+FacturesPrincipal[[#This Row],[Autre]]-FacturesPrincipal[[#This Row],[Dépôt]]</f>
        <v>350</v>
      </c>
      <c r="K15" s="8"/>
    </row>
    <row r="16" spans="2:11" s="2" customFormat="1" ht="18.75" customHeight="1">
      <c r="B16" s="47"/>
      <c r="C16" s="48"/>
      <c r="D16" s="49"/>
      <c r="E16" s="49"/>
      <c r="F16" s="5"/>
      <c r="G16" s="5"/>
      <c r="H16" s="50"/>
      <c r="I16" s="34">
        <f>SUMIF(Détailsfacture[N° de facture],"="&amp;FacturesPrincipal[[#This Row],[N° de facture]],Détailsfacture[Total])</f>
        <v>0</v>
      </c>
      <c r="J16" s="34">
        <f>FacturesPrincipal[[#This Row],[Total des détails]]+FacturesPrincipal[[#This Row],[Autre]]-FacturesPrincipal[[#This Row],[Dépôt]]</f>
        <v>0</v>
      </c>
      <c r="K16" s="8"/>
    </row>
    <row r="17" spans="2:11" s="2" customFormat="1" ht="18.75" customHeight="1">
      <c r="B17" s="20"/>
      <c r="C17" s="20"/>
      <c r="D17" s="21"/>
      <c r="E17" s="20"/>
      <c r="F17" s="5"/>
      <c r="G17" s="5"/>
      <c r="H17" s="50"/>
      <c r="I17" s="34">
        <f>SUMIF(Détailsfacture[N° de facture],"="&amp;FacturesPrincipal[[#This Row],[N° de facture]],Détailsfacture[Total])</f>
        <v>0</v>
      </c>
      <c r="J17" s="34">
        <f>FacturesPrincipal[[#This Row],[Total des détails]]+FacturesPrincipal[[#This Row],[Autre]]-FacturesPrincipal[[#This Row],[Dépôt]]</f>
        <v>0</v>
      </c>
      <c r="K17" s="8"/>
    </row>
    <row r="18" spans="2:11" s="2" customFormat="1" ht="18.75" customHeight="1">
      <c r="B18" s="20"/>
      <c r="C18" s="20"/>
      <c r="D18" s="21"/>
      <c r="E18" s="20"/>
      <c r="F18" s="5"/>
      <c r="G18" s="5"/>
      <c r="H18" s="50"/>
      <c r="I18" s="34">
        <f>SUMIF(Détailsfacture[N° de facture],"="&amp;FacturesPrincipal[[#This Row],[N° de facture]],Détailsfacture[Total])</f>
        <v>0</v>
      </c>
      <c r="J18" s="34">
        <f>FacturesPrincipal[[#This Row],[Total des détails]]+FacturesPrincipal[[#This Row],[Autre]]-FacturesPrincipal[[#This Row],[Dépôt]]</f>
        <v>0</v>
      </c>
      <c r="K18" s="8"/>
    </row>
    <row r="19" spans="2:11" s="2" customFormat="1" ht="18.75" customHeight="1">
      <c r="B19" s="20"/>
      <c r="C19" s="20"/>
      <c r="D19" s="21"/>
      <c r="E19" s="20"/>
      <c r="F19" s="5"/>
      <c r="G19" s="5"/>
      <c r="H19" s="50"/>
      <c r="I19" s="34">
        <f>SUMIF(Détailsfacture[N° de facture],"="&amp;FacturesPrincipal[[#This Row],[N° de facture]],Détailsfacture[Total])</f>
        <v>0</v>
      </c>
      <c r="J19" s="34">
        <f>FacturesPrincipal[[#This Row],[Total des détails]]+FacturesPrincipal[[#This Row],[Autre]]-FacturesPrincipal[[#This Row],[Dépôt]]</f>
        <v>0</v>
      </c>
      <c r="K19" s="8"/>
    </row>
    <row r="20" spans="2:11" s="2" customFormat="1" ht="18.75" customHeight="1">
      <c r="B20" s="20"/>
      <c r="C20" s="20"/>
      <c r="D20" s="21"/>
      <c r="E20" s="20"/>
      <c r="F20" s="5"/>
      <c r="G20" s="5"/>
      <c r="H20" s="50"/>
      <c r="I20" s="34">
        <f>SUMIF(Détailsfacture[N° de facture],"="&amp;FacturesPrincipal[[#This Row],[N° de facture]],Détailsfacture[Total])</f>
        <v>0</v>
      </c>
      <c r="J20" s="34">
        <f>FacturesPrincipal[[#This Row],[Total des détails]]+FacturesPrincipal[[#This Row],[Autre]]-FacturesPrincipal[[#This Row],[Dépôt]]</f>
        <v>0</v>
      </c>
      <c r="K20" s="8"/>
    </row>
    <row r="21" spans="2:11" s="2" customFormat="1" ht="18.75" customHeight="1">
      <c r="B21" s="20"/>
      <c r="C21" s="20"/>
      <c r="D21" s="21"/>
      <c r="E21" s="20"/>
      <c r="F21" s="5"/>
      <c r="G21" s="5"/>
      <c r="H21" s="50"/>
      <c r="I21" s="34">
        <f>SUMIF(Détailsfacture[N° de facture],"="&amp;FacturesPrincipal[[#This Row],[N° de facture]],Détailsfacture[Total])</f>
        <v>0</v>
      </c>
      <c r="J21" s="34">
        <f>FacturesPrincipal[[#This Row],[Total des détails]]+FacturesPrincipal[[#This Row],[Autre]]-FacturesPrincipal[[#This Row],[Dépôt]]</f>
        <v>0</v>
      </c>
      <c r="K21" s="8"/>
    </row>
    <row r="22" spans="2:11" s="2" customFormat="1" ht="18.75" customHeight="1">
      <c r="B22" s="20"/>
      <c r="C22" s="20"/>
      <c r="D22" s="21"/>
      <c r="E22" s="20"/>
      <c r="F22" s="5"/>
      <c r="G22" s="5"/>
      <c r="H22" s="50"/>
      <c r="I22" s="34">
        <f>SUMIF(Détailsfacture[N° de facture],"="&amp;FacturesPrincipal[[#This Row],[N° de facture]],Détailsfacture[Total])</f>
        <v>0</v>
      </c>
      <c r="J22" s="34">
        <f>FacturesPrincipal[[#This Row],[Total des détails]]+FacturesPrincipal[[#This Row],[Autre]]-FacturesPrincipal[[#This Row],[Dépôt]]</f>
        <v>0</v>
      </c>
      <c r="K22" s="8"/>
    </row>
    <row r="23" spans="2:11" ht="18.75" customHeight="1">
      <c r="B23" s="47"/>
      <c r="C23" s="48"/>
      <c r="D23" s="49"/>
      <c r="E23" s="49"/>
      <c r="F23" s="1"/>
      <c r="G23" s="1"/>
      <c r="H23" s="50"/>
      <c r="I23" s="50">
        <f>SUMIF(Détailsfacture[N° de facture],"="&amp;FacturesPrincipal[[#This Row],[N° de facture]],Détailsfacture[Total])</f>
        <v>0</v>
      </c>
      <c r="J23" s="50">
        <f>FacturesPrincipal[[#This Row],[Total des détails]]+FacturesPrincipal[[#This Row],[Autre]]-FacturesPrincipal[[#This Row],[Dépôt]]</f>
        <v>0</v>
      </c>
    </row>
    <row r="24" spans="2:11" ht="18.75" customHeight="1">
      <c r="B24" s="36" t="s">
        <v>41</v>
      </c>
      <c r="C24" s="36" t="str">
        <f>"Total des factures : "&amp;SUBTOTAL(103,FacturesPrincipal[N° de facture])</f>
        <v>Total des factures : 12</v>
      </c>
      <c r="D24" s="133"/>
      <c r="E24" s="134"/>
      <c r="F24" s="135"/>
      <c r="G24" s="37">
        <f>SUBTOTAL(109,FacturesPrincipal[Autre])</f>
        <v>0</v>
      </c>
      <c r="H24" s="37">
        <f>SUBTOTAL(109,FacturesPrincipal[Dépôt])</f>
        <v>0</v>
      </c>
      <c r="I24" s="37">
        <f>SUBTOTAL(109,FacturesPrincipal[Total des détails])</f>
        <v>2420</v>
      </c>
      <c r="J24" s="37">
        <f>SUBTOTAL(109,FacturesPrincipal[Total de la facture])</f>
        <v>2420</v>
      </c>
      <c r="K24" s="136">
        <f>SUBTOTAL(103,FacturesPrincipal[Notes])</f>
        <v>0</v>
      </c>
    </row>
  </sheetData>
  <sheetProtection formatCells="0" formatColumns="0" formatRows="0" insertRows="0" insertHyperlinks="0" deleteRows="0" selectLockedCells="1" sort="0" autoFilter="0" pivotTables="0"/>
  <conditionalFormatting sqref="B4">
    <cfRule type="duplicateValues" dxfId="98" priority="17"/>
  </conditionalFormatting>
  <conditionalFormatting sqref="B5:B7">
    <cfRule type="duplicateValues" dxfId="97" priority="2"/>
  </conditionalFormatting>
  <conditionalFormatting sqref="B17:B22 B8:B15">
    <cfRule type="duplicateValues" dxfId="96" priority="46"/>
  </conditionalFormatting>
  <dataValidations count="1">
    <dataValidation type="list" allowBlank="1" showInputMessage="1" showErrorMessage="1" sqref="C4:C15 C17:C22">
      <formula1>recherchedeclient</formula1>
    </dataValidation>
  </dataValidations>
  <printOptions horizontalCentered="1"/>
  <pageMargins left="0.25" right="0.25" top="0.75" bottom="0.75" header="0.3" footer="0.3"/>
  <pageSetup scale="81" fitToHeight="0"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59999389629810485"/>
    <pageSetUpPr autoPageBreaks="0" fitToPage="1"/>
  </sheetPr>
  <dimension ref="B1:N49"/>
  <sheetViews>
    <sheetView showGridLines="0" topLeftCell="A10" zoomScaleNormal="100" workbookViewId="0">
      <selection activeCell="H49" sqref="H49"/>
    </sheetView>
  </sheetViews>
  <sheetFormatPr baseColWidth="10" defaultColWidth="9.28515625" defaultRowHeight="18.75" customHeight="1"/>
  <cols>
    <col min="1" max="1" width="2.140625" style="1" customWidth="1"/>
    <col min="2" max="2" width="24.85546875" style="1" customWidth="1"/>
    <col min="3" max="3" width="15.85546875" style="1" customWidth="1"/>
    <col min="4" max="4" width="15.42578125" style="1" customWidth="1"/>
    <col min="5" max="5" width="16.28515625" style="40" customWidth="1"/>
    <col min="6" max="6" width="15.5703125" style="1" customWidth="1"/>
    <col min="7" max="7" width="15.85546875" style="1" customWidth="1"/>
    <col min="8" max="8" width="13" style="1" customWidth="1"/>
    <col min="9" max="9" width="2.28515625" style="1" customWidth="1"/>
    <col min="10" max="13" width="9.28515625" style="1"/>
    <col min="14" max="14" width="60.85546875" style="1" customWidth="1"/>
    <col min="15" max="16384" width="9.28515625" style="1"/>
  </cols>
  <sheetData>
    <row r="1" spans="2:14" ht="31.5" customHeight="1"/>
    <row r="2" spans="2:14" ht="28.5" customHeight="1">
      <c r="B2" s="6" t="s">
        <v>31</v>
      </c>
    </row>
    <row r="3" spans="2:14" ht="21.75" customHeight="1">
      <c r="B3" s="13" t="s">
        <v>8</v>
      </c>
      <c r="C3" s="13" t="s">
        <v>39</v>
      </c>
      <c r="D3" s="13" t="s">
        <v>37</v>
      </c>
      <c r="E3" s="38" t="s">
        <v>22</v>
      </c>
      <c r="F3" s="13" t="s">
        <v>25</v>
      </c>
      <c r="G3" s="13" t="s">
        <v>24</v>
      </c>
      <c r="H3" s="13" t="s">
        <v>41</v>
      </c>
    </row>
    <row r="4" spans="2:14" ht="18.75" customHeight="1">
      <c r="B4" s="9" t="s">
        <v>95</v>
      </c>
      <c r="C4" s="9" t="s">
        <v>275</v>
      </c>
      <c r="D4" s="9">
        <v>1</v>
      </c>
      <c r="E4" s="41">
        <v>1.5</v>
      </c>
      <c r="F4" s="34">
        <v>45</v>
      </c>
      <c r="G4" s="34"/>
      <c r="H4" s="34">
        <f>(Détailsfacture[[#This Row],[Quantité]]*Détailsfacture[[#This Row],[Prix unitaire]])-Détailsfacture[[#This Row],[Remise]]</f>
        <v>67.5</v>
      </c>
      <c r="N4" s="39"/>
    </row>
    <row r="5" spans="2:14" ht="18.75" customHeight="1">
      <c r="B5" s="9" t="s">
        <v>107</v>
      </c>
      <c r="C5" s="9" t="s">
        <v>275</v>
      </c>
      <c r="D5" s="9">
        <v>2</v>
      </c>
      <c r="E5" s="41">
        <v>1.5</v>
      </c>
      <c r="F5" s="34">
        <v>45</v>
      </c>
      <c r="G5" s="34"/>
      <c r="H5" s="34">
        <f>(Détailsfacture[[#This Row],[Quantité]]*Détailsfacture[[#This Row],[Prix unitaire]])-Détailsfacture[[#This Row],[Remise]]</f>
        <v>67.5</v>
      </c>
      <c r="N5" s="39"/>
    </row>
    <row r="6" spans="2:14" ht="18.75" customHeight="1">
      <c r="B6" s="9" t="s">
        <v>108</v>
      </c>
      <c r="C6" s="9" t="s">
        <v>276</v>
      </c>
      <c r="D6" s="9">
        <v>1</v>
      </c>
      <c r="E6" s="41">
        <v>1.5</v>
      </c>
      <c r="F6" s="34">
        <v>45</v>
      </c>
      <c r="G6" s="34"/>
      <c r="H6" s="34">
        <f>(Détailsfacture[[#This Row],[Quantité]]*Détailsfacture[[#This Row],[Prix unitaire]])-Détailsfacture[[#This Row],[Remise]]</f>
        <v>67.5</v>
      </c>
      <c r="N6" s="2"/>
    </row>
    <row r="7" spans="2:14" ht="18.75" customHeight="1">
      <c r="B7" s="9" t="s">
        <v>124</v>
      </c>
      <c r="C7" s="9" t="s">
        <v>276</v>
      </c>
      <c r="D7" s="9">
        <v>2</v>
      </c>
      <c r="E7" s="41">
        <v>1.5</v>
      </c>
      <c r="F7" s="34">
        <v>45</v>
      </c>
      <c r="G7" s="34"/>
      <c r="H7" s="34">
        <f>(Détailsfacture[[#This Row],[Quantité]]*Détailsfacture[[#This Row],[Prix unitaire]])-Détailsfacture[[#This Row],[Remise]]</f>
        <v>67.5</v>
      </c>
    </row>
    <row r="8" spans="2:14" ht="18.75" customHeight="1">
      <c r="B8" s="9" t="s">
        <v>125</v>
      </c>
      <c r="C8" s="9" t="s">
        <v>276</v>
      </c>
      <c r="D8" s="9">
        <v>3</v>
      </c>
      <c r="E8" s="41">
        <v>1.5</v>
      </c>
      <c r="F8" s="34">
        <v>45</v>
      </c>
      <c r="G8" s="34"/>
      <c r="H8" s="34">
        <f>(Détailsfacture[[#This Row],[Quantité]]*Détailsfacture[[#This Row],[Prix unitaire]])-Détailsfacture[[#This Row],[Remise]]</f>
        <v>67.5</v>
      </c>
    </row>
    <row r="9" spans="2:14" ht="18.75" customHeight="1">
      <c r="B9" s="9" t="s">
        <v>126</v>
      </c>
      <c r="C9" s="9" t="s">
        <v>277</v>
      </c>
      <c r="D9" s="9">
        <v>1</v>
      </c>
      <c r="E9" s="41">
        <v>1.5</v>
      </c>
      <c r="F9" s="34">
        <v>45</v>
      </c>
      <c r="G9" s="34"/>
      <c r="H9" s="34">
        <f>(Détailsfacture[[#This Row],[Quantité]]*Détailsfacture[[#This Row],[Prix unitaire]])-Détailsfacture[[#This Row],[Remise]]</f>
        <v>67.5</v>
      </c>
    </row>
    <row r="10" spans="2:14" ht="18.75" customHeight="1">
      <c r="B10" s="9" t="s">
        <v>127</v>
      </c>
      <c r="C10" s="9" t="s">
        <v>277</v>
      </c>
      <c r="D10" s="9">
        <v>2</v>
      </c>
      <c r="E10" s="41">
        <v>1.5</v>
      </c>
      <c r="F10" s="34">
        <v>45</v>
      </c>
      <c r="G10" s="34"/>
      <c r="H10" s="34">
        <f>(Détailsfacture[[#This Row],[Quantité]]*Détailsfacture[[#This Row],[Prix unitaire]])-Détailsfacture[[#This Row],[Remise]]</f>
        <v>67.5</v>
      </c>
    </row>
    <row r="11" spans="2:14" ht="18.75" customHeight="1">
      <c r="B11" s="9" t="s">
        <v>128</v>
      </c>
      <c r="C11" s="9" t="s">
        <v>277</v>
      </c>
      <c r="D11" s="9">
        <v>3</v>
      </c>
      <c r="E11" s="41">
        <v>1.5</v>
      </c>
      <c r="F11" s="34">
        <v>45</v>
      </c>
      <c r="G11" s="34"/>
      <c r="H11" s="34">
        <f>(Détailsfacture[[#This Row],[Quantité]]*Détailsfacture[[#This Row],[Prix unitaire]])-Détailsfacture[[#This Row],[Remise]]</f>
        <v>67.5</v>
      </c>
    </row>
    <row r="12" spans="2:14" ht="18.75" customHeight="1">
      <c r="B12" s="9" t="s">
        <v>129</v>
      </c>
      <c r="C12" s="9" t="s">
        <v>277</v>
      </c>
      <c r="D12" s="9">
        <v>4</v>
      </c>
      <c r="E12" s="41">
        <v>1.5</v>
      </c>
      <c r="F12" s="34">
        <v>45</v>
      </c>
      <c r="G12" s="34"/>
      <c r="H12" s="34">
        <f>(Détailsfacture[[#This Row],[Quantité]]*Détailsfacture[[#This Row],[Prix unitaire]])-Détailsfacture[[#This Row],[Remise]]</f>
        <v>67.5</v>
      </c>
    </row>
    <row r="13" spans="2:14" ht="18.75" customHeight="1">
      <c r="B13" s="9" t="s">
        <v>130</v>
      </c>
      <c r="C13" s="9" t="s">
        <v>278</v>
      </c>
      <c r="D13" s="9">
        <v>1</v>
      </c>
      <c r="E13" s="41">
        <v>1.5</v>
      </c>
      <c r="F13" s="34">
        <v>45</v>
      </c>
      <c r="G13" s="34"/>
      <c r="H13" s="34">
        <f>(Détailsfacture[[#This Row],[Quantité]]*Détailsfacture[[#This Row],[Prix unitaire]])-Détailsfacture[[#This Row],[Remise]]</f>
        <v>67.5</v>
      </c>
    </row>
    <row r="14" spans="2:14" ht="18.75" customHeight="1">
      <c r="B14" s="9" t="s">
        <v>131</v>
      </c>
      <c r="C14" s="9" t="s">
        <v>278</v>
      </c>
      <c r="D14" s="9">
        <v>2</v>
      </c>
      <c r="E14" s="41">
        <v>1.5</v>
      </c>
      <c r="F14" s="34">
        <v>45</v>
      </c>
      <c r="G14" s="34"/>
      <c r="H14" s="34">
        <f>(Détailsfacture[[#This Row],[Quantité]]*Détailsfacture[[#This Row],[Prix unitaire]])-Détailsfacture[[#This Row],[Remise]]</f>
        <v>67.5</v>
      </c>
    </row>
    <row r="15" spans="2:14" ht="18.75" customHeight="1">
      <c r="B15" s="9" t="s">
        <v>132</v>
      </c>
      <c r="C15" s="9" t="s">
        <v>278</v>
      </c>
      <c r="D15" s="9">
        <v>3</v>
      </c>
      <c r="E15" s="41">
        <v>1.5</v>
      </c>
      <c r="F15" s="34">
        <v>45</v>
      </c>
      <c r="G15" s="34"/>
      <c r="H15" s="34">
        <f>(Détailsfacture[[#This Row],[Quantité]]*Détailsfacture[[#This Row],[Prix unitaire]])-Détailsfacture[[#This Row],[Remise]]</f>
        <v>67.5</v>
      </c>
    </row>
    <row r="16" spans="2:14" ht="18.75" customHeight="1">
      <c r="B16" s="9" t="s">
        <v>133</v>
      </c>
      <c r="C16" s="9" t="s">
        <v>279</v>
      </c>
      <c r="D16" s="9">
        <v>1</v>
      </c>
      <c r="E16" s="41">
        <v>1.5</v>
      </c>
      <c r="F16" s="34">
        <v>45</v>
      </c>
      <c r="G16" s="34"/>
      <c r="H16" s="34">
        <f>(Détailsfacture[[#This Row],[Quantité]]*Détailsfacture[[#This Row],[Prix unitaire]])-Détailsfacture[[#This Row],[Remise]]</f>
        <v>67.5</v>
      </c>
    </row>
    <row r="17" spans="2:8" ht="18.75" customHeight="1">
      <c r="B17" s="9" t="s">
        <v>134</v>
      </c>
      <c r="C17" s="9" t="s">
        <v>279</v>
      </c>
      <c r="D17" s="9">
        <v>2</v>
      </c>
      <c r="E17" s="41">
        <v>1.5</v>
      </c>
      <c r="F17" s="34">
        <v>45</v>
      </c>
      <c r="G17" s="34"/>
      <c r="H17" s="34">
        <f>(Détailsfacture[[#This Row],[Quantité]]*Détailsfacture[[#This Row],[Prix unitaire]])-Détailsfacture[[#This Row],[Remise]]</f>
        <v>67.5</v>
      </c>
    </row>
    <row r="18" spans="2:8" ht="18.75" customHeight="1">
      <c r="B18" s="9" t="s">
        <v>135</v>
      </c>
      <c r="C18" s="9" t="s">
        <v>279</v>
      </c>
      <c r="D18" s="9">
        <v>3</v>
      </c>
      <c r="E18" s="41">
        <v>1.5</v>
      </c>
      <c r="F18" s="34">
        <v>45</v>
      </c>
      <c r="G18" s="34"/>
      <c r="H18" s="34">
        <f>(Détailsfacture[[#This Row],[Quantité]]*Détailsfacture[[#This Row],[Prix unitaire]])-Détailsfacture[[#This Row],[Remise]]</f>
        <v>67.5</v>
      </c>
    </row>
    <row r="19" spans="2:8" ht="18.75" customHeight="1">
      <c r="B19" s="9" t="s">
        <v>136</v>
      </c>
      <c r="C19" s="9" t="s">
        <v>280</v>
      </c>
      <c r="D19" s="9">
        <v>1</v>
      </c>
      <c r="E19" s="41">
        <v>1.5</v>
      </c>
      <c r="F19" s="34">
        <v>45</v>
      </c>
      <c r="G19" s="34"/>
      <c r="H19" s="34">
        <f>(Détailsfacture[[#This Row],[Quantité]]*Détailsfacture[[#This Row],[Prix unitaire]])-Détailsfacture[[#This Row],[Remise]]</f>
        <v>67.5</v>
      </c>
    </row>
    <row r="20" spans="2:8" ht="18.75" customHeight="1">
      <c r="B20" s="9" t="s">
        <v>137</v>
      </c>
      <c r="C20" s="9" t="s">
        <v>280</v>
      </c>
      <c r="D20" s="9">
        <v>2</v>
      </c>
      <c r="E20" s="41">
        <v>1.5</v>
      </c>
      <c r="F20" s="34">
        <v>45</v>
      </c>
      <c r="G20" s="34"/>
      <c r="H20" s="34">
        <f>(Détailsfacture[[#This Row],[Quantité]]*Détailsfacture[[#This Row],[Prix unitaire]])-Détailsfacture[[#This Row],[Remise]]</f>
        <v>67.5</v>
      </c>
    </row>
    <row r="21" spans="2:8" ht="18.75" customHeight="1">
      <c r="B21" s="9" t="s">
        <v>138</v>
      </c>
      <c r="C21" s="9" t="s">
        <v>281</v>
      </c>
      <c r="D21" s="9">
        <v>1</v>
      </c>
      <c r="E21" s="41">
        <v>1.5</v>
      </c>
      <c r="F21" s="34">
        <v>45</v>
      </c>
      <c r="G21" s="34"/>
      <c r="H21" s="34">
        <f>(Détailsfacture[[#This Row],[Quantité]]*Détailsfacture[[#This Row],[Prix unitaire]])-Détailsfacture[[#This Row],[Remise]]</f>
        <v>67.5</v>
      </c>
    </row>
    <row r="22" spans="2:8" ht="18.75" customHeight="1">
      <c r="B22" s="9" t="s">
        <v>139</v>
      </c>
      <c r="C22" s="9" t="s">
        <v>281</v>
      </c>
      <c r="D22" s="9">
        <v>2</v>
      </c>
      <c r="E22" s="41">
        <v>1.5</v>
      </c>
      <c r="F22" s="34">
        <v>45</v>
      </c>
      <c r="G22" s="34"/>
      <c r="H22" s="34">
        <f>(Détailsfacture[[#This Row],[Quantité]]*Détailsfacture[[#This Row],[Prix unitaire]])-Détailsfacture[[#This Row],[Remise]]</f>
        <v>67.5</v>
      </c>
    </row>
    <row r="23" spans="2:8" ht="18.75" customHeight="1">
      <c r="B23" s="9" t="s">
        <v>140</v>
      </c>
      <c r="C23" s="9" t="s">
        <v>281</v>
      </c>
      <c r="D23" s="9">
        <v>3</v>
      </c>
      <c r="E23" s="41">
        <v>1.5</v>
      </c>
      <c r="F23" s="34">
        <v>45</v>
      </c>
      <c r="G23" s="34"/>
      <c r="H23" s="34">
        <f>(Détailsfacture[[#This Row],[Quantité]]*Détailsfacture[[#This Row],[Prix unitaire]])-Détailsfacture[[#This Row],[Remise]]</f>
        <v>67.5</v>
      </c>
    </row>
    <row r="24" spans="2:8" ht="18.75" customHeight="1">
      <c r="B24" s="9" t="s">
        <v>141</v>
      </c>
      <c r="C24" s="9" t="s">
        <v>281</v>
      </c>
      <c r="D24" s="9">
        <v>4</v>
      </c>
      <c r="E24" s="41">
        <v>1.5</v>
      </c>
      <c r="F24" s="34">
        <v>45</v>
      </c>
      <c r="G24" s="34"/>
      <c r="H24" s="34">
        <f>(Détailsfacture[[#This Row],[Quantité]]*Détailsfacture[[#This Row],[Prix unitaire]])-Détailsfacture[[#This Row],[Remise]]</f>
        <v>67.5</v>
      </c>
    </row>
    <row r="25" spans="2:8" ht="18.75" customHeight="1">
      <c r="B25" s="9" t="s">
        <v>142</v>
      </c>
      <c r="C25" s="9" t="s">
        <v>282</v>
      </c>
      <c r="D25" s="9">
        <v>1</v>
      </c>
      <c r="E25" s="41">
        <v>1.5</v>
      </c>
      <c r="F25" s="34">
        <v>45</v>
      </c>
      <c r="G25" s="34"/>
      <c r="H25" s="34">
        <f>(Détailsfacture[[#This Row],[Quantité]]*Détailsfacture[[#This Row],[Prix unitaire]])-Détailsfacture[[#This Row],[Remise]]</f>
        <v>67.5</v>
      </c>
    </row>
    <row r="26" spans="2:8" ht="18.75" customHeight="1">
      <c r="B26" s="9" t="s">
        <v>143</v>
      </c>
      <c r="C26" s="9" t="s">
        <v>282</v>
      </c>
      <c r="D26" s="9">
        <v>2</v>
      </c>
      <c r="E26" s="41">
        <v>1.5</v>
      </c>
      <c r="F26" s="34">
        <v>45</v>
      </c>
      <c r="G26" s="34"/>
      <c r="H26" s="34">
        <f>(Détailsfacture[[#This Row],[Quantité]]*Détailsfacture[[#This Row],[Prix unitaire]])-Détailsfacture[[#This Row],[Remise]]</f>
        <v>67.5</v>
      </c>
    </row>
    <row r="27" spans="2:8" ht="18.75" customHeight="1">
      <c r="B27" s="9" t="s">
        <v>144</v>
      </c>
      <c r="C27" s="9" t="s">
        <v>283</v>
      </c>
      <c r="D27" s="9">
        <v>1</v>
      </c>
      <c r="E27" s="41">
        <v>1.5</v>
      </c>
      <c r="F27" s="34">
        <v>45</v>
      </c>
      <c r="G27" s="34"/>
      <c r="H27" s="34">
        <f>(Détailsfacture[[#This Row],[Quantité]]*Détailsfacture[[#This Row],[Prix unitaire]])-Détailsfacture[[#This Row],[Remise]]</f>
        <v>67.5</v>
      </c>
    </row>
    <row r="28" spans="2:8" s="2" customFormat="1" ht="18.75" customHeight="1">
      <c r="B28" s="9" t="s">
        <v>145</v>
      </c>
      <c r="C28" s="9" t="s">
        <v>283</v>
      </c>
      <c r="D28" s="9">
        <v>2</v>
      </c>
      <c r="E28" s="41">
        <v>1.5</v>
      </c>
      <c r="F28" s="34">
        <v>45</v>
      </c>
      <c r="G28" s="34"/>
      <c r="H28" s="35">
        <f>(Détailsfacture[[#This Row],[Quantité]]*Détailsfacture[[#This Row],[Prix unitaire]])-Détailsfacture[[#This Row],[Remise]]</f>
        <v>67.5</v>
      </c>
    </row>
    <row r="29" spans="2:8" ht="18.75" customHeight="1">
      <c r="B29" s="9" t="s">
        <v>146</v>
      </c>
      <c r="C29" s="9" t="s">
        <v>284</v>
      </c>
      <c r="D29" s="9">
        <v>1</v>
      </c>
      <c r="E29" s="41">
        <v>1.5</v>
      </c>
      <c r="F29" s="34">
        <v>45</v>
      </c>
      <c r="G29" s="34"/>
      <c r="H29" s="34">
        <f>(Détailsfacture[[#This Row],[Quantité]]*Détailsfacture[[#This Row],[Prix unitaire]])-Détailsfacture[[#This Row],[Remise]]</f>
        <v>67.5</v>
      </c>
    </row>
    <row r="30" spans="2:8" ht="18.75" customHeight="1">
      <c r="B30" s="9" t="s">
        <v>147</v>
      </c>
      <c r="C30" s="9" t="s">
        <v>284</v>
      </c>
      <c r="D30" s="9">
        <v>2</v>
      </c>
      <c r="E30" s="41">
        <v>1.5</v>
      </c>
      <c r="F30" s="34">
        <v>45</v>
      </c>
      <c r="G30" s="34"/>
      <c r="H30" s="34">
        <f>(Détailsfacture[[#This Row],[Quantité]]*Détailsfacture[[#This Row],[Prix unitaire]])-Détailsfacture[[#This Row],[Remise]]</f>
        <v>67.5</v>
      </c>
    </row>
    <row r="31" spans="2:8" ht="18.75" customHeight="1">
      <c r="B31" s="9" t="s">
        <v>148</v>
      </c>
      <c r="C31" s="9" t="s">
        <v>284</v>
      </c>
      <c r="D31" s="9">
        <v>3</v>
      </c>
      <c r="E31" s="41">
        <v>1.5</v>
      </c>
      <c r="F31" s="34">
        <v>45</v>
      </c>
      <c r="G31" s="34"/>
      <c r="H31" s="34">
        <f>(Détailsfacture[[#This Row],[Quantité]]*Détailsfacture[[#This Row],[Prix unitaire]])-Détailsfacture[[#This Row],[Remise]]</f>
        <v>67.5</v>
      </c>
    </row>
    <row r="32" spans="2:8" s="2" customFormat="1" ht="18.75" customHeight="1">
      <c r="B32" s="9" t="s">
        <v>287</v>
      </c>
      <c r="C32" s="9" t="s">
        <v>285</v>
      </c>
      <c r="D32" s="9">
        <v>1</v>
      </c>
      <c r="E32" s="41">
        <v>1</v>
      </c>
      <c r="F32" s="34">
        <v>45</v>
      </c>
      <c r="G32" s="34"/>
      <c r="H32" s="169">
        <f>(Détailsfacture[[#This Row],[Quantité]]*Détailsfacture[[#This Row],[Prix unitaire]])-Détailsfacture[[#This Row],[Remise]]</f>
        <v>45</v>
      </c>
    </row>
    <row r="33" spans="2:8" s="2" customFormat="1" ht="18.75" customHeight="1">
      <c r="B33" s="9" t="s">
        <v>288</v>
      </c>
      <c r="C33" s="9" t="s">
        <v>285</v>
      </c>
      <c r="D33" s="9">
        <v>2</v>
      </c>
      <c r="E33" s="41">
        <v>1</v>
      </c>
      <c r="F33" s="34">
        <v>45</v>
      </c>
      <c r="G33" s="34"/>
      <c r="H33" s="169">
        <f>(Détailsfacture[[#This Row],[Quantité]]*Détailsfacture[[#This Row],[Prix unitaire]])-Détailsfacture[[#This Row],[Remise]]</f>
        <v>45</v>
      </c>
    </row>
    <row r="34" spans="2:8" s="2" customFormat="1" ht="18.75" customHeight="1">
      <c r="B34" s="9" t="s">
        <v>289</v>
      </c>
      <c r="C34" s="9" t="s">
        <v>285</v>
      </c>
      <c r="D34" s="9">
        <v>3</v>
      </c>
      <c r="E34" s="41">
        <v>1</v>
      </c>
      <c r="F34" s="34">
        <v>45</v>
      </c>
      <c r="G34" s="34"/>
      <c r="H34" s="169">
        <f>(Détailsfacture[[#This Row],[Quantité]]*Détailsfacture[[#This Row],[Prix unitaire]])-Détailsfacture[[#This Row],[Remise]]</f>
        <v>45</v>
      </c>
    </row>
    <row r="35" spans="2:8" s="2" customFormat="1" ht="18.75" customHeight="1">
      <c r="B35" s="9" t="s">
        <v>290</v>
      </c>
      <c r="C35" s="9" t="s">
        <v>285</v>
      </c>
      <c r="D35" s="9">
        <v>4</v>
      </c>
      <c r="E35" s="41">
        <v>1</v>
      </c>
      <c r="F35" s="34">
        <v>45</v>
      </c>
      <c r="G35" s="34"/>
      <c r="H35" s="169">
        <f>(Détailsfacture[[#This Row],[Quantité]]*Détailsfacture[[#This Row],[Prix unitaire]])-Détailsfacture[[#This Row],[Remise]]</f>
        <v>45</v>
      </c>
    </row>
    <row r="36" spans="2:8" s="2" customFormat="1" ht="18.75" customHeight="1">
      <c r="B36" s="140" t="s">
        <v>291</v>
      </c>
      <c r="C36" s="9" t="s">
        <v>286</v>
      </c>
      <c r="D36" s="9">
        <v>1</v>
      </c>
      <c r="E36" s="41">
        <v>1.25</v>
      </c>
      <c r="F36" s="34">
        <v>40</v>
      </c>
      <c r="G36" s="34"/>
      <c r="H36" s="169">
        <f>(Détailsfacture[[#This Row],[Quantité]]*Détailsfacture[[#This Row],[Prix unitaire]])-Détailsfacture[[#This Row],[Remise]]</f>
        <v>50</v>
      </c>
    </row>
    <row r="37" spans="2:8" s="2" customFormat="1" ht="18.75" customHeight="1">
      <c r="B37" s="140" t="s">
        <v>292</v>
      </c>
      <c r="C37" s="9" t="s">
        <v>286</v>
      </c>
      <c r="D37" s="9">
        <v>2</v>
      </c>
      <c r="E37" s="41">
        <v>1.25</v>
      </c>
      <c r="F37" s="34">
        <v>40</v>
      </c>
      <c r="G37" s="34"/>
      <c r="H37" s="169">
        <f>(Détailsfacture[[#This Row],[Quantité]]*Détailsfacture[[#This Row],[Prix unitaire]])-Détailsfacture[[#This Row],[Remise]]</f>
        <v>50</v>
      </c>
    </row>
    <row r="38" spans="2:8" s="2" customFormat="1" ht="18.75" customHeight="1">
      <c r="B38" s="140" t="s">
        <v>293</v>
      </c>
      <c r="C38" s="9" t="s">
        <v>286</v>
      </c>
      <c r="D38" s="9">
        <v>3</v>
      </c>
      <c r="E38" s="41">
        <v>1.25</v>
      </c>
      <c r="F38" s="34">
        <v>40</v>
      </c>
      <c r="G38" s="34"/>
      <c r="H38" s="169">
        <f>(Détailsfacture[[#This Row],[Quantité]]*Détailsfacture[[#This Row],[Prix unitaire]])-Détailsfacture[[#This Row],[Remise]]</f>
        <v>50</v>
      </c>
    </row>
    <row r="39" spans="2:8" ht="18.75" customHeight="1">
      <c r="B39" s="9" t="s">
        <v>294</v>
      </c>
      <c r="C39" s="9" t="s">
        <v>286</v>
      </c>
      <c r="D39" s="9">
        <v>4</v>
      </c>
      <c r="E39" s="41">
        <v>1.25</v>
      </c>
      <c r="F39" s="34">
        <v>40</v>
      </c>
      <c r="G39" s="34"/>
      <c r="H39" s="34">
        <f>(Détailsfacture[[#This Row],[Quantité]]*Détailsfacture[[#This Row],[Prix unitaire]])-Détailsfacture[[#This Row],[Remise]]</f>
        <v>50</v>
      </c>
    </row>
    <row r="40" spans="2:8" ht="18.75" customHeight="1">
      <c r="B40" s="9" t="s">
        <v>295</v>
      </c>
      <c r="C40" s="9" t="s">
        <v>286</v>
      </c>
      <c r="D40" s="9">
        <v>5</v>
      </c>
      <c r="E40" s="41">
        <v>1.25</v>
      </c>
      <c r="F40" s="34">
        <v>40</v>
      </c>
      <c r="G40" s="34"/>
      <c r="H40" s="34">
        <f>(Détailsfacture[[#This Row],[Quantité]]*Détailsfacture[[#This Row],[Prix unitaire]])-Détailsfacture[[#This Row],[Remise]]</f>
        <v>50</v>
      </c>
    </row>
    <row r="41" spans="2:8" ht="18.75" customHeight="1">
      <c r="B41" s="9" t="s">
        <v>296</v>
      </c>
      <c r="C41" s="9" t="s">
        <v>286</v>
      </c>
      <c r="D41" s="9">
        <v>6</v>
      </c>
      <c r="E41" s="41">
        <v>1.25</v>
      </c>
      <c r="F41" s="34">
        <v>40</v>
      </c>
      <c r="G41" s="34"/>
      <c r="H41" s="34">
        <f>(Détailsfacture[[#This Row],[Quantité]]*Détailsfacture[[#This Row],[Prix unitaire]])-Détailsfacture[[#This Row],[Remise]]</f>
        <v>50</v>
      </c>
    </row>
    <row r="42" spans="2:8" ht="18.75" customHeight="1">
      <c r="B42" s="9" t="s">
        <v>297</v>
      </c>
      <c r="C42" s="9" t="s">
        <v>286</v>
      </c>
      <c r="D42" s="9">
        <v>7</v>
      </c>
      <c r="E42" s="41">
        <v>1.25</v>
      </c>
      <c r="F42" s="34">
        <v>40</v>
      </c>
      <c r="G42" s="34"/>
      <c r="H42" s="34">
        <f>(Détailsfacture[[#This Row],[Quantité]]*Détailsfacture[[#This Row],[Prix unitaire]])-Détailsfacture[[#This Row],[Remise]]</f>
        <v>50</v>
      </c>
    </row>
    <row r="43" spans="2:8" ht="18.75" customHeight="1">
      <c r="B43" s="9"/>
      <c r="C43" s="9"/>
      <c r="D43" s="9"/>
      <c r="E43" s="41"/>
      <c r="F43" s="34"/>
      <c r="G43" s="34"/>
      <c r="H43" s="34">
        <f>(Détailsfacture[[#This Row],[Quantité]]*Détailsfacture[[#This Row],[Prix unitaire]])-Détailsfacture[[#This Row],[Remise]]</f>
        <v>0</v>
      </c>
    </row>
    <row r="44" spans="2:8" ht="18.75" customHeight="1">
      <c r="B44" s="9"/>
      <c r="C44" s="9"/>
      <c r="D44" s="9"/>
      <c r="E44" s="41"/>
      <c r="F44" s="34"/>
      <c r="G44" s="34"/>
      <c r="H44" s="34">
        <f>(Détailsfacture[[#This Row],[Quantité]]*Détailsfacture[[#This Row],[Prix unitaire]])-Détailsfacture[[#This Row],[Remise]]</f>
        <v>0</v>
      </c>
    </row>
    <row r="45" spans="2:8" ht="18.75" customHeight="1">
      <c r="B45" s="9"/>
      <c r="C45" s="9"/>
      <c r="D45" s="9"/>
      <c r="E45" s="41"/>
      <c r="F45" s="34"/>
      <c r="G45" s="34"/>
      <c r="H45" s="34">
        <f>(Détailsfacture[[#This Row],[Quantité]]*Détailsfacture[[#This Row],[Prix unitaire]])-Détailsfacture[[#This Row],[Remise]]</f>
        <v>0</v>
      </c>
    </row>
    <row r="46" spans="2:8" ht="18.75" customHeight="1">
      <c r="B46" s="9"/>
      <c r="C46" s="9"/>
      <c r="D46" s="9"/>
      <c r="E46" s="41"/>
      <c r="F46" s="34"/>
      <c r="G46" s="34"/>
      <c r="H46" s="34">
        <f>(Détailsfacture[[#This Row],[Quantité]]*Détailsfacture[[#This Row],[Prix unitaire]])-Détailsfacture[[#This Row],[Remise]]</f>
        <v>0</v>
      </c>
    </row>
    <row r="47" spans="2:8" ht="18.75" customHeight="1">
      <c r="B47" s="9"/>
      <c r="C47" s="9"/>
      <c r="D47" s="9"/>
      <c r="E47" s="41"/>
      <c r="F47" s="34"/>
      <c r="G47" s="34"/>
      <c r="H47" s="34">
        <f>(Détailsfacture[[#This Row],[Quantité]]*Détailsfacture[[#This Row],[Prix unitaire]])-Détailsfacture[[#This Row],[Remise]]</f>
        <v>0</v>
      </c>
    </row>
    <row r="49" spans="8:8" ht="18.75" customHeight="1">
      <c r="H49" s="50">
        <f>SUM(H4:H48)</f>
        <v>2420</v>
      </c>
    </row>
  </sheetData>
  <sheetProtection formatCells="0" formatColumns="0" formatRows="0" insertRows="0" deleteRows="0" selectLockedCells="1" sort="0" autoFilter="0" pivotTables="0"/>
  <conditionalFormatting sqref="C4:C47">
    <cfRule type="expression" dxfId="78" priority="14">
      <formula>COUNTIF($C$4:$C$47,C4)&gt;25</formula>
    </cfRule>
  </conditionalFormatting>
  <dataValidations count="1">
    <dataValidation type="list" allowBlank="1" showInputMessage="1" showErrorMessage="1" errorTitle="Invalid Data" error="Please select an Invoice from this list. If your Invoice No. isn't shown, check the worksheet named Invoices - Main." sqref="C4:C47">
      <formula1>N°defacture</formula1>
    </dataValidation>
  </dataValidations>
  <printOptions horizontalCentered="1"/>
  <pageMargins left="0.25" right="0.25" top="0.75" bottom="0.75" header="0.3" footer="0.3"/>
  <pageSetup fitToHeight="0"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autoPageBreaks="0" fitToPage="1"/>
  </sheetPr>
  <dimension ref="B1:O53"/>
  <sheetViews>
    <sheetView showGridLines="0" tabSelected="1" topLeftCell="B6" zoomScaleNormal="100" workbookViewId="0">
      <selection activeCell="L15" sqref="L15"/>
    </sheetView>
  </sheetViews>
  <sheetFormatPr baseColWidth="10" defaultColWidth="9.28515625" defaultRowHeight="12.75"/>
  <cols>
    <col min="1" max="1" width="3.140625" style="42" customWidth="1"/>
    <col min="2" max="2" width="17.5703125" style="42" customWidth="1"/>
    <col min="3" max="3" width="17.5703125" style="42" bestFit="1" customWidth="1"/>
    <col min="4" max="4" width="18.28515625" style="42" customWidth="1"/>
    <col min="5" max="5" width="5.140625" style="42" customWidth="1"/>
    <col min="6" max="6" width="23.140625" style="42" customWidth="1"/>
    <col min="7" max="7" width="13.5703125" style="42" customWidth="1"/>
    <col min="8" max="8" width="11.7109375" style="42" customWidth="1"/>
    <col min="9" max="9" width="13.85546875" style="46" customWidth="1"/>
    <col min="10" max="10" width="14.5703125" style="42" customWidth="1"/>
    <col min="11" max="11" width="19.5703125" style="42" customWidth="1"/>
    <col min="12" max="12" width="19.42578125" style="42" customWidth="1"/>
    <col min="13" max="13" width="19" style="42" customWidth="1"/>
    <col min="14" max="14" width="3.28515625" style="42" customWidth="1"/>
    <col min="15" max="15" width="9.28515625" style="42"/>
    <col min="16" max="16" width="11.28515625" style="42" customWidth="1"/>
    <col min="17" max="16384" width="9.28515625" style="42"/>
  </cols>
  <sheetData>
    <row r="1" spans="2:15" ht="58.5" customHeight="1">
      <c r="B1" s="155"/>
      <c r="C1" s="214" t="s">
        <v>299</v>
      </c>
      <c r="D1" s="214"/>
      <c r="E1" s="214"/>
      <c r="F1" s="214"/>
      <c r="G1" s="214"/>
      <c r="H1" s="214"/>
      <c r="I1" s="214"/>
      <c r="J1" s="214"/>
      <c r="K1" s="214"/>
      <c r="L1" s="214"/>
      <c r="M1" s="158"/>
    </row>
    <row r="2" spans="2:15" ht="6" customHeight="1">
      <c r="B2" s="156"/>
      <c r="C2" s="43"/>
      <c r="D2" s="43"/>
      <c r="E2" s="43"/>
      <c r="F2" s="43"/>
      <c r="G2" s="43"/>
      <c r="H2" s="45"/>
      <c r="I2" s="43"/>
      <c r="J2" s="43"/>
      <c r="K2" s="43"/>
      <c r="L2" s="43"/>
      <c r="M2" s="156"/>
    </row>
    <row r="3" spans="2:15" s="51" customFormat="1" ht="16.5">
      <c r="B3" s="157"/>
      <c r="C3" s="183" t="s">
        <v>97</v>
      </c>
      <c r="D3" s="183"/>
      <c r="E3" s="55" t="s">
        <v>26</v>
      </c>
      <c r="F3" s="56">
        <v>557695509</v>
      </c>
      <c r="G3" s="55"/>
      <c r="H3" s="66" t="s">
        <v>99</v>
      </c>
      <c r="I3" s="215" t="s">
        <v>102</v>
      </c>
      <c r="J3" s="209"/>
      <c r="K3" s="209"/>
      <c r="L3" s="55"/>
      <c r="M3" s="159"/>
    </row>
    <row r="4" spans="2:15" s="51" customFormat="1" ht="18" customHeight="1">
      <c r="B4" s="157"/>
      <c r="C4" s="183" t="s">
        <v>98</v>
      </c>
      <c r="D4" s="183"/>
      <c r="E4" s="55" t="s">
        <v>26</v>
      </c>
      <c r="F4" s="56">
        <v>679674795</v>
      </c>
      <c r="G4" s="55"/>
      <c r="H4" s="66" t="s">
        <v>100</v>
      </c>
      <c r="I4" s="186" t="s">
        <v>101</v>
      </c>
      <c r="J4" s="186"/>
      <c r="K4" s="186"/>
      <c r="L4" s="55"/>
      <c r="M4" s="159"/>
    </row>
    <row r="5" spans="2:15" s="58" customFormat="1" ht="27.75" customHeight="1">
      <c r="B5" s="146"/>
      <c r="C5" s="210" t="s">
        <v>166</v>
      </c>
      <c r="D5" s="210"/>
      <c r="E5" s="210" t="s">
        <v>167</v>
      </c>
      <c r="F5" s="210"/>
      <c r="G5" s="154"/>
      <c r="H5" s="209"/>
      <c r="I5" s="209"/>
      <c r="J5" s="209"/>
      <c r="K5" s="209"/>
      <c r="L5" s="154"/>
      <c r="M5" s="160"/>
    </row>
    <row r="6" spans="2:15" s="51" customFormat="1" ht="7.5" customHeight="1">
      <c r="C6" s="209"/>
      <c r="D6" s="209"/>
      <c r="E6" s="209"/>
      <c r="F6" s="209"/>
      <c r="G6" s="209"/>
      <c r="H6" s="209"/>
      <c r="I6" s="209"/>
      <c r="J6" s="209"/>
      <c r="K6" s="209"/>
      <c r="L6" s="209"/>
    </row>
    <row r="7" spans="2:15" s="51" customFormat="1" ht="16.5" thickBot="1">
      <c r="I7" s="54"/>
    </row>
    <row r="8" spans="2:15" s="58" customFormat="1" ht="19.5" thickBot="1">
      <c r="B8" s="81" t="s">
        <v>165</v>
      </c>
      <c r="C8" s="187" t="str">
        <f>IFERROR(VLOOKUP(VLOOKUP(rngDevis,Devis_Principal[],2),Listedesclients[],3,FALSE),"")</f>
        <v>Mairie de Marcenais</v>
      </c>
      <c r="D8" s="187"/>
      <c r="E8" s="187"/>
      <c r="F8" s="81" t="s">
        <v>14</v>
      </c>
      <c r="G8" s="218">
        <f>IFERROR(VLOOKUP(VLOOKUP(rngDevis,Devis_Principal[],2),Listedesclients[],9,FALSE),"")</f>
        <v>0</v>
      </c>
      <c r="H8" s="218"/>
      <c r="I8" s="218"/>
      <c r="J8" s="82"/>
      <c r="K8" s="83" t="s">
        <v>157</v>
      </c>
      <c r="L8" s="84" t="s">
        <v>215</v>
      </c>
    </row>
    <row r="9" spans="2:15" s="58" customFormat="1" ht="18.75">
      <c r="B9" s="81" t="s">
        <v>13</v>
      </c>
      <c r="C9" s="187">
        <f>IFERROR(VLOOKUP(VLOOKUP(rngDevis,Devis_Principal[],2),Listedesclients[],5,FALSE),"")</f>
        <v>0</v>
      </c>
      <c r="D9" s="187"/>
      <c r="E9" s="187"/>
      <c r="F9" s="81" t="s">
        <v>20</v>
      </c>
      <c r="G9" s="218">
        <f>IFERROR(VLOOKUP(VLOOKUP(rngDevis,Devis_Principal[],2),Listedesclients[],11,FALSE),"")</f>
        <v>0</v>
      </c>
      <c r="H9" s="218"/>
      <c r="I9" s="218"/>
      <c r="J9" s="85"/>
      <c r="K9" s="86" t="s">
        <v>158</v>
      </c>
      <c r="L9" s="137">
        <f>IFERROR(VLOOKUP(rngDevis,Devis_Principal[],3),"")</f>
        <v>42262</v>
      </c>
    </row>
    <row r="10" spans="2:15" s="58" customFormat="1" ht="18.75" customHeight="1">
      <c r="B10" s="82"/>
      <c r="C10" s="187" t="str">
        <f>IFERROR(VLOOKUP(VLOOKUP(rngDevis,Devis_Principal[],2),Listedesclients[],8,FALSE)&amp;" "&amp; VLOOKUP(VLOOKUP(L8,Devis_Principal[],2,FALSE),Listedesclients[],6,FALSE),"")</f>
        <v xml:space="preserve"> </v>
      </c>
      <c r="D10" s="187"/>
      <c r="E10" s="187"/>
      <c r="F10" s="81" t="s">
        <v>59</v>
      </c>
      <c r="G10" s="221">
        <f>IFERROR(VLOOKUP(VLOOKUP(rngDevis,Devis_Principal[],2),Listedesclients[],10,FALSE),"")</f>
        <v>0</v>
      </c>
      <c r="H10" s="221"/>
      <c r="I10" s="221"/>
      <c r="J10" s="221"/>
      <c r="K10" s="82"/>
      <c r="L10" s="82"/>
    </row>
    <row r="11" spans="2:15" s="58" customFormat="1" ht="26.25" customHeight="1">
      <c r="B11" s="131" t="s">
        <v>169</v>
      </c>
      <c r="C11" s="220">
        <f>IFERROR(VLOOKUP(VLOOKUP(rngDevis,Devis_Principal[],2),Listedesclients[],4,FALSE),"")</f>
        <v>0</v>
      </c>
      <c r="D11" s="220"/>
      <c r="E11" s="220"/>
      <c r="F11" s="81"/>
      <c r="G11" s="117"/>
      <c r="H11" s="117"/>
      <c r="I11" s="117"/>
      <c r="J11" s="82"/>
      <c r="K11" s="82"/>
      <c r="L11" s="124"/>
    </row>
    <row r="12" spans="2:15" s="51" customFormat="1" ht="18.75">
      <c r="B12" s="67"/>
      <c r="C12" s="88"/>
      <c r="D12" s="88"/>
      <c r="E12" s="88"/>
      <c r="F12" s="89"/>
      <c r="G12" s="90"/>
      <c r="H12" s="91"/>
      <c r="I12" s="90"/>
      <c r="J12" s="67"/>
      <c r="K12" s="67"/>
      <c r="L12" s="67"/>
    </row>
    <row r="13" spans="2:15" s="60" customFormat="1" ht="15.75">
      <c r="B13" s="216" t="str">
        <f>"Devis pour : "&amp;IFERROR(VLOOKUP(rngDevis,Devis_Principal[],4),"")</f>
        <v>Devis pour : Dispositif Grand Public</v>
      </c>
      <c r="C13" s="216"/>
      <c r="D13" s="216"/>
      <c r="E13" s="216"/>
      <c r="F13" s="216"/>
      <c r="G13" s="216"/>
      <c r="H13" s="216"/>
      <c r="I13" s="216"/>
      <c r="J13" s="216"/>
      <c r="K13" s="216"/>
    </row>
    <row r="14" spans="2:15" s="61" customFormat="1" ht="18.75">
      <c r="B14" s="126" t="s">
        <v>37</v>
      </c>
      <c r="C14" s="219" t="s">
        <v>8</v>
      </c>
      <c r="D14" s="219"/>
      <c r="E14" s="219"/>
      <c r="F14" s="219"/>
      <c r="G14" s="219"/>
      <c r="H14" s="127" t="s">
        <v>22</v>
      </c>
      <c r="I14" s="217" t="s">
        <v>25</v>
      </c>
      <c r="J14" s="217"/>
      <c r="K14" s="128" t="s">
        <v>24</v>
      </c>
      <c r="L14" s="129" t="s">
        <v>23</v>
      </c>
      <c r="O14" s="125"/>
    </row>
    <row r="15" spans="2:15" s="61" customFormat="1" ht="18.75">
      <c r="B15" s="114">
        <f t="array" ref="B15">IFERROR(INDEX(DétailsDevis[],SMALL(IF(DétailsDevis[N° de devis]=rngDevis,ROW(DétailsDevis[])-ROW(DétailsDevis[#Headers])), ROW(1:1)), MATCH($B$14, DétailsDevis[#Headers], 0)),"")</f>
        <v>1</v>
      </c>
      <c r="C15" s="225" t="str">
        <f t="array" ref="C15">IFERROR(INDEX(DétailsDevis[],SMALL(IF(DétailsDevis[N° de devis]=rngDevis,ROW(DétailsDevis[])-ROW(DétailsDevis[#Headers])), ROW(1:1)), MATCH($C$14, DétailsDevis[#Headers], 0)),"")</f>
        <v>Atelier Famille Rivière 14/04/2016</v>
      </c>
      <c r="D15" s="226"/>
      <c r="E15" s="226"/>
      <c r="F15" s="226"/>
      <c r="G15" s="227"/>
      <c r="H15" s="115">
        <f t="array" ref="H15">IFERROR(INDEX(DétailsDevis[],SMALL(IF(DétailsDevis[N° de devis]=rngDevis,ROW(DétailsDevis[])-ROW(DétailsDevis[#Headers])), ROW(1:1)), MATCH($H$14, DétailsDevis[#Headers], 0)),"")</f>
        <v>0</v>
      </c>
      <c r="I15" s="228">
        <f t="array" ref="I15">IFERROR(INDEX(DétailsDevis[],SMALL(IF(DétailsDevis[N° de devis]=rngDevis,ROW(DétailsDevis[])-ROW(DétailsDevis[#Headers])), ROW(1:1)), MATCH($I$14, DétailsDevis[#Headers], 0)),"")</f>
        <v>0</v>
      </c>
      <c r="J15" s="229"/>
      <c r="K15" s="166">
        <f t="array" ref="K15">IFERROR(INDEX(DétailsDevis[],SMALL(IF(DétailsDevis[N° de devis]=rngDevis,ROW(DétailsDevis[])-ROW(DétailsDevis[#Headers])), ROW(1:1)), MATCH($K$14, DétailsDevis[#Headers], 0)),"")</f>
        <v>0</v>
      </c>
      <c r="L15" s="113">
        <f t="shared" ref="L15:L37" si="0">IFERROR((H15*I15)-K15,"")</f>
        <v>0</v>
      </c>
    </row>
    <row r="16" spans="2:15" s="61" customFormat="1" ht="18.75">
      <c r="B16" s="114">
        <f t="array" ref="B16">IFERROR(INDEX(DétailsDevis[],SMALL(IF(DétailsDevis[N° de devis]=rngDevis,ROW(DétailsDevis[])-ROW(DétailsDevis[#Headers])), ROW(2:2)), MATCH($B$14, DétailsDevis[#Headers], 0)),"")</f>
        <v>2</v>
      </c>
      <c r="C16" s="225" t="str">
        <f t="array" ref="C16">IFERROR(INDEX(DétailsDevis[],SMALL(IF(DétailsDevis[N° de devis]=rngDevis,ROW(DétailsDevis[])-ROW(DétailsDevis[#Headers])), ROW(2:2)), MATCH($C$14, DétailsDevis[#Headers], 0)),"")</f>
        <v>Atelier Famille Rivière 28/07/2016</v>
      </c>
      <c r="D16" s="226"/>
      <c r="E16" s="226"/>
      <c r="F16" s="226"/>
      <c r="G16" s="227"/>
      <c r="H16" s="115">
        <f t="array" ref="H16">IFERROR(INDEX(DétailsDevis[],SMALL(IF(DétailsDevis[N° de devis]=rngDevis,ROW(DétailsDevis[])-ROW(DétailsDevis[#Headers])), ROW(2:2)), MATCH($H$14, DétailsDevis[#Headers], 0)),"")</f>
        <v>0</v>
      </c>
      <c r="I16" s="228">
        <f t="array" ref="I16">IFERROR(INDEX(DétailsDevis[],SMALL(IF(DétailsDevis[N° de devis]=rngDevis,ROW(DétailsDevis[])-ROW(DétailsDevis[#Headers])), ROW(2:2)), MATCH($I$14, DétailsDevis[#Headers], 0)),"")</f>
        <v>0</v>
      </c>
      <c r="J16" s="229"/>
      <c r="K16" s="170">
        <f t="array" ref="K16">IFERROR(INDEX(DétailsDevis[],SMALL(IF(DétailsDevis[N° de devis]=rngDevis,ROW(DétailsDevis[])-ROW(DétailsDevis[#Headers])), ROW(2:2)), MATCH($K$14, DétailsDevis[#Headers], 0)),"")</f>
        <v>0</v>
      </c>
      <c r="L16" s="113">
        <f t="shared" si="0"/>
        <v>0</v>
      </c>
    </row>
    <row r="17" spans="2:12" s="61" customFormat="1" ht="18.75">
      <c r="B17" s="114">
        <f t="array" ref="B17">IFERROR(INDEX(DétailsDevis[],SMALL(IF(DétailsDevis[N° de devis]=rngDevis,ROW(DétailsDevis[])-ROW(DétailsDevis[#Headers])), ROW(3:3)), MATCH($B$14, DétailsDevis[#Headers], 0)),"")</f>
        <v>3</v>
      </c>
      <c r="C17" s="225" t="str">
        <f t="array" ref="C17">IFERROR(INDEX(DétailsDevis[],SMALL(IF(DétailsDevis[N° de devis]=rngDevis,ROW(DétailsDevis[])-ROW(DétailsDevis[#Headers])), ROW(3:3)), MATCH($C$14, DétailsDevis[#Headers], 0)),"")</f>
        <v>Atelier Famille Rivière 11/08/2016</v>
      </c>
      <c r="D17" s="226"/>
      <c r="E17" s="226"/>
      <c r="F17" s="226"/>
      <c r="G17" s="227"/>
      <c r="H17" s="115">
        <f t="array" ref="H17">IFERROR(INDEX(DétailsDevis[],SMALL(IF(DétailsDevis[N° de devis]=rngDevis,ROW(DétailsDevis[])-ROW(DétailsDevis[#Headers])), ROW(3:3)), MATCH($H$14, DétailsDevis[#Headers], 0)),"")</f>
        <v>0</v>
      </c>
      <c r="I17" s="228">
        <f t="array" ref="I17">IFERROR(INDEX(DétailsDevis[],SMALL(IF(DétailsDevis[N° de devis]=rngDevis,ROW(DétailsDevis[])-ROW(DétailsDevis[#Headers])), ROW(3:3)), MATCH($I$14, DétailsDevis[#Headers], 0)),"")</f>
        <v>0</v>
      </c>
      <c r="J17" s="229"/>
      <c r="K17" s="170">
        <f t="array" ref="K17">IFERROR(INDEX(DétailsDevis[],SMALL(IF(DétailsDevis[N° de devis]=rngDevis,ROW(DétailsDevis[])-ROW(DétailsDevis[#Headers])), ROW(3:3)), MATCH($K$14, DétailsDevis[#Headers], 0)),"")</f>
        <v>0</v>
      </c>
      <c r="L17" s="113">
        <f t="shared" si="0"/>
        <v>0</v>
      </c>
    </row>
    <row r="18" spans="2:12" s="61" customFormat="1" ht="18.75">
      <c r="B18" s="114">
        <f t="array" ref="B18">IFERROR(INDEX(DétailsDevis[],SMALL(IF(DétailsDevis[N° de devis]=rngDevis,ROW(DétailsDevis[])-ROW(DétailsDevis[#Headers])), ROW(4:4)), MATCH($B$14, DétailsDevis[#Headers], 0)),"")</f>
        <v>4</v>
      </c>
      <c r="C18" s="225" t="str">
        <f t="array" ref="C18">IFERROR(INDEX(DétailsDevis[],SMALL(IF(DétailsDevis[N° de devis]=rngDevis,ROW(DétailsDevis[])-ROW(DétailsDevis[#Headers])), ROW(4:4)), MATCH($C$14, DétailsDevis[#Headers], 0)),"")</f>
        <v>Atelier Famille Rivière 20/10/2016</v>
      </c>
      <c r="D18" s="226"/>
      <c r="E18" s="226"/>
      <c r="F18" s="226"/>
      <c r="G18" s="227"/>
      <c r="H18" s="115">
        <f t="array" ref="H18">IFERROR(INDEX(DétailsDevis[],SMALL(IF(DétailsDevis[N° de devis]=rngDevis,ROW(DétailsDevis[])-ROW(DétailsDevis[#Headers])), ROW(4:4)), MATCH($H$14, DétailsDevis[#Headers], 0)),"")</f>
        <v>0</v>
      </c>
      <c r="I18" s="228">
        <f t="array" ref="I18">IFERROR(INDEX(DétailsDevis[],SMALL(IF(DétailsDevis[N° de devis]=rngDevis,ROW(DétailsDevis[])-ROW(DétailsDevis[#Headers])), ROW(4:4)), MATCH($I$14, DétailsDevis[#Headers], 0)),"")</f>
        <v>0</v>
      </c>
      <c r="J18" s="229"/>
      <c r="K18" s="170">
        <f t="array" ref="K18">IFERROR(INDEX(DétailsDevis[],SMALL(IF(DétailsDevis[N° de devis]=rngDevis,ROW(DétailsDevis[])-ROW(DétailsDevis[#Headers])), ROW(4:4)), MATCH($K$14, DétailsDevis[#Headers], 0)),"")</f>
        <v>0</v>
      </c>
      <c r="L18" s="113">
        <f t="shared" si="0"/>
        <v>0</v>
      </c>
    </row>
    <row r="19" spans="2:12" s="61" customFormat="1" ht="18.75">
      <c r="B19" s="114" t="str">
        <f t="array" ref="B19">IFERROR(INDEX(DétailsDevis[],SMALL(IF(DétailsDevis[N° de devis]=rngDevis,ROW(DétailsDevis[])-ROW(DétailsDevis[#Headers])), ROW(5:5)), MATCH($B$14, DétailsDevis[#Headers], 0)),"")</f>
        <v/>
      </c>
      <c r="C19" s="225" t="str">
        <f t="array" ref="C19">IFERROR(INDEX(DétailsDevis[],SMALL(IF(DétailsDevis[N° de devis]=rngDevis,ROW(DétailsDevis[])-ROW(DétailsDevis[#Headers])), ROW(5:5)), MATCH($C$14, DétailsDevis[#Headers], 0)),"")</f>
        <v/>
      </c>
      <c r="D19" s="226"/>
      <c r="E19" s="226"/>
      <c r="F19" s="226"/>
      <c r="G19" s="227"/>
      <c r="H19" s="115" t="str">
        <f t="array" ref="H19">IFERROR(INDEX(DétailsDevis[],SMALL(IF(DétailsDevis[N° de devis]=rngDevis,ROW(DétailsDevis[])-ROW(DétailsDevis[#Headers])), ROW(5:5)), MATCH($H$14, DétailsDevis[#Headers], 0)),"")</f>
        <v/>
      </c>
      <c r="I19" s="228" t="str">
        <f t="array" ref="I19">IFERROR(INDEX(DétailsDevis[],SMALL(IF(DétailsDevis[N° de devis]=rngDevis,ROW(DétailsDevis[])-ROW(DétailsDevis[#Headers])), ROW(5:5)), MATCH($I$14, DétailsDevis[#Headers], 0)),"")</f>
        <v/>
      </c>
      <c r="J19" s="229"/>
      <c r="K19" s="170" t="str">
        <f t="array" ref="K19">IFERROR(INDEX(DétailsDevis[],SMALL(IF(DétailsDevis[N° de devis]=rngDevis,ROW(DétailsDevis[])-ROW(DétailsDevis[#Headers])), ROW(5:5)), MATCH($K$14, DétailsDevis[#Headers], 0)),"")</f>
        <v/>
      </c>
      <c r="L19" s="113" t="str">
        <f t="shared" si="0"/>
        <v/>
      </c>
    </row>
    <row r="20" spans="2:12" s="61" customFormat="1" ht="18.75">
      <c r="B20" s="114" t="str">
        <f t="array" ref="B20">IFERROR(INDEX(DétailsDevis[],SMALL(IF(DétailsDevis[N° de devis]=rngDevis,ROW(DétailsDevis[])-ROW(DétailsDevis[#Headers])), ROW(6:6)), MATCH($B$14, DétailsDevis[#Headers], 0)),"")</f>
        <v/>
      </c>
      <c r="C20" s="225" t="str">
        <f t="array" ref="C20">IFERROR(INDEX(DétailsDevis[],SMALL(IF(DétailsDevis[N° de devis]=rngDevis,ROW(DétailsDevis[])-ROW(DétailsDevis[#Headers])), ROW(6:6)), MATCH($C$14, DétailsDevis[#Headers], 0)),"")</f>
        <v/>
      </c>
      <c r="D20" s="226"/>
      <c r="E20" s="226"/>
      <c r="F20" s="226"/>
      <c r="G20" s="227"/>
      <c r="H20" s="115" t="str">
        <f t="array" ref="H20">IFERROR(INDEX(DétailsDevis[],SMALL(IF(DétailsDevis[N° de devis]=rngDevis,ROW(DétailsDevis[])-ROW(DétailsDevis[#Headers])), ROW(6:6)), MATCH($H$14, DétailsDevis[#Headers], 0)),"")</f>
        <v/>
      </c>
      <c r="I20" s="228" t="str">
        <f t="array" ref="I20">IFERROR(INDEX(DétailsDevis[],SMALL(IF(DétailsDevis[N° de devis]=rngDevis,ROW(DétailsDevis[])-ROW(DétailsDevis[#Headers])), ROW(6:6)), MATCH($I$14, DétailsDevis[#Headers], 0)),"")</f>
        <v/>
      </c>
      <c r="J20" s="229"/>
      <c r="K20" s="170" t="str">
        <f t="array" ref="K20">IFERROR(INDEX(DétailsDevis[],SMALL(IF(DétailsDevis[N° de devis]=rngDevis,ROW(DétailsDevis[])-ROW(DétailsDevis[#Headers])), ROW(6:6)), MATCH($K$14, DétailsDevis[#Headers], 0)),"")</f>
        <v/>
      </c>
      <c r="L20" s="113" t="str">
        <f t="shared" si="0"/>
        <v/>
      </c>
    </row>
    <row r="21" spans="2:12" s="61" customFormat="1" ht="18.75">
      <c r="B21" s="114" t="str">
        <f t="array" ref="B21">IFERROR(INDEX(DétailsDevis[],SMALL(IF(DétailsDevis[N° de devis]=rngDevis,ROW(DétailsDevis[])-ROW(DétailsDevis[#Headers])), ROW(7:7)), MATCH($B$14, DétailsDevis[#Headers], 0)),"")</f>
        <v/>
      </c>
      <c r="C21" s="225" t="str">
        <f t="array" ref="C21">IFERROR(INDEX(DétailsDevis[],SMALL(IF(DétailsDevis[N° de devis]=rngDevis,ROW(DétailsDevis[])-ROW(DétailsDevis[#Headers])), ROW(7:7)), MATCH($C$14, DétailsDevis[#Headers], 0)),"")</f>
        <v/>
      </c>
      <c r="D21" s="226"/>
      <c r="E21" s="226"/>
      <c r="F21" s="226"/>
      <c r="G21" s="227"/>
      <c r="H21" s="115" t="str">
        <f t="array" ref="H21">IFERROR(INDEX(DétailsDevis[],SMALL(IF(DétailsDevis[N° de devis]=rngDevis,ROW(DétailsDevis[])-ROW(DétailsDevis[#Headers])), ROW(7:7)), MATCH($H$14, DétailsDevis[#Headers], 0)),"")</f>
        <v/>
      </c>
      <c r="I21" s="228" t="str">
        <f t="array" ref="I21">IFERROR(INDEX(DétailsDevis[],SMALL(IF(DétailsDevis[N° de devis]=rngDevis,ROW(DétailsDevis[])-ROW(DétailsDevis[#Headers])), ROW(7:7)), MATCH($I$14, DétailsDevis[#Headers], 0)),"")</f>
        <v/>
      </c>
      <c r="J21" s="229"/>
      <c r="K21" s="170" t="str">
        <f t="array" ref="K21">IFERROR(INDEX(DétailsDevis[],SMALL(IF(DétailsDevis[N° de devis]=rngDevis,ROW(DétailsDevis[])-ROW(DétailsDevis[#Headers])), ROW(7:7)), MATCH($K$14, DétailsDevis[#Headers], 0)),"")</f>
        <v/>
      </c>
      <c r="L21" s="113" t="str">
        <f t="shared" si="0"/>
        <v/>
      </c>
    </row>
    <row r="22" spans="2:12" s="61" customFormat="1" ht="18.75">
      <c r="B22" s="114" t="str">
        <f t="array" ref="B22">IFERROR(INDEX(DétailsDevis[],SMALL(IF(DétailsDevis[N° de devis]=rngDevis,ROW(DétailsDevis[])-ROW(DétailsDevis[#Headers])), ROW(8:8)), MATCH($B$14, DétailsDevis[#Headers], 0)),"")</f>
        <v/>
      </c>
      <c r="C22" s="225" t="str">
        <f t="array" ref="C22">IFERROR(INDEX(DétailsDevis[],SMALL(IF(DétailsDevis[N° de devis]=rngDevis,ROW(DétailsDevis[])-ROW(DétailsDevis[#Headers])), ROW(8:8)), MATCH($C$14, DétailsDevis[#Headers], 0)),"")</f>
        <v/>
      </c>
      <c r="D22" s="226"/>
      <c r="E22" s="226"/>
      <c r="F22" s="226"/>
      <c r="G22" s="227"/>
      <c r="H22" s="115" t="str">
        <f t="array" ref="H22">IFERROR(INDEX(DétailsDevis[],SMALL(IF(DétailsDevis[N° de devis]=rngDevis,ROW(DétailsDevis[])-ROW(DétailsDevis[#Headers])), ROW(8:8)), MATCH($H$14, DétailsDevis[#Headers], 0)),"")</f>
        <v/>
      </c>
      <c r="I22" s="228" t="str">
        <f t="array" ref="I22">IFERROR(INDEX(DétailsDevis[],SMALL(IF(DétailsDevis[N° de devis]=rngDevis,ROW(DétailsDevis[])-ROW(DétailsDevis[#Headers])), ROW(8:8)), MATCH($I$14, DétailsDevis[#Headers], 0)),"")</f>
        <v/>
      </c>
      <c r="J22" s="229"/>
      <c r="K22" s="170" t="str">
        <f t="array" ref="K22">IFERROR(INDEX(DétailsDevis[],SMALL(IF(DétailsDevis[N° de devis]=rngDevis,ROW(DétailsDevis[])-ROW(DétailsDevis[#Headers])), ROW(8:8)), MATCH($K$14, DétailsDevis[#Headers], 0)),"")</f>
        <v/>
      </c>
      <c r="L22" s="113" t="str">
        <f t="shared" si="0"/>
        <v/>
      </c>
    </row>
    <row r="23" spans="2:12" s="61" customFormat="1" ht="18.75">
      <c r="B23" s="114" t="str">
        <f t="array" ref="B23">IFERROR(INDEX(DétailsDevis[],SMALL(IF(DétailsDevis[N° de devis]=rngDevis,ROW(DétailsDevis[])-ROW(DétailsDevis[#Headers])), ROW(9:9)), MATCH($B$14, DétailsDevis[#Headers], 0)),"")</f>
        <v/>
      </c>
      <c r="C23" s="225" t="str">
        <f t="array" ref="C23">IFERROR(INDEX(DétailsDevis[],SMALL(IF(DétailsDevis[N° de devis]=rngDevis,ROW(DétailsDevis[])-ROW(DétailsDevis[#Headers])), ROW(9:9)), MATCH($C$14, DétailsDevis[#Headers], 0)),"")</f>
        <v/>
      </c>
      <c r="D23" s="226"/>
      <c r="E23" s="226"/>
      <c r="F23" s="226"/>
      <c r="G23" s="227"/>
      <c r="H23" s="115" t="str">
        <f t="array" ref="H23">IFERROR(INDEX(DétailsDevis[],SMALL(IF(DétailsDevis[N° de devis]=rngDevis,ROW(DétailsDevis[])-ROW(DétailsDevis[#Headers])), ROW(9:9)), MATCH($H$14, DétailsDevis[#Headers], 0)),"")</f>
        <v/>
      </c>
      <c r="I23" s="228" t="str">
        <f t="array" ref="I23">IFERROR(INDEX(DétailsDevis[],SMALL(IF(DétailsDevis[N° de devis]=rngDevis,ROW(DétailsDevis[])-ROW(DétailsDevis[#Headers])), ROW(9:9)), MATCH($I$14, DétailsDevis[#Headers], 0)),"")</f>
        <v/>
      </c>
      <c r="J23" s="229"/>
      <c r="K23" s="170" t="str">
        <f t="array" ref="K23">IFERROR(INDEX(DétailsDevis[],SMALL(IF(DétailsDevis[N° de devis]=rngDevis,ROW(DétailsDevis[])-ROW(DétailsDevis[#Headers])), ROW(9:9)), MATCH($K$14, DétailsDevis[#Headers], 0)),"")</f>
        <v/>
      </c>
      <c r="L23" s="113" t="str">
        <f t="shared" si="0"/>
        <v/>
      </c>
    </row>
    <row r="24" spans="2:12" s="61" customFormat="1" ht="18.75">
      <c r="B24" s="114" t="str">
        <f t="array" ref="B24">IFERROR(INDEX(DétailsDevis[],SMALL(IF(DétailsDevis[N° de devis]=rngDevis,ROW(DétailsDevis[])-ROW(DétailsDevis[#Headers])), ROW(10:10)), MATCH($B$14, DétailsDevis[#Headers], 0)),"")</f>
        <v/>
      </c>
      <c r="C24" s="225" t="str">
        <f t="array" ref="C24">IFERROR(INDEX(DétailsDevis[],SMALL(IF(DétailsDevis[N° de devis]=rngDevis,ROW(DétailsDevis[])-ROW(DétailsDevis[#Headers])), ROW(10:10)), MATCH($C$14, DétailsDevis[#Headers], 0)),"")</f>
        <v/>
      </c>
      <c r="D24" s="226"/>
      <c r="E24" s="226"/>
      <c r="F24" s="226"/>
      <c r="G24" s="227"/>
      <c r="H24" s="115" t="str">
        <f t="array" ref="H24">IFERROR(INDEX(DétailsDevis[],SMALL(IF(DétailsDevis[N° de devis]=rngDevis,ROW(DétailsDevis[])-ROW(DétailsDevis[#Headers])), ROW(10:10)), MATCH($H$14, DétailsDevis[#Headers], 0)),"")</f>
        <v/>
      </c>
      <c r="I24" s="228" t="str">
        <f t="array" ref="I24">IFERROR(INDEX(DétailsDevis[],SMALL(IF(DétailsDevis[N° de devis]=rngDevis,ROW(DétailsDevis[])-ROW(DétailsDevis[#Headers])), ROW(10:10)), MATCH($I$14, DétailsDevis[#Headers], 0)),"")</f>
        <v/>
      </c>
      <c r="J24" s="229"/>
      <c r="K24" s="170" t="str">
        <f t="array" ref="K24">IFERROR(INDEX(DétailsDevis[],SMALL(IF(DétailsDevis[N° de devis]=rngDevis,ROW(DétailsDevis[])-ROW(DétailsDevis[#Headers])), ROW(10:10)), MATCH($K$14, DétailsDevis[#Headers], 0)),"")</f>
        <v/>
      </c>
      <c r="L24" s="113" t="str">
        <f t="shared" si="0"/>
        <v/>
      </c>
    </row>
    <row r="25" spans="2:12" s="61" customFormat="1" ht="18.75">
      <c r="B25" s="114" t="str">
        <f t="array" ref="B25">IFERROR(INDEX(DétailsDevis[],SMALL(IF(DétailsDevis[N° de devis]=rngDevis,ROW(DétailsDevis[])-ROW(DétailsDevis[#Headers])), ROW(11:11)), MATCH($B$14, DétailsDevis[#Headers], 0)),"")</f>
        <v/>
      </c>
      <c r="C25" s="225" t="str">
        <f t="array" ref="C25">IFERROR(INDEX(DétailsDevis[],SMALL(IF(DétailsDevis[N° de devis]=rngDevis,ROW(DétailsDevis[])-ROW(DétailsDevis[#Headers])), ROW(11:11)), MATCH($C$14, DétailsDevis[#Headers], 0)),"")</f>
        <v/>
      </c>
      <c r="D25" s="226"/>
      <c r="E25" s="226"/>
      <c r="F25" s="226"/>
      <c r="G25" s="227"/>
      <c r="H25" s="115" t="str">
        <f t="array" ref="H25">IFERROR(INDEX(DétailsDevis[],SMALL(IF(DétailsDevis[N° de devis]=rngDevis,ROW(DétailsDevis[])-ROW(DétailsDevis[#Headers])), ROW(11:11)), MATCH($H$14, DétailsDevis[#Headers], 0)),"")</f>
        <v/>
      </c>
      <c r="I25" s="228" t="str">
        <f t="array" ref="I25">IFERROR(INDEX(DétailsDevis[],SMALL(IF(DétailsDevis[N° de devis]=rngDevis,ROW(DétailsDevis[])-ROW(DétailsDevis[#Headers])), ROW(11:11)), MATCH($I$14, DétailsDevis[#Headers], 0)),"")</f>
        <v/>
      </c>
      <c r="J25" s="229"/>
      <c r="K25" s="170" t="str">
        <f t="array" ref="K25">IFERROR(INDEX(DétailsDevis[],SMALL(IF(DétailsDevis[N° de devis]=rngDevis,ROW(DétailsDevis[])-ROW(DétailsDevis[#Headers])), ROW(11:11)), MATCH($K$14, DétailsDevis[#Headers], 0)),"")</f>
        <v/>
      </c>
      <c r="L25" s="113" t="str">
        <f t="shared" si="0"/>
        <v/>
      </c>
    </row>
    <row r="26" spans="2:12" s="61" customFormat="1" ht="18.75">
      <c r="B26" s="114" t="str">
        <f t="array" ref="B26">IFERROR(INDEX(DétailsDevis[],SMALL(IF(DétailsDevis[N° de devis]=rngDevis,ROW(DétailsDevis[])-ROW(DétailsDevis[#Headers])), ROW(12:12)), MATCH($B$14, DétailsDevis[#Headers], 0)),"")</f>
        <v/>
      </c>
      <c r="C26" s="225" t="str">
        <f t="array" ref="C26">IFERROR(INDEX(DétailsDevis[],SMALL(IF(DétailsDevis[N° de devis]=rngDevis,ROW(DétailsDevis[])-ROW(DétailsDevis[#Headers])), ROW(12:12)), MATCH($C$14, DétailsDevis[#Headers], 0)),"")</f>
        <v/>
      </c>
      <c r="D26" s="226"/>
      <c r="E26" s="226"/>
      <c r="F26" s="226"/>
      <c r="G26" s="227"/>
      <c r="H26" s="115" t="str">
        <f t="array" ref="H26">IFERROR(INDEX(DétailsDevis[],SMALL(IF(DétailsDevis[N° de devis]=rngDevis,ROW(DétailsDevis[])-ROW(DétailsDevis[#Headers])), ROW(12:12)), MATCH($H$14, DétailsDevis[#Headers], 0)),"")</f>
        <v/>
      </c>
      <c r="I26" s="228" t="str">
        <f t="array" ref="I26">IFERROR(INDEX(DétailsDevis[],SMALL(IF(DétailsDevis[N° de devis]=rngDevis,ROW(DétailsDevis[])-ROW(DétailsDevis[#Headers])), ROW(12:12)), MATCH($I$14, DétailsDevis[#Headers], 0)),"")</f>
        <v/>
      </c>
      <c r="J26" s="229"/>
      <c r="K26" s="170" t="str">
        <f t="array" ref="K26">IFERROR(INDEX(DétailsDevis[],SMALL(IF(DétailsDevis[N° de devis]=rngDevis,ROW(DétailsDevis[])-ROW(DétailsDevis[#Headers])), ROW(12:12)), MATCH($K$14, DétailsDevis[#Headers], 0)),"")</f>
        <v/>
      </c>
      <c r="L26" s="113" t="str">
        <f t="shared" si="0"/>
        <v/>
      </c>
    </row>
    <row r="27" spans="2:12" s="61" customFormat="1" ht="18.75">
      <c r="B27" s="114" t="str">
        <f t="array" ref="B27">IFERROR(INDEX(DétailsDevis[],SMALL(IF(DétailsDevis[N° de devis]=rngDevis,ROW(DétailsDevis[])-ROW(DétailsDevis[#Headers])), ROW(13:13)), MATCH($B$14, DétailsDevis[#Headers], 0)),"")</f>
        <v/>
      </c>
      <c r="C27" s="225" t="str">
        <f t="array" ref="C27">IFERROR(INDEX(DétailsDevis[],SMALL(IF(DétailsDevis[N° de devis]=rngDevis,ROW(DétailsDevis[])-ROW(DétailsDevis[#Headers])), ROW(13:13)), MATCH($C$14, DétailsDevis[#Headers], 0)),"")</f>
        <v/>
      </c>
      <c r="D27" s="226"/>
      <c r="E27" s="226"/>
      <c r="F27" s="226"/>
      <c r="G27" s="227"/>
      <c r="H27" s="115" t="str">
        <f t="array" ref="H27">IFERROR(INDEX(DétailsDevis[],SMALL(IF(DétailsDevis[N° de devis]=rngDevis,ROW(DétailsDevis[])-ROW(DétailsDevis[#Headers])), ROW(13:13)), MATCH($H$14, DétailsDevis[#Headers], 0)),"")</f>
        <v/>
      </c>
      <c r="I27" s="228" t="str">
        <f t="array" ref="I27">IFERROR(INDEX(DétailsDevis[],SMALL(IF(DétailsDevis[N° de devis]=rngDevis,ROW(DétailsDevis[])-ROW(DétailsDevis[#Headers])), ROW(13:13)), MATCH($I$14, DétailsDevis[#Headers], 0)),"")</f>
        <v/>
      </c>
      <c r="J27" s="229"/>
      <c r="K27" s="170" t="str">
        <f t="array" ref="K27">IFERROR(INDEX(DétailsDevis[],SMALL(IF(DétailsDevis[N° de devis]=rngDevis,ROW(DétailsDevis[])-ROW(DétailsDevis[#Headers])), ROW(13:13)), MATCH($K$14, DétailsDevis[#Headers], 0)),"")</f>
        <v/>
      </c>
      <c r="L27" s="113" t="str">
        <f t="shared" si="0"/>
        <v/>
      </c>
    </row>
    <row r="28" spans="2:12" s="61" customFormat="1" ht="18.75">
      <c r="B28" s="114" t="str">
        <f t="array" ref="B28">IFERROR(INDEX(DétailsDevis[],SMALL(IF(DétailsDevis[N° de devis]=rngDevis,ROW(DétailsDevis[])-ROW(DétailsDevis[#Headers])), ROW(14:14)), MATCH($B$14, DétailsDevis[#Headers], 0)),"")</f>
        <v/>
      </c>
      <c r="C28" s="225" t="str">
        <f t="array" ref="C28">IFERROR(INDEX(DétailsDevis[],SMALL(IF(DétailsDevis[N° de devis]=rngDevis,ROW(DétailsDevis[])-ROW(DétailsDevis[#Headers])), ROW(14:14)), MATCH($C$14, DétailsDevis[#Headers], 0)),"")</f>
        <v/>
      </c>
      <c r="D28" s="226"/>
      <c r="E28" s="226"/>
      <c r="F28" s="226"/>
      <c r="G28" s="227"/>
      <c r="H28" s="115" t="str">
        <f t="array" ref="H28">IFERROR(INDEX(DétailsDevis[],SMALL(IF(DétailsDevis[N° de devis]=rngDevis,ROW(DétailsDevis[])-ROW(DétailsDevis[#Headers])), ROW(14:14)), MATCH($H$14, DétailsDevis[#Headers], 0)),"")</f>
        <v/>
      </c>
      <c r="I28" s="228" t="str">
        <f t="array" ref="I28">IFERROR(INDEX(DétailsDevis[],SMALL(IF(DétailsDevis[N° de devis]=rngDevis,ROW(DétailsDevis[])-ROW(DétailsDevis[#Headers])), ROW(14:14)), MATCH($I$14, DétailsDevis[#Headers], 0)),"")</f>
        <v/>
      </c>
      <c r="J28" s="229"/>
      <c r="K28" s="170" t="str">
        <f t="array" ref="K28">IFERROR(INDEX(DétailsDevis[],SMALL(IF(DétailsDevis[N° de devis]=rngDevis,ROW(DétailsDevis[])-ROW(DétailsDevis[#Headers])), ROW(14:14)), MATCH($K$14, DétailsDevis[#Headers], 0)),"")</f>
        <v/>
      </c>
      <c r="L28" s="113" t="str">
        <f t="shared" si="0"/>
        <v/>
      </c>
    </row>
    <row r="29" spans="2:12" s="61" customFormat="1" ht="18.75">
      <c r="B29" s="114" t="str">
        <f t="array" ref="B29">IFERROR(INDEX(DétailsDevis[],SMALL(IF(DétailsDevis[N° de devis]=rngDevis,ROW(DétailsDevis[])-ROW(DétailsDevis[#Headers])), ROW(15:15)), MATCH($B$14, DétailsDevis[#Headers], 0)),"")</f>
        <v/>
      </c>
      <c r="C29" s="225" t="str">
        <f t="array" ref="C29">IFERROR(INDEX(DétailsDevis[],SMALL(IF(DétailsDevis[N° de devis]=rngDevis,ROW(DétailsDevis[])-ROW(DétailsDevis[#Headers])), ROW(15:15)), MATCH($C$14, DétailsDevis[#Headers], 0)),"")</f>
        <v/>
      </c>
      <c r="D29" s="226"/>
      <c r="E29" s="226"/>
      <c r="F29" s="226"/>
      <c r="G29" s="227"/>
      <c r="H29" s="115" t="str">
        <f t="array" ref="H29">IFERROR(INDEX(DétailsDevis[],SMALL(IF(DétailsDevis[N° de devis]=rngDevis,ROW(DétailsDevis[])-ROW(DétailsDevis[#Headers])), ROW(15:15)), MATCH($H$14, DétailsDevis[#Headers], 0)),"")</f>
        <v/>
      </c>
      <c r="I29" s="228" t="str">
        <f t="array" ref="I29">IFERROR(INDEX(DétailsDevis[],SMALL(IF(DétailsDevis[N° de devis]=rngDevis,ROW(DétailsDevis[])-ROW(DétailsDevis[#Headers])), ROW(15:15)), MATCH($I$14, DétailsDevis[#Headers], 0)),"")</f>
        <v/>
      </c>
      <c r="J29" s="229"/>
      <c r="K29" s="170" t="str">
        <f t="array" ref="K29">IFERROR(INDEX(DétailsDevis[],SMALL(IF(DétailsDevis[N° de devis]=rngDevis,ROW(DétailsDevis[])-ROW(DétailsDevis[#Headers])), ROW(15:15)), MATCH($K$14, DétailsDevis[#Headers], 0)),"")</f>
        <v/>
      </c>
      <c r="L29" s="113" t="str">
        <f t="shared" si="0"/>
        <v/>
      </c>
    </row>
    <row r="30" spans="2:12" s="61" customFormat="1" ht="18.75">
      <c r="B30" s="114" t="str">
        <f t="array" ref="B30">IFERROR(INDEX(DétailsDevis[],SMALL(IF(DétailsDevis[N° de devis]=rngDevis,ROW(DétailsDevis[])-ROW(DétailsDevis[#Headers])), ROW(16:16)), MATCH($B$14, DétailsDevis[#Headers], 0)),"")</f>
        <v/>
      </c>
      <c r="C30" s="225" t="str">
        <f t="array" ref="C30">IFERROR(INDEX(DétailsDevis[],SMALL(IF(DétailsDevis[N° de devis]=rngDevis,ROW(DétailsDevis[])-ROW(DétailsDevis[#Headers])), ROW(16:16)), MATCH($C$14, DétailsDevis[#Headers], 0)),"")</f>
        <v/>
      </c>
      <c r="D30" s="226"/>
      <c r="E30" s="226"/>
      <c r="F30" s="226"/>
      <c r="G30" s="227"/>
      <c r="H30" s="115" t="str">
        <f t="array" ref="H30">IFERROR(INDEX(DétailsDevis[],SMALL(IF(DétailsDevis[N° de devis]=rngDevis,ROW(DétailsDevis[])-ROW(DétailsDevis[#Headers])), ROW(16:16)), MATCH($H$14, DétailsDevis[#Headers], 0)),"")</f>
        <v/>
      </c>
      <c r="I30" s="228" t="str">
        <f t="array" ref="I30">IFERROR(INDEX(DétailsDevis[],SMALL(IF(DétailsDevis[N° de devis]=rngDevis,ROW(DétailsDevis[])-ROW(DétailsDevis[#Headers])), ROW(16:16)), MATCH($I$14, DétailsDevis[#Headers], 0)),"")</f>
        <v/>
      </c>
      <c r="J30" s="229"/>
      <c r="K30" s="170" t="str">
        <f t="array" ref="K30">IFERROR(INDEX(DétailsDevis[],SMALL(IF(DétailsDevis[N° de devis]=rngDevis,ROW(DétailsDevis[])-ROW(DétailsDevis[#Headers])), ROW(16:16)), MATCH($K$14, DétailsDevis[#Headers], 0)),"")</f>
        <v/>
      </c>
      <c r="L30" s="113" t="str">
        <f t="shared" si="0"/>
        <v/>
      </c>
    </row>
    <row r="31" spans="2:12" s="61" customFormat="1" ht="18.75">
      <c r="B31" s="114" t="str">
        <f t="array" ref="B31">IFERROR(INDEX(DétailsDevis[],SMALL(IF(DétailsDevis[N° de devis]=rngDevis,ROW(DétailsDevis[])-ROW(DétailsDevis[#Headers])), ROW(17:17)), MATCH($B$14, DétailsDevis[#Headers], 0)),"")</f>
        <v/>
      </c>
      <c r="C31" s="225" t="str">
        <f t="array" ref="C31">IFERROR(INDEX(DétailsDevis[],SMALL(IF(DétailsDevis[N° de devis]=rngDevis,ROW(DétailsDevis[])-ROW(DétailsDevis[#Headers])), ROW(17:17)), MATCH($C$14, DétailsDevis[#Headers], 0)),"")</f>
        <v/>
      </c>
      <c r="D31" s="226"/>
      <c r="E31" s="226"/>
      <c r="F31" s="226"/>
      <c r="G31" s="227"/>
      <c r="H31" s="115" t="str">
        <f t="array" ref="H31">IFERROR(INDEX(DétailsDevis[],SMALL(IF(DétailsDevis[N° de devis]=rngDevis,ROW(DétailsDevis[])-ROW(DétailsDevis[#Headers])), ROW(17:17)), MATCH($H$14, DétailsDevis[#Headers], 0)),"")</f>
        <v/>
      </c>
      <c r="I31" s="228" t="str">
        <f t="array" ref="I31">IFERROR(INDEX(DétailsDevis[],SMALL(IF(DétailsDevis[N° de devis]=rngDevis,ROW(DétailsDevis[])-ROW(DétailsDevis[#Headers])), ROW(17:17)), MATCH($I$14, DétailsDevis[#Headers], 0)),"")</f>
        <v/>
      </c>
      <c r="J31" s="229"/>
      <c r="K31" s="170" t="str">
        <f t="array" ref="K31">IFERROR(INDEX(DétailsDevis[],SMALL(IF(DétailsDevis[N° de devis]=rngDevis,ROW(DétailsDevis[])-ROW(DétailsDevis[#Headers])), ROW(17:17)), MATCH($K$14, DétailsDevis[#Headers], 0)),"")</f>
        <v/>
      </c>
      <c r="L31" s="113" t="str">
        <f t="shared" si="0"/>
        <v/>
      </c>
    </row>
    <row r="32" spans="2:12" s="61" customFormat="1" ht="18.75">
      <c r="B32" s="114" t="str">
        <f t="array" ref="B32">IFERROR(INDEX(DétailsDevis[],SMALL(IF(DétailsDevis[N° de devis]=rngDevis,ROW(DétailsDevis[])-ROW(DétailsDevis[#Headers])), ROW(18:18)), MATCH($B$14, DétailsDevis[#Headers], 0)),"")</f>
        <v/>
      </c>
      <c r="C32" s="225" t="str">
        <f t="array" ref="C32">IFERROR(INDEX(DétailsDevis[],SMALL(IF(DétailsDevis[N° de devis]=rngDevis,ROW(DétailsDevis[])-ROW(DétailsDevis[#Headers])), ROW(18:18)), MATCH($C$14, DétailsDevis[#Headers], 0)),"")</f>
        <v/>
      </c>
      <c r="D32" s="226"/>
      <c r="E32" s="226"/>
      <c r="F32" s="226"/>
      <c r="G32" s="227"/>
      <c r="H32" s="115" t="str">
        <f t="array" ref="H32">IFERROR(INDEX(DétailsDevis[],SMALL(IF(DétailsDevis[N° de devis]=rngDevis,ROW(DétailsDevis[])-ROW(DétailsDevis[#Headers])), ROW(18:18)), MATCH($H$14, DétailsDevis[#Headers], 0)),"")</f>
        <v/>
      </c>
      <c r="I32" s="228" t="str">
        <f t="array" ref="I32">IFERROR(INDEX(DétailsDevis[],SMALL(IF(DétailsDevis[N° de devis]=rngDevis,ROW(DétailsDevis[])-ROW(DétailsDevis[#Headers])), ROW(18:18)), MATCH($I$14, DétailsDevis[#Headers], 0)),"")</f>
        <v/>
      </c>
      <c r="J32" s="229"/>
      <c r="K32" s="170" t="str">
        <f t="array" ref="K32">IFERROR(INDEX(DétailsDevis[],SMALL(IF(DétailsDevis[N° de devis]=rngDevis,ROW(DétailsDevis[])-ROW(DétailsDevis[#Headers])), ROW(18:18)), MATCH($K$14, DétailsDevis[#Headers], 0)),"")</f>
        <v/>
      </c>
      <c r="L32" s="113" t="str">
        <f t="shared" si="0"/>
        <v/>
      </c>
    </row>
    <row r="33" spans="2:12" s="61" customFormat="1" ht="18.75">
      <c r="B33" s="114" t="str">
        <f t="array" ref="B33">IFERROR(INDEX(DétailsDevis[],SMALL(IF(DétailsDevis[N° de devis]=rngDevis,ROW(DétailsDevis[])-ROW(DétailsDevis[#Headers])), ROW(19:19)), MATCH($B$14, DétailsDevis[#Headers], 0)),"")</f>
        <v/>
      </c>
      <c r="C33" s="225" t="str">
        <f t="array" ref="C33">IFERROR(INDEX(DétailsDevis[],SMALL(IF(DétailsDevis[N° de devis]=rngDevis,ROW(DétailsDevis[])-ROW(DétailsDevis[#Headers])), ROW(19:19)), MATCH($C$14, DétailsDevis[#Headers], 0)),"")</f>
        <v/>
      </c>
      <c r="D33" s="226"/>
      <c r="E33" s="226"/>
      <c r="F33" s="226"/>
      <c r="G33" s="227"/>
      <c r="H33" s="115" t="str">
        <f t="array" ref="H33">IFERROR(INDEX(DétailsDevis[],SMALL(IF(DétailsDevis[N° de devis]=rngDevis,ROW(DétailsDevis[])-ROW(DétailsDevis[#Headers])), ROW(19:19)), MATCH($H$14, DétailsDevis[#Headers], 0)),"")</f>
        <v/>
      </c>
      <c r="I33" s="228" t="str">
        <f t="array" ref="I33">IFERROR(INDEX(DétailsDevis[],SMALL(IF(DétailsDevis[N° de devis]=rngDevis,ROW(DétailsDevis[])-ROW(DétailsDevis[#Headers])), ROW(19:19)), MATCH($I$14, DétailsDevis[#Headers], 0)),"")</f>
        <v/>
      </c>
      <c r="J33" s="229"/>
      <c r="K33" s="170" t="str">
        <f t="array" ref="K33">IFERROR(INDEX(DétailsDevis[],SMALL(IF(DétailsDevis[N° de devis]=rngDevis,ROW(DétailsDevis[])-ROW(DétailsDevis[#Headers])), ROW(19:19)), MATCH($K$14, DétailsDevis[#Headers], 0)),"")</f>
        <v/>
      </c>
      <c r="L33" s="113" t="str">
        <f t="shared" si="0"/>
        <v/>
      </c>
    </row>
    <row r="34" spans="2:12" s="61" customFormat="1" ht="18.75">
      <c r="B34" s="114" t="str">
        <f t="array" ref="B34">IFERROR(INDEX(DétailsDevis[],SMALL(IF(DétailsDevis[N° de devis]=rngDevis,ROW(DétailsDevis[])-ROW(DétailsDevis[#Headers])), ROW(20:20)), MATCH($B$14, DétailsDevis[#Headers], 0)),"")</f>
        <v/>
      </c>
      <c r="C34" s="225" t="str">
        <f t="array" ref="C34">IFERROR(INDEX(DétailsDevis[],SMALL(IF(DétailsDevis[N° de devis]=rngDevis,ROW(DétailsDevis[])-ROW(DétailsDevis[#Headers])), ROW(20:20)), MATCH($C$14, DétailsDevis[#Headers], 0)),"")</f>
        <v/>
      </c>
      <c r="D34" s="226"/>
      <c r="E34" s="226"/>
      <c r="F34" s="226"/>
      <c r="G34" s="227"/>
      <c r="H34" s="115" t="str">
        <f t="array" ref="H34">IFERROR(INDEX(DétailsDevis[],SMALL(IF(DétailsDevis[N° de devis]=rngDevis,ROW(DétailsDevis[])-ROW(DétailsDevis[#Headers])), ROW(20:20)), MATCH($H$14, DétailsDevis[#Headers], 0)),"")</f>
        <v/>
      </c>
      <c r="I34" s="228" t="str">
        <f t="array" ref="I34">IFERROR(INDEX(DétailsDevis[],SMALL(IF(DétailsDevis[N° de devis]=rngDevis,ROW(DétailsDevis[])-ROW(DétailsDevis[#Headers])), ROW(20:20)), MATCH($I$14, DétailsDevis[#Headers], 0)),"")</f>
        <v/>
      </c>
      <c r="J34" s="229"/>
      <c r="K34" s="170" t="str">
        <f t="array" ref="K34">IFERROR(INDEX(DétailsDevis[],SMALL(IF(DétailsDevis[N° de devis]=rngDevis,ROW(DétailsDevis[])-ROW(DétailsDevis[#Headers])), ROW(20:20)), MATCH($K$14, DétailsDevis[#Headers], 0)),"")</f>
        <v/>
      </c>
      <c r="L34" s="113" t="str">
        <f t="shared" si="0"/>
        <v/>
      </c>
    </row>
    <row r="35" spans="2:12" s="61" customFormat="1" ht="18.75">
      <c r="B35" s="114" t="str">
        <f t="array" ref="B35">IFERROR(INDEX(DétailsDevis[],SMALL(IF(DétailsDevis[N° de devis]=rngDevis,ROW(DétailsDevis[])-ROW(DétailsDevis[#Headers])), ROW(21:21)), MATCH($B$14, DétailsDevis[#Headers], 0)),"")</f>
        <v/>
      </c>
      <c r="C35" s="225" t="str">
        <f t="array" ref="C35">IFERROR(INDEX(DétailsDevis[],SMALL(IF(DétailsDevis[N° de devis]=rngDevis,ROW(DétailsDevis[])-ROW(DétailsDevis[#Headers])), ROW(21:21)), MATCH($C$14, DétailsDevis[#Headers], 0)),"")</f>
        <v/>
      </c>
      <c r="D35" s="226"/>
      <c r="E35" s="226"/>
      <c r="F35" s="226"/>
      <c r="G35" s="227"/>
      <c r="H35" s="115" t="str">
        <f t="array" ref="H35">IFERROR(INDEX(DétailsDevis[],SMALL(IF(DétailsDevis[N° de devis]=rngDevis,ROW(DétailsDevis[])-ROW(DétailsDevis[#Headers])), ROW(21:21)), MATCH($H$14, DétailsDevis[#Headers], 0)),"")</f>
        <v/>
      </c>
      <c r="I35" s="228" t="str">
        <f t="array" ref="I35">IFERROR(INDEX(DétailsDevis[],SMALL(IF(DétailsDevis[N° de devis]=rngDevis,ROW(DétailsDevis[])-ROW(DétailsDevis[#Headers])), ROW(21:21)), MATCH($I$14, DétailsDevis[#Headers], 0)),"")</f>
        <v/>
      </c>
      <c r="J35" s="229"/>
      <c r="K35" s="170" t="str">
        <f t="array" ref="K35">IFERROR(INDEX(DétailsDevis[],SMALL(IF(DétailsDevis[N° de devis]=rngDevis,ROW(DétailsDevis[])-ROW(DétailsDevis[#Headers])), ROW(21:21)), MATCH($K$14, DétailsDevis[#Headers], 0)),"")</f>
        <v/>
      </c>
      <c r="L35" s="113" t="str">
        <f t="shared" si="0"/>
        <v/>
      </c>
    </row>
    <row r="36" spans="2:12" s="61" customFormat="1" ht="18.75">
      <c r="B36" s="114" t="str">
        <f t="array" ref="B36">IFERROR(INDEX(DétailsDevis[],SMALL(IF(DétailsDevis[N° de devis]=rngDevis,ROW(DétailsDevis[])-ROW(DétailsDevis[#Headers])), ROW(22:22)), MATCH($B$14, DétailsDevis[#Headers], 0)),"")</f>
        <v/>
      </c>
      <c r="C36" s="225" t="str">
        <f t="array" ref="C36">IFERROR(INDEX(DétailsDevis[],SMALL(IF(DétailsDevis[N° de devis]=rngDevis,ROW(DétailsDevis[])-ROW(DétailsDevis[#Headers])), ROW(22:22)), MATCH($C$14, DétailsDevis[#Headers], 0)),"")</f>
        <v/>
      </c>
      <c r="D36" s="226"/>
      <c r="E36" s="226"/>
      <c r="F36" s="226"/>
      <c r="G36" s="227"/>
      <c r="H36" s="115" t="str">
        <f t="array" ref="H36">IFERROR(INDEX(DétailsDevis[],SMALL(IF(DétailsDevis[N° de devis]=rngDevis,ROW(DétailsDevis[])-ROW(DétailsDevis[#Headers])), ROW(22:22)), MATCH($H$14, DétailsDevis[#Headers], 0)),"")</f>
        <v/>
      </c>
      <c r="I36" s="228" t="str">
        <f t="array" ref="I36">IFERROR(INDEX(DétailsDevis[],SMALL(IF(DétailsDevis[N° de devis]=rngDevis,ROW(DétailsDevis[])-ROW(DétailsDevis[#Headers])), ROW(22:22)), MATCH($I$14, DétailsDevis[#Headers], 0)),"")</f>
        <v/>
      </c>
      <c r="J36" s="229"/>
      <c r="K36" s="170" t="str">
        <f t="array" ref="K36">IFERROR(INDEX(DétailsDevis[],SMALL(IF(DétailsDevis[N° de devis]=rngDevis,ROW(DétailsDevis[])-ROW(DétailsDevis[#Headers])), ROW(22:22)), MATCH($K$14, DétailsDevis[#Headers], 0)),"")</f>
        <v/>
      </c>
      <c r="L36" s="113" t="str">
        <f t="shared" si="0"/>
        <v/>
      </c>
    </row>
    <row r="37" spans="2:12" s="61" customFormat="1" ht="18.75">
      <c r="B37" s="114" t="str">
        <f t="array" ref="B37">IFERROR(INDEX(DétailsDevis[],SMALL(IF(DétailsDevis[N° de devis]=rngDevis,ROW(DétailsDevis[])-ROW(DétailsDevis[#Headers])), ROW(23:23)), MATCH($B$14, DétailsDevis[#Headers], 0)),"")</f>
        <v/>
      </c>
      <c r="C37" s="225" t="str">
        <f t="array" ref="C37">IFERROR(INDEX(DétailsDevis[],SMALL(IF(DétailsDevis[N° de devis]=rngDevis,ROW(DétailsDevis[])-ROW(DétailsDevis[#Headers])), ROW(23:23)), MATCH($C$14, DétailsDevis[#Headers], 0)),"")</f>
        <v/>
      </c>
      <c r="D37" s="226"/>
      <c r="E37" s="226"/>
      <c r="F37" s="226"/>
      <c r="G37" s="227"/>
      <c r="H37" s="115" t="str">
        <f t="array" ref="H37">IFERROR(INDEX(DétailsDevis[],SMALL(IF(DétailsDevis[N° de devis]=rngDevis,ROW(DétailsDevis[])-ROW(DétailsDevis[#Headers])), ROW(23:23)), MATCH($H$14, DétailsDevis[#Headers], 0)),"")</f>
        <v/>
      </c>
      <c r="I37" s="228" t="str">
        <f t="array" ref="I37">IFERROR(INDEX(DétailsDevis[],SMALL(IF(DétailsDevis[N° de devis]=rngDevis,ROW(DétailsDevis[])-ROW(DétailsDevis[#Headers])), ROW(23:23)), MATCH($I$14, DétailsDevis[#Headers], 0)),"")</f>
        <v/>
      </c>
      <c r="J37" s="229"/>
      <c r="K37" s="170" t="str">
        <f t="array" ref="K37">IFERROR(INDEX(DétailsDevis[],SMALL(IF(DétailsDevis[N° de devis]=rngDevis,ROW(DétailsDevis[])-ROW(DétailsDevis[#Headers])), ROW(23:23)), MATCH($K$14, DétailsDevis[#Headers], 0)),"")</f>
        <v/>
      </c>
      <c r="L37" s="113" t="str">
        <f t="shared" si="0"/>
        <v/>
      </c>
    </row>
    <row r="38" spans="2:12" s="61" customFormat="1" ht="25.5" customHeight="1">
      <c r="B38" s="78"/>
      <c r="C38" s="78"/>
      <c r="D38" s="79"/>
      <c r="E38" s="79"/>
      <c r="F38" s="79"/>
      <c r="G38" s="79"/>
      <c r="H38" s="80"/>
      <c r="I38" s="222" t="s">
        <v>164</v>
      </c>
      <c r="J38" s="223"/>
      <c r="K38" s="224"/>
      <c r="L38" s="113">
        <f>SUM(L15:L37)</f>
        <v>0</v>
      </c>
    </row>
    <row r="39" spans="2:12" s="61" customFormat="1" ht="18.75">
      <c r="C39" s="62"/>
      <c r="H39" s="63"/>
      <c r="K39" s="69" t="s">
        <v>19</v>
      </c>
      <c r="L39" s="70">
        <f>VLOOKUP(rngDevis,Devis_Principal[],7)</f>
        <v>0</v>
      </c>
    </row>
    <row r="40" spans="2:12" s="61" customFormat="1" ht="18.75">
      <c r="K40" s="69"/>
      <c r="L40" s="71"/>
    </row>
    <row r="41" spans="2:12" s="51" customFormat="1" ht="18.75">
      <c r="B41" s="193" t="s">
        <v>104</v>
      </c>
      <c r="C41" s="193"/>
      <c r="D41" s="193"/>
      <c r="E41" s="193"/>
      <c r="F41" s="193"/>
      <c r="G41" s="193"/>
      <c r="H41" s="193"/>
      <c r="I41" s="193"/>
      <c r="J41" s="64"/>
      <c r="K41" s="72" t="s">
        <v>1</v>
      </c>
      <c r="L41" s="73">
        <f>(L38+L39)-L40</f>
        <v>0</v>
      </c>
    </row>
    <row r="42" spans="2:12" s="51" customFormat="1" ht="15.75">
      <c r="B42" s="65"/>
      <c r="H42" s="54"/>
    </row>
    <row r="43" spans="2:12" s="59" customFormat="1" ht="15.75">
      <c r="B43" s="139"/>
    </row>
    <row r="44" spans="2:12" s="51" customFormat="1" ht="15.75">
      <c r="B44" s="139"/>
    </row>
    <row r="45" spans="2:12" s="52" customFormat="1" ht="39" customHeight="1"/>
    <row r="46" spans="2:12" s="52" customFormat="1" ht="39" customHeight="1"/>
    <row r="47" spans="2:12" s="52" customFormat="1" ht="15.75"/>
    <row r="48" spans="2:12" s="53" customFormat="1" ht="18.75" customHeight="1"/>
    <row r="49" spans="2:12" s="53" customFormat="1" ht="18.75" customHeight="1"/>
    <row r="50" spans="2:12" s="52" customFormat="1" ht="15.75"/>
    <row r="51" spans="2:12" s="52" customFormat="1" ht="18.75" customHeight="1"/>
    <row r="52" spans="2:12" s="52" customFormat="1" ht="18.75" customHeight="1"/>
    <row r="53" spans="2:12" s="51" customFormat="1" ht="18.75">
      <c r="B53" s="67"/>
      <c r="C53" s="67"/>
      <c r="D53" s="67"/>
      <c r="E53" s="67"/>
      <c r="F53" s="67"/>
      <c r="G53" s="67"/>
      <c r="H53" s="67"/>
      <c r="I53" s="68"/>
      <c r="J53" s="67"/>
      <c r="K53" s="67"/>
      <c r="L53" s="67"/>
    </row>
  </sheetData>
  <sheetProtection formatCells="0" formatColumns="0" formatRows="0" selectLockedCells="1" sort="0"/>
  <dataConsolidate/>
  <mergeCells count="72">
    <mergeCell ref="C15:G15"/>
    <mergeCell ref="I15:J15"/>
    <mergeCell ref="I16:J16"/>
    <mergeCell ref="C17:G17"/>
    <mergeCell ref="I17:J17"/>
    <mergeCell ref="C18:G18"/>
    <mergeCell ref="I18:J18"/>
    <mergeCell ref="C16:G16"/>
    <mergeCell ref="C19:G19"/>
    <mergeCell ref="I19:J19"/>
    <mergeCell ref="C20:G20"/>
    <mergeCell ref="I20:J20"/>
    <mergeCell ref="C21:G21"/>
    <mergeCell ref="I21:J21"/>
    <mergeCell ref="C22:G22"/>
    <mergeCell ref="I22:J22"/>
    <mergeCell ref="C23:G23"/>
    <mergeCell ref="I23:J23"/>
    <mergeCell ref="C24:G24"/>
    <mergeCell ref="I24:J24"/>
    <mergeCell ref="C25:G25"/>
    <mergeCell ref="I25:J25"/>
    <mergeCell ref="C26:G26"/>
    <mergeCell ref="I26:J26"/>
    <mergeCell ref="C27:G27"/>
    <mergeCell ref="I27:J27"/>
    <mergeCell ref="C28:G28"/>
    <mergeCell ref="I28:J28"/>
    <mergeCell ref="C29:G29"/>
    <mergeCell ref="I29:J29"/>
    <mergeCell ref="C30:G30"/>
    <mergeCell ref="I30:J30"/>
    <mergeCell ref="C31:G31"/>
    <mergeCell ref="I31:J31"/>
    <mergeCell ref="C32:G32"/>
    <mergeCell ref="I32:J32"/>
    <mergeCell ref="C33:G33"/>
    <mergeCell ref="I33:J33"/>
    <mergeCell ref="C34:G34"/>
    <mergeCell ref="I34:J34"/>
    <mergeCell ref="I38:K38"/>
    <mergeCell ref="B41:I41"/>
    <mergeCell ref="C35:G35"/>
    <mergeCell ref="I35:J35"/>
    <mergeCell ref="C36:G36"/>
    <mergeCell ref="I36:J36"/>
    <mergeCell ref="C37:G37"/>
    <mergeCell ref="I37:J37"/>
    <mergeCell ref="B13:K13"/>
    <mergeCell ref="I14:J14"/>
    <mergeCell ref="C8:E8"/>
    <mergeCell ref="G8:I8"/>
    <mergeCell ref="C9:E9"/>
    <mergeCell ref="G9:I9"/>
    <mergeCell ref="C14:G14"/>
    <mergeCell ref="C10:E10"/>
    <mergeCell ref="C11:E11"/>
    <mergeCell ref="G10:J10"/>
    <mergeCell ref="C1:L1"/>
    <mergeCell ref="C6:D6"/>
    <mergeCell ref="E6:F6"/>
    <mergeCell ref="G6:H6"/>
    <mergeCell ref="I6:J6"/>
    <mergeCell ref="K6:L6"/>
    <mergeCell ref="I3:K3"/>
    <mergeCell ref="C3:D3"/>
    <mergeCell ref="C4:D4"/>
    <mergeCell ref="I4:K4"/>
    <mergeCell ref="J5:K5"/>
    <mergeCell ref="C5:D5"/>
    <mergeCell ref="E5:F5"/>
    <mergeCell ref="H5:I5"/>
  </mergeCells>
  <conditionalFormatting sqref="K39:K40 B15:B37">
    <cfRule type="expression" dxfId="69" priority="51">
      <formula>MOD(ROW(),2)=0</formula>
    </cfRule>
  </conditionalFormatting>
  <conditionalFormatting sqref="L39:L40">
    <cfRule type="expression" dxfId="68" priority="48">
      <formula>MOD(ROW(),2)=1</formula>
    </cfRule>
    <cfRule type="expression" dxfId="67" priority="49">
      <formula>MOD(ROW(),2)=0</formula>
    </cfRule>
  </conditionalFormatting>
  <conditionalFormatting sqref="L38">
    <cfRule type="expression" dxfId="66" priority="46">
      <formula>MOD(ROW(),2)=0</formula>
    </cfRule>
    <cfRule type="expression" dxfId="65" priority="47">
      <formula>MOD(ROW(),2)=1</formula>
    </cfRule>
  </conditionalFormatting>
  <conditionalFormatting sqref="I38">
    <cfRule type="expression" dxfId="64" priority="44">
      <formula>MOD(ROW(),2)=0</formula>
    </cfRule>
  </conditionalFormatting>
  <conditionalFormatting sqref="C15:C37 H15:I37 K15:K37">
    <cfRule type="expression" dxfId="57" priority="3">
      <formula>MOD(ROW(),2)=0</formula>
    </cfRule>
  </conditionalFormatting>
  <conditionalFormatting sqref="L15:L37">
    <cfRule type="expression" dxfId="56" priority="1">
      <formula>MOD(ROW(),2)=0</formula>
    </cfRule>
    <cfRule type="expression" dxfId="55" priority="2">
      <formula>MOD(ROW(),2)=1</formula>
    </cfRule>
  </conditionalFormatting>
  <dataValidations count="1">
    <dataValidation type="list" allowBlank="1" showInputMessage="1" showErrorMessage="1" errorTitle="Invalid Data" error="Please select and Invoice number from this list. If your invoice isn't shown, check the worksheet named Invoices - Main." sqref="L8">
      <formula1>N°deDevis</formula1>
    </dataValidation>
  </dataValidations>
  <hyperlinks>
    <hyperlink ref="I3" r:id="rId1"/>
  </hyperlinks>
  <printOptions horizontalCentered="1"/>
  <pageMargins left="0.23622047244094491" right="0.23622047244094491" top="0.74803149606299213" bottom="0.74803149606299213" header="0.31496062992125984" footer="0.31496062992125984"/>
  <pageSetup paperSize="9" orientation="portrait" horizontalDpi="300" verticalDpi="300" r:id="rId2"/>
  <headerFooter alignWithMargins="0"/>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autoPageBreaks="0" fitToPage="1"/>
  </sheetPr>
  <dimension ref="B1:K18"/>
  <sheetViews>
    <sheetView showGridLines="0" zoomScaleNormal="100" workbookViewId="0">
      <selection activeCell="B9" sqref="B9"/>
    </sheetView>
  </sheetViews>
  <sheetFormatPr baseColWidth="10" defaultColWidth="9.28515625" defaultRowHeight="18.75" customHeight="1"/>
  <cols>
    <col min="1" max="1" width="2.140625" style="2" customWidth="1"/>
    <col min="2" max="2" width="15" style="2" customWidth="1"/>
    <col min="3" max="3" width="29.42578125" style="2" bestFit="1" customWidth="1"/>
    <col min="4" max="4" width="18.28515625" style="2" customWidth="1"/>
    <col min="5" max="5" width="83" style="2" bestFit="1" customWidth="1"/>
    <col min="6" max="6" width="12.28515625" style="5" customWidth="1"/>
    <col min="7" max="7" width="11.42578125" style="5" customWidth="1"/>
    <col min="8" max="8" width="13.7109375" style="5" customWidth="1"/>
    <col min="9" max="9" width="16.5703125" style="5" customWidth="1"/>
    <col min="10" max="10" width="19.28515625" style="5" customWidth="1"/>
    <col min="11" max="11" width="31.28515625" style="2" bestFit="1" customWidth="1"/>
    <col min="12" max="12" width="2.28515625" style="2" customWidth="1"/>
    <col min="13" max="16384" width="9.28515625" style="2"/>
  </cols>
  <sheetData>
    <row r="1" spans="2:11" ht="31.5" customHeight="1"/>
    <row r="2" spans="2:11" ht="28.5" customHeight="1">
      <c r="B2" s="6" t="s">
        <v>170</v>
      </c>
    </row>
    <row r="3" spans="2:11" ht="21.75" customHeight="1">
      <c r="B3" s="13" t="s">
        <v>150</v>
      </c>
      <c r="C3" s="13" t="s">
        <v>48</v>
      </c>
      <c r="D3" s="13" t="s">
        <v>151</v>
      </c>
      <c r="E3" s="13" t="s">
        <v>7</v>
      </c>
      <c r="F3" s="14" t="s">
        <v>18</v>
      </c>
      <c r="G3" s="14" t="s">
        <v>19</v>
      </c>
      <c r="H3" s="14" t="s">
        <v>56</v>
      </c>
      <c r="I3" s="14" t="s">
        <v>42</v>
      </c>
      <c r="J3" s="14" t="s">
        <v>160</v>
      </c>
      <c r="K3" s="13" t="s">
        <v>9</v>
      </c>
    </row>
    <row r="4" spans="2:11" ht="18.75" customHeight="1">
      <c r="B4" s="20" t="s">
        <v>161</v>
      </c>
      <c r="C4" s="20" t="s">
        <v>159</v>
      </c>
      <c r="D4" s="21">
        <v>42171</v>
      </c>
      <c r="E4" s="20" t="s">
        <v>103</v>
      </c>
      <c r="F4" s="12"/>
      <c r="G4" s="34"/>
      <c r="H4" s="34"/>
      <c r="I4" s="34">
        <f>SUMIF(DétailsDevis[N° de devis],"="&amp;Devis_Principal[[#This Row],[N° de devis]],DétailsDevis[Total])</f>
        <v>45</v>
      </c>
      <c r="J4" s="34">
        <f>Devis_Principal[[#This Row],[Total des détails]]+Devis_Principal[[#This Row],[Autre]]-Devis_Principal[[#This Row],[Dépôt]]</f>
        <v>45</v>
      </c>
      <c r="K4" s="8" t="s">
        <v>163</v>
      </c>
    </row>
    <row r="5" spans="2:11" ht="18.75" customHeight="1">
      <c r="B5" s="20" t="s">
        <v>176</v>
      </c>
      <c r="C5" s="20" t="s">
        <v>177</v>
      </c>
      <c r="D5" s="21">
        <v>42201</v>
      </c>
      <c r="E5" s="20" t="s">
        <v>178</v>
      </c>
      <c r="I5" s="34">
        <f>SUMIF(DétailsDevis[N° de devis],"="&amp;Devis_Principal[[#This Row],[N° de devis]],DétailsDevis[Total])</f>
        <v>45</v>
      </c>
      <c r="J5" s="34">
        <f>Devis_Principal[[#This Row],[Total des détails]]+Devis_Principal[[#This Row],[Autre]]-Devis_Principal[[#This Row],[Dépôt]]</f>
        <v>45</v>
      </c>
      <c r="K5" s="8" t="s">
        <v>179</v>
      </c>
    </row>
    <row r="6" spans="2:11" ht="18.75" customHeight="1">
      <c r="B6" s="20" t="s">
        <v>192</v>
      </c>
      <c r="C6" s="20" t="s">
        <v>200</v>
      </c>
      <c r="D6" s="21">
        <v>42226</v>
      </c>
      <c r="E6" s="20" t="s">
        <v>202</v>
      </c>
      <c r="I6" s="34">
        <f>SUMIF(DétailsDevis[N° de devis],"="&amp;Devis_Principal[[#This Row],[N° de devis]],DétailsDevis[Total])</f>
        <v>8190</v>
      </c>
      <c r="J6" s="34">
        <f>Devis_Principal[[#This Row],[Total des détails]]+Devis_Principal[[#This Row],[Autre]]-Devis_Principal[[#This Row],[Dépôt]]</f>
        <v>8190</v>
      </c>
      <c r="K6" s="8"/>
    </row>
    <row r="7" spans="2:11" ht="18.75" customHeight="1">
      <c r="B7" s="20" t="s">
        <v>201</v>
      </c>
      <c r="C7" s="20" t="s">
        <v>200</v>
      </c>
      <c r="D7" s="21">
        <v>42226</v>
      </c>
      <c r="E7" s="20" t="s">
        <v>202</v>
      </c>
      <c r="I7" s="34">
        <f>SUMIF(DétailsDevis[N° de devis],"="&amp;Devis_Principal[[#This Row],[N° de devis]],DétailsDevis[Total])</f>
        <v>45</v>
      </c>
      <c r="J7" s="34">
        <f>Devis_Principal[[#This Row],[Total des détails]]+Devis_Principal[[#This Row],[Autre]]-Devis_Principal[[#This Row],[Dépôt]]</f>
        <v>45</v>
      </c>
      <c r="K7" s="8"/>
    </row>
    <row r="8" spans="2:11" ht="18.75" customHeight="1">
      <c r="B8" s="20" t="s">
        <v>212</v>
      </c>
      <c r="C8" s="20" t="s">
        <v>213</v>
      </c>
      <c r="D8" s="21">
        <v>42262</v>
      </c>
      <c r="E8" s="20" t="s">
        <v>214</v>
      </c>
      <c r="I8" s="34">
        <f>SUMIF(DétailsDevis[N° de devis],"="&amp;Devis_Principal[[#This Row],[N° de devis]],DétailsDevis[Total])</f>
        <v>0</v>
      </c>
      <c r="J8" s="34">
        <f>Devis_Principal[[#This Row],[Total des détails]]+Devis_Principal[[#This Row],[Autre]]-Devis_Principal[[#This Row],[Dépôt]]</f>
        <v>0</v>
      </c>
      <c r="K8" s="8"/>
    </row>
    <row r="9" spans="2:11" ht="18.75" customHeight="1">
      <c r="B9" s="20" t="s">
        <v>215</v>
      </c>
      <c r="C9" s="20" t="s">
        <v>218</v>
      </c>
      <c r="D9" s="21">
        <v>42262</v>
      </c>
      <c r="E9" s="20" t="s">
        <v>214</v>
      </c>
      <c r="I9" s="34">
        <f>SUMIF(DétailsDevis[N° de devis],"="&amp;Devis_Principal[[#This Row],[N° de devis]],DétailsDevis[Total])</f>
        <v>0</v>
      </c>
      <c r="J9" s="34">
        <f>Devis_Principal[[#This Row],[Total des détails]]+Devis_Principal[[#This Row],[Autre]]-Devis_Principal[[#This Row],[Dépôt]]</f>
        <v>0</v>
      </c>
      <c r="K9" s="8"/>
    </row>
    <row r="10" spans="2:11" ht="18.75" customHeight="1">
      <c r="B10" s="20" t="s">
        <v>216</v>
      </c>
      <c r="C10" s="20" t="s">
        <v>219</v>
      </c>
      <c r="D10" s="21">
        <v>42262</v>
      </c>
      <c r="E10" s="20" t="s">
        <v>214</v>
      </c>
      <c r="I10" s="34">
        <f>SUMIF(DétailsDevis[N° de devis],"="&amp;Devis_Principal[[#This Row],[N° de devis]],DétailsDevis[Total])</f>
        <v>0</v>
      </c>
      <c r="J10" s="34">
        <f>Devis_Principal[[#This Row],[Total des détails]]+Devis_Principal[[#This Row],[Autre]]-Devis_Principal[[#This Row],[Dépôt]]</f>
        <v>0</v>
      </c>
      <c r="K10" s="8"/>
    </row>
    <row r="11" spans="2:11" ht="18.75" customHeight="1">
      <c r="B11" s="20" t="s">
        <v>217</v>
      </c>
      <c r="C11" s="20" t="s">
        <v>235</v>
      </c>
      <c r="D11" s="21">
        <v>42262</v>
      </c>
      <c r="E11" s="20" t="s">
        <v>214</v>
      </c>
      <c r="I11" s="34">
        <f>SUMIF(DétailsDevis[N° de devis],"="&amp;Devis_Principal[[#This Row],[N° de devis]],DétailsDevis[Total])</f>
        <v>0</v>
      </c>
      <c r="J11" s="34">
        <f>Devis_Principal[[#This Row],[Total des détails]]+Devis_Principal[[#This Row],[Autre]]-Devis_Principal[[#This Row],[Dépôt]]</f>
        <v>0</v>
      </c>
      <c r="K11" s="8"/>
    </row>
    <row r="12" spans="2:11" ht="18.75" customHeight="1">
      <c r="B12" s="20" t="s">
        <v>230</v>
      </c>
      <c r="C12" s="20" t="s">
        <v>242</v>
      </c>
      <c r="D12" s="21">
        <v>42262</v>
      </c>
      <c r="E12" s="20" t="s">
        <v>214</v>
      </c>
      <c r="I12" s="34">
        <f>SUMIF(DétailsDevis[N° de devis],"="&amp;Devis_Principal[[#This Row],[N° de devis]],DétailsDevis[Total])</f>
        <v>0</v>
      </c>
      <c r="J12" s="34">
        <f>Devis_Principal[[#This Row],[Total des détails]]+Devis_Principal[[#This Row],[Autre]]-Devis_Principal[[#This Row],[Dépôt]]</f>
        <v>0</v>
      </c>
      <c r="K12" s="8"/>
    </row>
    <row r="13" spans="2:11" ht="18.75" customHeight="1">
      <c r="B13" s="20" t="s">
        <v>231</v>
      </c>
      <c r="C13" s="20" t="s">
        <v>253</v>
      </c>
      <c r="D13" s="21">
        <v>42262</v>
      </c>
      <c r="E13" s="20" t="s">
        <v>214</v>
      </c>
      <c r="I13" s="34">
        <f>SUMIF(DétailsDevis[N° de devis],"="&amp;Devis_Principal[[#This Row],[N° de devis]],DétailsDevis[Total])</f>
        <v>0</v>
      </c>
      <c r="J13" s="34">
        <f>Devis_Principal[[#This Row],[Total des détails]]+Devis_Principal[[#This Row],[Autre]]-Devis_Principal[[#This Row],[Dépôt]]</f>
        <v>0</v>
      </c>
      <c r="K13" s="8"/>
    </row>
    <row r="14" spans="2:11" ht="18.75" customHeight="1">
      <c r="B14" s="20" t="s">
        <v>232</v>
      </c>
      <c r="C14" s="20" t="s">
        <v>260</v>
      </c>
      <c r="D14" s="21">
        <v>42262</v>
      </c>
      <c r="E14" s="20" t="s">
        <v>214</v>
      </c>
      <c r="H14" s="50"/>
      <c r="I14" s="34">
        <f>SUMIF(DétailsDevis[N° de devis],"="&amp;Devis_Principal[[#This Row],[N° de devis]],DétailsDevis[Total])</f>
        <v>0</v>
      </c>
      <c r="J14" s="34">
        <f>Devis_Principal[[#This Row],[Total des détails]]+Devis_Principal[[#This Row],[Autre]]-Devis_Principal[[#This Row],[Dépôt]]</f>
        <v>0</v>
      </c>
      <c r="K14" s="8"/>
    </row>
    <row r="15" spans="2:11" ht="18.75" customHeight="1">
      <c r="B15" s="20" t="s">
        <v>233</v>
      </c>
      <c r="C15" s="20" t="s">
        <v>266</v>
      </c>
      <c r="D15" s="21">
        <v>42262</v>
      </c>
      <c r="E15" s="20" t="s">
        <v>214</v>
      </c>
      <c r="H15" s="50"/>
      <c r="I15" s="34">
        <f>SUMIF(DétailsDevis[N° de devis],"="&amp;Devis_Principal[[#This Row],[N° de devis]],DétailsDevis[Total])</f>
        <v>0</v>
      </c>
      <c r="J15" s="34">
        <f>Devis_Principal[[#This Row],[Total des détails]]+Devis_Principal[[#This Row],[Autre]]-Devis_Principal[[#This Row],[Dépôt]]</f>
        <v>0</v>
      </c>
      <c r="K15" s="8"/>
    </row>
    <row r="16" spans="2:11" ht="18.75" customHeight="1">
      <c r="B16" s="20" t="s">
        <v>234</v>
      </c>
      <c r="C16" s="20" t="s">
        <v>268</v>
      </c>
      <c r="D16" s="21">
        <v>42262</v>
      </c>
      <c r="E16" s="20" t="s">
        <v>214</v>
      </c>
      <c r="H16" s="50"/>
      <c r="I16" s="34">
        <f>SUMIF(DétailsDevis[N° de devis],"="&amp;Devis_Principal[[#This Row],[N° de devis]],DétailsDevis[Total])</f>
        <v>0</v>
      </c>
      <c r="J16" s="34">
        <f>Devis_Principal[[#This Row],[Total des détails]]+Devis_Principal[[#This Row],[Autre]]-Devis_Principal[[#This Row],[Dépôt]]</f>
        <v>0</v>
      </c>
      <c r="K16" s="8"/>
    </row>
    <row r="17" spans="2:11" ht="18.75" customHeight="1">
      <c r="B17" s="47"/>
      <c r="C17" s="48"/>
      <c r="D17" s="49"/>
      <c r="E17" s="49"/>
      <c r="F17" s="2"/>
      <c r="G17" s="2"/>
      <c r="H17" s="50"/>
      <c r="I17" s="34">
        <f>SUMIF(DétailsDevis[N° de devis],"="&amp;Devis_Principal[[#This Row],[N° de devis]],DétailsDevis[Total])</f>
        <v>0</v>
      </c>
      <c r="J17" s="50">
        <f>Devis_Principal[[#This Row],[Total des détails]]+Devis_Principal[[#This Row],[Autre]]-Devis_Principal[[#This Row],[Dépôt]]</f>
        <v>0</v>
      </c>
    </row>
    <row r="18" spans="2:11" ht="18.75" customHeight="1">
      <c r="B18" s="36" t="s">
        <v>41</v>
      </c>
      <c r="C18" s="36" t="str">
        <f>"Total des devis : "&amp;SUBTOTAL(103,Devis_Principal[N° de devis])</f>
        <v>Total des devis : 13</v>
      </c>
      <c r="D18" s="133"/>
      <c r="E18" s="134"/>
      <c r="F18" s="135"/>
      <c r="G18" s="37">
        <f>SUBTOTAL(109,Devis_Principal[Autre])</f>
        <v>0</v>
      </c>
      <c r="H18" s="37">
        <f>SUBTOTAL(109,Devis_Principal[Dépôt])</f>
        <v>0</v>
      </c>
      <c r="I18" s="37">
        <f>SUBTOTAL(109,Devis_Principal[Total des détails])</f>
        <v>8325</v>
      </c>
      <c r="J18" s="37">
        <f>SUBTOTAL(109,Devis_Principal[Total du devis])</f>
        <v>8325</v>
      </c>
      <c r="K18" s="136"/>
    </row>
  </sheetData>
  <sheetProtection formatCells="0" formatColumns="0" formatRows="0" insertRows="0" insertHyperlinks="0" deleteRows="0" selectLockedCells="1" sort="0" autoFilter="0" pivotTables="0"/>
  <conditionalFormatting sqref="B4">
    <cfRule type="duplicateValues" dxfId="54" priority="4"/>
  </conditionalFormatting>
  <conditionalFormatting sqref="B5:B6">
    <cfRule type="duplicateValues" dxfId="53" priority="3"/>
  </conditionalFormatting>
  <conditionalFormatting sqref="B8:B16">
    <cfRule type="duplicateValues" dxfId="52" priority="2"/>
  </conditionalFormatting>
  <conditionalFormatting sqref="B7">
    <cfRule type="duplicateValues" dxfId="51" priority="1"/>
  </conditionalFormatting>
  <dataValidations count="1">
    <dataValidation type="list" allowBlank="1" showInputMessage="1" showErrorMessage="1" sqref="C4:C16">
      <formula1>recherchedeclient</formula1>
    </dataValidation>
  </dataValidations>
  <printOptions horizontalCentered="1"/>
  <pageMargins left="0.25" right="0.25" top="0.75" bottom="0.75" header="0.3" footer="0.3"/>
  <pageSetup scale="81" fitToHeight="0" orientation="landscape"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autoPageBreaks="0" fitToPage="1"/>
  </sheetPr>
  <dimension ref="B1:M72"/>
  <sheetViews>
    <sheetView showGridLines="0" zoomScaleNormal="100" workbookViewId="0">
      <selection activeCell="D3" sqref="D3"/>
    </sheetView>
  </sheetViews>
  <sheetFormatPr baseColWidth="10" defaultColWidth="9.28515625" defaultRowHeight="18.75" customHeight="1"/>
  <cols>
    <col min="1" max="1" width="2.140625" style="2" customWidth="1"/>
    <col min="2" max="2" width="50.5703125" style="2" bestFit="1" customWidth="1"/>
    <col min="3" max="3" width="15.85546875" style="2" customWidth="1"/>
    <col min="4" max="4" width="15.42578125" style="2" customWidth="1"/>
    <col min="5" max="5" width="16.28515625" style="40" customWidth="1"/>
    <col min="6" max="6" width="15.5703125" style="2" customWidth="1"/>
    <col min="7" max="7" width="15.85546875" style="2" customWidth="1"/>
    <col min="8" max="8" width="13" style="2" customWidth="1"/>
    <col min="9" max="9" width="2.28515625" style="2" customWidth="1"/>
    <col min="10" max="10" width="9.28515625" style="171"/>
    <col min="11" max="12" width="9.28515625" style="2"/>
    <col min="13" max="13" width="60.85546875" style="2" customWidth="1"/>
    <col min="14" max="16384" width="9.28515625" style="2"/>
  </cols>
  <sheetData>
    <row r="1" spans="2:13" ht="31.5" customHeight="1"/>
    <row r="2" spans="2:13" ht="28.5" customHeight="1">
      <c r="B2" s="6" t="s">
        <v>149</v>
      </c>
    </row>
    <row r="3" spans="2:13" ht="21.75" customHeight="1">
      <c r="B3" s="13" t="s">
        <v>8</v>
      </c>
      <c r="C3" s="13" t="s">
        <v>150</v>
      </c>
      <c r="D3" s="13" t="s">
        <v>37</v>
      </c>
      <c r="E3" s="38" t="s">
        <v>22</v>
      </c>
      <c r="F3" s="13" t="s">
        <v>25</v>
      </c>
      <c r="G3" s="13" t="s">
        <v>24</v>
      </c>
      <c r="H3" s="13" t="s">
        <v>41</v>
      </c>
    </row>
    <row r="4" spans="2:13" s="122" customFormat="1" ht="18.75" customHeight="1">
      <c r="B4" s="19" t="s">
        <v>168</v>
      </c>
      <c r="C4" s="19" t="s">
        <v>161</v>
      </c>
      <c r="D4" s="9">
        <v>1</v>
      </c>
      <c r="E4" s="120">
        <v>1</v>
      </c>
      <c r="F4" s="121">
        <v>45</v>
      </c>
      <c r="G4" s="121"/>
      <c r="H4" s="121">
        <f>(DétailsDevis[[#This Row],[Quantité]]*DétailsDevis[[#This Row],[Prix unitaire]])-DétailsDevis[[#This Row],[Remise]]</f>
        <v>45</v>
      </c>
      <c r="J4" s="172"/>
      <c r="M4" s="123"/>
    </row>
    <row r="5" spans="2:13" ht="18.75" customHeight="1">
      <c r="B5" s="19" t="s">
        <v>168</v>
      </c>
      <c r="C5" s="19" t="s">
        <v>176</v>
      </c>
      <c r="D5" s="9">
        <v>1</v>
      </c>
      <c r="E5" s="41">
        <v>1</v>
      </c>
      <c r="F5" s="34">
        <v>45</v>
      </c>
      <c r="G5" s="34"/>
      <c r="H5" s="121">
        <f>(DétailsDevis[[#This Row],[Quantité]]*DétailsDevis[[#This Row],[Prix unitaire]])-DétailsDevis[[#This Row],[Remise]]</f>
        <v>45</v>
      </c>
      <c r="J5" s="172"/>
      <c r="M5" s="39"/>
    </row>
    <row r="6" spans="2:13" ht="18.75" customHeight="1">
      <c r="B6" s="19" t="s">
        <v>180</v>
      </c>
      <c r="C6" s="19" t="s">
        <v>192</v>
      </c>
      <c r="D6" s="9">
        <v>1</v>
      </c>
      <c r="E6" s="41">
        <f>9*1.75</f>
        <v>15.75</v>
      </c>
      <c r="F6" s="34">
        <v>45</v>
      </c>
      <c r="G6" s="34"/>
      <c r="H6" s="121">
        <f>(DétailsDevis[[#This Row],[Quantité]]*DétailsDevis[[#This Row],[Prix unitaire]])-DétailsDevis[[#This Row],[Remise]]</f>
        <v>708.75</v>
      </c>
      <c r="J6" s="172"/>
    </row>
    <row r="7" spans="2:13" ht="18.75" customHeight="1">
      <c r="B7" s="19" t="s">
        <v>181</v>
      </c>
      <c r="C7" s="19" t="s">
        <v>192</v>
      </c>
      <c r="D7" s="9">
        <v>2</v>
      </c>
      <c r="E7" s="41">
        <f t="shared" ref="E7:E10" si="0">9*1.75</f>
        <v>15.75</v>
      </c>
      <c r="F7" s="34">
        <v>45</v>
      </c>
      <c r="G7" s="34"/>
      <c r="H7" s="121">
        <f>(DétailsDevis[[#This Row],[Quantité]]*DétailsDevis[[#This Row],[Prix unitaire]])-DétailsDevis[[#This Row],[Remise]]</f>
        <v>708.75</v>
      </c>
      <c r="J7" s="172"/>
    </row>
    <row r="8" spans="2:13" ht="18.75" customHeight="1">
      <c r="B8" s="19" t="s">
        <v>182</v>
      </c>
      <c r="C8" s="19" t="s">
        <v>192</v>
      </c>
      <c r="D8" s="9">
        <v>3</v>
      </c>
      <c r="E8" s="41">
        <f t="shared" si="0"/>
        <v>15.75</v>
      </c>
      <c r="F8" s="34">
        <v>45</v>
      </c>
      <c r="G8" s="34"/>
      <c r="H8" s="121">
        <f>(DétailsDevis[[#This Row],[Quantité]]*DétailsDevis[[#This Row],[Prix unitaire]])-DétailsDevis[[#This Row],[Remise]]</f>
        <v>708.75</v>
      </c>
      <c r="J8" s="172"/>
    </row>
    <row r="9" spans="2:13" ht="18.75" customHeight="1">
      <c r="B9" s="19" t="s">
        <v>183</v>
      </c>
      <c r="C9" s="19" t="s">
        <v>192</v>
      </c>
      <c r="D9" s="9">
        <v>4</v>
      </c>
      <c r="E9" s="41">
        <f t="shared" si="0"/>
        <v>15.75</v>
      </c>
      <c r="F9" s="34">
        <v>45</v>
      </c>
      <c r="G9" s="34"/>
      <c r="H9" s="121">
        <f>(DétailsDevis[[#This Row],[Quantité]]*DétailsDevis[[#This Row],[Prix unitaire]])-DétailsDevis[[#This Row],[Remise]]</f>
        <v>708.75</v>
      </c>
      <c r="J9" s="172"/>
    </row>
    <row r="10" spans="2:13" ht="18.75" customHeight="1">
      <c r="B10" s="19" t="s">
        <v>184</v>
      </c>
      <c r="C10" s="19" t="s">
        <v>192</v>
      </c>
      <c r="D10" s="9">
        <v>5</v>
      </c>
      <c r="E10" s="41">
        <f t="shared" si="0"/>
        <v>15.75</v>
      </c>
      <c r="F10" s="34">
        <v>45</v>
      </c>
      <c r="G10" s="34"/>
      <c r="H10" s="121">
        <f>(DétailsDevis[[#This Row],[Quantité]]*DétailsDevis[[#This Row],[Prix unitaire]])-DétailsDevis[[#This Row],[Remise]]</f>
        <v>708.75</v>
      </c>
      <c r="J10" s="172"/>
    </row>
    <row r="11" spans="2:13" ht="18.75" customHeight="1">
      <c r="B11" s="19" t="s">
        <v>185</v>
      </c>
      <c r="C11" s="19" t="s">
        <v>192</v>
      </c>
      <c r="D11" s="9">
        <v>6</v>
      </c>
      <c r="E11" s="41">
        <f>10*1.75</f>
        <v>17.5</v>
      </c>
      <c r="F11" s="34">
        <v>45</v>
      </c>
      <c r="G11" s="34"/>
      <c r="H11" s="121">
        <f>(DétailsDevis[[#This Row],[Quantité]]*DétailsDevis[[#This Row],[Prix unitaire]])-DétailsDevis[[#This Row],[Remise]]</f>
        <v>787.5</v>
      </c>
      <c r="J11" s="172"/>
    </row>
    <row r="12" spans="2:13" ht="18.75" customHeight="1">
      <c r="B12" s="19" t="s">
        <v>186</v>
      </c>
      <c r="C12" s="19" t="s">
        <v>192</v>
      </c>
      <c r="D12" s="9">
        <v>7</v>
      </c>
      <c r="E12" s="41">
        <f t="shared" ref="E12" si="1">10*1.75</f>
        <v>17.5</v>
      </c>
      <c r="F12" s="34">
        <v>45</v>
      </c>
      <c r="G12" s="34"/>
      <c r="H12" s="121">
        <f>(DétailsDevis[[#This Row],[Quantité]]*DétailsDevis[[#This Row],[Prix unitaire]])-DétailsDevis[[#This Row],[Remise]]</f>
        <v>787.5</v>
      </c>
      <c r="J12" s="172"/>
    </row>
    <row r="13" spans="2:13" ht="18.75" customHeight="1">
      <c r="B13" s="19" t="s">
        <v>187</v>
      </c>
      <c r="C13" s="19" t="s">
        <v>192</v>
      </c>
      <c r="D13" s="9">
        <v>8</v>
      </c>
      <c r="E13" s="41">
        <f>10*1.75</f>
        <v>17.5</v>
      </c>
      <c r="F13" s="34">
        <v>45</v>
      </c>
      <c r="G13" s="34"/>
      <c r="H13" s="121">
        <f>(DétailsDevis[[#This Row],[Quantité]]*DétailsDevis[[#This Row],[Prix unitaire]])-DétailsDevis[[#This Row],[Remise]]</f>
        <v>787.5</v>
      </c>
      <c r="J13" s="172"/>
    </row>
    <row r="14" spans="2:13" ht="18.75" customHeight="1">
      <c r="B14" s="19" t="s">
        <v>188</v>
      </c>
      <c r="C14" s="19" t="s">
        <v>192</v>
      </c>
      <c r="D14" s="9">
        <v>9</v>
      </c>
      <c r="E14" s="41">
        <f>7*1.75</f>
        <v>12.25</v>
      </c>
      <c r="F14" s="34">
        <v>45</v>
      </c>
      <c r="G14" s="34"/>
      <c r="H14" s="121">
        <f>(DétailsDevis[[#This Row],[Quantité]]*DétailsDevis[[#This Row],[Prix unitaire]])-DétailsDevis[[#This Row],[Remise]]</f>
        <v>551.25</v>
      </c>
      <c r="J14" s="172"/>
    </row>
    <row r="15" spans="2:13" ht="18.75" customHeight="1">
      <c r="B15" s="19" t="s">
        <v>189</v>
      </c>
      <c r="C15" s="19" t="s">
        <v>192</v>
      </c>
      <c r="D15" s="9">
        <v>10</v>
      </c>
      <c r="E15" s="41">
        <f>7*1.75</f>
        <v>12.25</v>
      </c>
      <c r="F15" s="34">
        <v>45</v>
      </c>
      <c r="G15" s="34"/>
      <c r="H15" s="121">
        <f>(DétailsDevis[[#This Row],[Quantité]]*DétailsDevis[[#This Row],[Prix unitaire]])-DétailsDevis[[#This Row],[Remise]]</f>
        <v>551.25</v>
      </c>
      <c r="J15" s="172"/>
    </row>
    <row r="16" spans="2:13" ht="18.75" customHeight="1">
      <c r="B16" s="19" t="s">
        <v>190</v>
      </c>
      <c r="C16" s="19" t="s">
        <v>192</v>
      </c>
      <c r="D16" s="9">
        <v>11</v>
      </c>
      <c r="E16" s="41">
        <f>7*1.75</f>
        <v>12.25</v>
      </c>
      <c r="F16" s="34">
        <v>45</v>
      </c>
      <c r="G16" s="34"/>
      <c r="H16" s="121">
        <f>(DétailsDevis[[#This Row],[Quantité]]*DétailsDevis[[#This Row],[Prix unitaire]])-DétailsDevis[[#This Row],[Remise]]</f>
        <v>551.25</v>
      </c>
      <c r="J16" s="172"/>
    </row>
    <row r="17" spans="2:10" ht="18.75" customHeight="1">
      <c r="B17" s="19" t="s">
        <v>191</v>
      </c>
      <c r="C17" s="19" t="s">
        <v>192</v>
      </c>
      <c r="D17" s="9">
        <v>12</v>
      </c>
      <c r="E17" s="41">
        <f>8*1.75</f>
        <v>14</v>
      </c>
      <c r="F17" s="34">
        <v>45</v>
      </c>
      <c r="G17" s="34"/>
      <c r="H17" s="121">
        <f>(DétailsDevis[[#This Row],[Quantité]]*DétailsDevis[[#This Row],[Prix unitaire]])-DétailsDevis[[#This Row],[Remise]]</f>
        <v>630</v>
      </c>
      <c r="J17" s="172"/>
    </row>
    <row r="18" spans="2:10" ht="18.75" customHeight="1">
      <c r="B18" s="19" t="s">
        <v>168</v>
      </c>
      <c r="C18" s="19" t="s">
        <v>201</v>
      </c>
      <c r="D18" s="9">
        <v>1</v>
      </c>
      <c r="E18" s="41">
        <v>1</v>
      </c>
      <c r="F18" s="34">
        <v>45</v>
      </c>
      <c r="G18" s="34"/>
      <c r="H18" s="121">
        <f>(DétailsDevis[[#This Row],[Quantité]]*DétailsDevis[[#This Row],[Prix unitaire]])-DétailsDevis[[#This Row],[Remise]]</f>
        <v>45</v>
      </c>
      <c r="J18" s="172"/>
    </row>
    <row r="19" spans="2:10" ht="18.75" customHeight="1">
      <c r="B19" s="19" t="s">
        <v>243</v>
      </c>
      <c r="C19" s="19" t="s">
        <v>212</v>
      </c>
      <c r="D19" s="9">
        <v>1</v>
      </c>
      <c r="E19" s="41"/>
      <c r="F19" s="34"/>
      <c r="G19" s="34"/>
      <c r="H19" s="121">
        <f>(DétailsDevis[[#This Row],[Quantité]]*DétailsDevis[[#This Row],[Prix unitaire]])-DétailsDevis[[#This Row],[Remise]]</f>
        <v>0</v>
      </c>
      <c r="J19" s="172"/>
    </row>
    <row r="20" spans="2:10" ht="18.75" customHeight="1">
      <c r="B20" s="19" t="s">
        <v>244</v>
      </c>
      <c r="C20" s="19" t="s">
        <v>212</v>
      </c>
      <c r="D20" s="9">
        <v>2</v>
      </c>
      <c r="E20" s="41"/>
      <c r="F20" s="34"/>
      <c r="G20" s="34"/>
      <c r="H20" s="121">
        <f>(DétailsDevis[[#This Row],[Quantité]]*DétailsDevis[[#This Row],[Prix unitaire]])-DétailsDevis[[#This Row],[Remise]]</f>
        <v>0</v>
      </c>
      <c r="J20" s="172"/>
    </row>
    <row r="21" spans="2:10" ht="18.75" customHeight="1">
      <c r="B21" s="19" t="s">
        <v>245</v>
      </c>
      <c r="C21" s="19" t="s">
        <v>212</v>
      </c>
      <c r="D21" s="9">
        <v>3</v>
      </c>
      <c r="E21" s="41"/>
      <c r="F21" s="34"/>
      <c r="G21" s="34"/>
      <c r="H21" s="121">
        <f>(DétailsDevis[[#This Row],[Quantité]]*DétailsDevis[[#This Row],[Prix unitaire]])-DétailsDevis[[#This Row],[Remise]]</f>
        <v>0</v>
      </c>
      <c r="J21" s="172"/>
    </row>
    <row r="22" spans="2:10" ht="18.75" customHeight="1">
      <c r="B22" s="19" t="s">
        <v>246</v>
      </c>
      <c r="C22" s="19" t="s">
        <v>212</v>
      </c>
      <c r="D22" s="9">
        <v>4</v>
      </c>
      <c r="E22" s="41"/>
      <c r="F22" s="34"/>
      <c r="G22" s="34"/>
      <c r="H22" s="121">
        <f>(DétailsDevis[[#This Row],[Quantité]]*DétailsDevis[[#This Row],[Prix unitaire]])-DétailsDevis[[#This Row],[Remise]]</f>
        <v>0</v>
      </c>
      <c r="J22" s="172"/>
    </row>
    <row r="23" spans="2:10" ht="18.75" customHeight="1">
      <c r="B23" s="19" t="s">
        <v>247</v>
      </c>
      <c r="C23" s="19" t="s">
        <v>215</v>
      </c>
      <c r="D23" s="9">
        <v>1</v>
      </c>
      <c r="E23" s="41"/>
      <c r="F23" s="34"/>
      <c r="G23" s="34"/>
      <c r="H23" s="121">
        <f>(DétailsDevis[[#This Row],[Quantité]]*DétailsDevis[[#This Row],[Prix unitaire]])-DétailsDevis[[#This Row],[Remise]]</f>
        <v>0</v>
      </c>
      <c r="J23" s="172"/>
    </row>
    <row r="24" spans="2:10" ht="18.75" customHeight="1">
      <c r="B24" s="19" t="s">
        <v>248</v>
      </c>
      <c r="C24" s="19" t="s">
        <v>215</v>
      </c>
      <c r="D24" s="9">
        <v>2</v>
      </c>
      <c r="E24" s="41"/>
      <c r="F24" s="34"/>
      <c r="G24" s="34"/>
      <c r="H24" s="121">
        <f>(DétailsDevis[[#This Row],[Quantité]]*DétailsDevis[[#This Row],[Prix unitaire]])-DétailsDevis[[#This Row],[Remise]]</f>
        <v>0</v>
      </c>
      <c r="J24" s="172"/>
    </row>
    <row r="25" spans="2:10" ht="18.75" customHeight="1">
      <c r="B25" s="19" t="s">
        <v>249</v>
      </c>
      <c r="C25" s="19" t="s">
        <v>215</v>
      </c>
      <c r="D25" s="9">
        <v>3</v>
      </c>
      <c r="E25" s="41"/>
      <c r="F25" s="34"/>
      <c r="G25" s="34"/>
      <c r="H25" s="121">
        <f>(DétailsDevis[[#This Row],[Quantité]]*DétailsDevis[[#This Row],[Prix unitaire]])-DétailsDevis[[#This Row],[Remise]]</f>
        <v>0</v>
      </c>
      <c r="J25" s="172"/>
    </row>
    <row r="26" spans="2:10" ht="18.75" customHeight="1">
      <c r="B26" s="19" t="s">
        <v>250</v>
      </c>
      <c r="C26" s="19" t="s">
        <v>215</v>
      </c>
      <c r="D26" s="9">
        <v>4</v>
      </c>
      <c r="E26" s="41"/>
      <c r="F26" s="34"/>
      <c r="G26" s="34"/>
      <c r="H26" s="121">
        <f>(DétailsDevis[[#This Row],[Quantité]]*DétailsDevis[[#This Row],[Prix unitaire]])-DétailsDevis[[#This Row],[Remise]]</f>
        <v>0</v>
      </c>
      <c r="J26" s="172"/>
    </row>
    <row r="27" spans="2:10" ht="18.75" customHeight="1">
      <c r="B27" s="19" t="s">
        <v>220</v>
      </c>
      <c r="C27" s="19" t="s">
        <v>216</v>
      </c>
      <c r="D27" s="9">
        <v>1</v>
      </c>
      <c r="E27" s="41"/>
      <c r="F27" s="34"/>
      <c r="G27" s="34"/>
      <c r="H27" s="121">
        <f>(DétailsDevis[[#This Row],[Quantité]]*DétailsDevis[[#This Row],[Prix unitaire]])-DétailsDevis[[#This Row],[Remise]]</f>
        <v>0</v>
      </c>
      <c r="J27" s="172"/>
    </row>
    <row r="28" spans="2:10" ht="18.75" customHeight="1">
      <c r="B28" s="19" t="s">
        <v>221</v>
      </c>
      <c r="C28" s="19" t="s">
        <v>216</v>
      </c>
      <c r="D28" s="9">
        <v>2</v>
      </c>
      <c r="E28" s="41"/>
      <c r="F28" s="34"/>
      <c r="G28" s="34"/>
      <c r="H28" s="121">
        <f>(DétailsDevis[[#This Row],[Quantité]]*DétailsDevis[[#This Row],[Prix unitaire]])-DétailsDevis[[#This Row],[Remise]]</f>
        <v>0</v>
      </c>
      <c r="J28" s="172"/>
    </row>
    <row r="29" spans="2:10" ht="18.75" customHeight="1">
      <c r="B29" s="19" t="s">
        <v>222</v>
      </c>
      <c r="C29" s="19" t="s">
        <v>216</v>
      </c>
      <c r="D29" s="9">
        <v>3</v>
      </c>
      <c r="E29" s="41"/>
      <c r="F29" s="34"/>
      <c r="G29" s="34"/>
      <c r="H29" s="121">
        <f>(DétailsDevis[[#This Row],[Quantité]]*DétailsDevis[[#This Row],[Prix unitaire]])-DétailsDevis[[#This Row],[Remise]]</f>
        <v>0</v>
      </c>
      <c r="J29" s="172"/>
    </row>
    <row r="30" spans="2:10" ht="18.75" customHeight="1">
      <c r="B30" s="19" t="s">
        <v>223</v>
      </c>
      <c r="C30" s="19" t="s">
        <v>216</v>
      </c>
      <c r="D30" s="9">
        <v>4</v>
      </c>
      <c r="E30" s="41"/>
      <c r="F30" s="34"/>
      <c r="G30" s="34"/>
      <c r="H30" s="121">
        <f>(DétailsDevis[[#This Row],[Quantité]]*DétailsDevis[[#This Row],[Prix unitaire]])-DétailsDevis[[#This Row],[Remise]]</f>
        <v>0</v>
      </c>
      <c r="J30" s="172"/>
    </row>
    <row r="31" spans="2:10" ht="18.75" customHeight="1">
      <c r="B31" s="19" t="s">
        <v>224</v>
      </c>
      <c r="C31" s="19" t="s">
        <v>216</v>
      </c>
      <c r="D31" s="9">
        <v>5</v>
      </c>
      <c r="E31" s="41"/>
      <c r="F31" s="34"/>
      <c r="G31" s="34"/>
      <c r="H31" s="121">
        <f>(DétailsDevis[[#This Row],[Quantité]]*DétailsDevis[[#This Row],[Prix unitaire]])-DétailsDevis[[#This Row],[Remise]]</f>
        <v>0</v>
      </c>
      <c r="J31" s="172"/>
    </row>
    <row r="32" spans="2:10" ht="18.75" customHeight="1">
      <c r="B32" s="19" t="s">
        <v>225</v>
      </c>
      <c r="C32" s="19" t="s">
        <v>216</v>
      </c>
      <c r="D32" s="9">
        <v>6</v>
      </c>
      <c r="E32" s="41"/>
      <c r="F32" s="34"/>
      <c r="G32" s="34"/>
      <c r="H32" s="121">
        <f>(DétailsDevis[[#This Row],[Quantité]]*DétailsDevis[[#This Row],[Prix unitaire]])-DétailsDevis[[#This Row],[Remise]]</f>
        <v>0</v>
      </c>
      <c r="J32" s="172"/>
    </row>
    <row r="33" spans="2:10" ht="18.75" customHeight="1">
      <c r="B33" s="19" t="s">
        <v>226</v>
      </c>
      <c r="C33" s="19" t="s">
        <v>216</v>
      </c>
      <c r="D33" s="9">
        <v>7</v>
      </c>
      <c r="E33" s="41"/>
      <c r="F33" s="34"/>
      <c r="G33" s="34"/>
      <c r="H33" s="121">
        <f>(DétailsDevis[[#This Row],[Quantité]]*DétailsDevis[[#This Row],[Prix unitaire]])-DétailsDevis[[#This Row],[Remise]]</f>
        <v>0</v>
      </c>
      <c r="J33" s="172"/>
    </row>
    <row r="34" spans="2:10" ht="18.75" customHeight="1">
      <c r="B34" s="19" t="s">
        <v>227</v>
      </c>
      <c r="C34" s="19" t="s">
        <v>216</v>
      </c>
      <c r="D34" s="9">
        <v>8</v>
      </c>
      <c r="E34" s="41"/>
      <c r="F34" s="34"/>
      <c r="G34" s="34"/>
      <c r="H34" s="121">
        <f>(DétailsDevis[[#This Row],[Quantité]]*DétailsDevis[[#This Row],[Prix unitaire]])-DétailsDevis[[#This Row],[Remise]]</f>
        <v>0</v>
      </c>
      <c r="J34" s="172"/>
    </row>
    <row r="35" spans="2:10" ht="18.75" customHeight="1">
      <c r="B35" s="19" t="s">
        <v>228</v>
      </c>
      <c r="C35" s="19" t="s">
        <v>216</v>
      </c>
      <c r="D35" s="9">
        <v>9</v>
      </c>
      <c r="E35" s="41"/>
      <c r="F35" s="34"/>
      <c r="G35" s="34"/>
      <c r="H35" s="121">
        <f>(DétailsDevis[[#This Row],[Quantité]]*DétailsDevis[[#This Row],[Prix unitaire]])-DétailsDevis[[#This Row],[Remise]]</f>
        <v>0</v>
      </c>
      <c r="J35" s="172"/>
    </row>
    <row r="36" spans="2:10" ht="18.75" customHeight="1">
      <c r="B36" s="19" t="s">
        <v>229</v>
      </c>
      <c r="C36" s="19" t="s">
        <v>216</v>
      </c>
      <c r="D36" s="9">
        <v>10</v>
      </c>
      <c r="E36" s="41"/>
      <c r="F36" s="34"/>
      <c r="G36" s="34"/>
      <c r="H36" s="121">
        <f>(DétailsDevis[[#This Row],[Quantité]]*DétailsDevis[[#This Row],[Prix unitaire]])-DétailsDevis[[#This Row],[Remise]]</f>
        <v>0</v>
      </c>
      <c r="J36" s="172"/>
    </row>
    <row r="37" spans="2:10" ht="18.75" customHeight="1">
      <c r="B37" s="19" t="s">
        <v>236</v>
      </c>
      <c r="C37" s="19" t="s">
        <v>217</v>
      </c>
      <c r="D37" s="9">
        <v>1</v>
      </c>
      <c r="E37" s="41"/>
      <c r="F37" s="34"/>
      <c r="G37" s="34"/>
      <c r="H37" s="121">
        <f>(DétailsDevis[[#This Row],[Quantité]]*DétailsDevis[[#This Row],[Prix unitaire]])-DétailsDevis[[#This Row],[Remise]]</f>
        <v>0</v>
      </c>
      <c r="J37" s="172"/>
    </row>
    <row r="38" spans="2:10" ht="18.75" customHeight="1">
      <c r="B38" s="19" t="s">
        <v>237</v>
      </c>
      <c r="C38" s="19" t="s">
        <v>217</v>
      </c>
      <c r="D38" s="9">
        <v>2</v>
      </c>
      <c r="E38" s="41"/>
      <c r="F38" s="34"/>
      <c r="G38" s="34"/>
      <c r="H38" s="121">
        <f>(DétailsDevis[[#This Row],[Quantité]]*DétailsDevis[[#This Row],[Prix unitaire]])-DétailsDevis[[#This Row],[Remise]]</f>
        <v>0</v>
      </c>
      <c r="J38" s="172"/>
    </row>
    <row r="39" spans="2:10" ht="18.75" customHeight="1">
      <c r="B39" s="19" t="s">
        <v>238</v>
      </c>
      <c r="C39" s="19" t="s">
        <v>217</v>
      </c>
      <c r="D39" s="9">
        <v>3</v>
      </c>
      <c r="E39" s="41"/>
      <c r="F39" s="34"/>
      <c r="G39" s="34"/>
      <c r="H39" s="121">
        <f>(DétailsDevis[[#This Row],[Quantité]]*DétailsDevis[[#This Row],[Prix unitaire]])-DétailsDevis[[#This Row],[Remise]]</f>
        <v>0</v>
      </c>
      <c r="J39" s="172"/>
    </row>
    <row r="40" spans="2:10" ht="18.75" customHeight="1">
      <c r="B40" s="19" t="s">
        <v>239</v>
      </c>
      <c r="C40" s="19" t="s">
        <v>217</v>
      </c>
      <c r="D40" s="9">
        <v>4</v>
      </c>
      <c r="E40" s="41"/>
      <c r="F40" s="34"/>
      <c r="G40" s="34"/>
      <c r="H40" s="121">
        <f>(DétailsDevis[[#This Row],[Quantité]]*DétailsDevis[[#This Row],[Prix unitaire]])-DétailsDevis[[#This Row],[Remise]]</f>
        <v>0</v>
      </c>
      <c r="J40" s="172"/>
    </row>
    <row r="41" spans="2:10" ht="18.75" customHeight="1">
      <c r="B41" s="19" t="s">
        <v>240</v>
      </c>
      <c r="C41" s="19" t="s">
        <v>217</v>
      </c>
      <c r="D41" s="9">
        <v>5</v>
      </c>
      <c r="E41" s="143"/>
      <c r="F41" s="144"/>
      <c r="G41" s="144"/>
      <c r="H41" s="121">
        <f>(DétailsDevis[[#This Row],[Quantité]]*DétailsDevis[[#This Row],[Prix unitaire]])-DétailsDevis[[#This Row],[Remise]]</f>
        <v>0</v>
      </c>
      <c r="J41" s="173"/>
    </row>
    <row r="42" spans="2:10" ht="18.75" customHeight="1">
      <c r="B42" s="19" t="s">
        <v>241</v>
      </c>
      <c r="C42" s="19" t="s">
        <v>217</v>
      </c>
      <c r="D42" s="9">
        <v>6</v>
      </c>
      <c r="E42" s="143"/>
      <c r="F42" s="144"/>
      <c r="G42" s="144"/>
      <c r="H42" s="121">
        <f>(DétailsDevis[[#This Row],[Quantité]]*DétailsDevis[[#This Row],[Prix unitaire]])-DétailsDevis[[#This Row],[Remise]]</f>
        <v>0</v>
      </c>
      <c r="J42" s="172"/>
    </row>
    <row r="43" spans="2:10" ht="18.75" customHeight="1">
      <c r="B43" s="19" t="s">
        <v>251</v>
      </c>
      <c r="C43" s="19" t="s">
        <v>230</v>
      </c>
      <c r="D43" s="9">
        <v>1</v>
      </c>
      <c r="E43" s="41"/>
      <c r="F43" s="34"/>
      <c r="G43" s="34"/>
      <c r="H43" s="121">
        <f>(DétailsDevis[[#This Row],[Quantité]]*DétailsDevis[[#This Row],[Prix unitaire]])-DétailsDevis[[#This Row],[Remise]]</f>
        <v>0</v>
      </c>
      <c r="J43" s="172"/>
    </row>
    <row r="44" spans="2:10" ht="18.75" customHeight="1">
      <c r="B44" s="19" t="s">
        <v>252</v>
      </c>
      <c r="C44" s="19" t="s">
        <v>230</v>
      </c>
      <c r="D44" s="9">
        <v>2</v>
      </c>
      <c r="E44" s="41"/>
      <c r="F44" s="34"/>
      <c r="G44" s="34"/>
      <c r="H44" s="121">
        <f>(DétailsDevis[[#This Row],[Quantité]]*DétailsDevis[[#This Row],[Prix unitaire]])-DétailsDevis[[#This Row],[Remise]]</f>
        <v>0</v>
      </c>
      <c r="J44" s="172"/>
    </row>
    <row r="45" spans="2:10" ht="18.75" customHeight="1">
      <c r="B45" s="19" t="s">
        <v>254</v>
      </c>
      <c r="C45" s="19" t="s">
        <v>231</v>
      </c>
      <c r="D45" s="9">
        <v>1</v>
      </c>
      <c r="E45" s="41"/>
      <c r="F45" s="34"/>
      <c r="G45" s="34"/>
      <c r="H45" s="121">
        <f>(DétailsDevis[[#This Row],[Quantité]]*DétailsDevis[[#This Row],[Prix unitaire]])-DétailsDevis[[#This Row],[Remise]]</f>
        <v>0</v>
      </c>
      <c r="J45" s="172"/>
    </row>
    <row r="46" spans="2:10" ht="18.75" customHeight="1">
      <c r="B46" s="19" t="s">
        <v>255</v>
      </c>
      <c r="C46" s="19" t="s">
        <v>231</v>
      </c>
      <c r="D46" s="9">
        <v>2</v>
      </c>
      <c r="E46" s="143"/>
      <c r="F46" s="144"/>
      <c r="G46" s="144"/>
      <c r="H46" s="121">
        <f>(DétailsDevis[[#This Row],[Quantité]]*DétailsDevis[[#This Row],[Prix unitaire]])-DétailsDevis[[#This Row],[Remise]]</f>
        <v>0</v>
      </c>
      <c r="J46" s="172"/>
    </row>
    <row r="47" spans="2:10" ht="18.75" customHeight="1">
      <c r="B47" s="19" t="s">
        <v>256</v>
      </c>
      <c r="C47" s="19" t="s">
        <v>231</v>
      </c>
      <c r="D47" s="9">
        <v>3</v>
      </c>
      <c r="E47" s="143"/>
      <c r="F47" s="144"/>
      <c r="G47" s="144"/>
      <c r="H47" s="121">
        <f>(DétailsDevis[[#This Row],[Quantité]]*DétailsDevis[[#This Row],[Prix unitaire]])-DétailsDevis[[#This Row],[Remise]]</f>
        <v>0</v>
      </c>
      <c r="J47" s="172"/>
    </row>
    <row r="48" spans="2:10" ht="18.75" customHeight="1">
      <c r="B48" s="19" t="s">
        <v>257</v>
      </c>
      <c r="C48" s="19" t="s">
        <v>231</v>
      </c>
      <c r="D48" s="9">
        <v>4</v>
      </c>
      <c r="E48" s="143"/>
      <c r="F48" s="144"/>
      <c r="G48" s="144"/>
      <c r="H48" s="121">
        <f>(DétailsDevis[[#This Row],[Quantité]]*DétailsDevis[[#This Row],[Prix unitaire]])-DétailsDevis[[#This Row],[Remise]]</f>
        <v>0</v>
      </c>
      <c r="J48" s="172"/>
    </row>
    <row r="49" spans="2:10" ht="18.75" customHeight="1">
      <c r="B49" s="19" t="s">
        <v>258</v>
      </c>
      <c r="C49" s="19" t="s">
        <v>231</v>
      </c>
      <c r="D49" s="9">
        <v>5</v>
      </c>
      <c r="E49" s="143"/>
      <c r="F49" s="144"/>
      <c r="G49" s="144"/>
      <c r="H49" s="121">
        <f>(DétailsDevis[[#This Row],[Quantité]]*DétailsDevis[[#This Row],[Prix unitaire]])-DétailsDevis[[#This Row],[Remise]]</f>
        <v>0</v>
      </c>
      <c r="J49" s="172"/>
    </row>
    <row r="50" spans="2:10" ht="18.75" customHeight="1">
      <c r="B50" s="19" t="s">
        <v>259</v>
      </c>
      <c r="C50" s="19" t="s">
        <v>231</v>
      </c>
      <c r="D50" s="9">
        <v>6</v>
      </c>
      <c r="E50" s="143"/>
      <c r="F50" s="144"/>
      <c r="G50" s="144"/>
      <c r="H50" s="121">
        <f>(DétailsDevis[[#This Row],[Quantité]]*DétailsDevis[[#This Row],[Prix unitaire]])-DétailsDevis[[#This Row],[Remise]]</f>
        <v>0</v>
      </c>
      <c r="J50" s="172"/>
    </row>
    <row r="51" spans="2:10" ht="18.75" customHeight="1">
      <c r="B51" s="19" t="s">
        <v>261</v>
      </c>
      <c r="C51" s="174" t="s">
        <v>232</v>
      </c>
      <c r="D51" s="9">
        <v>1</v>
      </c>
      <c r="E51" s="143"/>
      <c r="F51" s="144"/>
      <c r="G51" s="144"/>
      <c r="H51" s="121">
        <f>(DétailsDevis[[#This Row],[Quantité]]*DétailsDevis[[#This Row],[Prix unitaire]])-DétailsDevis[[#This Row],[Remise]]</f>
        <v>0</v>
      </c>
      <c r="J51" s="172"/>
    </row>
    <row r="52" spans="2:10" ht="18.75" customHeight="1">
      <c r="B52" s="19" t="s">
        <v>262</v>
      </c>
      <c r="C52" s="174" t="s">
        <v>232</v>
      </c>
      <c r="D52" s="9">
        <v>2</v>
      </c>
      <c r="E52" s="143"/>
      <c r="F52" s="144"/>
      <c r="G52" s="144"/>
      <c r="H52" s="121">
        <f>(DétailsDevis[[#This Row],[Quantité]]*DétailsDevis[[#This Row],[Prix unitaire]])-DétailsDevis[[#This Row],[Remise]]</f>
        <v>0</v>
      </c>
      <c r="J52" s="172"/>
    </row>
    <row r="53" spans="2:10" ht="18.75" customHeight="1">
      <c r="B53" s="19" t="s">
        <v>263</v>
      </c>
      <c r="C53" s="174" t="s">
        <v>232</v>
      </c>
      <c r="D53" s="9">
        <v>3</v>
      </c>
      <c r="E53" s="143"/>
      <c r="F53" s="144"/>
      <c r="G53" s="144"/>
      <c r="H53" s="121">
        <f>(DétailsDevis[[#This Row],[Quantité]]*DétailsDevis[[#This Row],[Prix unitaire]])-DétailsDevis[[#This Row],[Remise]]</f>
        <v>0</v>
      </c>
      <c r="J53" s="172"/>
    </row>
    <row r="54" spans="2:10" ht="18.75" customHeight="1">
      <c r="B54" s="19" t="s">
        <v>264</v>
      </c>
      <c r="C54" s="174" t="s">
        <v>232</v>
      </c>
      <c r="D54" s="9">
        <v>4</v>
      </c>
      <c r="E54" s="143"/>
      <c r="F54" s="144"/>
      <c r="G54" s="144"/>
      <c r="H54" s="121">
        <f>(DétailsDevis[[#This Row],[Quantité]]*DétailsDevis[[#This Row],[Prix unitaire]])-DétailsDevis[[#This Row],[Remise]]</f>
        <v>0</v>
      </c>
      <c r="J54" s="172"/>
    </row>
    <row r="55" spans="2:10" ht="18.75" customHeight="1">
      <c r="B55" s="19" t="s">
        <v>267</v>
      </c>
      <c r="C55" s="174" t="s">
        <v>233</v>
      </c>
      <c r="D55" s="9">
        <v>1</v>
      </c>
      <c r="E55" s="143"/>
      <c r="F55" s="144"/>
      <c r="G55" s="144"/>
      <c r="H55" s="121">
        <f>(DétailsDevis[[#This Row],[Quantité]]*DétailsDevis[[#This Row],[Prix unitaire]])-DétailsDevis[[#This Row],[Remise]]</f>
        <v>0</v>
      </c>
      <c r="J55" s="172"/>
    </row>
    <row r="56" spans="2:10" ht="18.75" customHeight="1">
      <c r="B56" s="19" t="s">
        <v>269</v>
      </c>
      <c r="C56" s="174" t="s">
        <v>234</v>
      </c>
      <c r="D56" s="9">
        <v>1</v>
      </c>
      <c r="E56" s="143"/>
      <c r="F56" s="144"/>
      <c r="G56" s="144"/>
      <c r="H56" s="121">
        <f>(DétailsDevis[[#This Row],[Quantité]]*DétailsDevis[[#This Row],[Prix unitaire]])-DétailsDevis[[#This Row],[Remise]]</f>
        <v>0</v>
      </c>
      <c r="J56" s="172"/>
    </row>
    <row r="57" spans="2:10" ht="18.75" customHeight="1">
      <c r="B57" s="19" t="s">
        <v>298</v>
      </c>
      <c r="C57" s="174" t="s">
        <v>234</v>
      </c>
      <c r="D57" s="9">
        <v>2</v>
      </c>
      <c r="E57" s="143"/>
      <c r="F57" s="144"/>
      <c r="G57" s="144"/>
      <c r="H57" s="121">
        <f>(DétailsDevis[[#This Row],[Quantité]]*DétailsDevis[[#This Row],[Prix unitaire]])-DétailsDevis[[#This Row],[Remise]]</f>
        <v>0</v>
      </c>
      <c r="J57" s="172"/>
    </row>
    <row r="58" spans="2:10" ht="18.75" customHeight="1">
      <c r="B58" s="19" t="s">
        <v>270</v>
      </c>
      <c r="C58" s="174" t="s">
        <v>234</v>
      </c>
      <c r="D58" s="9">
        <v>3</v>
      </c>
      <c r="E58" s="143"/>
      <c r="F58" s="144"/>
      <c r="G58" s="144"/>
      <c r="H58" s="121">
        <f>(DétailsDevis[[#This Row],[Quantité]]*DétailsDevis[[#This Row],[Prix unitaire]])-DétailsDevis[[#This Row],[Remise]]</f>
        <v>0</v>
      </c>
      <c r="J58" s="172"/>
    </row>
    <row r="59" spans="2:10" ht="18.75" customHeight="1">
      <c r="B59" s="19" t="s">
        <v>271</v>
      </c>
      <c r="C59" s="174" t="s">
        <v>234</v>
      </c>
      <c r="D59" s="9">
        <v>4</v>
      </c>
      <c r="E59" s="143"/>
      <c r="F59" s="144"/>
      <c r="G59" s="144"/>
      <c r="H59" s="121">
        <f>(DétailsDevis[[#This Row],[Quantité]]*DétailsDevis[[#This Row],[Prix unitaire]])-DétailsDevis[[#This Row],[Remise]]</f>
        <v>0</v>
      </c>
      <c r="J59" s="172"/>
    </row>
    <row r="60" spans="2:10" ht="18.75" customHeight="1">
      <c r="B60" s="19" t="s">
        <v>272</v>
      </c>
      <c r="C60" s="174" t="s">
        <v>234</v>
      </c>
      <c r="D60" s="9">
        <v>5</v>
      </c>
      <c r="E60" s="143"/>
      <c r="F60" s="144"/>
      <c r="G60" s="144"/>
      <c r="H60" s="121">
        <f>(DétailsDevis[[#This Row],[Quantité]]*DétailsDevis[[#This Row],[Prix unitaire]])-DétailsDevis[[#This Row],[Remise]]</f>
        <v>0</v>
      </c>
      <c r="J60" s="172"/>
    </row>
    <row r="61" spans="2:10" ht="18.75" customHeight="1">
      <c r="B61" s="19" t="s">
        <v>273</v>
      </c>
      <c r="C61" s="174" t="s">
        <v>234</v>
      </c>
      <c r="D61" s="9">
        <v>6</v>
      </c>
      <c r="E61" s="143"/>
      <c r="F61" s="144"/>
      <c r="G61" s="144"/>
      <c r="H61" s="121">
        <f>(DétailsDevis[[#This Row],[Quantité]]*DétailsDevis[[#This Row],[Prix unitaire]])-DétailsDevis[[#This Row],[Remise]]</f>
        <v>0</v>
      </c>
      <c r="J61" s="172"/>
    </row>
    <row r="62" spans="2:10" ht="18.75" customHeight="1">
      <c r="B62" s="19" t="s">
        <v>274</v>
      </c>
      <c r="C62" s="174" t="s">
        <v>234</v>
      </c>
      <c r="D62" s="9">
        <v>7</v>
      </c>
      <c r="E62" s="143"/>
      <c r="F62" s="144"/>
      <c r="G62" s="144"/>
      <c r="H62" s="121">
        <f>(DétailsDevis[[#This Row],[Quantité]]*DétailsDevis[[#This Row],[Prix unitaire]])-DétailsDevis[[#This Row],[Remise]]</f>
        <v>0</v>
      </c>
      <c r="J62" s="172"/>
    </row>
    <row r="63" spans="2:10" ht="18.75" customHeight="1">
      <c r="B63" s="19"/>
      <c r="C63" s="174"/>
      <c r="D63" s="9"/>
      <c r="E63" s="143"/>
      <c r="F63" s="144"/>
      <c r="G63" s="144"/>
      <c r="H63" s="121">
        <f>(DétailsDevis[[#This Row],[Quantité]]*DétailsDevis[[#This Row],[Prix unitaire]])-DétailsDevis[[#This Row],[Remise]]</f>
        <v>0</v>
      </c>
      <c r="J63" s="172"/>
    </row>
    <row r="64" spans="2:10" ht="18.75" customHeight="1">
      <c r="B64" s="19"/>
      <c r="C64" s="174"/>
      <c r="D64" s="9"/>
      <c r="E64" s="143"/>
      <c r="F64" s="144"/>
      <c r="G64" s="144"/>
      <c r="H64" s="121">
        <f>(DétailsDevis[[#This Row],[Quantité]]*DétailsDevis[[#This Row],[Prix unitaire]])-DétailsDevis[[#This Row],[Remise]]</f>
        <v>0</v>
      </c>
      <c r="J64" s="172"/>
    </row>
    <row r="65" spans="2:10" ht="18.75" customHeight="1">
      <c r="B65" s="19"/>
      <c r="C65" s="174"/>
      <c r="D65" s="9"/>
      <c r="E65" s="143"/>
      <c r="F65" s="144"/>
      <c r="G65" s="144"/>
      <c r="H65" s="121">
        <f>(DétailsDevis[[#This Row],[Quantité]]*DétailsDevis[[#This Row],[Prix unitaire]])-DétailsDevis[[#This Row],[Remise]]</f>
        <v>0</v>
      </c>
      <c r="J65" s="172"/>
    </row>
    <row r="66" spans="2:10" ht="18.75" customHeight="1">
      <c r="B66" s="19"/>
      <c r="C66" s="174"/>
      <c r="D66" s="9"/>
      <c r="E66" s="143"/>
      <c r="F66" s="144"/>
      <c r="G66" s="144"/>
      <c r="H66" s="121">
        <f>(DétailsDevis[[#This Row],[Quantité]]*DétailsDevis[[#This Row],[Prix unitaire]])-DétailsDevis[[#This Row],[Remise]]</f>
        <v>0</v>
      </c>
      <c r="J66" s="172"/>
    </row>
    <row r="67" spans="2:10" ht="18.75" customHeight="1">
      <c r="B67" s="19"/>
      <c r="C67" s="174"/>
      <c r="D67" s="9"/>
      <c r="E67" s="143"/>
      <c r="F67" s="144"/>
      <c r="G67" s="144"/>
      <c r="H67" s="121">
        <f>(DétailsDevis[[#This Row],[Quantité]]*DétailsDevis[[#This Row],[Prix unitaire]])-DétailsDevis[[#This Row],[Remise]]</f>
        <v>0</v>
      </c>
      <c r="J67" s="172"/>
    </row>
    <row r="68" spans="2:10" ht="18.75" customHeight="1">
      <c r="B68" s="19"/>
      <c r="C68" s="174"/>
      <c r="D68" s="9"/>
      <c r="E68" s="143"/>
      <c r="F68" s="144"/>
      <c r="G68" s="144"/>
      <c r="H68" s="145"/>
    </row>
    <row r="69" spans="2:10" ht="18.75" customHeight="1">
      <c r="B69" s="141"/>
      <c r="C69" s="141"/>
      <c r="D69" s="142"/>
      <c r="E69" s="143"/>
      <c r="F69" s="144"/>
      <c r="G69" s="144"/>
      <c r="H69" s="145"/>
    </row>
    <row r="70" spans="2:10" ht="18.75" customHeight="1">
      <c r="B70" s="141"/>
      <c r="C70" s="141"/>
      <c r="D70" s="142"/>
      <c r="E70" s="143"/>
      <c r="F70" s="144"/>
      <c r="G70" s="144"/>
      <c r="H70" s="145"/>
    </row>
    <row r="72" spans="2:10" ht="18.75" customHeight="1">
      <c r="H72" s="50">
        <f>SUM(H4:H71)</f>
        <v>8325</v>
      </c>
    </row>
  </sheetData>
  <sheetProtection formatCells="0" formatColumns="0" formatRows="0" insertRows="0" deleteRows="0" selectLockedCells="1" sort="0" autoFilter="0" pivotTables="0"/>
  <conditionalFormatting sqref="C4:C70">
    <cfRule type="expression" dxfId="33" priority="12">
      <formula>COUNTIF($C$4:$C$68,C4)&gt;25</formula>
    </cfRule>
  </conditionalFormatting>
  <dataValidations count="1">
    <dataValidation type="list" allowBlank="1" showInputMessage="1" showErrorMessage="1" errorTitle="Invalid Data" error="Please select an Invoice from this list. If your Invoice No. isn't shown, check the worksheet named Invoices - Main." sqref="C4:C70">
      <formula1>N°deDevis</formula1>
    </dataValidation>
  </dataValidations>
  <printOptions horizontalCentered="1"/>
  <pageMargins left="0.25" right="0.25" top="0.75" bottom="0.75" header="0.3" footer="0.3"/>
  <pageSetup fitToHeight="0"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14</vt:i4>
      </vt:variant>
    </vt:vector>
  </HeadingPairs>
  <TitlesOfParts>
    <vt:vector size="22" baseType="lpstr">
      <vt:lpstr>Utiliser le suivi des factures</vt:lpstr>
      <vt:lpstr>Facture</vt:lpstr>
      <vt:lpstr>Clients</vt:lpstr>
      <vt:lpstr>Factures – Principal</vt:lpstr>
      <vt:lpstr>Détails de la facture</vt:lpstr>
      <vt:lpstr>Devis</vt:lpstr>
      <vt:lpstr>Devis – Principal</vt:lpstr>
      <vt:lpstr>Détails du devis</vt:lpstr>
      <vt:lpstr>Clients!Impression_des_titres</vt:lpstr>
      <vt:lpstr>'Détails de la facture'!Impression_des_titres</vt:lpstr>
      <vt:lpstr>'Détails du devis'!Impression_des_titres</vt:lpstr>
      <vt:lpstr>'Devis – Principal'!Impression_des_titres</vt:lpstr>
      <vt:lpstr>'Factures – Principal'!Impression_des_titres</vt:lpstr>
      <vt:lpstr>N°deDevis</vt:lpstr>
      <vt:lpstr>N°defacture</vt:lpstr>
      <vt:lpstr>NomDeLaSociete</vt:lpstr>
      <vt:lpstr>NomDeLaSociétéF</vt:lpstr>
      <vt:lpstr>recherchedeclient</vt:lpstr>
      <vt:lpstr>rngDevis</vt:lpstr>
      <vt:lpstr>rngFacture</vt:lpstr>
      <vt:lpstr>Devis!Zone_d_impression</vt:lpstr>
      <vt:lpstr>Facture!Zone_d_impression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2015-09-15T19:14:43Z</dcterms:created>
  <dcterms:modified xsi:type="dcterms:W3CDTF">2015-10-16T12:25:48Z</dcterms:modified>
  <cp:version/>
</cp:coreProperties>
</file>