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18915" windowHeight="11760" activeTab="1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F24" i="2" l="1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F26" i="2"/>
  <c r="G26" i="2"/>
  <c r="H26" i="2" s="1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F32" i="2"/>
  <c r="G32" i="2"/>
  <c r="K32" i="2" s="1"/>
  <c r="H32" i="2"/>
  <c r="I32" i="2"/>
  <c r="J32" i="2"/>
  <c r="L32" i="2"/>
  <c r="M32" i="2"/>
  <c r="N32" i="2"/>
  <c r="O32" i="2"/>
  <c r="P32" i="2"/>
  <c r="Q32" i="2"/>
  <c r="R32" i="2"/>
  <c r="S32" i="2"/>
  <c r="T32" i="2"/>
  <c r="U32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F7" i="2"/>
  <c r="G7" i="2" s="1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F8" i="2"/>
  <c r="H8" i="2" s="1"/>
  <c r="G8" i="2"/>
  <c r="I8" i="2"/>
  <c r="J8" i="2"/>
  <c r="K8" i="2"/>
  <c r="L8" i="2"/>
  <c r="M8" i="2"/>
  <c r="N8" i="2"/>
  <c r="O8" i="2"/>
  <c r="P8" i="2"/>
  <c r="Q8" i="2"/>
  <c r="R8" i="2"/>
  <c r="S8" i="2"/>
  <c r="T8" i="2"/>
  <c r="U8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F10" i="2"/>
  <c r="U10" i="2" s="1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F11" i="2"/>
  <c r="I11" i="2" s="1"/>
  <c r="G11" i="2"/>
  <c r="H11" i="2"/>
  <c r="J11" i="2"/>
  <c r="K11" i="2"/>
  <c r="L11" i="2"/>
  <c r="M11" i="2"/>
  <c r="N11" i="2"/>
  <c r="O11" i="2"/>
  <c r="P11" i="2"/>
  <c r="Q11" i="2"/>
  <c r="R11" i="2"/>
  <c r="S11" i="2"/>
  <c r="T11" i="2"/>
  <c r="U11" i="2"/>
  <c r="F12" i="2"/>
  <c r="H12" i="2" s="1"/>
  <c r="G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F14" i="2"/>
  <c r="U14" i="2" s="1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F16" i="2"/>
  <c r="G16" i="2"/>
  <c r="P16" i="2" s="1"/>
  <c r="H16" i="2"/>
  <c r="I16" i="2"/>
  <c r="J16" i="2"/>
  <c r="K16" i="2"/>
  <c r="L16" i="2"/>
  <c r="M16" i="2"/>
  <c r="N16" i="2"/>
  <c r="O16" i="2"/>
  <c r="Q16" i="2"/>
  <c r="R16" i="2"/>
  <c r="S16" i="2"/>
  <c r="T16" i="2"/>
  <c r="U16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F20" i="2"/>
  <c r="U20" i="2" s="1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F21" i="2"/>
  <c r="U21" i="2" s="1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F5" i="2"/>
  <c r="C31" i="2" l="1"/>
  <c r="C32" i="2"/>
  <c r="C30" i="2"/>
  <c r="C27" i="2"/>
  <c r="C25" i="2"/>
  <c r="C24" i="2"/>
  <c r="C21" i="2"/>
  <c r="C19" i="2"/>
  <c r="C17" i="2"/>
  <c r="C14" i="2"/>
  <c r="C15" i="2"/>
  <c r="C16" i="2"/>
  <c r="C13" i="2"/>
  <c r="C10" i="2"/>
  <c r="C6" i="2"/>
  <c r="C7" i="2"/>
  <c r="C8" i="2"/>
  <c r="C9" i="2"/>
  <c r="C5" i="2"/>
  <c r="M37" i="1"/>
  <c r="G37" i="1"/>
  <c r="F37" i="1"/>
  <c r="D37" i="1"/>
  <c r="C37" i="1"/>
  <c r="E37" i="1" s="1"/>
  <c r="M36" i="1"/>
  <c r="H36" i="1"/>
  <c r="E36" i="1"/>
  <c r="M35" i="1"/>
  <c r="H35" i="1"/>
  <c r="E35" i="1"/>
  <c r="M33" i="1"/>
  <c r="M32" i="1"/>
  <c r="H32" i="1"/>
  <c r="E32" i="1"/>
  <c r="M31" i="1"/>
  <c r="M30" i="1"/>
  <c r="G30" i="1"/>
  <c r="E30" i="1"/>
  <c r="D29" i="1"/>
  <c r="M28" i="1"/>
  <c r="M27" i="1"/>
  <c r="M26" i="1"/>
  <c r="G26" i="1"/>
  <c r="F26" i="1"/>
  <c r="H26" i="1" s="1"/>
  <c r="E26" i="1"/>
  <c r="M25" i="1"/>
  <c r="M24" i="1"/>
  <c r="H24" i="1"/>
  <c r="E24" i="1"/>
  <c r="M23" i="1"/>
  <c r="M22" i="1"/>
  <c r="H22" i="1"/>
  <c r="E22" i="1"/>
  <c r="M21" i="1"/>
  <c r="H21" i="1"/>
  <c r="E21" i="1"/>
  <c r="M20" i="1"/>
  <c r="H20" i="1"/>
  <c r="E20" i="1"/>
  <c r="M19" i="1"/>
  <c r="H19" i="1"/>
  <c r="E19" i="1"/>
  <c r="M18" i="1"/>
  <c r="H18" i="1"/>
  <c r="E18" i="1"/>
  <c r="M17" i="1"/>
  <c r="M16" i="1"/>
  <c r="M15" i="1"/>
  <c r="H15" i="1"/>
  <c r="E15" i="1"/>
  <c r="H14" i="1"/>
  <c r="E14" i="1"/>
  <c r="H13" i="1"/>
  <c r="M13" i="1" s="1"/>
  <c r="E13" i="1"/>
  <c r="M12" i="1"/>
  <c r="H12" i="1"/>
  <c r="E12" i="1"/>
  <c r="M11" i="1"/>
  <c r="H11" i="1"/>
  <c r="E11" i="1"/>
  <c r="M10" i="1"/>
  <c r="H10" i="1"/>
  <c r="E10" i="1"/>
  <c r="H37" i="1" l="1"/>
</calcChain>
</file>

<file path=xl/comments1.xml><?xml version="1.0" encoding="utf-8"?>
<comments xmlns="http://schemas.openxmlformats.org/spreadsheetml/2006/main">
  <authors>
    <author>Tenaille, Nicolas</author>
  </authors>
  <commentList>
    <comment ref="M7" authorId="0">
      <text>
        <r>
          <rPr>
            <b/>
            <sz val="9"/>
            <color indexed="81"/>
            <rFont val="Tahoma"/>
            <family val="2"/>
          </rPr>
          <t>Tenaille, Nicolas:</t>
        </r>
        <r>
          <rPr>
            <sz val="9"/>
            <color indexed="81"/>
            <rFont val="Tahoma"/>
            <family val="2"/>
          </rPr>
          <t xml:space="preserve">
Détails calculs dans chaque onglet correspondant
</t>
        </r>
      </text>
    </comment>
    <comment ref="N15" authorId="0">
      <text>
        <r>
          <rPr>
            <b/>
            <sz val="9"/>
            <color indexed="81"/>
            <rFont val="Tahoma"/>
            <family val="2"/>
          </rPr>
          <t>Tenaille, Nicolas:</t>
        </r>
        <r>
          <rPr>
            <sz val="9"/>
            <color indexed="81"/>
            <rFont val="Tahoma"/>
            <family val="2"/>
          </rPr>
          <t xml:space="preserve">
Possible délai du à la situation politique au Nigeria et en Lybie
</t>
        </r>
      </text>
    </comment>
  </commentList>
</comments>
</file>

<file path=xl/sharedStrings.xml><?xml version="1.0" encoding="utf-8"?>
<sst xmlns="http://schemas.openxmlformats.org/spreadsheetml/2006/main" count="115" uniqueCount="58">
  <si>
    <t xml:space="preserve">Comparatif des émissions  de GES  </t>
  </si>
  <si>
    <t>Nom</t>
  </si>
  <si>
    <t>Emission 2013 en tonnes C02 eq</t>
  </si>
  <si>
    <t>Emissions 2014 en tonnes C02 eq</t>
  </si>
  <si>
    <t>Objectif de réduction futur?</t>
  </si>
  <si>
    <t>% Scope</t>
  </si>
  <si>
    <t>Type Scope</t>
  </si>
  <si>
    <t>Échéance</t>
  </si>
  <si>
    <t>Restant</t>
  </si>
  <si>
    <t>Commentaire</t>
  </si>
  <si>
    <t>Scope 1</t>
  </si>
  <si>
    <t>Scope 2</t>
  </si>
  <si>
    <t>Total</t>
  </si>
  <si>
    <t>Statoil</t>
  </si>
  <si>
    <t>Oui</t>
  </si>
  <si>
    <t>Oui, intensity</t>
  </si>
  <si>
    <t>l'objectif de réduction de 15% de 2008 à 2015 des GES a été accompli</t>
  </si>
  <si>
    <t>Royal Dutch Shell</t>
  </si>
  <si>
    <t>Réduction de 25% sur 4% des scopes 1 d'ici à 2016</t>
  </si>
  <si>
    <t>BHP Billiton</t>
  </si>
  <si>
    <t>1 &amp; 2</t>
  </si>
  <si>
    <t>L'objectif de BHP est de maintenir d'ici à 2017 les émissions de GES en dessous du niveau de 2006 (50,7 M tonnes MAJ)</t>
  </si>
  <si>
    <t>BP</t>
  </si>
  <si>
    <t>Non</t>
  </si>
  <si>
    <t>ENI</t>
  </si>
  <si>
    <t>Reduction sur les gas flaring Objectif zero émissions à 2030</t>
  </si>
  <si>
    <t>Reduction sur les hydrocarbon flared</t>
  </si>
  <si>
    <t>Reduction sur le Scope 1  en conditions de régime</t>
  </si>
  <si>
    <t>Lafarge</t>
  </si>
  <si>
    <t>Objectif de maintenance des émissions de C02 à leur niveaux actuel</t>
  </si>
  <si>
    <t>Holcim Nom</t>
  </si>
  <si>
    <t>L'objectif d'Holcim est de maintenir sa conso de C02 en dessous du niveau de 2013 soit 125748510. (scope 1 2 3)</t>
  </si>
  <si>
    <t>Veolia</t>
  </si>
  <si>
    <t>E on SE</t>
  </si>
  <si>
    <t>Marge de manœuvre peu pertinente car les estimations sont basées sur les niveaux de 1990 / Split entre E.on et la nouvelle entité Uniper (très émettrice) prévue pour début 2016</t>
  </si>
  <si>
    <t>Engie</t>
  </si>
  <si>
    <t>objectifs 2015 accomplis et dépassé . Objectifs à 2020 retenu dans le tableau</t>
  </si>
  <si>
    <t>EDF</t>
  </si>
  <si>
    <t>Un seul objectif de réduction en absolu non encore accompli, qui porte uniquement sur le scope 3</t>
  </si>
  <si>
    <t>Suez Environnement</t>
  </si>
  <si>
    <t>Plusieurs objectifs absolus, échéance 2016, 2020 et 2030</t>
  </si>
  <si>
    <t>2016 &amp; 2050</t>
  </si>
  <si>
    <t>Saint Gobain</t>
  </si>
  <si>
    <t>Pas de conversion en absolu des objectifs d'intensité</t>
  </si>
  <si>
    <t>Linde AG</t>
  </si>
  <si>
    <t>Nouveau objectifs à prévoir en 2015</t>
  </si>
  <si>
    <t>Air liquide</t>
  </si>
  <si>
    <t>Wendel</t>
  </si>
  <si>
    <t>Groupe Delhaize</t>
  </si>
  <si>
    <t>1  &amp; 2</t>
  </si>
  <si>
    <t>Estimation de l'empreinte carbone pour 2020 à 2130000 t</t>
  </si>
  <si>
    <t>Carnival</t>
  </si>
  <si>
    <t>Possibilité d'une hausse des émissions sur l'exercice 2015</t>
  </si>
  <si>
    <t>Basf SE</t>
  </si>
  <si>
    <t>Sources: Sustainables reports &amp; CDP</t>
  </si>
  <si>
    <t>Emissions 2014</t>
  </si>
  <si>
    <t>Montant  à réduire</t>
  </si>
  <si>
    <t>Target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</si>
</sst>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thin">
        <color theme="0" tint="-0.14999847407452621"/>
      </bottom>
      <diagonal/>
    </border>
    <border>
      <left style="dotted">
        <color indexed="64"/>
      </left>
      <right style="dotted">
        <color indexed="64"/>
      </right>
      <top/>
      <bottom style="thin">
        <color theme="0" tint="-0.14999847407452621"/>
      </bottom>
      <diagonal/>
    </border>
    <border>
      <left/>
      <right style="dotted">
        <color indexed="64"/>
      </right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dotted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indexed="64"/>
      </left>
      <right style="dotted">
        <color indexed="64"/>
      </right>
      <top style="thin">
        <color theme="0" tint="-0.14999847407452621"/>
      </top>
      <bottom/>
      <diagonal/>
    </border>
    <border>
      <left style="dotted">
        <color indexed="64"/>
      </left>
      <right style="dotted">
        <color indexed="64"/>
      </right>
      <top style="thin">
        <color theme="0" tint="-0.14999847407452621"/>
      </top>
      <bottom/>
      <diagonal/>
    </border>
    <border>
      <left style="dotted">
        <color indexed="64"/>
      </left>
      <right/>
      <top style="thin">
        <color theme="0" tint="-0.1499984740745262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thin">
        <color theme="0" tint="-0.14999847407452621"/>
      </bottom>
      <diagonal/>
    </border>
    <border>
      <left/>
      <right style="dotted">
        <color indexed="64"/>
      </right>
      <top/>
      <bottom/>
      <diagonal/>
    </border>
    <border>
      <left/>
      <right/>
      <top style="thin">
        <color theme="0" tint="-0.14999847407452621"/>
      </top>
      <bottom/>
      <diagonal/>
    </border>
    <border>
      <left style="medium">
        <color indexed="64"/>
      </left>
      <right style="dotted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3">
    <xf numFmtId="0" fontId="0" fillId="0" borderId="0" xfId="0"/>
    <xf numFmtId="0" fontId="0" fillId="0" borderId="0" xfId="0" applyFill="1"/>
    <xf numFmtId="0" fontId="0" fillId="0" borderId="0" xfId="0" applyFill="1" applyAlignment="1">
      <alignment wrapText="1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3" fontId="0" fillId="6" borderId="17" xfId="0" applyNumberFormat="1" applyFont="1" applyFill="1" applyBorder="1" applyAlignment="1">
      <alignment horizontal="center" vertical="center"/>
    </xf>
    <xf numFmtId="3" fontId="0" fillId="6" borderId="18" xfId="0" applyNumberFormat="1" applyFont="1" applyFill="1" applyBorder="1" applyAlignment="1">
      <alignment horizontal="center" vertical="center"/>
    </xf>
    <xf numFmtId="3" fontId="0" fillId="6" borderId="19" xfId="0" applyNumberFormat="1" applyFont="1" applyFill="1" applyBorder="1" applyAlignment="1">
      <alignment horizontal="center" vertical="center"/>
    </xf>
    <xf numFmtId="0" fontId="0" fillId="6" borderId="20" xfId="0" applyFont="1" applyFill="1" applyBorder="1" applyAlignment="1">
      <alignment horizontal="center" vertical="center"/>
    </xf>
    <xf numFmtId="10" fontId="0" fillId="6" borderId="20" xfId="0" applyNumberFormat="1" applyFont="1" applyFill="1" applyBorder="1" applyAlignment="1">
      <alignment horizontal="center" vertical="center"/>
    </xf>
    <xf numFmtId="1" fontId="0" fillId="6" borderId="20" xfId="0" applyNumberFormat="1" applyFont="1" applyFill="1" applyBorder="1" applyAlignment="1">
      <alignment horizontal="center" vertical="center"/>
    </xf>
    <xf numFmtId="0" fontId="0" fillId="6" borderId="20" xfId="0" applyNumberFormat="1" applyFont="1" applyFill="1" applyBorder="1" applyAlignment="1">
      <alignment horizontal="center" vertical="center"/>
    </xf>
    <xf numFmtId="3" fontId="0" fillId="6" borderId="20" xfId="1" applyNumberFormat="1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3" fontId="0" fillId="5" borderId="18" xfId="0" applyNumberFormat="1" applyFont="1" applyFill="1" applyBorder="1" applyAlignment="1">
      <alignment horizontal="center" vertical="center"/>
    </xf>
    <xf numFmtId="3" fontId="0" fillId="5" borderId="19" xfId="0" applyNumberFormat="1" applyFont="1" applyFill="1" applyBorder="1" applyAlignment="1">
      <alignment horizontal="center" vertical="center"/>
    </xf>
    <xf numFmtId="0" fontId="0" fillId="5" borderId="20" xfId="0" applyFont="1" applyFill="1" applyBorder="1" applyAlignment="1">
      <alignment horizontal="center" vertical="center"/>
    </xf>
    <xf numFmtId="10" fontId="0" fillId="5" borderId="20" xfId="0" applyNumberFormat="1" applyFont="1" applyFill="1" applyBorder="1" applyAlignment="1">
      <alignment horizontal="center" vertical="center"/>
    </xf>
    <xf numFmtId="1" fontId="0" fillId="5" borderId="20" xfId="0" applyNumberFormat="1" applyFont="1" applyFill="1" applyBorder="1" applyAlignment="1">
      <alignment horizontal="center" vertical="center"/>
    </xf>
    <xf numFmtId="0" fontId="0" fillId="5" borderId="20" xfId="0" applyNumberFormat="1" applyFont="1" applyFill="1" applyBorder="1" applyAlignment="1">
      <alignment horizontal="center" vertical="center"/>
    </xf>
    <xf numFmtId="3" fontId="0" fillId="5" borderId="20" xfId="0" applyNumberFormat="1" applyFont="1" applyFill="1" applyBorder="1" applyAlignment="1">
      <alignment horizontal="center" vertical="center"/>
    </xf>
    <xf numFmtId="0" fontId="0" fillId="0" borderId="20" xfId="0" applyNumberFormat="1" applyFont="1" applyFill="1" applyBorder="1" applyAlignment="1">
      <alignment horizontal="center" vertical="center"/>
    </xf>
    <xf numFmtId="3" fontId="0" fillId="6" borderId="20" xfId="0" applyNumberFormat="1" applyFont="1" applyFill="1" applyBorder="1" applyAlignment="1">
      <alignment horizontal="center" vertical="center"/>
    </xf>
    <xf numFmtId="3" fontId="0" fillId="5" borderId="22" xfId="0" applyNumberFormat="1" applyFont="1" applyFill="1" applyBorder="1" applyAlignment="1">
      <alignment horizontal="center" vertical="center"/>
    </xf>
    <xf numFmtId="3" fontId="0" fillId="5" borderId="23" xfId="0" applyNumberFormat="1" applyFont="1" applyFill="1" applyBorder="1" applyAlignment="1">
      <alignment horizontal="center" vertical="center"/>
    </xf>
    <xf numFmtId="0" fontId="0" fillId="5" borderId="24" xfId="0" applyFont="1" applyFill="1" applyBorder="1" applyAlignment="1">
      <alignment horizontal="center" vertical="center"/>
    </xf>
    <xf numFmtId="10" fontId="0" fillId="0" borderId="24" xfId="0" applyNumberFormat="1" applyFont="1" applyFill="1" applyBorder="1" applyAlignment="1">
      <alignment horizontal="center" vertical="center"/>
    </xf>
    <xf numFmtId="1" fontId="0" fillId="5" borderId="24" xfId="0" applyNumberFormat="1" applyFont="1" applyFill="1" applyBorder="1" applyAlignment="1">
      <alignment horizontal="center" vertical="center"/>
    </xf>
    <xf numFmtId="0" fontId="0" fillId="5" borderId="24" xfId="0" applyNumberFormat="1" applyFont="1" applyFill="1" applyBorder="1" applyAlignment="1">
      <alignment horizontal="center" vertical="center"/>
    </xf>
    <xf numFmtId="3" fontId="0" fillId="5" borderId="24" xfId="0" applyNumberFormat="1" applyFont="1" applyFill="1" applyBorder="1" applyAlignment="1">
      <alignment horizontal="center" vertical="center"/>
    </xf>
    <xf numFmtId="10" fontId="0" fillId="5" borderId="24" xfId="0" applyNumberFormat="1" applyFont="1" applyFill="1" applyBorder="1" applyAlignment="1">
      <alignment horizontal="center" vertical="center"/>
    </xf>
    <xf numFmtId="0" fontId="0" fillId="7" borderId="24" xfId="0" applyNumberFormat="1" applyFont="1" applyFill="1" applyBorder="1" applyAlignment="1">
      <alignment horizontal="center" vertical="center"/>
    </xf>
    <xf numFmtId="3" fontId="0" fillId="7" borderId="24" xfId="0" applyNumberFormat="1" applyFont="1" applyFill="1" applyBorder="1" applyAlignment="1">
      <alignment horizontal="center" vertical="center"/>
    </xf>
    <xf numFmtId="0" fontId="0" fillId="7" borderId="20" xfId="0" applyNumberFormat="1" applyFont="1" applyFill="1" applyBorder="1" applyAlignment="1">
      <alignment horizontal="center" vertical="center"/>
    </xf>
    <xf numFmtId="3" fontId="0" fillId="7" borderId="20" xfId="0" applyNumberFormat="1" applyFont="1" applyFill="1" applyBorder="1" applyAlignment="1">
      <alignment horizontal="center" vertical="center"/>
    </xf>
    <xf numFmtId="0" fontId="0" fillId="8" borderId="20" xfId="0" applyNumberFormat="1" applyFont="1" applyFill="1" applyBorder="1" applyAlignment="1">
      <alignment horizontal="center" vertical="center"/>
    </xf>
    <xf numFmtId="3" fontId="0" fillId="8" borderId="20" xfId="0" applyNumberFormat="1" applyFont="1" applyFill="1" applyBorder="1" applyAlignment="1">
      <alignment horizontal="center" vertical="center"/>
    </xf>
    <xf numFmtId="0" fontId="0" fillId="9" borderId="24" xfId="0" applyNumberFormat="1" applyFont="1" applyFill="1" applyBorder="1" applyAlignment="1">
      <alignment horizontal="center" vertical="center"/>
    </xf>
    <xf numFmtId="3" fontId="0" fillId="9" borderId="24" xfId="0" applyNumberFormat="1" applyFont="1" applyFill="1" applyBorder="1" applyAlignment="1">
      <alignment horizontal="center" vertical="center"/>
    </xf>
    <xf numFmtId="3" fontId="0" fillId="5" borderId="28" xfId="0" applyNumberFormat="1" applyFill="1" applyBorder="1" applyAlignment="1">
      <alignment horizontal="center" vertical="center"/>
    </xf>
    <xf numFmtId="3" fontId="0" fillId="5" borderId="31" xfId="0" applyNumberFormat="1" applyFill="1" applyBorder="1" applyAlignment="1">
      <alignment horizontal="center" vertical="center"/>
    </xf>
    <xf numFmtId="3" fontId="0" fillId="9" borderId="32" xfId="0" applyNumberFormat="1" applyFont="1" applyFill="1" applyBorder="1" applyAlignment="1">
      <alignment horizontal="center" vertical="center"/>
    </xf>
    <xf numFmtId="9" fontId="0" fillId="5" borderId="5" xfId="0" applyNumberFormat="1" applyFill="1" applyBorder="1" applyAlignment="1">
      <alignment horizontal="center" vertical="center"/>
    </xf>
    <xf numFmtId="3" fontId="0" fillId="9" borderId="20" xfId="0" applyNumberFormat="1" applyFont="1" applyFill="1" applyBorder="1" applyAlignment="1">
      <alignment horizontal="center" vertical="center"/>
    </xf>
    <xf numFmtId="10" fontId="0" fillId="6" borderId="0" xfId="0" applyNumberFormat="1" applyFont="1" applyFill="1" applyBorder="1" applyAlignment="1">
      <alignment horizontal="center" vertical="center"/>
    </xf>
    <xf numFmtId="0" fontId="0" fillId="8" borderId="0" xfId="0" applyNumberFormat="1" applyFont="1" applyFill="1" applyBorder="1" applyAlignment="1">
      <alignment horizontal="center" vertical="center"/>
    </xf>
    <xf numFmtId="3" fontId="0" fillId="8" borderId="0" xfId="0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10" fontId="0" fillId="5" borderId="0" xfId="0" applyNumberFormat="1" applyFill="1" applyBorder="1" applyAlignment="1">
      <alignment horizontal="center" vertical="center"/>
    </xf>
    <xf numFmtId="1" fontId="0" fillId="5" borderId="0" xfId="0" applyNumberFormat="1" applyFill="1" applyBorder="1" applyAlignment="1">
      <alignment horizontal="center" vertical="center"/>
    </xf>
    <xf numFmtId="0" fontId="0" fillId="5" borderId="0" xfId="0" applyNumberFormat="1" applyFill="1" applyBorder="1" applyAlignment="1">
      <alignment horizontal="center" vertical="center"/>
    </xf>
    <xf numFmtId="3" fontId="0" fillId="5" borderId="0" xfId="0" applyNumberFormat="1" applyFill="1" applyBorder="1" applyAlignment="1">
      <alignment horizontal="center" vertical="center"/>
    </xf>
    <xf numFmtId="3" fontId="0" fillId="5" borderId="33" xfId="0" applyNumberFormat="1" applyFont="1" applyFill="1" applyBorder="1" applyAlignment="1">
      <alignment horizontal="center" vertical="center"/>
    </xf>
    <xf numFmtId="0" fontId="0" fillId="5" borderId="34" xfId="0" applyFill="1" applyBorder="1" applyAlignment="1">
      <alignment horizontal="center" vertical="center"/>
    </xf>
    <xf numFmtId="3" fontId="0" fillId="5" borderId="35" xfId="0" applyNumberFormat="1" applyFill="1" applyBorder="1" applyAlignment="1">
      <alignment horizontal="center" vertical="center"/>
    </xf>
    <xf numFmtId="3" fontId="0" fillId="5" borderId="36" xfId="0" applyNumberForma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10" fontId="0" fillId="5" borderId="7" xfId="0" applyNumberFormat="1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5" fillId="0" borderId="0" xfId="0" applyFont="1" applyFill="1"/>
    <xf numFmtId="0" fontId="6" fillId="0" borderId="0" xfId="0" applyFont="1" applyFill="1"/>
    <xf numFmtId="3" fontId="0" fillId="0" borderId="0" xfId="0" applyNumberFormat="1" applyFill="1"/>
    <xf numFmtId="3" fontId="0" fillId="0" borderId="32" xfId="0" applyNumberFormat="1" applyFont="1" applyFill="1" applyBorder="1" applyAlignment="1">
      <alignment horizontal="center" vertical="center"/>
    </xf>
    <xf numFmtId="3" fontId="2" fillId="0" borderId="0" xfId="0" applyNumberFormat="1" applyFont="1"/>
    <xf numFmtId="3" fontId="0" fillId="0" borderId="20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 indent="5"/>
    </xf>
    <xf numFmtId="0" fontId="2" fillId="0" borderId="0" xfId="0" applyFont="1" applyFill="1"/>
    <xf numFmtId="3" fontId="0" fillId="0" borderId="0" xfId="0" applyNumberFormat="1" applyFont="1" applyFill="1" applyBorder="1" applyAlignment="1">
      <alignment horizontal="center" vertical="center"/>
    </xf>
    <xf numFmtId="3" fontId="0" fillId="0" borderId="0" xfId="0" applyNumberFormat="1" applyFill="1" applyBorder="1" applyAlignment="1">
      <alignment horizontal="center" vertical="center"/>
    </xf>
    <xf numFmtId="0" fontId="0" fillId="0" borderId="24" xfId="0" applyNumberFormat="1" applyFont="1" applyFill="1" applyBorder="1" applyAlignment="1">
      <alignment horizontal="center" vertical="center"/>
    </xf>
    <xf numFmtId="3" fontId="0" fillId="0" borderId="20" xfId="1" applyNumberFormat="1" applyFont="1" applyFill="1" applyBorder="1" applyAlignment="1">
      <alignment horizontal="center" vertical="center"/>
    </xf>
    <xf numFmtId="3" fontId="0" fillId="0" borderId="24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3" fontId="0" fillId="5" borderId="26" xfId="0" applyNumberFormat="1" applyFont="1" applyFill="1" applyBorder="1" applyAlignment="1">
      <alignment horizontal="center" vertical="center"/>
    </xf>
    <xf numFmtId="3" fontId="0" fillId="5" borderId="18" xfId="0" applyNumberFormat="1" applyFont="1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3" fontId="0" fillId="5" borderId="26" xfId="0" applyNumberFormat="1" applyFont="1" applyFill="1" applyBorder="1" applyAlignment="1">
      <alignment horizontal="center" vertical="center" wrapText="1"/>
    </xf>
    <xf numFmtId="3" fontId="0" fillId="5" borderId="18" xfId="0" applyNumberFormat="1" applyFont="1" applyFill="1" applyBorder="1" applyAlignment="1">
      <alignment horizontal="center" vertical="center" wrapText="1"/>
    </xf>
    <xf numFmtId="3" fontId="0" fillId="6" borderId="26" xfId="0" applyNumberFormat="1" applyFont="1" applyFill="1" applyBorder="1" applyAlignment="1">
      <alignment horizontal="center" vertical="center"/>
    </xf>
    <xf numFmtId="3" fontId="0" fillId="6" borderId="28" xfId="0" applyNumberFormat="1" applyFont="1" applyFill="1" applyBorder="1" applyAlignment="1">
      <alignment horizontal="center" vertical="center"/>
    </xf>
    <xf numFmtId="3" fontId="0" fillId="6" borderId="21" xfId="0" applyNumberFormat="1" applyFont="1" applyFill="1" applyBorder="1" applyAlignment="1">
      <alignment horizontal="center" vertical="center"/>
    </xf>
    <xf numFmtId="3" fontId="0" fillId="6" borderId="18" xfId="0" applyNumberFormat="1" applyFont="1" applyFill="1" applyBorder="1" applyAlignment="1">
      <alignment horizontal="center" vertical="center"/>
    </xf>
    <xf numFmtId="3" fontId="0" fillId="5" borderId="28" xfId="0" applyNumberFormat="1" applyFont="1" applyFill="1" applyBorder="1" applyAlignment="1">
      <alignment horizontal="center" vertical="center"/>
    </xf>
    <xf numFmtId="0" fontId="0" fillId="5" borderId="27" xfId="0" applyFont="1" applyFill="1" applyBorder="1" applyAlignment="1">
      <alignment horizontal="center" vertical="center"/>
    </xf>
    <xf numFmtId="0" fontId="0" fillId="5" borderId="29" xfId="0" applyFont="1" applyFill="1" applyBorder="1" applyAlignment="1">
      <alignment horizontal="center" vertical="center"/>
    </xf>
    <xf numFmtId="0" fontId="0" fillId="5" borderId="30" xfId="0" applyFont="1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3" fontId="0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\AppData\Local\Microsoft\Windows\Temporary%20Internet%20Files\Content.IE5\S0C91RN7\EC_Top-20_Objectif-Emissions_C02_ACT_vNT-PHL1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FDSCACHE__"/>
      <sheetName val="Synthèse"/>
      <sheetName val="Statoil"/>
      <sheetName val="Total"/>
      <sheetName val="Shell"/>
      <sheetName val="BHP"/>
      <sheetName val="BP"/>
      <sheetName val="Eni"/>
      <sheetName val="Lafarge"/>
      <sheetName val="Holcim"/>
      <sheetName val="Veolia"/>
      <sheetName val="E.ON SE"/>
      <sheetName val="Engie"/>
      <sheetName val="EDF"/>
      <sheetName val="Suez"/>
      <sheetName val="Saint Gobain"/>
      <sheetName val="Linde AG"/>
      <sheetName val="Air Liquide"/>
      <sheetName val="Wendel"/>
      <sheetName val="Groupe Delhaize"/>
      <sheetName val="Carnival PLC"/>
      <sheetName val="BASF SE"/>
    </sheetNames>
    <sheetDataSet>
      <sheetData sheetId="0"/>
      <sheetData sheetId="1"/>
      <sheetData sheetId="2">
        <row r="92">
          <cell r="H92">
            <v>409600</v>
          </cell>
        </row>
      </sheetData>
      <sheetData sheetId="3">
        <row r="31">
          <cell r="O31">
            <v>-1115000</v>
          </cell>
        </row>
      </sheetData>
      <sheetData sheetId="4">
        <row r="41">
          <cell r="H41">
            <v>850000</v>
          </cell>
        </row>
      </sheetData>
      <sheetData sheetId="5"/>
      <sheetData sheetId="6"/>
      <sheetData sheetId="7">
        <row r="85">
          <cell r="I85">
            <v>5481692</v>
          </cell>
        </row>
        <row r="86">
          <cell r="I86">
            <v>1012370.2999999998</v>
          </cell>
        </row>
        <row r="87">
          <cell r="I87">
            <v>334561.36319999996</v>
          </cell>
        </row>
      </sheetData>
      <sheetData sheetId="8">
        <row r="37">
          <cell r="I37">
            <v>-370000</v>
          </cell>
        </row>
      </sheetData>
      <sheetData sheetId="9">
        <row r="70">
          <cell r="I70">
            <v>3700000</v>
          </cell>
        </row>
      </sheetData>
      <sheetData sheetId="10">
        <row r="140">
          <cell r="H140">
            <v>322236.46799999994</v>
          </cell>
        </row>
      </sheetData>
      <sheetData sheetId="11">
        <row r="76">
          <cell r="H76">
            <v>38440000</v>
          </cell>
        </row>
      </sheetData>
      <sheetData sheetId="12">
        <row r="48">
          <cell r="K48">
            <v>128869.47199999999</v>
          </cell>
        </row>
        <row r="96">
          <cell r="M96">
            <v>-15302969.952</v>
          </cell>
        </row>
      </sheetData>
      <sheetData sheetId="13">
        <row r="126">
          <cell r="J126">
            <v>1767999.1999999997</v>
          </cell>
        </row>
        <row r="127">
          <cell r="J127">
            <v>18298791.720000003</v>
          </cell>
        </row>
      </sheetData>
      <sheetData sheetId="14">
        <row r="79">
          <cell r="B79">
            <v>6067341.7899999991</v>
          </cell>
          <cell r="C79">
            <v>1816419.2100000002</v>
          </cell>
        </row>
        <row r="90">
          <cell r="N90">
            <v>13648.375</v>
          </cell>
        </row>
        <row r="91">
          <cell r="N91">
            <v>13653.550000000001</v>
          </cell>
        </row>
        <row r="93">
          <cell r="N93">
            <v>2324714.6999999997</v>
          </cell>
        </row>
        <row r="94">
          <cell r="N94">
            <v>494258.77761600004</v>
          </cell>
        </row>
      </sheetData>
      <sheetData sheetId="15"/>
      <sheetData sheetId="16">
        <row r="95">
          <cell r="G95">
            <v>120000</v>
          </cell>
        </row>
        <row r="101">
          <cell r="C101">
            <v>-962045.99999999988</v>
          </cell>
        </row>
      </sheetData>
      <sheetData sheetId="17">
        <row r="94">
          <cell r="G94">
            <v>0</v>
          </cell>
        </row>
        <row r="102">
          <cell r="E102">
            <v>266000</v>
          </cell>
        </row>
      </sheetData>
      <sheetData sheetId="18"/>
      <sheetData sheetId="19">
        <row r="138">
          <cell r="P138">
            <v>-444000.00000000012</v>
          </cell>
        </row>
      </sheetData>
      <sheetData sheetId="20">
        <row r="48">
          <cell r="G48">
            <v>-572950.50999999978</v>
          </cell>
        </row>
      </sheetData>
      <sheetData sheetId="21">
        <row r="12">
          <cell r="K12">
            <v>18842000</v>
          </cell>
          <cell r="L12">
            <v>18450000</v>
          </cell>
        </row>
        <row r="14">
          <cell r="K14">
            <v>3987000</v>
          </cell>
          <cell r="L14">
            <v>3911000</v>
          </cell>
        </row>
        <row r="41">
          <cell r="G41">
            <v>-3362880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N56"/>
  <sheetViews>
    <sheetView showGridLines="0" zoomScale="85" zoomScaleNormal="85" workbookViewId="0">
      <selection activeCell="M10" sqref="M10:M37"/>
    </sheetView>
  </sheetViews>
  <sheetFormatPr baseColWidth="10" defaultRowHeight="15" x14ac:dyDescent="0.25"/>
  <cols>
    <col min="1" max="1" width="11.42578125" style="1"/>
    <col min="2" max="2" width="22.5703125" style="1" customWidth="1"/>
    <col min="3" max="3" width="13.5703125" style="1" customWidth="1"/>
    <col min="4" max="4" width="13.140625" style="1" customWidth="1"/>
    <col min="5" max="5" width="13.5703125" style="1" customWidth="1"/>
    <col min="6" max="7" width="13.85546875" style="1" customWidth="1"/>
    <col min="8" max="8" width="14.28515625" style="1" customWidth="1"/>
    <col min="9" max="9" width="15.5703125" style="1" customWidth="1"/>
    <col min="10" max="11" width="9.5703125" style="1" customWidth="1"/>
    <col min="12" max="12" width="12.85546875" style="1" customWidth="1"/>
    <col min="13" max="13" width="15.7109375" style="1" customWidth="1"/>
    <col min="14" max="14" width="199.140625" style="1" bestFit="1" customWidth="1"/>
    <col min="15" max="16384" width="11.42578125" style="1"/>
  </cols>
  <sheetData>
    <row r="2" spans="2:14" ht="15.75" thickBot="1" x14ac:dyDescent="0.3"/>
    <row r="3" spans="2:14" x14ac:dyDescent="0.25">
      <c r="B3" s="98" t="s">
        <v>0</v>
      </c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100"/>
    </row>
    <row r="4" spans="2:14" x14ac:dyDescent="0.25">
      <c r="B4" s="101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3"/>
    </row>
    <row r="5" spans="2:14" ht="15.75" thickBot="1" x14ac:dyDescent="0.3">
      <c r="B5" s="104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6"/>
    </row>
    <row r="6" spans="2:14" ht="15.75" thickBot="1" x14ac:dyDescent="0.3"/>
    <row r="7" spans="2:14" ht="15.75" thickBot="1" x14ac:dyDescent="0.3">
      <c r="B7" s="107" t="s">
        <v>1</v>
      </c>
      <c r="C7" s="109" t="s">
        <v>2</v>
      </c>
      <c r="D7" s="110"/>
      <c r="E7" s="111"/>
      <c r="F7" s="109" t="s">
        <v>3</v>
      </c>
      <c r="G7" s="110"/>
      <c r="H7" s="111"/>
      <c r="I7" s="112" t="s">
        <v>4</v>
      </c>
      <c r="J7" s="114" t="s">
        <v>5</v>
      </c>
      <c r="K7" s="116" t="s">
        <v>6</v>
      </c>
      <c r="L7" s="114" t="s">
        <v>7</v>
      </c>
      <c r="M7" s="116" t="s">
        <v>8</v>
      </c>
      <c r="N7" s="118" t="s">
        <v>9</v>
      </c>
    </row>
    <row r="8" spans="2:14" s="2" customFormat="1" ht="55.5" customHeight="1" thickBot="1" x14ac:dyDescent="0.3">
      <c r="B8" s="108"/>
      <c r="C8" s="3" t="s">
        <v>10</v>
      </c>
      <c r="D8" s="4" t="s">
        <v>11</v>
      </c>
      <c r="E8" s="5" t="s">
        <v>12</v>
      </c>
      <c r="F8" s="3" t="s">
        <v>10</v>
      </c>
      <c r="G8" s="4" t="s">
        <v>11</v>
      </c>
      <c r="H8" s="5" t="s">
        <v>12</v>
      </c>
      <c r="I8" s="113"/>
      <c r="J8" s="115"/>
      <c r="K8" s="117"/>
      <c r="L8" s="115"/>
      <c r="M8" s="117"/>
      <c r="N8" s="119"/>
    </row>
    <row r="9" spans="2:14" s="6" customFormat="1" x14ac:dyDescent="0.25">
      <c r="B9" s="7"/>
      <c r="C9" s="8"/>
      <c r="D9" s="8"/>
      <c r="E9" s="8"/>
      <c r="F9" s="9"/>
      <c r="G9" s="8"/>
      <c r="H9" s="8"/>
      <c r="I9" s="10"/>
      <c r="J9" s="10"/>
      <c r="K9" s="10"/>
      <c r="L9" s="10"/>
      <c r="M9" s="10"/>
      <c r="N9" s="11"/>
    </row>
    <row r="10" spans="2:14" s="6" customFormat="1" x14ac:dyDescent="0.25">
      <c r="B10" s="12" t="s">
        <v>13</v>
      </c>
      <c r="C10" s="13">
        <v>16000000</v>
      </c>
      <c r="D10" s="13">
        <v>437000</v>
      </c>
      <c r="E10" s="13">
        <f t="shared" ref="E10:E15" si="0">C10+D10</f>
        <v>16437000</v>
      </c>
      <c r="F10" s="14">
        <v>16300000</v>
      </c>
      <c r="G10" s="13">
        <v>300000</v>
      </c>
      <c r="H10" s="13">
        <f>F10+G10</f>
        <v>16600000</v>
      </c>
      <c r="I10" s="15" t="s">
        <v>14</v>
      </c>
      <c r="J10" s="16">
        <v>0.58299999999999996</v>
      </c>
      <c r="K10" s="17">
        <v>1</v>
      </c>
      <c r="L10" s="18">
        <v>2020</v>
      </c>
      <c r="M10" s="19">
        <f>[1]Statoil!H92</f>
        <v>409600</v>
      </c>
      <c r="N10" s="20"/>
    </row>
    <row r="11" spans="2:14" s="6" customFormat="1" x14ac:dyDescent="0.25">
      <c r="B11" s="21" t="s">
        <v>12</v>
      </c>
      <c r="C11" s="22">
        <v>46000000</v>
      </c>
      <c r="D11" s="22">
        <v>4300000</v>
      </c>
      <c r="E11" s="22">
        <f t="shared" si="0"/>
        <v>50300000</v>
      </c>
      <c r="F11" s="23">
        <v>44000000</v>
      </c>
      <c r="G11" s="22">
        <v>4100000</v>
      </c>
      <c r="H11" s="22">
        <f t="shared" ref="H11:H15" si="1">F11+G11</f>
        <v>48100000</v>
      </c>
      <c r="I11" s="24" t="s">
        <v>15</v>
      </c>
      <c r="J11" s="25">
        <v>1</v>
      </c>
      <c r="K11" s="26"/>
      <c r="L11" s="27">
        <v>2015</v>
      </c>
      <c r="M11" s="28">
        <f>[1]Total!O31</f>
        <v>-1115000</v>
      </c>
      <c r="N11" s="20" t="s">
        <v>16</v>
      </c>
    </row>
    <row r="12" spans="2:14" s="6" customFormat="1" x14ac:dyDescent="0.25">
      <c r="B12" s="12" t="s">
        <v>17</v>
      </c>
      <c r="C12" s="13">
        <v>73000000</v>
      </c>
      <c r="D12" s="13">
        <v>10000000</v>
      </c>
      <c r="E12" s="13">
        <f t="shared" si="0"/>
        <v>83000000</v>
      </c>
      <c r="F12" s="14">
        <v>76000000</v>
      </c>
      <c r="G12" s="13">
        <v>10000000</v>
      </c>
      <c r="H12" s="13">
        <f t="shared" si="1"/>
        <v>86000000</v>
      </c>
      <c r="I12" s="15" t="s">
        <v>14</v>
      </c>
      <c r="J12" s="16">
        <v>0.04</v>
      </c>
      <c r="K12" s="17">
        <v>1</v>
      </c>
      <c r="L12" s="29">
        <v>2016</v>
      </c>
      <c r="M12" s="30">
        <f>[1]Shell!H41</f>
        <v>850000</v>
      </c>
      <c r="N12" s="20" t="s">
        <v>18</v>
      </c>
    </row>
    <row r="13" spans="2:14" s="6" customFormat="1" x14ac:dyDescent="0.25">
      <c r="B13" s="21" t="s">
        <v>19</v>
      </c>
      <c r="C13" s="31">
        <v>22000000</v>
      </c>
      <c r="D13" s="31">
        <v>24700000</v>
      </c>
      <c r="E13" s="31">
        <f t="shared" si="0"/>
        <v>46700000</v>
      </c>
      <c r="F13" s="32">
        <v>22700000</v>
      </c>
      <c r="G13" s="31">
        <v>22300000</v>
      </c>
      <c r="H13" s="31">
        <f t="shared" si="1"/>
        <v>45000000</v>
      </c>
      <c r="I13" s="33" t="s">
        <v>14</v>
      </c>
      <c r="J13" s="34">
        <v>1</v>
      </c>
      <c r="K13" s="35" t="s">
        <v>20</v>
      </c>
      <c r="L13" s="36">
        <v>2017</v>
      </c>
      <c r="M13" s="37">
        <f>H13-50700000</f>
        <v>-5700000</v>
      </c>
      <c r="N13" s="20" t="s">
        <v>21</v>
      </c>
    </row>
    <row r="14" spans="2:14" s="6" customFormat="1" x14ac:dyDescent="0.25">
      <c r="B14" s="12" t="s">
        <v>22</v>
      </c>
      <c r="C14" s="13">
        <v>50300000</v>
      </c>
      <c r="D14" s="13">
        <v>6600000</v>
      </c>
      <c r="E14" s="13">
        <f t="shared" si="0"/>
        <v>56900000</v>
      </c>
      <c r="F14" s="14">
        <v>48600000</v>
      </c>
      <c r="G14" s="13">
        <v>6600000</v>
      </c>
      <c r="H14" s="13">
        <f t="shared" si="1"/>
        <v>55200000</v>
      </c>
      <c r="I14" s="15" t="s">
        <v>23</v>
      </c>
      <c r="J14" s="16"/>
      <c r="K14" s="17"/>
      <c r="L14" s="18"/>
      <c r="M14" s="30"/>
      <c r="N14" s="20"/>
    </row>
    <row r="15" spans="2:14" s="6" customFormat="1" x14ac:dyDescent="0.25">
      <c r="B15" s="97" t="s">
        <v>24</v>
      </c>
      <c r="C15" s="84">
        <v>47599206</v>
      </c>
      <c r="D15" s="84">
        <v>742910</v>
      </c>
      <c r="E15" s="84">
        <f t="shared" si="0"/>
        <v>48342116</v>
      </c>
      <c r="F15" s="84">
        <v>42925895</v>
      </c>
      <c r="G15" s="84">
        <v>672295</v>
      </c>
      <c r="H15" s="84">
        <f t="shared" si="1"/>
        <v>43598190</v>
      </c>
      <c r="I15" s="94" t="s">
        <v>14</v>
      </c>
      <c r="J15" s="38">
        <v>0.128</v>
      </c>
      <c r="K15" s="35">
        <v>1</v>
      </c>
      <c r="L15" s="39">
        <v>2030</v>
      </c>
      <c r="M15" s="40">
        <f>[1]Eni!I85</f>
        <v>5481692</v>
      </c>
      <c r="N15" s="20" t="s">
        <v>25</v>
      </c>
    </row>
    <row r="16" spans="2:14" s="6" customFormat="1" x14ac:dyDescent="0.25">
      <c r="B16" s="86"/>
      <c r="C16" s="93"/>
      <c r="D16" s="93"/>
      <c r="E16" s="93"/>
      <c r="F16" s="93"/>
      <c r="G16" s="93"/>
      <c r="H16" s="93"/>
      <c r="I16" s="95"/>
      <c r="J16" s="25">
        <v>0.10199999999999999</v>
      </c>
      <c r="K16" s="26">
        <v>1</v>
      </c>
      <c r="L16" s="41">
        <v>2018</v>
      </c>
      <c r="M16" s="42">
        <f>[1]Eni!I86</f>
        <v>1012370.2999999998</v>
      </c>
      <c r="N16" s="20" t="s">
        <v>26</v>
      </c>
    </row>
    <row r="17" spans="2:14" s="6" customFormat="1" x14ac:dyDescent="0.25">
      <c r="B17" s="86"/>
      <c r="C17" s="85"/>
      <c r="D17" s="85"/>
      <c r="E17" s="85"/>
      <c r="F17" s="85"/>
      <c r="G17" s="85"/>
      <c r="H17" s="85"/>
      <c r="I17" s="96"/>
      <c r="J17" s="25">
        <v>0.75</v>
      </c>
      <c r="K17" s="26">
        <v>1</v>
      </c>
      <c r="L17" s="41">
        <v>2017</v>
      </c>
      <c r="M17" s="42">
        <f>[1]Eni!I87</f>
        <v>334561.36319999996</v>
      </c>
      <c r="N17" s="20" t="s">
        <v>27</v>
      </c>
    </row>
    <row r="18" spans="2:14" s="6" customFormat="1" x14ac:dyDescent="0.25">
      <c r="B18" s="12" t="s">
        <v>28</v>
      </c>
      <c r="C18" s="13">
        <v>91120000</v>
      </c>
      <c r="D18" s="13">
        <v>8700000</v>
      </c>
      <c r="E18" s="13">
        <f t="shared" ref="E18:E26" si="2">C18+D18</f>
        <v>99820000</v>
      </c>
      <c r="F18" s="14">
        <v>93290000</v>
      </c>
      <c r="G18" s="13">
        <v>8700000</v>
      </c>
      <c r="H18" s="13">
        <f t="shared" ref="H18:H22" si="3">F18+G18</f>
        <v>101990000</v>
      </c>
      <c r="I18" s="15" t="s">
        <v>14</v>
      </c>
      <c r="J18" s="16">
        <v>1</v>
      </c>
      <c r="K18" s="17" t="s">
        <v>20</v>
      </c>
      <c r="L18" s="43">
        <v>2020</v>
      </c>
      <c r="M18" s="44">
        <f>[1]Lafarge!I37</f>
        <v>-370000</v>
      </c>
      <c r="N18" s="20" t="s">
        <v>29</v>
      </c>
    </row>
    <row r="19" spans="2:14" s="6" customFormat="1" x14ac:dyDescent="0.25">
      <c r="B19" s="21" t="s">
        <v>30</v>
      </c>
      <c r="C19" s="31">
        <v>100000000</v>
      </c>
      <c r="D19" s="31">
        <v>6400000</v>
      </c>
      <c r="E19" s="31">
        <f t="shared" si="2"/>
        <v>106400000</v>
      </c>
      <c r="F19" s="32">
        <v>103200000</v>
      </c>
      <c r="G19" s="31">
        <v>6900000</v>
      </c>
      <c r="H19" s="31">
        <f t="shared" si="3"/>
        <v>110100000</v>
      </c>
      <c r="I19" s="33" t="s">
        <v>14</v>
      </c>
      <c r="J19" s="38">
        <v>1</v>
      </c>
      <c r="K19" s="35" t="s">
        <v>20</v>
      </c>
      <c r="L19" s="45">
        <v>2030</v>
      </c>
      <c r="M19" s="46">
        <f>[1]Holcim!I70</f>
        <v>3700000</v>
      </c>
      <c r="N19" s="20" t="s">
        <v>31</v>
      </c>
    </row>
    <row r="20" spans="2:14" s="6" customFormat="1" x14ac:dyDescent="0.25">
      <c r="B20" s="12" t="s">
        <v>32</v>
      </c>
      <c r="C20" s="13">
        <v>20300000</v>
      </c>
      <c r="D20" s="13">
        <v>7400000</v>
      </c>
      <c r="E20" s="13">
        <f t="shared" si="2"/>
        <v>27700000</v>
      </c>
      <c r="F20" s="14">
        <v>18800000</v>
      </c>
      <c r="G20" s="13">
        <v>7700000</v>
      </c>
      <c r="H20" s="13">
        <f t="shared" si="3"/>
        <v>26500000</v>
      </c>
      <c r="I20" s="15" t="s">
        <v>15</v>
      </c>
      <c r="J20" s="16"/>
      <c r="K20" s="17" t="s">
        <v>20</v>
      </c>
      <c r="L20" s="43">
        <v>2015</v>
      </c>
      <c r="M20" s="44">
        <f>[1]Veolia!H140</f>
        <v>322236.46799999994</v>
      </c>
      <c r="N20" s="20"/>
    </row>
    <row r="21" spans="2:14" s="6" customFormat="1" x14ac:dyDescent="0.25">
      <c r="B21" s="21" t="s">
        <v>33</v>
      </c>
      <c r="C21" s="47">
        <v>117200000</v>
      </c>
      <c r="D21" s="47">
        <v>3500000</v>
      </c>
      <c r="E21" s="47">
        <f t="shared" si="2"/>
        <v>120700000</v>
      </c>
      <c r="F21" s="48">
        <v>97900000</v>
      </c>
      <c r="G21" s="47">
        <v>3900000</v>
      </c>
      <c r="H21" s="47">
        <f t="shared" si="3"/>
        <v>101800000</v>
      </c>
      <c r="I21" s="33" t="s">
        <v>15</v>
      </c>
      <c r="J21" s="38"/>
      <c r="K21" s="35">
        <v>1</v>
      </c>
      <c r="L21" s="45">
        <v>2025</v>
      </c>
      <c r="M21" s="49">
        <f>'[1]E.ON SE'!H76</f>
        <v>38440000</v>
      </c>
      <c r="N21" s="20" t="s">
        <v>34</v>
      </c>
    </row>
    <row r="22" spans="2:14" s="6" customFormat="1" x14ac:dyDescent="0.25">
      <c r="B22" s="91" t="s">
        <v>35</v>
      </c>
      <c r="C22" s="90">
        <v>141987778</v>
      </c>
      <c r="D22" s="90">
        <v>5727750</v>
      </c>
      <c r="E22" s="90">
        <f t="shared" si="2"/>
        <v>147715528</v>
      </c>
      <c r="F22" s="90">
        <v>131154736</v>
      </c>
      <c r="G22" s="90">
        <v>4927369</v>
      </c>
      <c r="H22" s="90">
        <f t="shared" si="3"/>
        <v>136082105</v>
      </c>
      <c r="I22" s="15" t="s">
        <v>14</v>
      </c>
      <c r="J22" s="16">
        <v>0.01</v>
      </c>
      <c r="K22" s="17">
        <v>1</v>
      </c>
      <c r="L22" s="43">
        <v>2020</v>
      </c>
      <c r="M22" s="44">
        <f>[1]Engie!K48</f>
        <v>128869.47199999999</v>
      </c>
      <c r="N22" s="50" t="s">
        <v>36</v>
      </c>
    </row>
    <row r="23" spans="2:14" s="6" customFormat="1" x14ac:dyDescent="0.25">
      <c r="B23" s="91"/>
      <c r="C23" s="92"/>
      <c r="D23" s="92"/>
      <c r="E23" s="92"/>
      <c r="F23" s="92"/>
      <c r="G23" s="92"/>
      <c r="H23" s="92"/>
      <c r="I23" s="33" t="s">
        <v>15</v>
      </c>
      <c r="J23" s="16">
        <v>0.95</v>
      </c>
      <c r="K23" s="17">
        <v>1</v>
      </c>
      <c r="L23" s="43">
        <v>2020</v>
      </c>
      <c r="M23" s="44">
        <f>-[1]Engie!$M$96</f>
        <v>15302969.952</v>
      </c>
      <c r="N23" s="50"/>
    </row>
    <row r="24" spans="2:14" s="6" customFormat="1" x14ac:dyDescent="0.25">
      <c r="B24" s="86" t="s">
        <v>37</v>
      </c>
      <c r="C24" s="84">
        <v>17056000</v>
      </c>
      <c r="D24" s="84">
        <v>28000</v>
      </c>
      <c r="E24" s="84">
        <f>C24+D24</f>
        <v>17084000</v>
      </c>
      <c r="F24" s="84">
        <v>8490000</v>
      </c>
      <c r="G24" s="84">
        <v>24000</v>
      </c>
      <c r="H24" s="84">
        <f>F24+G24</f>
        <v>8514000</v>
      </c>
      <c r="I24" s="33" t="s">
        <v>15</v>
      </c>
      <c r="J24" s="38">
        <v>0.25</v>
      </c>
      <c r="K24" s="35">
        <v>1</v>
      </c>
      <c r="L24" s="46">
        <v>2015</v>
      </c>
      <c r="M24" s="51">
        <f>[1]EDF!J126</f>
        <v>1767999.1999999997</v>
      </c>
      <c r="N24" s="50"/>
    </row>
    <row r="25" spans="2:14" s="6" customFormat="1" x14ac:dyDescent="0.25">
      <c r="B25" s="86"/>
      <c r="C25" s="85"/>
      <c r="D25" s="85"/>
      <c r="E25" s="85"/>
      <c r="F25" s="85"/>
      <c r="G25" s="85"/>
      <c r="H25" s="85"/>
      <c r="I25" s="33" t="s">
        <v>15</v>
      </c>
      <c r="J25" s="38">
        <v>0.25</v>
      </c>
      <c r="K25" s="35">
        <v>1</v>
      </c>
      <c r="L25" s="46">
        <v>2030</v>
      </c>
      <c r="M25" s="51">
        <f>[1]EDF!J127</f>
        <v>18298791.720000003</v>
      </c>
      <c r="N25" s="20" t="s">
        <v>38</v>
      </c>
    </row>
    <row r="26" spans="2:14" s="6" customFormat="1" x14ac:dyDescent="0.25">
      <c r="B26" s="91" t="s">
        <v>39</v>
      </c>
      <c r="C26" s="89">
        <v>5426088</v>
      </c>
      <c r="D26" s="89">
        <v>1804812</v>
      </c>
      <c r="E26" s="89">
        <f t="shared" si="2"/>
        <v>7230900</v>
      </c>
      <c r="F26" s="89">
        <f>[1]Suez!B79</f>
        <v>6067341.7899999991</v>
      </c>
      <c r="G26" s="89">
        <f>[1]Suez!C79</f>
        <v>1816419.2100000002</v>
      </c>
      <c r="H26" s="89">
        <f>F26+G26</f>
        <v>7883760.9999999991</v>
      </c>
      <c r="I26" s="15" t="s">
        <v>14</v>
      </c>
      <c r="J26" s="16"/>
      <c r="K26" s="17" t="s">
        <v>20</v>
      </c>
      <c r="L26" s="43">
        <v>2030</v>
      </c>
      <c r="M26" s="44">
        <f>[1]Suez!N93</f>
        <v>2324714.6999999997</v>
      </c>
      <c r="N26" s="20" t="s">
        <v>40</v>
      </c>
    </row>
    <row r="27" spans="2:14" s="6" customFormat="1" x14ac:dyDescent="0.25">
      <c r="B27" s="91"/>
      <c r="C27" s="90"/>
      <c r="D27" s="90"/>
      <c r="E27" s="90"/>
      <c r="F27" s="90"/>
      <c r="G27" s="90"/>
      <c r="H27" s="90"/>
      <c r="I27" s="15" t="s">
        <v>14</v>
      </c>
      <c r="J27" s="52"/>
      <c r="K27" s="17" t="s">
        <v>20</v>
      </c>
      <c r="L27" s="53" t="s">
        <v>41</v>
      </c>
      <c r="M27" s="54">
        <f>[1]Suez!N91+[1]Suez!N90</f>
        <v>27301.925000000003</v>
      </c>
      <c r="N27" s="20"/>
    </row>
    <row r="28" spans="2:14" s="6" customFormat="1" x14ac:dyDescent="0.25">
      <c r="B28" s="91"/>
      <c r="C28" s="90"/>
      <c r="D28" s="90"/>
      <c r="E28" s="90"/>
      <c r="F28" s="90"/>
      <c r="G28" s="90"/>
      <c r="H28" s="90"/>
      <c r="I28" s="52" t="s">
        <v>15</v>
      </c>
      <c r="J28" s="52"/>
      <c r="K28" s="17" t="s">
        <v>20</v>
      </c>
      <c r="L28" s="53">
        <v>2016</v>
      </c>
      <c r="M28" s="54">
        <f>[1]Suez!N94</f>
        <v>494258.77761600004</v>
      </c>
      <c r="N28" s="20"/>
    </row>
    <row r="29" spans="2:14" s="6" customFormat="1" x14ac:dyDescent="0.25">
      <c r="B29" s="21" t="s">
        <v>42</v>
      </c>
      <c r="C29" s="47">
        <v>12240000</v>
      </c>
      <c r="D29" s="47">
        <f>E29-C29</f>
        <v>4460000</v>
      </c>
      <c r="E29" s="47">
        <v>16700000</v>
      </c>
      <c r="F29" s="48">
        <v>11700000</v>
      </c>
      <c r="G29" s="47">
        <v>4100000</v>
      </c>
      <c r="H29" s="47">
        <v>15800000</v>
      </c>
      <c r="I29" s="55" t="s">
        <v>15</v>
      </c>
      <c r="J29" s="56"/>
      <c r="K29" s="57">
        <v>1</v>
      </c>
      <c r="L29" s="58">
        <v>2025</v>
      </c>
      <c r="M29" s="59">
        <v>0</v>
      </c>
      <c r="N29" s="20" t="s">
        <v>43</v>
      </c>
    </row>
    <row r="30" spans="2:14" s="6" customFormat="1" x14ac:dyDescent="0.25">
      <c r="B30" s="91" t="s">
        <v>44</v>
      </c>
      <c r="C30" s="90">
        <v>9200000</v>
      </c>
      <c r="D30" s="90">
        <v>13000000</v>
      </c>
      <c r="E30" s="90">
        <f>C30+D30</f>
        <v>22200000</v>
      </c>
      <c r="F30" s="90">
        <v>9300000</v>
      </c>
      <c r="G30" s="90">
        <f>H30-F30</f>
        <v>15000000</v>
      </c>
      <c r="H30" s="90">
        <v>24300000</v>
      </c>
      <c r="I30" s="15" t="s">
        <v>14</v>
      </c>
      <c r="J30" s="16">
        <v>0.72</v>
      </c>
      <c r="K30" s="17" t="s">
        <v>20</v>
      </c>
      <c r="L30" s="18">
        <v>2015</v>
      </c>
      <c r="M30" s="30">
        <f>'[1]Linde AG'!G95</f>
        <v>120000</v>
      </c>
      <c r="N30" s="20" t="s">
        <v>45</v>
      </c>
    </row>
    <row r="31" spans="2:14" s="6" customFormat="1" x14ac:dyDescent="0.25">
      <c r="B31" s="91"/>
      <c r="C31" s="92"/>
      <c r="D31" s="92"/>
      <c r="E31" s="92"/>
      <c r="F31" s="92"/>
      <c r="G31" s="92"/>
      <c r="H31" s="92"/>
      <c r="I31" s="52" t="s">
        <v>15</v>
      </c>
      <c r="J31" s="16">
        <v>0.87</v>
      </c>
      <c r="K31" s="17">
        <v>2</v>
      </c>
      <c r="L31" s="18">
        <v>2017</v>
      </c>
      <c r="M31" s="30">
        <f>-'[1]Linde AG'!C101</f>
        <v>962045.99999999988</v>
      </c>
      <c r="N31" s="20"/>
    </row>
    <row r="32" spans="2:14" s="6" customFormat="1" x14ac:dyDescent="0.25">
      <c r="B32" s="86" t="s">
        <v>46</v>
      </c>
      <c r="C32" s="84">
        <v>11800000</v>
      </c>
      <c r="D32" s="84">
        <v>9900000</v>
      </c>
      <c r="E32" s="84">
        <f>C32+D32</f>
        <v>21700000</v>
      </c>
      <c r="F32" s="87">
        <v>11600000</v>
      </c>
      <c r="G32" s="84">
        <v>11400000</v>
      </c>
      <c r="H32" s="84">
        <f>F32+G32</f>
        <v>23000000</v>
      </c>
      <c r="I32" s="33" t="s">
        <v>14</v>
      </c>
      <c r="J32" s="38"/>
      <c r="K32" s="35" t="s">
        <v>20</v>
      </c>
      <c r="L32" s="36">
        <v>2015</v>
      </c>
      <c r="M32" s="37">
        <f>'[1]Air Liquide'!G94</f>
        <v>0</v>
      </c>
      <c r="N32" s="20"/>
    </row>
    <row r="33" spans="2:14" s="6" customFormat="1" x14ac:dyDescent="0.25">
      <c r="B33" s="86"/>
      <c r="C33" s="85"/>
      <c r="D33" s="85"/>
      <c r="E33" s="85"/>
      <c r="F33" s="88"/>
      <c r="G33" s="85"/>
      <c r="H33" s="85"/>
      <c r="I33" s="55" t="s">
        <v>15</v>
      </c>
      <c r="J33" s="25"/>
      <c r="K33" s="35" t="s">
        <v>20</v>
      </c>
      <c r="L33" s="27">
        <v>2015</v>
      </c>
      <c r="M33" s="28">
        <f>'[1]Air Liquide'!E102</f>
        <v>266000</v>
      </c>
      <c r="N33" s="20"/>
    </row>
    <row r="34" spans="2:14" s="6" customFormat="1" x14ac:dyDescent="0.25">
      <c r="B34" s="12" t="s">
        <v>47</v>
      </c>
      <c r="C34" s="13"/>
      <c r="D34" s="13"/>
      <c r="E34" s="13"/>
      <c r="F34" s="14"/>
      <c r="G34" s="13"/>
      <c r="H34" s="13"/>
      <c r="I34" s="15"/>
      <c r="J34" s="16"/>
      <c r="K34" s="17"/>
      <c r="L34" s="18"/>
      <c r="M34" s="30"/>
      <c r="N34" s="20"/>
    </row>
    <row r="35" spans="2:14" s="6" customFormat="1" x14ac:dyDescent="0.25">
      <c r="B35" s="60" t="s">
        <v>48</v>
      </c>
      <c r="C35" s="31">
        <v>990044</v>
      </c>
      <c r="D35" s="31">
        <v>1481826</v>
      </c>
      <c r="E35" s="31">
        <f>D35+C35</f>
        <v>2471870</v>
      </c>
      <c r="F35" s="32">
        <v>962853</v>
      </c>
      <c r="G35" s="31">
        <v>1438083</v>
      </c>
      <c r="H35" s="31">
        <f>F35+G35</f>
        <v>2400936</v>
      </c>
      <c r="I35" s="33" t="s">
        <v>15</v>
      </c>
      <c r="J35" s="38"/>
      <c r="K35" s="35" t="s">
        <v>49</v>
      </c>
      <c r="L35" s="36">
        <v>2020</v>
      </c>
      <c r="M35" s="37">
        <f>-'[1]Groupe Delhaize'!P138</f>
        <v>444000.00000000012</v>
      </c>
      <c r="N35" s="20" t="s">
        <v>50</v>
      </c>
    </row>
    <row r="36" spans="2:14" s="6" customFormat="1" x14ac:dyDescent="0.25">
      <c r="B36" s="12" t="s">
        <v>51</v>
      </c>
      <c r="C36" s="13">
        <v>10551667</v>
      </c>
      <c r="D36" s="13">
        <v>65769</v>
      </c>
      <c r="E36" s="13">
        <f>C36+D36</f>
        <v>10617436</v>
      </c>
      <c r="F36" s="14">
        <v>10319475</v>
      </c>
      <c r="G36" s="13">
        <v>67921</v>
      </c>
      <c r="H36" s="13">
        <f>F36+G36</f>
        <v>10387396</v>
      </c>
      <c r="I36" s="15" t="s">
        <v>15</v>
      </c>
      <c r="J36" s="16"/>
      <c r="K36" s="17">
        <v>1</v>
      </c>
      <c r="L36" s="18">
        <v>2015</v>
      </c>
      <c r="M36" s="30">
        <f>'[1]Carnival PLC'!G48</f>
        <v>-572950.50999999978</v>
      </c>
      <c r="N36" s="20" t="s">
        <v>52</v>
      </c>
    </row>
    <row r="37" spans="2:14" s="6" customFormat="1" x14ac:dyDescent="0.25">
      <c r="B37" s="60" t="s">
        <v>53</v>
      </c>
      <c r="C37" s="31">
        <f>'[1]BASF SE'!K12</f>
        <v>18842000</v>
      </c>
      <c r="D37" s="31">
        <f>'[1]BASF SE'!K14</f>
        <v>3987000</v>
      </c>
      <c r="E37" s="31">
        <f>C37+D37</f>
        <v>22829000</v>
      </c>
      <c r="F37" s="32">
        <f>'[1]BASF SE'!L12</f>
        <v>18450000</v>
      </c>
      <c r="G37" s="31">
        <f>'[1]BASF SE'!L14</f>
        <v>3911000</v>
      </c>
      <c r="H37" s="31">
        <f>G37+F37</f>
        <v>22361000</v>
      </c>
      <c r="I37" s="37" t="s">
        <v>15</v>
      </c>
      <c r="J37" s="38"/>
      <c r="K37" s="35" t="s">
        <v>20</v>
      </c>
      <c r="L37" s="36">
        <v>2020</v>
      </c>
      <c r="M37" s="37">
        <f>'[1]BASF SE'!G41</f>
        <v>-3362880</v>
      </c>
      <c r="N37" s="20"/>
    </row>
    <row r="38" spans="2:14" s="6" customFormat="1" ht="15.75" thickBot="1" x14ac:dyDescent="0.3">
      <c r="B38" s="61"/>
      <c r="C38" s="62"/>
      <c r="D38" s="62"/>
      <c r="E38" s="62"/>
      <c r="F38" s="63"/>
      <c r="G38" s="62"/>
      <c r="H38" s="62"/>
      <c r="I38" s="64"/>
      <c r="J38" s="65"/>
      <c r="K38" s="65"/>
      <c r="L38" s="64"/>
      <c r="M38" s="64"/>
      <c r="N38" s="66"/>
    </row>
    <row r="39" spans="2:14" x14ac:dyDescent="0.25">
      <c r="B39" s="67" t="s">
        <v>54</v>
      </c>
      <c r="C39" s="68"/>
      <c r="D39" s="68"/>
    </row>
    <row r="40" spans="2:14" x14ac:dyDescent="0.25">
      <c r="B40" s="67"/>
      <c r="H40" s="69"/>
    </row>
    <row r="42" spans="2:14" x14ac:dyDescent="0.25">
      <c r="M42" s="70"/>
    </row>
    <row r="43" spans="2:14" x14ac:dyDescent="0.25">
      <c r="B43" s="71"/>
      <c r="M43" s="72"/>
    </row>
    <row r="44" spans="2:14" x14ac:dyDescent="0.25">
      <c r="D44" s="73"/>
    </row>
    <row r="47" spans="2:14" x14ac:dyDescent="0.25">
      <c r="B47" s="74"/>
    </row>
    <row r="50" spans="2:2" x14ac:dyDescent="0.25">
      <c r="B50" s="74"/>
    </row>
    <row r="53" spans="2:2" x14ac:dyDescent="0.25">
      <c r="B53" s="74"/>
    </row>
    <row r="56" spans="2:2" x14ac:dyDescent="0.25">
      <c r="B56" s="74"/>
    </row>
  </sheetData>
  <mergeCells count="53">
    <mergeCell ref="B3:N5"/>
    <mergeCell ref="B7:B8"/>
    <mergeCell ref="C7:E7"/>
    <mergeCell ref="F7:H7"/>
    <mergeCell ref="I7:I8"/>
    <mergeCell ref="J7:J8"/>
    <mergeCell ref="K7:K8"/>
    <mergeCell ref="L7:L8"/>
    <mergeCell ref="M7:M8"/>
    <mergeCell ref="N7:N8"/>
    <mergeCell ref="F15:F17"/>
    <mergeCell ref="G15:G17"/>
    <mergeCell ref="H15:H17"/>
    <mergeCell ref="I15:I17"/>
    <mergeCell ref="B22:B23"/>
    <mergeCell ref="C22:C23"/>
    <mergeCell ref="D22:D23"/>
    <mergeCell ref="E22:E23"/>
    <mergeCell ref="F22:F23"/>
    <mergeCell ref="B15:B17"/>
    <mergeCell ref="C15:C17"/>
    <mergeCell ref="D15:D17"/>
    <mergeCell ref="E15:E17"/>
    <mergeCell ref="G22:G23"/>
    <mergeCell ref="H22:H23"/>
    <mergeCell ref="B24:B25"/>
    <mergeCell ref="C24:C25"/>
    <mergeCell ref="D24:D25"/>
    <mergeCell ref="E24:E25"/>
    <mergeCell ref="F24:F25"/>
    <mergeCell ref="G24:G25"/>
    <mergeCell ref="H24:H25"/>
    <mergeCell ref="G26:G28"/>
    <mergeCell ref="H26:H28"/>
    <mergeCell ref="B30:B31"/>
    <mergeCell ref="C30:C31"/>
    <mergeCell ref="D30:D31"/>
    <mergeCell ref="E30:E31"/>
    <mergeCell ref="F30:F31"/>
    <mergeCell ref="G30:G31"/>
    <mergeCell ref="H30:H31"/>
    <mergeCell ref="B26:B28"/>
    <mergeCell ref="C26:C28"/>
    <mergeCell ref="D26:D28"/>
    <mergeCell ref="E26:E28"/>
    <mergeCell ref="F26:F28"/>
    <mergeCell ref="G32:G33"/>
    <mergeCell ref="H32:H33"/>
    <mergeCell ref="B32:B33"/>
    <mergeCell ref="C32:C33"/>
    <mergeCell ref="D32:D33"/>
    <mergeCell ref="E32:E33"/>
    <mergeCell ref="F32:F33"/>
  </mergeCells>
  <conditionalFormatting sqref="M38">
    <cfRule type="cellIs" dxfId="0" priority="2" operator="greaterThan">
      <formula>0</formula>
    </cfRule>
  </conditionalFormatting>
  <conditionalFormatting sqref="M10:M23 M25:M37">
    <cfRule type="colorScale" priority="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M24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U32"/>
  <sheetViews>
    <sheetView showGridLines="0" tabSelected="1" topLeftCell="E1" zoomScale="85" zoomScaleNormal="85" workbookViewId="0">
      <selection activeCell="F5" sqref="F5"/>
    </sheetView>
  </sheetViews>
  <sheetFormatPr baseColWidth="10" defaultRowHeight="15" x14ac:dyDescent="0.25"/>
  <cols>
    <col min="2" max="2" width="19.85546875" bestFit="1" customWidth="1"/>
    <col min="3" max="3" width="15.140625" bestFit="1" customWidth="1"/>
    <col min="4" max="4" width="18.42578125" bestFit="1" customWidth="1"/>
  </cols>
  <sheetData>
    <row r="4" spans="2:21" x14ac:dyDescent="0.25">
      <c r="C4" t="s">
        <v>55</v>
      </c>
      <c r="D4" t="s">
        <v>56</v>
      </c>
      <c r="E4" t="s">
        <v>57</v>
      </c>
      <c r="F4">
        <v>2015</v>
      </c>
      <c r="G4">
        <v>2016</v>
      </c>
      <c r="H4">
        <v>2017</v>
      </c>
      <c r="I4">
        <v>2018</v>
      </c>
      <c r="J4">
        <v>2019</v>
      </c>
      <c r="K4">
        <v>2020</v>
      </c>
      <c r="L4">
        <v>2021</v>
      </c>
      <c r="M4">
        <v>2022</v>
      </c>
      <c r="N4">
        <v>2023</v>
      </c>
      <c r="O4">
        <v>2024</v>
      </c>
      <c r="P4">
        <v>2025</v>
      </c>
      <c r="Q4">
        <v>2026</v>
      </c>
      <c r="R4">
        <v>2027</v>
      </c>
      <c r="S4">
        <v>2028</v>
      </c>
      <c r="T4">
        <v>2029</v>
      </c>
      <c r="U4">
        <v>2030</v>
      </c>
    </row>
    <row r="5" spans="2:21" x14ac:dyDescent="0.25">
      <c r="B5" s="82" t="s">
        <v>13</v>
      </c>
      <c r="C5" s="75">
        <f>Feuil1!H10</f>
        <v>16600000</v>
      </c>
      <c r="D5" s="78">
        <v>409600</v>
      </c>
      <c r="E5" s="29">
        <v>2020</v>
      </c>
      <c r="F5">
        <f>IF($E5&gt;=F$4,IF(F$4=$E5,$D5-SUM($E5:E5)+$E5,ROUND($D5/(MATCH($E5,$4:$4,0)-5),0)),"")</f>
        <v>68267</v>
      </c>
      <c r="G5">
        <f>IF($E5&gt;=G$4,IF(G$4=$E5,$D5-SUM($E5:F5)+$E5,ROUND($D5/(MATCH($E5,$4:$4,0)-5),0)),"")</f>
        <v>68267</v>
      </c>
      <c r="H5">
        <f>IF($E5&gt;=H$4,IF(H$4=$E5,$D5-SUM($E5:G5)+$E5,ROUND($D5/(MATCH($E5,$4:$4,0)-5),0)),"")</f>
        <v>68267</v>
      </c>
      <c r="I5">
        <f>IF($E5&gt;=I$4,IF(I$4=$E5,$D5-SUM($E5:H5)+$E5,ROUND($D5/(MATCH($E5,$4:$4,0)-5),0)),"")</f>
        <v>68267</v>
      </c>
      <c r="J5">
        <f>IF($E5&gt;=J$4,IF(J$4=$E5,$D5-SUM($E5:I5)+$E5,ROUND($D5/(MATCH($E5,$4:$4,0)-5),0)),"")</f>
        <v>68267</v>
      </c>
      <c r="K5">
        <f>IF($E5&gt;=K$4,IF(K$4=$E5,$D5-SUM($E5:J5)+$E5,ROUND($D5/(MATCH($E5,$4:$4,0)-5),0)),"")</f>
        <v>68265</v>
      </c>
      <c r="L5" t="str">
        <f>IF($E5&gt;=L$4,IF(L$4=$E5,$D5-SUM($E5:K5)+$E5,ROUND($D5/(MATCH($E5,$4:$4,0)-5),0)),"")</f>
        <v/>
      </c>
      <c r="M5" t="str">
        <f>IF($E5&gt;=M$4,IF(M$4=$E5,$D5-SUM($E5:L5)+$E5,ROUND($D5/(MATCH($E5,$4:$4,0)-5),0)),"")</f>
        <v/>
      </c>
      <c r="N5" t="str">
        <f>IF($E5&gt;=N$4,IF(N$4=$E5,$D5-SUM($E5:M5)+$E5,ROUND($D5/(MATCH($E5,$4:$4,0)-5),0)),"")</f>
        <v/>
      </c>
      <c r="O5" t="str">
        <f>IF($E5&gt;=O$4,IF(O$4=$E5,$D5-SUM($E5:N5)+$E5,ROUND($D5/(MATCH($E5,$4:$4,0)-5),0)),"")</f>
        <v/>
      </c>
      <c r="P5" t="str">
        <f>IF($E5&gt;=P$4,IF(P$4=$E5,$D5-SUM($E5:O5)+$E5,ROUND($D5/(MATCH($E5,$4:$4,0)-5),0)),"")</f>
        <v/>
      </c>
      <c r="Q5" t="str">
        <f>IF($E5&gt;=Q$4,IF(Q$4=$E5,$D5-SUM($E5:P5)+$E5,ROUND($D5/(MATCH($E5,$4:$4,0)-5),0)),"")</f>
        <v/>
      </c>
      <c r="R5" t="str">
        <f>IF($E5&gt;=R$4,IF(R$4=$E5,$D5-SUM($E5:Q5)+$E5,ROUND($D5/(MATCH($E5,$4:$4,0)-5),0)),"")</f>
        <v/>
      </c>
      <c r="S5" t="str">
        <f>IF($E5&gt;=S$4,IF(S$4=$E5,$D5-SUM($E5:R5)+$E5,ROUND($D5/(MATCH($E5,$4:$4,0)-5),0)),"")</f>
        <v/>
      </c>
      <c r="T5" t="str">
        <f>IF($E5&gt;=T$4,IF(T$4=$E5,$D5-SUM($E5:S5)+$E5,ROUND($D5/(MATCH($E5,$4:$4,0)-5),0)),"")</f>
        <v/>
      </c>
      <c r="U5" t="str">
        <f>IF($E5&gt;=U$4,IF(U$4=$E5,$D5-SUM($E5:T5)+$E5,ROUND($D5/(MATCH($E5,$4:$4,0)-5),0)),"")</f>
        <v/>
      </c>
    </row>
    <row r="6" spans="2:21" x14ac:dyDescent="0.25">
      <c r="B6" s="83" t="s">
        <v>12</v>
      </c>
      <c r="C6" s="75">
        <f>Feuil1!H11</f>
        <v>48100000</v>
      </c>
      <c r="D6" s="72">
        <v>-1115000</v>
      </c>
      <c r="E6" s="29">
        <v>2015</v>
      </c>
      <c r="F6">
        <f>IF($E6&gt;=F$4,IF(F$4=$E6,$D6-SUM($E6:E6)+$E6,ROUND($D6/(MATCH($E6,$4:$4,0)-5),0)),"")</f>
        <v>-1115000</v>
      </c>
      <c r="G6" t="str">
        <f>IF($E6&gt;=G$4,IF(G$4=$E6,$D6-SUM($E6:F6)+$E6,ROUND($D6/(MATCH($E6,$4:$4,0)-5),0)),"")</f>
        <v/>
      </c>
      <c r="H6" t="str">
        <f>IF($E6&gt;=H$4,IF(H$4=$E6,$D6-SUM($E6:G6)+$E6,ROUND($D6/(MATCH($E6,$4:$4,0)-5),0)),"")</f>
        <v/>
      </c>
      <c r="I6" t="str">
        <f>IF($E6&gt;=I$4,IF(I$4=$E6,$D6-SUM($E6:H6)+$E6,ROUND($D6/(MATCH($E6,$4:$4,0)-5),0)),"")</f>
        <v/>
      </c>
      <c r="J6" t="str">
        <f>IF($E6&gt;=J$4,IF(J$4=$E6,$D6-SUM($E6:I6)+$E6,ROUND($D6/(MATCH($E6,$4:$4,0)-5),0)),"")</f>
        <v/>
      </c>
      <c r="K6" t="str">
        <f>IF($E6&gt;=K$4,IF(K$4=$E6,$D6-SUM($E6:J6)+$E6,ROUND($D6/(MATCH($E6,$4:$4,0)-5),0)),"")</f>
        <v/>
      </c>
      <c r="L6" t="str">
        <f>IF($E6&gt;=L$4,IF(L$4=$E6,$D6-SUM($E6:K6)+$E6,ROUND($D6/(MATCH($E6,$4:$4,0)-5),0)),"")</f>
        <v/>
      </c>
      <c r="M6" t="str">
        <f>IF($E6&gt;=M$4,IF(M$4=$E6,$D6-SUM($E6:L6)+$E6,ROUND($D6/(MATCH($E6,$4:$4,0)-5),0)),"")</f>
        <v/>
      </c>
      <c r="N6" t="str">
        <f>IF($E6&gt;=N$4,IF(N$4=$E6,$D6-SUM($E6:M6)+$E6,ROUND($D6/(MATCH($E6,$4:$4,0)-5),0)),"")</f>
        <v/>
      </c>
      <c r="O6" t="str">
        <f>IF($E6&gt;=O$4,IF(O$4=$E6,$D6-SUM($E6:N6)+$E6,ROUND($D6/(MATCH($E6,$4:$4,0)-5),0)),"")</f>
        <v/>
      </c>
      <c r="P6" t="str">
        <f>IF($E6&gt;=P$4,IF(P$4=$E6,$D6-SUM($E6:O6)+$E6,ROUND($D6/(MATCH($E6,$4:$4,0)-5),0)),"")</f>
        <v/>
      </c>
      <c r="Q6" t="str">
        <f>IF($E6&gt;=Q$4,IF(Q$4=$E6,$D6-SUM($E6:P6)+$E6,ROUND($D6/(MATCH($E6,$4:$4,0)-5),0)),"")</f>
        <v/>
      </c>
      <c r="R6" t="str">
        <f>IF($E6&gt;=R$4,IF(R$4=$E6,$D6-SUM($E6:Q6)+$E6,ROUND($D6/(MATCH($E6,$4:$4,0)-5),0)),"")</f>
        <v/>
      </c>
      <c r="S6" t="str">
        <f>IF($E6&gt;=S$4,IF(S$4=$E6,$D6-SUM($E6:R6)+$E6,ROUND($D6/(MATCH($E6,$4:$4,0)-5),0)),"")</f>
        <v/>
      </c>
      <c r="T6" t="str">
        <f>IF($E6&gt;=T$4,IF(T$4=$E6,$D6-SUM($E6:S6)+$E6,ROUND($D6/(MATCH($E6,$4:$4,0)-5),0)),"")</f>
        <v/>
      </c>
      <c r="U6" t="str">
        <f>IF($E6&gt;=U$4,IF(U$4=$E6,$D6-SUM($E6:T6)+$E6,ROUND($D6/(MATCH($E6,$4:$4,0)-5),0)),"")</f>
        <v/>
      </c>
    </row>
    <row r="7" spans="2:21" x14ac:dyDescent="0.25">
      <c r="B7" s="82" t="s">
        <v>17</v>
      </c>
      <c r="C7" s="75">
        <f>Feuil1!H12</f>
        <v>86000000</v>
      </c>
      <c r="D7" s="72">
        <v>850000</v>
      </c>
      <c r="E7" s="29">
        <v>2016</v>
      </c>
      <c r="F7">
        <f>IF($E7&gt;=F$4,IF(F$4=$E7,$D7-SUM($E7:E7)+$E7,ROUND($D7/(MATCH($E7,$4:$4,0)-5),0)),"")</f>
        <v>425000</v>
      </c>
      <c r="G7">
        <f>IF($E7&gt;=G$4,IF(G$4=$E7,$D7-SUM($E7:F7)+$E7,ROUND($D7/(MATCH($E7,$4:$4,0)-5),0)),"")</f>
        <v>425000</v>
      </c>
      <c r="H7" t="str">
        <f>IF($E7&gt;=H$4,IF(H$4=$E7,$D7-SUM($E7:G7)+$E7,ROUND($D7/(MATCH($E7,$4:$4,0)-5),0)),"")</f>
        <v/>
      </c>
      <c r="I7" t="str">
        <f>IF($E7&gt;=I$4,IF(I$4=$E7,$D7-SUM($E7:H7)+$E7,ROUND($D7/(MATCH($E7,$4:$4,0)-5),0)),"")</f>
        <v/>
      </c>
      <c r="J7" t="str">
        <f>IF($E7&gt;=J$4,IF(J$4=$E7,$D7-SUM($E7:I7)+$E7,ROUND($D7/(MATCH($E7,$4:$4,0)-5),0)),"")</f>
        <v/>
      </c>
      <c r="K7" t="str">
        <f>IF($E7&gt;=K$4,IF(K$4=$E7,$D7-SUM($E7:J7)+$E7,ROUND($D7/(MATCH($E7,$4:$4,0)-5),0)),"")</f>
        <v/>
      </c>
      <c r="L7" t="str">
        <f>IF($E7&gt;=L$4,IF(L$4=$E7,$D7-SUM($E7:K7)+$E7,ROUND($D7/(MATCH($E7,$4:$4,0)-5),0)),"")</f>
        <v/>
      </c>
      <c r="M7" t="str">
        <f>IF($E7&gt;=M$4,IF(M$4=$E7,$D7-SUM($E7:L7)+$E7,ROUND($D7/(MATCH($E7,$4:$4,0)-5),0)),"")</f>
        <v/>
      </c>
      <c r="N7" t="str">
        <f>IF($E7&gt;=N$4,IF(N$4=$E7,$D7-SUM($E7:M7)+$E7,ROUND($D7/(MATCH($E7,$4:$4,0)-5),0)),"")</f>
        <v/>
      </c>
      <c r="O7" t="str">
        <f>IF($E7&gt;=O$4,IF(O$4=$E7,$D7-SUM($E7:N7)+$E7,ROUND($D7/(MATCH($E7,$4:$4,0)-5),0)),"")</f>
        <v/>
      </c>
      <c r="P7" t="str">
        <f>IF($E7&gt;=P$4,IF(P$4=$E7,$D7-SUM($E7:O7)+$E7,ROUND($D7/(MATCH($E7,$4:$4,0)-5),0)),"")</f>
        <v/>
      </c>
      <c r="Q7" t="str">
        <f>IF($E7&gt;=Q$4,IF(Q$4=$E7,$D7-SUM($E7:P7)+$E7,ROUND($D7/(MATCH($E7,$4:$4,0)-5),0)),"")</f>
        <v/>
      </c>
      <c r="R7" t="str">
        <f>IF($E7&gt;=R$4,IF(R$4=$E7,$D7-SUM($E7:Q7)+$E7,ROUND($D7/(MATCH($E7,$4:$4,0)-5),0)),"")</f>
        <v/>
      </c>
      <c r="S7" t="str">
        <f>IF($E7&gt;=S$4,IF(S$4=$E7,$D7-SUM($E7:R7)+$E7,ROUND($D7/(MATCH($E7,$4:$4,0)-5),0)),"")</f>
        <v/>
      </c>
      <c r="T7" t="str">
        <f>IF($E7&gt;=T$4,IF(T$4=$E7,$D7-SUM($E7:S7)+$E7,ROUND($D7/(MATCH($E7,$4:$4,0)-5),0)),"")</f>
        <v/>
      </c>
      <c r="U7" t="str">
        <f>IF($E7&gt;=U$4,IF(U$4=$E7,$D7-SUM($E7:T7)+$E7,ROUND($D7/(MATCH($E7,$4:$4,0)-5),0)),"")</f>
        <v/>
      </c>
    </row>
    <row r="8" spans="2:21" x14ac:dyDescent="0.25">
      <c r="B8" s="83" t="s">
        <v>19</v>
      </c>
      <c r="C8" s="75">
        <f>Feuil1!H13</f>
        <v>45000000</v>
      </c>
      <c r="D8" s="79">
        <v>-5700000</v>
      </c>
      <c r="E8" s="77">
        <v>2017</v>
      </c>
      <c r="F8">
        <f>IF($E8&gt;=F$4,IF(F$4=$E8,$D8-SUM($E8:E8)+$E8,ROUND($D8/(MATCH($E8,$4:$4,0)-5),0)),"")</f>
        <v>-1900000</v>
      </c>
      <c r="G8">
        <f>IF($E8&gt;=G$4,IF(G$4=$E8,$D8-SUM($E8:F8)+$E8,ROUND($D8/(MATCH($E8,$4:$4,0)-5),0)),"")</f>
        <v>-1900000</v>
      </c>
      <c r="H8">
        <f>IF($E8&gt;=H$4,IF(H$4=$E8,$D8-SUM($E8:G8)+$E8,ROUND($D8/(MATCH($E8,$4:$4,0)-5),0)),"")</f>
        <v>-1900000</v>
      </c>
      <c r="I8" t="str">
        <f>IF($E8&gt;=I$4,IF(I$4=$E8,$D8-SUM($E8:H8)+$E8,ROUND($D8/(MATCH($E8,$4:$4,0)-5),0)),"")</f>
        <v/>
      </c>
      <c r="J8" t="str">
        <f>IF($E8&gt;=J$4,IF(J$4=$E8,$D8-SUM($E8:I8)+$E8,ROUND($D8/(MATCH($E8,$4:$4,0)-5),0)),"")</f>
        <v/>
      </c>
      <c r="K8" t="str">
        <f>IF($E8&gt;=K$4,IF(K$4=$E8,$D8-SUM($E8:J8)+$E8,ROUND($D8/(MATCH($E8,$4:$4,0)-5),0)),"")</f>
        <v/>
      </c>
      <c r="L8" t="str">
        <f>IF($E8&gt;=L$4,IF(L$4=$E8,$D8-SUM($E8:K8)+$E8,ROUND($D8/(MATCH($E8,$4:$4,0)-5),0)),"")</f>
        <v/>
      </c>
      <c r="M8" t="str">
        <f>IF($E8&gt;=M$4,IF(M$4=$E8,$D8-SUM($E8:L8)+$E8,ROUND($D8/(MATCH($E8,$4:$4,0)-5),0)),"")</f>
        <v/>
      </c>
      <c r="N8" t="str">
        <f>IF($E8&gt;=N$4,IF(N$4=$E8,$D8-SUM($E8:M8)+$E8,ROUND($D8/(MATCH($E8,$4:$4,0)-5),0)),"")</f>
        <v/>
      </c>
      <c r="O8" t="str">
        <f>IF($E8&gt;=O$4,IF(O$4=$E8,$D8-SUM($E8:N8)+$E8,ROUND($D8/(MATCH($E8,$4:$4,0)-5),0)),"")</f>
        <v/>
      </c>
      <c r="P8" t="str">
        <f>IF($E8&gt;=P$4,IF(P$4=$E8,$D8-SUM($E8:O8)+$E8,ROUND($D8/(MATCH($E8,$4:$4,0)-5),0)),"")</f>
        <v/>
      </c>
      <c r="Q8" t="str">
        <f>IF($E8&gt;=Q$4,IF(Q$4=$E8,$D8-SUM($E8:P8)+$E8,ROUND($D8/(MATCH($E8,$4:$4,0)-5),0)),"")</f>
        <v/>
      </c>
      <c r="R8" t="str">
        <f>IF($E8&gt;=R$4,IF(R$4=$E8,$D8-SUM($E8:Q8)+$E8,ROUND($D8/(MATCH($E8,$4:$4,0)-5),0)),"")</f>
        <v/>
      </c>
      <c r="S8" t="str">
        <f>IF($E8&gt;=S$4,IF(S$4=$E8,$D8-SUM($E8:R8)+$E8,ROUND($D8/(MATCH($E8,$4:$4,0)-5),0)),"")</f>
        <v/>
      </c>
      <c r="T8" t="str">
        <f>IF($E8&gt;=T$4,IF(T$4=$E8,$D8-SUM($E8:S8)+$E8,ROUND($D8/(MATCH($E8,$4:$4,0)-5),0)),"")</f>
        <v/>
      </c>
      <c r="U8" t="str">
        <f>IF($E8&gt;=U$4,IF(U$4=$E8,$D8-SUM($E8:T8)+$E8,ROUND($D8/(MATCH($E8,$4:$4,0)-5),0)),"")</f>
        <v/>
      </c>
    </row>
    <row r="9" spans="2:21" x14ac:dyDescent="0.25">
      <c r="B9" s="82" t="s">
        <v>22</v>
      </c>
      <c r="C9" s="75">
        <f>Feuil1!H14</f>
        <v>55200000</v>
      </c>
      <c r="D9" s="72"/>
      <c r="E9" s="29"/>
      <c r="F9" t="str">
        <f>IF($E9&gt;=F$4,IF(F$4=$E9,$D9-SUM($E9:E9)+$E9,ROUND($D9/(MATCH($E9,$4:$4,0)-5),0)),"")</f>
        <v/>
      </c>
      <c r="G9" t="str">
        <f>IF($E9&gt;=G$4,IF(G$4=$E9,$D9-SUM($E9:F9)+$E9,ROUND($D9/(MATCH($E9,$4:$4,0)-5),0)),"")</f>
        <v/>
      </c>
      <c r="H9" t="str">
        <f>IF($E9&gt;=H$4,IF(H$4=$E9,$D9-SUM($E9:G9)+$E9,ROUND($D9/(MATCH($E9,$4:$4,0)-5),0)),"")</f>
        <v/>
      </c>
      <c r="I9" t="str">
        <f>IF($E9&gt;=I$4,IF(I$4=$E9,$D9-SUM($E9:H9)+$E9,ROUND($D9/(MATCH($E9,$4:$4,0)-5),0)),"")</f>
        <v/>
      </c>
      <c r="J9" t="str">
        <f>IF($E9&gt;=J$4,IF(J$4=$E9,$D9-SUM($E9:I9)+$E9,ROUND($D9/(MATCH($E9,$4:$4,0)-5),0)),"")</f>
        <v/>
      </c>
      <c r="K9" t="str">
        <f>IF($E9&gt;=K$4,IF(K$4=$E9,$D9-SUM($E9:J9)+$E9,ROUND($D9/(MATCH($E9,$4:$4,0)-5),0)),"")</f>
        <v/>
      </c>
      <c r="L9" t="str">
        <f>IF($E9&gt;=L$4,IF(L$4=$E9,$D9-SUM($E9:K9)+$E9,ROUND($D9/(MATCH($E9,$4:$4,0)-5),0)),"")</f>
        <v/>
      </c>
      <c r="M9" t="str">
        <f>IF($E9&gt;=M$4,IF(M$4=$E9,$D9-SUM($E9:L9)+$E9,ROUND($D9/(MATCH($E9,$4:$4,0)-5),0)),"")</f>
        <v/>
      </c>
      <c r="N9" t="str">
        <f>IF($E9&gt;=N$4,IF(N$4=$E9,$D9-SUM($E9:M9)+$E9,ROUND($D9/(MATCH($E9,$4:$4,0)-5),0)),"")</f>
        <v/>
      </c>
      <c r="O9" t="str">
        <f>IF($E9&gt;=O$4,IF(O$4=$E9,$D9-SUM($E9:N9)+$E9,ROUND($D9/(MATCH($E9,$4:$4,0)-5),0)),"")</f>
        <v/>
      </c>
      <c r="P9" t="str">
        <f>IF($E9&gt;=P$4,IF(P$4=$E9,$D9-SUM($E9:O9)+$E9,ROUND($D9/(MATCH($E9,$4:$4,0)-5),0)),"")</f>
        <v/>
      </c>
      <c r="Q9" t="str">
        <f>IF($E9&gt;=Q$4,IF(Q$4=$E9,$D9-SUM($E9:P9)+$E9,ROUND($D9/(MATCH($E9,$4:$4,0)-5),0)),"")</f>
        <v/>
      </c>
      <c r="R9" t="str">
        <f>IF($E9&gt;=R$4,IF(R$4=$E9,$D9-SUM($E9:Q9)+$E9,ROUND($D9/(MATCH($E9,$4:$4,0)-5),0)),"")</f>
        <v/>
      </c>
      <c r="S9" t="str">
        <f>IF($E9&gt;=S$4,IF(S$4=$E9,$D9-SUM($E9:R9)+$E9,ROUND($D9/(MATCH($E9,$4:$4,0)-5),0)),"")</f>
        <v/>
      </c>
      <c r="T9" t="str">
        <f>IF($E9&gt;=T$4,IF(T$4=$E9,$D9-SUM($E9:S9)+$E9,ROUND($D9/(MATCH($E9,$4:$4,0)-5),0)),"")</f>
        <v/>
      </c>
      <c r="U9" t="str">
        <f>IF($E9&gt;=U$4,IF(U$4=$E9,$D9-SUM($E9:T9)+$E9,ROUND($D9/(MATCH($E9,$4:$4,0)-5),0)),"")</f>
        <v/>
      </c>
    </row>
    <row r="10" spans="2:21" x14ac:dyDescent="0.25">
      <c r="B10" s="121" t="s">
        <v>24</v>
      </c>
      <c r="C10" s="120">
        <f>Feuil1!H15</f>
        <v>43598190</v>
      </c>
      <c r="D10" s="79">
        <v>5481692</v>
      </c>
      <c r="E10" s="77">
        <v>2030</v>
      </c>
      <c r="F10">
        <f>IF($E10&gt;=F$4,IF(F$4=$E10,$D10-SUM($E10:E10)+$E10,ROUND($D10/(MATCH($E10,$4:$4,0)-5),0)),"")</f>
        <v>342606</v>
      </c>
      <c r="G10">
        <f>IF($E10&gt;=G$4,IF(G$4=$E10,$D10-SUM($E10:F10)+$E10,ROUND($D10/(MATCH($E10,$4:$4,0)-5),0)),"")</f>
        <v>342606</v>
      </c>
      <c r="H10">
        <f>IF($E10&gt;=H$4,IF(H$4=$E10,$D10-SUM($E10:G10)+$E10,ROUND($D10/(MATCH($E10,$4:$4,0)-5),0)),"")</f>
        <v>342606</v>
      </c>
      <c r="I10">
        <f>IF($E10&gt;=I$4,IF(I$4=$E10,$D10-SUM($E10:H10)+$E10,ROUND($D10/(MATCH($E10,$4:$4,0)-5),0)),"")</f>
        <v>342606</v>
      </c>
      <c r="J10">
        <f>IF($E10&gt;=J$4,IF(J$4=$E10,$D10-SUM($E10:I10)+$E10,ROUND($D10/(MATCH($E10,$4:$4,0)-5),0)),"")</f>
        <v>342606</v>
      </c>
      <c r="K10">
        <f>IF($E10&gt;=K$4,IF(K$4=$E10,$D10-SUM($E10:J10)+$E10,ROUND($D10/(MATCH($E10,$4:$4,0)-5),0)),"")</f>
        <v>342606</v>
      </c>
      <c r="L10">
        <f>IF($E10&gt;=L$4,IF(L$4=$E10,$D10-SUM($E10:K10)+$E10,ROUND($D10/(MATCH($E10,$4:$4,0)-5),0)),"")</f>
        <v>342606</v>
      </c>
      <c r="M10">
        <f>IF($E10&gt;=M$4,IF(M$4=$E10,$D10-SUM($E10:L10)+$E10,ROUND($D10/(MATCH($E10,$4:$4,0)-5),0)),"")</f>
        <v>342606</v>
      </c>
      <c r="N10">
        <f>IF($E10&gt;=N$4,IF(N$4=$E10,$D10-SUM($E10:M10)+$E10,ROUND($D10/(MATCH($E10,$4:$4,0)-5),0)),"")</f>
        <v>342606</v>
      </c>
      <c r="O10">
        <f>IF($E10&gt;=O$4,IF(O$4=$E10,$D10-SUM($E10:N10)+$E10,ROUND($D10/(MATCH($E10,$4:$4,0)-5),0)),"")</f>
        <v>342606</v>
      </c>
      <c r="P10">
        <f>IF($E10&gt;=P$4,IF(P$4=$E10,$D10-SUM($E10:O10)+$E10,ROUND($D10/(MATCH($E10,$4:$4,0)-5),0)),"")</f>
        <v>342606</v>
      </c>
      <c r="Q10">
        <f>IF($E10&gt;=Q$4,IF(Q$4=$E10,$D10-SUM($E10:P10)+$E10,ROUND($D10/(MATCH($E10,$4:$4,0)-5),0)),"")</f>
        <v>342606</v>
      </c>
      <c r="R10">
        <f>IF($E10&gt;=R$4,IF(R$4=$E10,$D10-SUM($E10:Q10)+$E10,ROUND($D10/(MATCH($E10,$4:$4,0)-5),0)),"")</f>
        <v>342606</v>
      </c>
      <c r="S10">
        <f>IF($E10&gt;=S$4,IF(S$4=$E10,$D10-SUM($E10:R10)+$E10,ROUND($D10/(MATCH($E10,$4:$4,0)-5),0)),"")</f>
        <v>342606</v>
      </c>
      <c r="T10">
        <f>IF($E10&gt;=T$4,IF(T$4=$E10,$D10-SUM($E10:S10)+$E10,ROUND($D10/(MATCH($E10,$4:$4,0)-5),0)),"")</f>
        <v>342606</v>
      </c>
      <c r="U10">
        <f>IF($E10&gt;=U$4,IF(U$4=$E10,$D10-SUM($E10:T10)+$E10,ROUND($D10/(MATCH($E10,$4:$4,0)-5),0)),"")</f>
        <v>342602</v>
      </c>
    </row>
    <row r="11" spans="2:21" x14ac:dyDescent="0.25">
      <c r="B11" s="121"/>
      <c r="C11" s="120"/>
      <c r="D11" s="72">
        <v>1012370.2999999998</v>
      </c>
      <c r="E11" s="29">
        <v>2018</v>
      </c>
      <c r="F11">
        <f>IF($E11&gt;=F$4,IF(F$4=$E11,$D11-SUM($E11:E11)+$E11,ROUND($D11/(MATCH($E11,$4:$4,0)-5),0)),"")</f>
        <v>253093</v>
      </c>
      <c r="G11">
        <f>IF($E11&gt;=G$4,IF(G$4=$E11,$D11-SUM($E11:F11)+$E11,ROUND($D11/(MATCH($E11,$4:$4,0)-5),0)),"")</f>
        <v>253093</v>
      </c>
      <c r="H11">
        <f>IF($E11&gt;=H$4,IF(H$4=$E11,$D11-SUM($E11:G11)+$E11,ROUND($D11/(MATCH($E11,$4:$4,0)-5),0)),"")</f>
        <v>253093</v>
      </c>
      <c r="I11">
        <f>IF($E11&gt;=I$4,IF(I$4=$E11,$D11-SUM($E11:H11)+$E11,ROUND($D11/(MATCH($E11,$4:$4,0)-5),0)),"")</f>
        <v>253091.29999999981</v>
      </c>
      <c r="J11" t="str">
        <f>IF($E11&gt;=J$4,IF(J$4=$E11,$D11-SUM($E11:I11)+$E11,ROUND($D11/(MATCH($E11,$4:$4,0)-5),0)),"")</f>
        <v/>
      </c>
      <c r="K11" t="str">
        <f>IF($E11&gt;=K$4,IF(K$4=$E11,$D11-SUM($E11:J11)+$E11,ROUND($D11/(MATCH($E11,$4:$4,0)-5),0)),"")</f>
        <v/>
      </c>
      <c r="L11" t="str">
        <f>IF($E11&gt;=L$4,IF(L$4=$E11,$D11-SUM($E11:K11)+$E11,ROUND($D11/(MATCH($E11,$4:$4,0)-5),0)),"")</f>
        <v/>
      </c>
      <c r="M11" t="str">
        <f>IF($E11&gt;=M$4,IF(M$4=$E11,$D11-SUM($E11:L11)+$E11,ROUND($D11/(MATCH($E11,$4:$4,0)-5),0)),"")</f>
        <v/>
      </c>
      <c r="N11" t="str">
        <f>IF($E11&gt;=N$4,IF(N$4=$E11,$D11-SUM($E11:M11)+$E11,ROUND($D11/(MATCH($E11,$4:$4,0)-5),0)),"")</f>
        <v/>
      </c>
      <c r="O11" t="str">
        <f>IF($E11&gt;=O$4,IF(O$4=$E11,$D11-SUM($E11:N11)+$E11,ROUND($D11/(MATCH($E11,$4:$4,0)-5),0)),"")</f>
        <v/>
      </c>
      <c r="P11" t="str">
        <f>IF($E11&gt;=P$4,IF(P$4=$E11,$D11-SUM($E11:O11)+$E11,ROUND($D11/(MATCH($E11,$4:$4,0)-5),0)),"")</f>
        <v/>
      </c>
      <c r="Q11" t="str">
        <f>IF($E11&gt;=Q$4,IF(Q$4=$E11,$D11-SUM($E11:P11)+$E11,ROUND($D11/(MATCH($E11,$4:$4,0)-5),0)),"")</f>
        <v/>
      </c>
      <c r="R11" t="str">
        <f>IF($E11&gt;=R$4,IF(R$4=$E11,$D11-SUM($E11:Q11)+$E11,ROUND($D11/(MATCH($E11,$4:$4,0)-5),0)),"")</f>
        <v/>
      </c>
      <c r="S11" t="str">
        <f>IF($E11&gt;=S$4,IF(S$4=$E11,$D11-SUM($E11:R11)+$E11,ROUND($D11/(MATCH($E11,$4:$4,0)-5),0)),"")</f>
        <v/>
      </c>
      <c r="T11" t="str">
        <f>IF($E11&gt;=T$4,IF(T$4=$E11,$D11-SUM($E11:S11)+$E11,ROUND($D11/(MATCH($E11,$4:$4,0)-5),0)),"")</f>
        <v/>
      </c>
      <c r="U11" t="str">
        <f>IF($E11&gt;=U$4,IF(U$4=$E11,$D11-SUM($E11:T11)+$E11,ROUND($D11/(MATCH($E11,$4:$4,0)-5),0)),"")</f>
        <v/>
      </c>
    </row>
    <row r="12" spans="2:21" x14ac:dyDescent="0.25">
      <c r="B12" s="121"/>
      <c r="C12" s="120"/>
      <c r="D12" s="72">
        <v>334561.36319999996</v>
      </c>
      <c r="E12" s="29">
        <v>2017</v>
      </c>
      <c r="F12">
        <f>IF($E12&gt;=F$4,IF(F$4=$E12,$D12-SUM($E12:E12)+$E12,ROUND($D12/(MATCH($E12,$4:$4,0)-5),0)),"")</f>
        <v>111520</v>
      </c>
      <c r="G12">
        <f>IF($E12&gt;=G$4,IF(G$4=$E12,$D12-SUM($E12:F12)+$E12,ROUND($D12/(MATCH($E12,$4:$4,0)-5),0)),"")</f>
        <v>111520</v>
      </c>
      <c r="H12">
        <f>IF($E12&gt;=H$4,IF(H$4=$E12,$D12-SUM($E12:G12)+$E12,ROUND($D12/(MATCH($E12,$4:$4,0)-5),0)),"")</f>
        <v>111521.36319999996</v>
      </c>
      <c r="I12" t="str">
        <f>IF($E12&gt;=I$4,IF(I$4=$E12,$D12-SUM($E12:H12)+$E12,ROUND($D12/(MATCH($E12,$4:$4,0)-5),0)),"")</f>
        <v/>
      </c>
      <c r="J12" t="str">
        <f>IF($E12&gt;=J$4,IF(J$4=$E12,$D12-SUM($E12:I12)+$E12,ROUND($D12/(MATCH($E12,$4:$4,0)-5),0)),"")</f>
        <v/>
      </c>
      <c r="K12" t="str">
        <f>IF($E12&gt;=K$4,IF(K$4=$E12,$D12-SUM($E12:J12)+$E12,ROUND($D12/(MATCH($E12,$4:$4,0)-5),0)),"")</f>
        <v/>
      </c>
      <c r="L12" t="str">
        <f>IF($E12&gt;=L$4,IF(L$4=$E12,$D12-SUM($E12:K12)+$E12,ROUND($D12/(MATCH($E12,$4:$4,0)-5),0)),"")</f>
        <v/>
      </c>
      <c r="M12" t="str">
        <f>IF($E12&gt;=M$4,IF(M$4=$E12,$D12-SUM($E12:L12)+$E12,ROUND($D12/(MATCH($E12,$4:$4,0)-5),0)),"")</f>
        <v/>
      </c>
      <c r="N12" t="str">
        <f>IF($E12&gt;=N$4,IF(N$4=$E12,$D12-SUM($E12:M12)+$E12,ROUND($D12/(MATCH($E12,$4:$4,0)-5),0)),"")</f>
        <v/>
      </c>
      <c r="O12" t="str">
        <f>IF($E12&gt;=O$4,IF(O$4=$E12,$D12-SUM($E12:N12)+$E12,ROUND($D12/(MATCH($E12,$4:$4,0)-5),0)),"")</f>
        <v/>
      </c>
      <c r="P12" t="str">
        <f>IF($E12&gt;=P$4,IF(P$4=$E12,$D12-SUM($E12:O12)+$E12,ROUND($D12/(MATCH($E12,$4:$4,0)-5),0)),"")</f>
        <v/>
      </c>
      <c r="Q12" t="str">
        <f>IF($E12&gt;=Q$4,IF(Q$4=$E12,$D12-SUM($E12:P12)+$E12,ROUND($D12/(MATCH($E12,$4:$4,0)-5),0)),"")</f>
        <v/>
      </c>
      <c r="R12" t="str">
        <f>IF($E12&gt;=R$4,IF(R$4=$E12,$D12-SUM($E12:Q12)+$E12,ROUND($D12/(MATCH($E12,$4:$4,0)-5),0)),"")</f>
        <v/>
      </c>
      <c r="S12" t="str">
        <f>IF($E12&gt;=S$4,IF(S$4=$E12,$D12-SUM($E12:R12)+$E12,ROUND($D12/(MATCH($E12,$4:$4,0)-5),0)),"")</f>
        <v/>
      </c>
      <c r="T12" t="str">
        <f>IF($E12&gt;=T$4,IF(T$4=$E12,$D12-SUM($E12:S12)+$E12,ROUND($D12/(MATCH($E12,$4:$4,0)-5),0)),"")</f>
        <v/>
      </c>
      <c r="U12" t="str">
        <f>IF($E12&gt;=U$4,IF(U$4=$E12,$D12-SUM($E12:T12)+$E12,ROUND($D12/(MATCH($E12,$4:$4,0)-5),0)),"")</f>
        <v/>
      </c>
    </row>
    <row r="13" spans="2:21" x14ac:dyDescent="0.25">
      <c r="B13" s="82" t="s">
        <v>28</v>
      </c>
      <c r="C13" s="75">
        <f>Feuil1!H18</f>
        <v>101990000</v>
      </c>
      <c r="D13" s="72">
        <v>-370000</v>
      </c>
      <c r="E13" s="29">
        <v>2020</v>
      </c>
      <c r="F13">
        <f>IF($E13&gt;=F$4,IF(F$4=$E13,$D13-SUM($E13:E13)+$E13,ROUND($D13/(MATCH($E13,$4:$4,0)-5),0)),"")</f>
        <v>-61667</v>
      </c>
      <c r="G13">
        <f>IF($E13&gt;=G$4,IF(G$4=$E13,$D13-SUM($E13:F13)+$E13,ROUND($D13/(MATCH($E13,$4:$4,0)-5),0)),"")</f>
        <v>-61667</v>
      </c>
      <c r="H13">
        <f>IF($E13&gt;=H$4,IF(H$4=$E13,$D13-SUM($E13:G13)+$E13,ROUND($D13/(MATCH($E13,$4:$4,0)-5),0)),"")</f>
        <v>-61667</v>
      </c>
      <c r="I13">
        <f>IF($E13&gt;=I$4,IF(I$4=$E13,$D13-SUM($E13:H13)+$E13,ROUND($D13/(MATCH($E13,$4:$4,0)-5),0)),"")</f>
        <v>-61667</v>
      </c>
      <c r="J13">
        <f>IF($E13&gt;=J$4,IF(J$4=$E13,$D13-SUM($E13:I13)+$E13,ROUND($D13/(MATCH($E13,$4:$4,0)-5),0)),"")</f>
        <v>-61667</v>
      </c>
      <c r="K13">
        <f>IF($E13&gt;=K$4,IF(K$4=$E13,$D13-SUM($E13:J13)+$E13,ROUND($D13/(MATCH($E13,$4:$4,0)-5),0)),"")</f>
        <v>-61665</v>
      </c>
      <c r="L13" t="str">
        <f>IF($E13&gt;=L$4,IF(L$4=$E13,$D13-SUM($E13:K13)+$E13,ROUND($D13/(MATCH($E13,$4:$4,0)-5),0)),"")</f>
        <v/>
      </c>
      <c r="M13" t="str">
        <f>IF($E13&gt;=M$4,IF(M$4=$E13,$D13-SUM($E13:L13)+$E13,ROUND($D13/(MATCH($E13,$4:$4,0)-5),0)),"")</f>
        <v/>
      </c>
      <c r="N13" t="str">
        <f>IF($E13&gt;=N$4,IF(N$4=$E13,$D13-SUM($E13:M13)+$E13,ROUND($D13/(MATCH($E13,$4:$4,0)-5),0)),"")</f>
        <v/>
      </c>
      <c r="O13" t="str">
        <f>IF($E13&gt;=O$4,IF(O$4=$E13,$D13-SUM($E13:N13)+$E13,ROUND($D13/(MATCH($E13,$4:$4,0)-5),0)),"")</f>
        <v/>
      </c>
      <c r="P13" t="str">
        <f>IF($E13&gt;=P$4,IF(P$4=$E13,$D13-SUM($E13:O13)+$E13,ROUND($D13/(MATCH($E13,$4:$4,0)-5),0)),"")</f>
        <v/>
      </c>
      <c r="Q13" t="str">
        <f>IF($E13&gt;=Q$4,IF(Q$4=$E13,$D13-SUM($E13:P13)+$E13,ROUND($D13/(MATCH($E13,$4:$4,0)-5),0)),"")</f>
        <v/>
      </c>
      <c r="R13" t="str">
        <f>IF($E13&gt;=R$4,IF(R$4=$E13,$D13-SUM($E13:Q13)+$E13,ROUND($D13/(MATCH($E13,$4:$4,0)-5),0)),"")</f>
        <v/>
      </c>
      <c r="S13" t="str">
        <f>IF($E13&gt;=S$4,IF(S$4=$E13,$D13-SUM($E13:R13)+$E13,ROUND($D13/(MATCH($E13,$4:$4,0)-5),0)),"")</f>
        <v/>
      </c>
      <c r="T13" t="str">
        <f>IF($E13&gt;=T$4,IF(T$4=$E13,$D13-SUM($E13:S13)+$E13,ROUND($D13/(MATCH($E13,$4:$4,0)-5),0)),"")</f>
        <v/>
      </c>
      <c r="U13" t="str">
        <f>IF($E13&gt;=U$4,IF(U$4=$E13,$D13-SUM($E13:T13)+$E13,ROUND($D13/(MATCH($E13,$4:$4,0)-5),0)),"")</f>
        <v/>
      </c>
    </row>
    <row r="14" spans="2:21" x14ac:dyDescent="0.25">
      <c r="B14" s="83" t="s">
        <v>30</v>
      </c>
      <c r="C14" s="75">
        <f>Feuil1!H19</f>
        <v>110100000</v>
      </c>
      <c r="D14" s="79">
        <v>3700000</v>
      </c>
      <c r="E14" s="77">
        <v>2030</v>
      </c>
      <c r="F14">
        <f>IF($E14&gt;=F$4,IF(F$4=$E14,$D14-SUM($E14:E14)+$E14,ROUND($D14/(MATCH($E14,$4:$4,0)-5),0)),"")</f>
        <v>231250</v>
      </c>
      <c r="G14">
        <f>IF($E14&gt;=G$4,IF(G$4=$E14,$D14-SUM($E14:F14)+$E14,ROUND($D14/(MATCH($E14,$4:$4,0)-5),0)),"")</f>
        <v>231250</v>
      </c>
      <c r="H14">
        <f>IF($E14&gt;=H$4,IF(H$4=$E14,$D14-SUM($E14:G14)+$E14,ROUND($D14/(MATCH($E14,$4:$4,0)-5),0)),"")</f>
        <v>231250</v>
      </c>
      <c r="I14">
        <f>IF($E14&gt;=I$4,IF(I$4=$E14,$D14-SUM($E14:H14)+$E14,ROUND($D14/(MATCH($E14,$4:$4,0)-5),0)),"")</f>
        <v>231250</v>
      </c>
      <c r="J14">
        <f>IF($E14&gt;=J$4,IF(J$4=$E14,$D14-SUM($E14:I14)+$E14,ROUND($D14/(MATCH($E14,$4:$4,0)-5),0)),"")</f>
        <v>231250</v>
      </c>
      <c r="K14">
        <f>IF($E14&gt;=K$4,IF(K$4=$E14,$D14-SUM($E14:J14)+$E14,ROUND($D14/(MATCH($E14,$4:$4,0)-5),0)),"")</f>
        <v>231250</v>
      </c>
      <c r="L14">
        <f>IF($E14&gt;=L$4,IF(L$4=$E14,$D14-SUM($E14:K14)+$E14,ROUND($D14/(MATCH($E14,$4:$4,0)-5),0)),"")</f>
        <v>231250</v>
      </c>
      <c r="M14">
        <f>IF($E14&gt;=M$4,IF(M$4=$E14,$D14-SUM($E14:L14)+$E14,ROUND($D14/(MATCH($E14,$4:$4,0)-5),0)),"")</f>
        <v>231250</v>
      </c>
      <c r="N14">
        <f>IF($E14&gt;=N$4,IF(N$4=$E14,$D14-SUM($E14:M14)+$E14,ROUND($D14/(MATCH($E14,$4:$4,0)-5),0)),"")</f>
        <v>231250</v>
      </c>
      <c r="O14">
        <f>IF($E14&gt;=O$4,IF(O$4=$E14,$D14-SUM($E14:N14)+$E14,ROUND($D14/(MATCH($E14,$4:$4,0)-5),0)),"")</f>
        <v>231250</v>
      </c>
      <c r="P14">
        <f>IF($E14&gt;=P$4,IF(P$4=$E14,$D14-SUM($E14:O14)+$E14,ROUND($D14/(MATCH($E14,$4:$4,0)-5),0)),"")</f>
        <v>231250</v>
      </c>
      <c r="Q14">
        <f>IF($E14&gt;=Q$4,IF(Q$4=$E14,$D14-SUM($E14:P14)+$E14,ROUND($D14/(MATCH($E14,$4:$4,0)-5),0)),"")</f>
        <v>231250</v>
      </c>
      <c r="R14">
        <f>IF($E14&gt;=R$4,IF(R$4=$E14,$D14-SUM($E14:Q14)+$E14,ROUND($D14/(MATCH($E14,$4:$4,0)-5),0)),"")</f>
        <v>231250</v>
      </c>
      <c r="S14">
        <f>IF($E14&gt;=S$4,IF(S$4=$E14,$D14-SUM($E14:R14)+$E14,ROUND($D14/(MATCH($E14,$4:$4,0)-5),0)),"")</f>
        <v>231250</v>
      </c>
      <c r="T14">
        <f>IF($E14&gt;=T$4,IF(T$4=$E14,$D14-SUM($E14:S14)+$E14,ROUND($D14/(MATCH($E14,$4:$4,0)-5),0)),"")</f>
        <v>231250</v>
      </c>
      <c r="U14">
        <f>IF($E14&gt;=U$4,IF(U$4=$E14,$D14-SUM($E14:T14)+$E14,ROUND($D14/(MATCH($E14,$4:$4,0)-5),0)),"")</f>
        <v>231250</v>
      </c>
    </row>
    <row r="15" spans="2:21" x14ac:dyDescent="0.25">
      <c r="B15" s="82" t="s">
        <v>32</v>
      </c>
      <c r="C15" s="75">
        <f>Feuil1!H20</f>
        <v>26500000</v>
      </c>
      <c r="D15" s="72">
        <v>322236.46799999994</v>
      </c>
      <c r="E15" s="29">
        <v>2015</v>
      </c>
      <c r="F15">
        <f>IF($E15&gt;=F$4,IF(F$4=$E15,$D15-SUM($E15:E15)+$E15,ROUND($D15/(MATCH($E15,$4:$4,0)-5),0)),"")</f>
        <v>322236.46799999994</v>
      </c>
      <c r="G15" t="str">
        <f>IF($E15&gt;=G$4,IF(G$4=$E15,$D15-SUM($E15:F15)+$E15,ROUND($D15/(MATCH($E15,$4:$4,0)-5),0)),"")</f>
        <v/>
      </c>
      <c r="H15" t="str">
        <f>IF($E15&gt;=H$4,IF(H$4=$E15,$D15-SUM($E15:G15)+$E15,ROUND($D15/(MATCH($E15,$4:$4,0)-5),0)),"")</f>
        <v/>
      </c>
      <c r="I15" t="str">
        <f>IF($E15&gt;=I$4,IF(I$4=$E15,$D15-SUM($E15:H15)+$E15,ROUND($D15/(MATCH($E15,$4:$4,0)-5),0)),"")</f>
        <v/>
      </c>
      <c r="J15" t="str">
        <f>IF($E15&gt;=J$4,IF(J$4=$E15,$D15-SUM($E15:I15)+$E15,ROUND($D15/(MATCH($E15,$4:$4,0)-5),0)),"")</f>
        <v/>
      </c>
      <c r="K15" t="str">
        <f>IF($E15&gt;=K$4,IF(K$4=$E15,$D15-SUM($E15:J15)+$E15,ROUND($D15/(MATCH($E15,$4:$4,0)-5),0)),"")</f>
        <v/>
      </c>
      <c r="L15" t="str">
        <f>IF($E15&gt;=L$4,IF(L$4=$E15,$D15-SUM($E15:K15)+$E15,ROUND($D15/(MATCH($E15,$4:$4,0)-5),0)),"")</f>
        <v/>
      </c>
      <c r="M15" t="str">
        <f>IF($E15&gt;=M$4,IF(M$4=$E15,$D15-SUM($E15:L15)+$E15,ROUND($D15/(MATCH($E15,$4:$4,0)-5),0)),"")</f>
        <v/>
      </c>
      <c r="N15" t="str">
        <f>IF($E15&gt;=N$4,IF(N$4=$E15,$D15-SUM($E15:M15)+$E15,ROUND($D15/(MATCH($E15,$4:$4,0)-5),0)),"")</f>
        <v/>
      </c>
      <c r="O15" t="str">
        <f>IF($E15&gt;=O$4,IF(O$4=$E15,$D15-SUM($E15:N15)+$E15,ROUND($D15/(MATCH($E15,$4:$4,0)-5),0)),"")</f>
        <v/>
      </c>
      <c r="P15" t="str">
        <f>IF($E15&gt;=P$4,IF(P$4=$E15,$D15-SUM($E15:O15)+$E15,ROUND($D15/(MATCH($E15,$4:$4,0)-5),0)),"")</f>
        <v/>
      </c>
      <c r="Q15" t="str">
        <f>IF($E15&gt;=Q$4,IF(Q$4=$E15,$D15-SUM($E15:P15)+$E15,ROUND($D15/(MATCH($E15,$4:$4,0)-5),0)),"")</f>
        <v/>
      </c>
      <c r="R15" t="str">
        <f>IF($E15&gt;=R$4,IF(R$4=$E15,$D15-SUM($E15:Q15)+$E15,ROUND($D15/(MATCH($E15,$4:$4,0)-5),0)),"")</f>
        <v/>
      </c>
      <c r="S15" t="str">
        <f>IF($E15&gt;=S$4,IF(S$4=$E15,$D15-SUM($E15:R15)+$E15,ROUND($D15/(MATCH($E15,$4:$4,0)-5),0)),"")</f>
        <v/>
      </c>
      <c r="T15" t="str">
        <f>IF($E15&gt;=T$4,IF(T$4=$E15,$D15-SUM($E15:S15)+$E15,ROUND($D15/(MATCH($E15,$4:$4,0)-5),0)),"")</f>
        <v/>
      </c>
      <c r="U15" t="str">
        <f>IF($E15&gt;=U$4,IF(U$4=$E15,$D15-SUM($E15:T15)+$E15,ROUND($D15/(MATCH($E15,$4:$4,0)-5),0)),"")</f>
        <v/>
      </c>
    </row>
    <row r="16" spans="2:21" x14ac:dyDescent="0.25">
      <c r="B16" s="83" t="s">
        <v>33</v>
      </c>
      <c r="C16" s="75">
        <f>Feuil1!H21</f>
        <v>101800000</v>
      </c>
      <c r="D16" s="70">
        <v>38440000</v>
      </c>
      <c r="E16" s="77">
        <v>2025</v>
      </c>
      <c r="F16">
        <f>IF($E16&gt;=F$4,IF(F$4=$E16,$D16-SUM($E16:E16)+$E16,ROUND($D16/(MATCH($E16,$4:$4,0)-5),0)),"")</f>
        <v>3494545</v>
      </c>
      <c r="G16">
        <f>IF($E16&gt;=G$4,IF(G$4=$E16,$D16-SUM($E16:F16)+$E16,ROUND($D16/(MATCH($E16,$4:$4,0)-5),0)),"")</f>
        <v>3494545</v>
      </c>
      <c r="H16">
        <f>IF($E16&gt;=H$4,IF(H$4=$E16,$D16-SUM($E16:G16)+$E16,ROUND($D16/(MATCH($E16,$4:$4,0)-5),0)),"")</f>
        <v>3494545</v>
      </c>
      <c r="I16">
        <f>IF($E16&gt;=I$4,IF(I$4=$E16,$D16-SUM($E16:H16)+$E16,ROUND($D16/(MATCH($E16,$4:$4,0)-5),0)),"")</f>
        <v>3494545</v>
      </c>
      <c r="J16">
        <f>IF($E16&gt;=J$4,IF(J$4=$E16,$D16-SUM($E16:I16)+$E16,ROUND($D16/(MATCH($E16,$4:$4,0)-5),0)),"")</f>
        <v>3494545</v>
      </c>
      <c r="K16">
        <f>IF($E16&gt;=K$4,IF(K$4=$E16,$D16-SUM($E16:J16)+$E16,ROUND($D16/(MATCH($E16,$4:$4,0)-5),0)),"")</f>
        <v>3494545</v>
      </c>
      <c r="L16">
        <f>IF($E16&gt;=L$4,IF(L$4=$E16,$D16-SUM($E16:K16)+$E16,ROUND($D16/(MATCH($E16,$4:$4,0)-5),0)),"")</f>
        <v>3494545</v>
      </c>
      <c r="M16">
        <f>IF($E16&gt;=M$4,IF(M$4=$E16,$D16-SUM($E16:L16)+$E16,ROUND($D16/(MATCH($E16,$4:$4,0)-5),0)),"")</f>
        <v>3494545</v>
      </c>
      <c r="N16">
        <f>IF($E16&gt;=N$4,IF(N$4=$E16,$D16-SUM($E16:M16)+$E16,ROUND($D16/(MATCH($E16,$4:$4,0)-5),0)),"")</f>
        <v>3494545</v>
      </c>
      <c r="O16">
        <f>IF($E16&gt;=O$4,IF(O$4=$E16,$D16-SUM($E16:N16)+$E16,ROUND($D16/(MATCH($E16,$4:$4,0)-5),0)),"")</f>
        <v>3494545</v>
      </c>
      <c r="P16">
        <f>IF($E16&gt;=P$4,IF(P$4=$E16,$D16-SUM($E16:O16)+$E16,ROUND($D16/(MATCH($E16,$4:$4,0)-5),0)),"")</f>
        <v>3494550</v>
      </c>
      <c r="Q16" t="str">
        <f>IF($E16&gt;=Q$4,IF(Q$4=$E16,$D16-SUM($E16:P16)+$E16,ROUND($D16/(MATCH($E16,$4:$4,0)-5),0)),"")</f>
        <v/>
      </c>
      <c r="R16" t="str">
        <f>IF($E16&gt;=R$4,IF(R$4=$E16,$D16-SUM($E16:Q16)+$E16,ROUND($D16/(MATCH($E16,$4:$4,0)-5),0)),"")</f>
        <v/>
      </c>
      <c r="S16" t="str">
        <f>IF($E16&gt;=S$4,IF(S$4=$E16,$D16-SUM($E16:R16)+$E16,ROUND($D16/(MATCH($E16,$4:$4,0)-5),0)),"")</f>
        <v/>
      </c>
      <c r="T16" t="str">
        <f>IF($E16&gt;=T$4,IF(T$4=$E16,$D16-SUM($E16:S16)+$E16,ROUND($D16/(MATCH($E16,$4:$4,0)-5),0)),"")</f>
        <v/>
      </c>
      <c r="U16" t="str">
        <f>IF($E16&gt;=U$4,IF(U$4=$E16,$D16-SUM($E16:T16)+$E16,ROUND($D16/(MATCH($E16,$4:$4,0)-5),0)),"")</f>
        <v/>
      </c>
    </row>
    <row r="17" spans="2:21" x14ac:dyDescent="0.25">
      <c r="B17" s="122" t="s">
        <v>35</v>
      </c>
      <c r="C17" s="120">
        <f>Feuil1!H22</f>
        <v>136082105</v>
      </c>
      <c r="D17" s="72">
        <v>128869.47199999999</v>
      </c>
      <c r="E17" s="29">
        <v>2020</v>
      </c>
      <c r="F17">
        <f>IF($E17&gt;=F$4,IF(F$4=$E17,$D17-SUM($E17:E17)+$E17,ROUND($D17/(MATCH($E17,$4:$4,0)-5),0)),"")</f>
        <v>21478</v>
      </c>
      <c r="G17">
        <f>IF($E17&gt;=G$4,IF(G$4=$E17,$D17-SUM($E17:F17)+$E17,ROUND($D17/(MATCH($E17,$4:$4,0)-5),0)),"")</f>
        <v>21478</v>
      </c>
      <c r="H17">
        <f>IF($E17&gt;=H$4,IF(H$4=$E17,$D17-SUM($E17:G17)+$E17,ROUND($D17/(MATCH($E17,$4:$4,0)-5),0)),"")</f>
        <v>21478</v>
      </c>
      <c r="I17">
        <f>IF($E17&gt;=I$4,IF(I$4=$E17,$D17-SUM($E17:H17)+$E17,ROUND($D17/(MATCH($E17,$4:$4,0)-5),0)),"")</f>
        <v>21478</v>
      </c>
      <c r="J17">
        <f>IF($E17&gt;=J$4,IF(J$4=$E17,$D17-SUM($E17:I17)+$E17,ROUND($D17/(MATCH($E17,$4:$4,0)-5),0)),"")</f>
        <v>21478</v>
      </c>
      <c r="K17">
        <f>IF($E17&gt;=K$4,IF(K$4=$E17,$D17-SUM($E17:J17)+$E17,ROUND($D17/(MATCH($E17,$4:$4,0)-5),0)),"")</f>
        <v>21479.471999999994</v>
      </c>
      <c r="L17" t="str">
        <f>IF($E17&gt;=L$4,IF(L$4=$E17,$D17-SUM($E17:K17)+$E17,ROUND($D17/(MATCH($E17,$4:$4,0)-5),0)),"")</f>
        <v/>
      </c>
      <c r="M17" t="str">
        <f>IF($E17&gt;=M$4,IF(M$4=$E17,$D17-SUM($E17:L17)+$E17,ROUND($D17/(MATCH($E17,$4:$4,0)-5),0)),"")</f>
        <v/>
      </c>
      <c r="N17" t="str">
        <f>IF($E17&gt;=N$4,IF(N$4=$E17,$D17-SUM($E17:M17)+$E17,ROUND($D17/(MATCH($E17,$4:$4,0)-5),0)),"")</f>
        <v/>
      </c>
      <c r="O17" t="str">
        <f>IF($E17&gt;=O$4,IF(O$4=$E17,$D17-SUM($E17:N17)+$E17,ROUND($D17/(MATCH($E17,$4:$4,0)-5),0)),"")</f>
        <v/>
      </c>
      <c r="P17" t="str">
        <f>IF($E17&gt;=P$4,IF(P$4=$E17,$D17-SUM($E17:O17)+$E17,ROUND($D17/(MATCH($E17,$4:$4,0)-5),0)),"")</f>
        <v/>
      </c>
      <c r="Q17" t="str">
        <f>IF($E17&gt;=Q$4,IF(Q$4=$E17,$D17-SUM($E17:P17)+$E17,ROUND($D17/(MATCH($E17,$4:$4,0)-5),0)),"")</f>
        <v/>
      </c>
      <c r="R17" t="str">
        <f>IF($E17&gt;=R$4,IF(R$4=$E17,$D17-SUM($E17:Q17)+$E17,ROUND($D17/(MATCH($E17,$4:$4,0)-5),0)),"")</f>
        <v/>
      </c>
      <c r="S17" t="str">
        <f>IF($E17&gt;=S$4,IF(S$4=$E17,$D17-SUM($E17:R17)+$E17,ROUND($D17/(MATCH($E17,$4:$4,0)-5),0)),"")</f>
        <v/>
      </c>
      <c r="T17" t="str">
        <f>IF($E17&gt;=T$4,IF(T$4=$E17,$D17-SUM($E17:S17)+$E17,ROUND($D17/(MATCH($E17,$4:$4,0)-5),0)),"")</f>
        <v/>
      </c>
      <c r="U17" t="str">
        <f>IF($E17&gt;=U$4,IF(U$4=$E17,$D17-SUM($E17:T17)+$E17,ROUND($D17/(MATCH($E17,$4:$4,0)-5),0)),"")</f>
        <v/>
      </c>
    </row>
    <row r="18" spans="2:21" x14ac:dyDescent="0.25">
      <c r="B18" s="122"/>
      <c r="C18" s="120"/>
      <c r="D18" s="72">
        <v>15302969.952</v>
      </c>
      <c r="E18" s="29">
        <v>2020</v>
      </c>
      <c r="F18">
        <f>IF($E18&gt;=F$4,IF(F$4=$E18,$D18-SUM($E18:E18)+$E18,ROUND($D18/(MATCH($E18,$4:$4,0)-5),0)),"")</f>
        <v>2550495</v>
      </c>
      <c r="G18">
        <f>IF($E18&gt;=G$4,IF(G$4=$E18,$D18-SUM($E18:F18)+$E18,ROUND($D18/(MATCH($E18,$4:$4,0)-5),0)),"")</f>
        <v>2550495</v>
      </c>
      <c r="H18">
        <f>IF($E18&gt;=H$4,IF(H$4=$E18,$D18-SUM($E18:G18)+$E18,ROUND($D18/(MATCH($E18,$4:$4,0)-5),0)),"")</f>
        <v>2550495</v>
      </c>
      <c r="I18">
        <f>IF($E18&gt;=I$4,IF(I$4=$E18,$D18-SUM($E18:H18)+$E18,ROUND($D18/(MATCH($E18,$4:$4,0)-5),0)),"")</f>
        <v>2550495</v>
      </c>
      <c r="J18">
        <f>IF($E18&gt;=J$4,IF(J$4=$E18,$D18-SUM($E18:I18)+$E18,ROUND($D18/(MATCH($E18,$4:$4,0)-5),0)),"")</f>
        <v>2550495</v>
      </c>
      <c r="K18">
        <f>IF($E18&gt;=K$4,IF(K$4=$E18,$D18-SUM($E18:J18)+$E18,ROUND($D18/(MATCH($E18,$4:$4,0)-5),0)),"")</f>
        <v>2550494.9519999996</v>
      </c>
      <c r="L18" t="str">
        <f>IF($E18&gt;=L$4,IF(L$4=$E18,$D18-SUM($E18:K18)+$E18,ROUND($D18/(MATCH($E18,$4:$4,0)-5),0)),"")</f>
        <v/>
      </c>
      <c r="M18" t="str">
        <f>IF($E18&gt;=M$4,IF(M$4=$E18,$D18-SUM($E18:L18)+$E18,ROUND($D18/(MATCH($E18,$4:$4,0)-5),0)),"")</f>
        <v/>
      </c>
      <c r="N18" t="str">
        <f>IF($E18&gt;=N$4,IF(N$4=$E18,$D18-SUM($E18:M18)+$E18,ROUND($D18/(MATCH($E18,$4:$4,0)-5),0)),"")</f>
        <v/>
      </c>
      <c r="O18" t="str">
        <f>IF($E18&gt;=O$4,IF(O$4=$E18,$D18-SUM($E18:N18)+$E18,ROUND($D18/(MATCH($E18,$4:$4,0)-5),0)),"")</f>
        <v/>
      </c>
      <c r="P18" t="str">
        <f>IF($E18&gt;=P$4,IF(P$4=$E18,$D18-SUM($E18:O18)+$E18,ROUND($D18/(MATCH($E18,$4:$4,0)-5),0)),"")</f>
        <v/>
      </c>
      <c r="Q18" t="str">
        <f>IF($E18&gt;=Q$4,IF(Q$4=$E18,$D18-SUM($E18:P18)+$E18,ROUND($D18/(MATCH($E18,$4:$4,0)-5),0)),"")</f>
        <v/>
      </c>
      <c r="R18" t="str">
        <f>IF($E18&gt;=R$4,IF(R$4=$E18,$D18-SUM($E18:Q18)+$E18,ROUND($D18/(MATCH($E18,$4:$4,0)-5),0)),"")</f>
        <v/>
      </c>
      <c r="S18" t="str">
        <f>IF($E18&gt;=S$4,IF(S$4=$E18,$D18-SUM($E18:R18)+$E18,ROUND($D18/(MATCH($E18,$4:$4,0)-5),0)),"")</f>
        <v/>
      </c>
      <c r="T18" t="str">
        <f>IF($E18&gt;=T$4,IF(T$4=$E18,$D18-SUM($E18:S18)+$E18,ROUND($D18/(MATCH($E18,$4:$4,0)-5),0)),"")</f>
        <v/>
      </c>
      <c r="U18" t="str">
        <f>IF($E18&gt;=U$4,IF(U$4=$E18,$D18-SUM($E18:T18)+$E18,ROUND($D18/(MATCH($E18,$4:$4,0)-5),0)),"")</f>
        <v/>
      </c>
    </row>
    <row r="19" spans="2:21" x14ac:dyDescent="0.25">
      <c r="B19" s="121" t="s">
        <v>37</v>
      </c>
      <c r="C19" s="120">
        <f>Feuil1!H24</f>
        <v>8514000</v>
      </c>
      <c r="D19" s="72">
        <v>1767999.1999999997</v>
      </c>
      <c r="E19" s="79">
        <v>2015</v>
      </c>
      <c r="F19">
        <f>IF($E19&gt;=F$4,IF(F$4=$E19,$D19-SUM($E19:E19)+$E19,ROUND($D19/(MATCH($E19,$4:$4,0)-5),0)),"")</f>
        <v>1767999.1999999997</v>
      </c>
      <c r="G19" t="str">
        <f>IF($E19&gt;=G$4,IF(G$4=$E19,$D19-SUM($E19:F19)+$E19,ROUND($D19/(MATCH($E19,$4:$4,0)-5),0)),"")</f>
        <v/>
      </c>
      <c r="H19" t="str">
        <f>IF($E19&gt;=H$4,IF(H$4=$E19,$D19-SUM($E19:G19)+$E19,ROUND($D19/(MATCH($E19,$4:$4,0)-5),0)),"")</f>
        <v/>
      </c>
      <c r="I19" t="str">
        <f>IF($E19&gt;=I$4,IF(I$4=$E19,$D19-SUM($E19:H19)+$E19,ROUND($D19/(MATCH($E19,$4:$4,0)-5),0)),"")</f>
        <v/>
      </c>
      <c r="J19" t="str">
        <f>IF($E19&gt;=J$4,IF(J$4=$E19,$D19-SUM($E19:I19)+$E19,ROUND($D19/(MATCH($E19,$4:$4,0)-5),0)),"")</f>
        <v/>
      </c>
      <c r="K19" t="str">
        <f>IF($E19&gt;=K$4,IF(K$4=$E19,$D19-SUM($E19:J19)+$E19,ROUND($D19/(MATCH($E19,$4:$4,0)-5),0)),"")</f>
        <v/>
      </c>
      <c r="L19" t="str">
        <f>IF($E19&gt;=L$4,IF(L$4=$E19,$D19-SUM($E19:K19)+$E19,ROUND($D19/(MATCH($E19,$4:$4,0)-5),0)),"")</f>
        <v/>
      </c>
      <c r="M19" t="str">
        <f>IF($E19&gt;=M$4,IF(M$4=$E19,$D19-SUM($E19:L19)+$E19,ROUND($D19/(MATCH($E19,$4:$4,0)-5),0)),"")</f>
        <v/>
      </c>
      <c r="N19" t="str">
        <f>IF($E19&gt;=N$4,IF(N$4=$E19,$D19-SUM($E19:M19)+$E19,ROUND($D19/(MATCH($E19,$4:$4,0)-5),0)),"")</f>
        <v/>
      </c>
      <c r="O19" t="str">
        <f>IF($E19&gt;=O$4,IF(O$4=$E19,$D19-SUM($E19:N19)+$E19,ROUND($D19/(MATCH($E19,$4:$4,0)-5),0)),"")</f>
        <v/>
      </c>
      <c r="P19" t="str">
        <f>IF($E19&gt;=P$4,IF(P$4=$E19,$D19-SUM($E19:O19)+$E19,ROUND($D19/(MATCH($E19,$4:$4,0)-5),0)),"")</f>
        <v/>
      </c>
      <c r="Q19" t="str">
        <f>IF($E19&gt;=Q$4,IF(Q$4=$E19,$D19-SUM($E19:P19)+$E19,ROUND($D19/(MATCH($E19,$4:$4,0)-5),0)),"")</f>
        <v/>
      </c>
      <c r="R19" t="str">
        <f>IF($E19&gt;=R$4,IF(R$4=$E19,$D19-SUM($E19:Q19)+$E19,ROUND($D19/(MATCH($E19,$4:$4,0)-5),0)),"")</f>
        <v/>
      </c>
      <c r="S19" t="str">
        <f>IF($E19&gt;=S$4,IF(S$4=$E19,$D19-SUM($E19:R19)+$E19,ROUND($D19/(MATCH($E19,$4:$4,0)-5),0)),"")</f>
        <v/>
      </c>
      <c r="T19" t="str">
        <f>IF($E19&gt;=T$4,IF(T$4=$E19,$D19-SUM($E19:S19)+$E19,ROUND($D19/(MATCH($E19,$4:$4,0)-5),0)),"")</f>
        <v/>
      </c>
      <c r="U19" t="str">
        <f>IF($E19&gt;=U$4,IF(U$4=$E19,$D19-SUM($E19:T19)+$E19,ROUND($D19/(MATCH($E19,$4:$4,0)-5),0)),"")</f>
        <v/>
      </c>
    </row>
    <row r="20" spans="2:21" x14ac:dyDescent="0.25">
      <c r="B20" s="121"/>
      <c r="C20" s="120"/>
      <c r="D20" s="72">
        <v>18298791.720000003</v>
      </c>
      <c r="E20" s="79">
        <v>2030</v>
      </c>
      <c r="F20">
        <f>IF($E20&gt;=F$4,IF(F$4=$E20,$D20-SUM($E20:E20)+$E20,ROUND($D20/(MATCH($E20,$4:$4,0)-5),0)),"")</f>
        <v>1143674</v>
      </c>
      <c r="G20">
        <f>IF($E20&gt;=G$4,IF(G$4=$E20,$D20-SUM($E20:F20)+$E20,ROUND($D20/(MATCH($E20,$4:$4,0)-5),0)),"")</f>
        <v>1143674</v>
      </c>
      <c r="H20">
        <f>IF($E20&gt;=H$4,IF(H$4=$E20,$D20-SUM($E20:G20)+$E20,ROUND($D20/(MATCH($E20,$4:$4,0)-5),0)),"")</f>
        <v>1143674</v>
      </c>
      <c r="I20">
        <f>IF($E20&gt;=I$4,IF(I$4=$E20,$D20-SUM($E20:H20)+$E20,ROUND($D20/(MATCH($E20,$4:$4,0)-5),0)),"")</f>
        <v>1143674</v>
      </c>
      <c r="J20">
        <f>IF($E20&gt;=J$4,IF(J$4=$E20,$D20-SUM($E20:I20)+$E20,ROUND($D20/(MATCH($E20,$4:$4,0)-5),0)),"")</f>
        <v>1143674</v>
      </c>
      <c r="K20">
        <f>IF($E20&gt;=K$4,IF(K$4=$E20,$D20-SUM($E20:J20)+$E20,ROUND($D20/(MATCH($E20,$4:$4,0)-5),0)),"")</f>
        <v>1143674</v>
      </c>
      <c r="L20">
        <f>IF($E20&gt;=L$4,IF(L$4=$E20,$D20-SUM($E20:K20)+$E20,ROUND($D20/(MATCH($E20,$4:$4,0)-5),0)),"")</f>
        <v>1143674</v>
      </c>
      <c r="M20">
        <f>IF($E20&gt;=M$4,IF(M$4=$E20,$D20-SUM($E20:L20)+$E20,ROUND($D20/(MATCH($E20,$4:$4,0)-5),0)),"")</f>
        <v>1143674</v>
      </c>
      <c r="N20">
        <f>IF($E20&gt;=N$4,IF(N$4=$E20,$D20-SUM($E20:M20)+$E20,ROUND($D20/(MATCH($E20,$4:$4,0)-5),0)),"")</f>
        <v>1143674</v>
      </c>
      <c r="O20">
        <f>IF($E20&gt;=O$4,IF(O$4=$E20,$D20-SUM($E20:N20)+$E20,ROUND($D20/(MATCH($E20,$4:$4,0)-5),0)),"")</f>
        <v>1143674</v>
      </c>
      <c r="P20">
        <f>IF($E20&gt;=P$4,IF(P$4=$E20,$D20-SUM($E20:O20)+$E20,ROUND($D20/(MATCH($E20,$4:$4,0)-5),0)),"")</f>
        <v>1143674</v>
      </c>
      <c r="Q20">
        <f>IF($E20&gt;=Q$4,IF(Q$4=$E20,$D20-SUM($E20:P20)+$E20,ROUND($D20/(MATCH($E20,$4:$4,0)-5),0)),"")</f>
        <v>1143674</v>
      </c>
      <c r="R20">
        <f>IF($E20&gt;=R$4,IF(R$4=$E20,$D20-SUM($E20:Q20)+$E20,ROUND($D20/(MATCH($E20,$4:$4,0)-5),0)),"")</f>
        <v>1143674</v>
      </c>
      <c r="S20">
        <f>IF($E20&gt;=S$4,IF(S$4=$E20,$D20-SUM($E20:R20)+$E20,ROUND($D20/(MATCH($E20,$4:$4,0)-5),0)),"")</f>
        <v>1143674</v>
      </c>
      <c r="T20">
        <f>IF($E20&gt;=T$4,IF(T$4=$E20,$D20-SUM($E20:S20)+$E20,ROUND($D20/(MATCH($E20,$4:$4,0)-5),0)),"")</f>
        <v>1143674</v>
      </c>
      <c r="U20">
        <f>IF($E20&gt;=U$4,IF(U$4=$E20,$D20-SUM($E20:T20)+$E20,ROUND($D20/(MATCH($E20,$4:$4,0)-5),0)),"")</f>
        <v>1143681.7200000025</v>
      </c>
    </row>
    <row r="21" spans="2:21" x14ac:dyDescent="0.25">
      <c r="B21" s="122" t="s">
        <v>39</v>
      </c>
      <c r="C21" s="120">
        <f>Feuil1!H26</f>
        <v>7883760.9999999991</v>
      </c>
      <c r="D21" s="72">
        <v>2324714.6999999997</v>
      </c>
      <c r="E21" s="29">
        <v>2030</v>
      </c>
      <c r="F21">
        <f>IF($E21&gt;=F$4,IF(F$4=$E21,$D21-SUM($E21:E21)+$E21,ROUND($D21/(MATCH($E21,$4:$4,0)-5),0)),"")</f>
        <v>145295</v>
      </c>
      <c r="G21">
        <f>IF($E21&gt;=G$4,IF(G$4=$E21,$D21-SUM($E21:F21)+$E21,ROUND($D21/(MATCH($E21,$4:$4,0)-5),0)),"")</f>
        <v>145295</v>
      </c>
      <c r="H21">
        <f>IF($E21&gt;=H$4,IF(H$4=$E21,$D21-SUM($E21:G21)+$E21,ROUND($D21/(MATCH($E21,$4:$4,0)-5),0)),"")</f>
        <v>145295</v>
      </c>
      <c r="I21">
        <f>IF($E21&gt;=I$4,IF(I$4=$E21,$D21-SUM($E21:H21)+$E21,ROUND($D21/(MATCH($E21,$4:$4,0)-5),0)),"")</f>
        <v>145295</v>
      </c>
      <c r="J21">
        <f>IF($E21&gt;=J$4,IF(J$4=$E21,$D21-SUM($E21:I21)+$E21,ROUND($D21/(MATCH($E21,$4:$4,0)-5),0)),"")</f>
        <v>145295</v>
      </c>
      <c r="K21">
        <f>IF($E21&gt;=K$4,IF(K$4=$E21,$D21-SUM($E21:J21)+$E21,ROUND($D21/(MATCH($E21,$4:$4,0)-5),0)),"")</f>
        <v>145295</v>
      </c>
      <c r="L21">
        <f>IF($E21&gt;=L$4,IF(L$4=$E21,$D21-SUM($E21:K21)+$E21,ROUND($D21/(MATCH($E21,$4:$4,0)-5),0)),"")</f>
        <v>145295</v>
      </c>
      <c r="M21">
        <f>IF($E21&gt;=M$4,IF(M$4=$E21,$D21-SUM($E21:L21)+$E21,ROUND($D21/(MATCH($E21,$4:$4,0)-5),0)),"")</f>
        <v>145295</v>
      </c>
      <c r="N21">
        <f>IF($E21&gt;=N$4,IF(N$4=$E21,$D21-SUM($E21:M21)+$E21,ROUND($D21/(MATCH($E21,$4:$4,0)-5),0)),"")</f>
        <v>145295</v>
      </c>
      <c r="O21">
        <f>IF($E21&gt;=O$4,IF(O$4=$E21,$D21-SUM($E21:N21)+$E21,ROUND($D21/(MATCH($E21,$4:$4,0)-5),0)),"")</f>
        <v>145295</v>
      </c>
      <c r="P21">
        <f>IF($E21&gt;=P$4,IF(P$4=$E21,$D21-SUM($E21:O21)+$E21,ROUND($D21/(MATCH($E21,$4:$4,0)-5),0)),"")</f>
        <v>145295</v>
      </c>
      <c r="Q21">
        <f>IF($E21&gt;=Q$4,IF(Q$4=$E21,$D21-SUM($E21:P21)+$E21,ROUND($D21/(MATCH($E21,$4:$4,0)-5),0)),"")</f>
        <v>145295</v>
      </c>
      <c r="R21">
        <f>IF($E21&gt;=R$4,IF(R$4=$E21,$D21-SUM($E21:Q21)+$E21,ROUND($D21/(MATCH($E21,$4:$4,0)-5),0)),"")</f>
        <v>145295</v>
      </c>
      <c r="S21">
        <f>IF($E21&gt;=S$4,IF(S$4=$E21,$D21-SUM($E21:R21)+$E21,ROUND($D21/(MATCH($E21,$4:$4,0)-5),0)),"")</f>
        <v>145295</v>
      </c>
      <c r="T21">
        <f>IF($E21&gt;=T$4,IF(T$4=$E21,$D21-SUM($E21:S21)+$E21,ROUND($D21/(MATCH($E21,$4:$4,0)-5),0)),"")</f>
        <v>145295</v>
      </c>
      <c r="U21">
        <f>IF($E21&gt;=U$4,IF(U$4=$E21,$D21-SUM($E21:T21)+$E21,ROUND($D21/(MATCH($E21,$4:$4,0)-5),0)),"")</f>
        <v>145289.69999999972</v>
      </c>
    </row>
    <row r="22" spans="2:21" x14ac:dyDescent="0.25">
      <c r="B22" s="122"/>
      <c r="C22" s="120"/>
      <c r="D22" s="75">
        <v>27301.925000000003</v>
      </c>
      <c r="E22" s="80" t="s">
        <v>41</v>
      </c>
      <c r="F22" t="e">
        <f>IF($E22&gt;=F$4,IF(F$4=$E22,$D22-SUM($E22:E22)+$E22,ROUND($D22/(MATCH($E22,$4:$4,0)-5),0)),"")</f>
        <v>#N/A</v>
      </c>
      <c r="G22" t="e">
        <f>IF($E22&gt;=G$4,IF(G$4=$E22,$D22-SUM($E22:F22)+$E22,ROUND($D22/(MATCH($E22,$4:$4,0)-5),0)),"")</f>
        <v>#N/A</v>
      </c>
      <c r="H22" t="e">
        <f>IF($E22&gt;=H$4,IF(H$4=$E22,$D22-SUM($E22:G22)+$E22,ROUND($D22/(MATCH($E22,$4:$4,0)-5),0)),"")</f>
        <v>#N/A</v>
      </c>
      <c r="I22" t="e">
        <f>IF($E22&gt;=I$4,IF(I$4=$E22,$D22-SUM($E22:H22)+$E22,ROUND($D22/(MATCH($E22,$4:$4,0)-5),0)),"")</f>
        <v>#N/A</v>
      </c>
      <c r="J22" t="e">
        <f>IF($E22&gt;=J$4,IF(J$4=$E22,$D22-SUM($E22:I22)+$E22,ROUND($D22/(MATCH($E22,$4:$4,0)-5),0)),"")</f>
        <v>#N/A</v>
      </c>
      <c r="K22" t="e">
        <f>IF($E22&gt;=K$4,IF(K$4=$E22,$D22-SUM($E22:J22)+$E22,ROUND($D22/(MATCH($E22,$4:$4,0)-5),0)),"")</f>
        <v>#N/A</v>
      </c>
      <c r="L22" t="e">
        <f>IF($E22&gt;=L$4,IF(L$4=$E22,$D22-SUM($E22:K22)+$E22,ROUND($D22/(MATCH($E22,$4:$4,0)-5),0)),"")</f>
        <v>#N/A</v>
      </c>
      <c r="M22" t="e">
        <f>IF($E22&gt;=M$4,IF(M$4=$E22,$D22-SUM($E22:L22)+$E22,ROUND($D22/(MATCH($E22,$4:$4,0)-5),0)),"")</f>
        <v>#N/A</v>
      </c>
      <c r="N22" t="e">
        <f>IF($E22&gt;=N$4,IF(N$4=$E22,$D22-SUM($E22:M22)+$E22,ROUND($D22/(MATCH($E22,$4:$4,0)-5),0)),"")</f>
        <v>#N/A</v>
      </c>
      <c r="O22" t="e">
        <f>IF($E22&gt;=O$4,IF(O$4=$E22,$D22-SUM($E22:N22)+$E22,ROUND($D22/(MATCH($E22,$4:$4,0)-5),0)),"")</f>
        <v>#N/A</v>
      </c>
      <c r="P22" t="e">
        <f>IF($E22&gt;=P$4,IF(P$4=$E22,$D22-SUM($E22:O22)+$E22,ROUND($D22/(MATCH($E22,$4:$4,0)-5),0)),"")</f>
        <v>#N/A</v>
      </c>
      <c r="Q22" t="e">
        <f>IF($E22&gt;=Q$4,IF(Q$4=$E22,$D22-SUM($E22:P22)+$E22,ROUND($D22/(MATCH($E22,$4:$4,0)-5),0)),"")</f>
        <v>#N/A</v>
      </c>
      <c r="R22" t="e">
        <f>IF($E22&gt;=R$4,IF(R$4=$E22,$D22-SUM($E22:Q22)+$E22,ROUND($D22/(MATCH($E22,$4:$4,0)-5),0)),"")</f>
        <v>#N/A</v>
      </c>
      <c r="S22" t="e">
        <f>IF($E22&gt;=S$4,IF(S$4=$E22,$D22-SUM($E22:R22)+$E22,ROUND($D22/(MATCH($E22,$4:$4,0)-5),0)),"")</f>
        <v>#N/A</v>
      </c>
      <c r="T22" t="e">
        <f>IF($E22&gt;=T$4,IF(T$4=$E22,$D22-SUM($E22:S22)+$E22,ROUND($D22/(MATCH($E22,$4:$4,0)-5),0)),"")</f>
        <v>#N/A</v>
      </c>
      <c r="U22" t="e">
        <f>IF($E22&gt;=U$4,IF(U$4=$E22,$D22-SUM($E22:T22)+$E22,ROUND($D22/(MATCH($E22,$4:$4,0)-5),0)),"")</f>
        <v>#N/A</v>
      </c>
    </row>
    <row r="23" spans="2:21" x14ac:dyDescent="0.25">
      <c r="B23" s="122"/>
      <c r="C23" s="120"/>
      <c r="D23" s="75">
        <v>494258.77761600004</v>
      </c>
      <c r="E23" s="80">
        <v>2016</v>
      </c>
      <c r="F23">
        <f>IF($E23&gt;=F$4,IF(F$4=$E23,$D23-SUM($E23:E23)+$E23,ROUND($D23/(MATCH($E23,$4:$4,0)-5),0)),"")</f>
        <v>247129</v>
      </c>
      <c r="G23">
        <f>IF($E23&gt;=G$4,IF(G$4=$E23,$D23-SUM($E23:F23)+$E23,ROUND($D23/(MATCH($E23,$4:$4,0)-5),0)),"")</f>
        <v>247129.77761600004</v>
      </c>
      <c r="H23" t="str">
        <f>IF($E23&gt;=H$4,IF(H$4=$E23,$D23-SUM($E23:G23)+$E23,ROUND($D23/(MATCH($E23,$4:$4,0)-5),0)),"")</f>
        <v/>
      </c>
      <c r="I23" t="str">
        <f>IF($E23&gt;=I$4,IF(I$4=$E23,$D23-SUM($E23:H23)+$E23,ROUND($D23/(MATCH($E23,$4:$4,0)-5),0)),"")</f>
        <v/>
      </c>
      <c r="J23" t="str">
        <f>IF($E23&gt;=J$4,IF(J$4=$E23,$D23-SUM($E23:I23)+$E23,ROUND($D23/(MATCH($E23,$4:$4,0)-5),0)),"")</f>
        <v/>
      </c>
      <c r="K23" t="str">
        <f>IF($E23&gt;=K$4,IF(K$4=$E23,$D23-SUM($E23:J23)+$E23,ROUND($D23/(MATCH($E23,$4:$4,0)-5),0)),"")</f>
        <v/>
      </c>
      <c r="L23" t="str">
        <f>IF($E23&gt;=L$4,IF(L$4=$E23,$D23-SUM($E23:K23)+$E23,ROUND($D23/(MATCH($E23,$4:$4,0)-5),0)),"")</f>
        <v/>
      </c>
      <c r="M23" t="str">
        <f>IF($E23&gt;=M$4,IF(M$4=$E23,$D23-SUM($E23:L23)+$E23,ROUND($D23/(MATCH($E23,$4:$4,0)-5),0)),"")</f>
        <v/>
      </c>
      <c r="N23" t="str">
        <f>IF($E23&gt;=N$4,IF(N$4=$E23,$D23-SUM($E23:M23)+$E23,ROUND($D23/(MATCH($E23,$4:$4,0)-5),0)),"")</f>
        <v/>
      </c>
      <c r="O23" t="str">
        <f>IF($E23&gt;=O$4,IF(O$4=$E23,$D23-SUM($E23:N23)+$E23,ROUND($D23/(MATCH($E23,$4:$4,0)-5),0)),"")</f>
        <v/>
      </c>
      <c r="P23" t="str">
        <f>IF($E23&gt;=P$4,IF(P$4=$E23,$D23-SUM($E23:O23)+$E23,ROUND($D23/(MATCH($E23,$4:$4,0)-5),0)),"")</f>
        <v/>
      </c>
      <c r="Q23" t="str">
        <f>IF($E23&gt;=Q$4,IF(Q$4=$E23,$D23-SUM($E23:P23)+$E23,ROUND($D23/(MATCH($E23,$4:$4,0)-5),0)),"")</f>
        <v/>
      </c>
      <c r="R23" t="str">
        <f>IF($E23&gt;=R$4,IF(R$4=$E23,$D23-SUM($E23:Q23)+$E23,ROUND($D23/(MATCH($E23,$4:$4,0)-5),0)),"")</f>
        <v/>
      </c>
      <c r="S23" t="str">
        <f>IF($E23&gt;=S$4,IF(S$4=$E23,$D23-SUM($E23:R23)+$E23,ROUND($D23/(MATCH($E23,$4:$4,0)-5),0)),"")</f>
        <v/>
      </c>
      <c r="T23" t="str">
        <f>IF($E23&gt;=T$4,IF(T$4=$E23,$D23-SUM($E23:S23)+$E23,ROUND($D23/(MATCH($E23,$4:$4,0)-5),0)),"")</f>
        <v/>
      </c>
      <c r="U23" t="str">
        <f>IF($E23&gt;=U$4,IF(U$4=$E23,$D23-SUM($E23:T23)+$E23,ROUND($D23/(MATCH($E23,$4:$4,0)-5),0)),"")</f>
        <v/>
      </c>
    </row>
    <row r="24" spans="2:21" x14ac:dyDescent="0.25">
      <c r="B24" s="83" t="s">
        <v>42</v>
      </c>
      <c r="C24" s="76">
        <f>Feuil1!H29</f>
        <v>15800000</v>
      </c>
      <c r="D24" s="76">
        <v>0</v>
      </c>
      <c r="E24" s="81">
        <v>2025</v>
      </c>
      <c r="F24">
        <f>IF($E24&gt;=F$4,IF(F$4=$E24,$D24-SUM($E24:E24)+$E24,ROUND($D24/(MATCH($E24,$4:$4,0)-5),0)),"")</f>
        <v>0</v>
      </c>
      <c r="G24">
        <f>IF($E24&gt;=G$4,IF(G$4=$E24,$D24-SUM($E24:F24)+$E24,ROUND($D24/(MATCH($E24,$4:$4,0)-5),0)),"")</f>
        <v>0</v>
      </c>
      <c r="H24">
        <f>IF($E24&gt;=H$4,IF(H$4=$E24,$D24-SUM($E24:G24)+$E24,ROUND($D24/(MATCH($E24,$4:$4,0)-5),0)),"")</f>
        <v>0</v>
      </c>
      <c r="I24">
        <f>IF($E24&gt;=I$4,IF(I$4=$E24,$D24-SUM($E24:H24)+$E24,ROUND($D24/(MATCH($E24,$4:$4,0)-5),0)),"")</f>
        <v>0</v>
      </c>
      <c r="J24">
        <f>IF($E24&gt;=J$4,IF(J$4=$E24,$D24-SUM($E24:I24)+$E24,ROUND($D24/(MATCH($E24,$4:$4,0)-5),0)),"")</f>
        <v>0</v>
      </c>
      <c r="K24">
        <f>IF($E24&gt;=K$4,IF(K$4=$E24,$D24-SUM($E24:J24)+$E24,ROUND($D24/(MATCH($E24,$4:$4,0)-5),0)),"")</f>
        <v>0</v>
      </c>
      <c r="L24">
        <f>IF($E24&gt;=L$4,IF(L$4=$E24,$D24-SUM($E24:K24)+$E24,ROUND($D24/(MATCH($E24,$4:$4,0)-5),0)),"")</f>
        <v>0</v>
      </c>
      <c r="M24">
        <f>IF($E24&gt;=M$4,IF(M$4=$E24,$D24-SUM($E24:L24)+$E24,ROUND($D24/(MATCH($E24,$4:$4,0)-5),0)),"")</f>
        <v>0</v>
      </c>
      <c r="N24">
        <f>IF($E24&gt;=N$4,IF(N$4=$E24,$D24-SUM($E24:M24)+$E24,ROUND($D24/(MATCH($E24,$4:$4,0)-5),0)),"")</f>
        <v>0</v>
      </c>
      <c r="O24">
        <f>IF($E24&gt;=O$4,IF(O$4=$E24,$D24-SUM($E24:N24)+$E24,ROUND($D24/(MATCH($E24,$4:$4,0)-5),0)),"")</f>
        <v>0</v>
      </c>
      <c r="P24">
        <f>IF($E24&gt;=P$4,IF(P$4=$E24,$D24-SUM($E24:O24)+$E24,ROUND($D24/(MATCH($E24,$4:$4,0)-5),0)),"")</f>
        <v>0</v>
      </c>
      <c r="Q24" t="str">
        <f>IF($E24&gt;=Q$4,IF(Q$4=$E24,$D24-SUM($E24:P24)+$E24,ROUND($D24/(MATCH($E24,$4:$4,0)-5),0)),"")</f>
        <v/>
      </c>
      <c r="R24" t="str">
        <f>IF($E24&gt;=R$4,IF(R$4=$E24,$D24-SUM($E24:Q24)+$E24,ROUND($D24/(MATCH($E24,$4:$4,0)-5),0)),"")</f>
        <v/>
      </c>
      <c r="S24" t="str">
        <f>IF($E24&gt;=S$4,IF(S$4=$E24,$D24-SUM($E24:R24)+$E24,ROUND($D24/(MATCH($E24,$4:$4,0)-5),0)),"")</f>
        <v/>
      </c>
      <c r="T24" t="str">
        <f>IF($E24&gt;=T$4,IF(T$4=$E24,$D24-SUM($E24:S24)+$E24,ROUND($D24/(MATCH($E24,$4:$4,0)-5),0)),"")</f>
        <v/>
      </c>
      <c r="U24" t="str">
        <f>IF($E24&gt;=U$4,IF(U$4=$E24,$D24-SUM($E24:T24)+$E24,ROUND($D24/(MATCH($E24,$4:$4,0)-5),0)),"")</f>
        <v/>
      </c>
    </row>
    <row r="25" spans="2:21" x14ac:dyDescent="0.25">
      <c r="B25" s="122" t="s">
        <v>44</v>
      </c>
      <c r="C25" s="120">
        <f>Feuil1!H30</f>
        <v>24300000</v>
      </c>
      <c r="D25" s="72">
        <v>120000</v>
      </c>
      <c r="E25" s="29">
        <v>2015</v>
      </c>
      <c r="F25">
        <f>IF($E25&gt;=F$4,IF(F$4=$E25,$D25-SUM($E25:E25)+$E25,ROUND($D25/(MATCH($E25,$4:$4,0)-5),0)),"")</f>
        <v>120000</v>
      </c>
      <c r="G25" t="str">
        <f>IF($E25&gt;=G$4,IF(G$4=$E25,$D25-SUM($E25:F25)+$E25,ROUND($D25/(MATCH($E25,$4:$4,0)-5),0)),"")</f>
        <v/>
      </c>
      <c r="H25" t="str">
        <f>IF($E25&gt;=H$4,IF(H$4=$E25,$D25-SUM($E25:G25)+$E25,ROUND($D25/(MATCH($E25,$4:$4,0)-5),0)),"")</f>
        <v/>
      </c>
      <c r="I25" t="str">
        <f>IF($E25&gt;=I$4,IF(I$4=$E25,$D25-SUM($E25:H25)+$E25,ROUND($D25/(MATCH($E25,$4:$4,0)-5),0)),"")</f>
        <v/>
      </c>
      <c r="J25" t="str">
        <f>IF($E25&gt;=J$4,IF(J$4=$E25,$D25-SUM($E25:I25)+$E25,ROUND($D25/(MATCH($E25,$4:$4,0)-5),0)),"")</f>
        <v/>
      </c>
      <c r="K25" t="str">
        <f>IF($E25&gt;=K$4,IF(K$4=$E25,$D25-SUM($E25:J25)+$E25,ROUND($D25/(MATCH($E25,$4:$4,0)-5),0)),"")</f>
        <v/>
      </c>
      <c r="L25" t="str">
        <f>IF($E25&gt;=L$4,IF(L$4=$E25,$D25-SUM($E25:K25)+$E25,ROUND($D25/(MATCH($E25,$4:$4,0)-5),0)),"")</f>
        <v/>
      </c>
      <c r="M25" t="str">
        <f>IF($E25&gt;=M$4,IF(M$4=$E25,$D25-SUM($E25:L25)+$E25,ROUND($D25/(MATCH($E25,$4:$4,0)-5),0)),"")</f>
        <v/>
      </c>
      <c r="N25" t="str">
        <f>IF($E25&gt;=N$4,IF(N$4=$E25,$D25-SUM($E25:M25)+$E25,ROUND($D25/(MATCH($E25,$4:$4,0)-5),0)),"")</f>
        <v/>
      </c>
      <c r="O25" t="str">
        <f>IF($E25&gt;=O$4,IF(O$4=$E25,$D25-SUM($E25:N25)+$E25,ROUND($D25/(MATCH($E25,$4:$4,0)-5),0)),"")</f>
        <v/>
      </c>
      <c r="P25" t="str">
        <f>IF($E25&gt;=P$4,IF(P$4=$E25,$D25-SUM($E25:O25)+$E25,ROUND($D25/(MATCH($E25,$4:$4,0)-5),0)),"")</f>
        <v/>
      </c>
      <c r="Q25" t="str">
        <f>IF($E25&gt;=Q$4,IF(Q$4=$E25,$D25-SUM($E25:P25)+$E25,ROUND($D25/(MATCH($E25,$4:$4,0)-5),0)),"")</f>
        <v/>
      </c>
      <c r="R25" t="str">
        <f>IF($E25&gt;=R$4,IF(R$4=$E25,$D25-SUM($E25:Q25)+$E25,ROUND($D25/(MATCH($E25,$4:$4,0)-5),0)),"")</f>
        <v/>
      </c>
      <c r="S25" t="str">
        <f>IF($E25&gt;=S$4,IF(S$4=$E25,$D25-SUM($E25:R25)+$E25,ROUND($D25/(MATCH($E25,$4:$4,0)-5),0)),"")</f>
        <v/>
      </c>
      <c r="T25" t="str">
        <f>IF($E25&gt;=T$4,IF(T$4=$E25,$D25-SUM($E25:S25)+$E25,ROUND($D25/(MATCH($E25,$4:$4,0)-5),0)),"")</f>
        <v/>
      </c>
      <c r="U25" t="str">
        <f>IF($E25&gt;=U$4,IF(U$4=$E25,$D25-SUM($E25:T25)+$E25,ROUND($D25/(MATCH($E25,$4:$4,0)-5),0)),"")</f>
        <v/>
      </c>
    </row>
    <row r="26" spans="2:21" x14ac:dyDescent="0.25">
      <c r="B26" s="122"/>
      <c r="C26" s="120"/>
      <c r="D26" s="72">
        <v>962045.99999999988</v>
      </c>
      <c r="E26" s="29">
        <v>2017</v>
      </c>
      <c r="F26">
        <f>IF($E26&gt;=F$4,IF(F$4=$E26,$D26-SUM($E26:E26)+$E26,ROUND($D26/(MATCH($E26,$4:$4,0)-5),0)),"")</f>
        <v>320682</v>
      </c>
      <c r="G26">
        <f>IF($E26&gt;=G$4,IF(G$4=$E26,$D26-SUM($E26:F26)+$E26,ROUND($D26/(MATCH($E26,$4:$4,0)-5),0)),"")</f>
        <v>320682</v>
      </c>
      <c r="H26">
        <f>IF($E26&gt;=H$4,IF(H$4=$E26,$D26-SUM($E26:G26)+$E26,ROUND($D26/(MATCH($E26,$4:$4,0)-5),0)),"")</f>
        <v>320681.99999999988</v>
      </c>
      <c r="I26" t="str">
        <f>IF($E26&gt;=I$4,IF(I$4=$E26,$D26-SUM($E26:H26)+$E26,ROUND($D26/(MATCH($E26,$4:$4,0)-5),0)),"")</f>
        <v/>
      </c>
      <c r="J26" t="str">
        <f>IF($E26&gt;=J$4,IF(J$4=$E26,$D26-SUM($E26:I26)+$E26,ROUND($D26/(MATCH($E26,$4:$4,0)-5),0)),"")</f>
        <v/>
      </c>
      <c r="K26" t="str">
        <f>IF($E26&gt;=K$4,IF(K$4=$E26,$D26-SUM($E26:J26)+$E26,ROUND($D26/(MATCH($E26,$4:$4,0)-5),0)),"")</f>
        <v/>
      </c>
      <c r="L26" t="str">
        <f>IF($E26&gt;=L$4,IF(L$4=$E26,$D26-SUM($E26:K26)+$E26,ROUND($D26/(MATCH($E26,$4:$4,0)-5),0)),"")</f>
        <v/>
      </c>
      <c r="M26" t="str">
        <f>IF($E26&gt;=M$4,IF(M$4=$E26,$D26-SUM($E26:L26)+$E26,ROUND($D26/(MATCH($E26,$4:$4,0)-5),0)),"")</f>
        <v/>
      </c>
      <c r="N26" t="str">
        <f>IF($E26&gt;=N$4,IF(N$4=$E26,$D26-SUM($E26:M26)+$E26,ROUND($D26/(MATCH($E26,$4:$4,0)-5),0)),"")</f>
        <v/>
      </c>
      <c r="O26" t="str">
        <f>IF($E26&gt;=O$4,IF(O$4=$E26,$D26-SUM($E26:N26)+$E26,ROUND($D26/(MATCH($E26,$4:$4,0)-5),0)),"")</f>
        <v/>
      </c>
      <c r="P26" t="str">
        <f>IF($E26&gt;=P$4,IF(P$4=$E26,$D26-SUM($E26:O26)+$E26,ROUND($D26/(MATCH($E26,$4:$4,0)-5),0)),"")</f>
        <v/>
      </c>
      <c r="Q26" t="str">
        <f>IF($E26&gt;=Q$4,IF(Q$4=$E26,$D26-SUM($E26:P26)+$E26,ROUND($D26/(MATCH($E26,$4:$4,0)-5),0)),"")</f>
        <v/>
      </c>
      <c r="R26" t="str">
        <f>IF($E26&gt;=R$4,IF(R$4=$E26,$D26-SUM($E26:Q26)+$E26,ROUND($D26/(MATCH($E26,$4:$4,0)-5),0)),"")</f>
        <v/>
      </c>
      <c r="S26" t="str">
        <f>IF($E26&gt;=S$4,IF(S$4=$E26,$D26-SUM($E26:R26)+$E26,ROUND($D26/(MATCH($E26,$4:$4,0)-5),0)),"")</f>
        <v/>
      </c>
      <c r="T26" t="str">
        <f>IF($E26&gt;=T$4,IF(T$4=$E26,$D26-SUM($E26:S26)+$E26,ROUND($D26/(MATCH($E26,$4:$4,0)-5),0)),"")</f>
        <v/>
      </c>
      <c r="U26" t="str">
        <f>IF($E26&gt;=U$4,IF(U$4=$E26,$D26-SUM($E26:T26)+$E26,ROUND($D26/(MATCH($E26,$4:$4,0)-5),0)),"")</f>
        <v/>
      </c>
    </row>
    <row r="27" spans="2:21" x14ac:dyDescent="0.25">
      <c r="B27" s="121" t="s">
        <v>46</v>
      </c>
      <c r="C27" s="120">
        <f>Feuil1!H32</f>
        <v>23000000</v>
      </c>
      <c r="D27" s="79">
        <v>0</v>
      </c>
      <c r="E27" s="77">
        <v>2015</v>
      </c>
      <c r="F27">
        <f>IF($E27&gt;=F$4,IF(F$4=$E27,$D27-SUM($E27:E27)+$E27,ROUND($D27/(MATCH($E27,$4:$4,0)-5),0)),"")</f>
        <v>0</v>
      </c>
      <c r="G27" t="str">
        <f>IF($E27&gt;=G$4,IF(G$4=$E27,$D27-SUM($E27:F27)+$E27,ROUND($D27/(MATCH($E27,$4:$4,0)-5),0)),"")</f>
        <v/>
      </c>
      <c r="H27" t="str">
        <f>IF($E27&gt;=H$4,IF(H$4=$E27,$D27-SUM($E27:G27)+$E27,ROUND($D27/(MATCH($E27,$4:$4,0)-5),0)),"")</f>
        <v/>
      </c>
      <c r="I27" t="str">
        <f>IF($E27&gt;=I$4,IF(I$4=$E27,$D27-SUM($E27:H27)+$E27,ROUND($D27/(MATCH($E27,$4:$4,0)-5),0)),"")</f>
        <v/>
      </c>
      <c r="J27" t="str">
        <f>IF($E27&gt;=J$4,IF(J$4=$E27,$D27-SUM($E27:I27)+$E27,ROUND($D27/(MATCH($E27,$4:$4,0)-5),0)),"")</f>
        <v/>
      </c>
      <c r="K27" t="str">
        <f>IF($E27&gt;=K$4,IF(K$4=$E27,$D27-SUM($E27:J27)+$E27,ROUND($D27/(MATCH($E27,$4:$4,0)-5),0)),"")</f>
        <v/>
      </c>
      <c r="L27" t="str">
        <f>IF($E27&gt;=L$4,IF(L$4=$E27,$D27-SUM($E27:K27)+$E27,ROUND($D27/(MATCH($E27,$4:$4,0)-5),0)),"")</f>
        <v/>
      </c>
      <c r="M27" t="str">
        <f>IF($E27&gt;=M$4,IF(M$4=$E27,$D27-SUM($E27:L27)+$E27,ROUND($D27/(MATCH($E27,$4:$4,0)-5),0)),"")</f>
        <v/>
      </c>
      <c r="N27" t="str">
        <f>IF($E27&gt;=N$4,IF(N$4=$E27,$D27-SUM($E27:M27)+$E27,ROUND($D27/(MATCH($E27,$4:$4,0)-5),0)),"")</f>
        <v/>
      </c>
      <c r="O27" t="str">
        <f>IF($E27&gt;=O$4,IF(O$4=$E27,$D27-SUM($E27:N27)+$E27,ROUND($D27/(MATCH($E27,$4:$4,0)-5),0)),"")</f>
        <v/>
      </c>
      <c r="P27" t="str">
        <f>IF($E27&gt;=P$4,IF(P$4=$E27,$D27-SUM($E27:O27)+$E27,ROUND($D27/(MATCH($E27,$4:$4,0)-5),0)),"")</f>
        <v/>
      </c>
      <c r="Q27" t="str">
        <f>IF($E27&gt;=Q$4,IF(Q$4=$E27,$D27-SUM($E27:P27)+$E27,ROUND($D27/(MATCH($E27,$4:$4,0)-5),0)),"")</f>
        <v/>
      </c>
      <c r="R27" t="str">
        <f>IF($E27&gt;=R$4,IF(R$4=$E27,$D27-SUM($E27:Q27)+$E27,ROUND($D27/(MATCH($E27,$4:$4,0)-5),0)),"")</f>
        <v/>
      </c>
      <c r="S27" t="str">
        <f>IF($E27&gt;=S$4,IF(S$4=$E27,$D27-SUM($E27:R27)+$E27,ROUND($D27/(MATCH($E27,$4:$4,0)-5),0)),"")</f>
        <v/>
      </c>
      <c r="T27" t="str">
        <f>IF($E27&gt;=T$4,IF(T$4=$E27,$D27-SUM($E27:S27)+$E27,ROUND($D27/(MATCH($E27,$4:$4,0)-5),0)),"")</f>
        <v/>
      </c>
      <c r="U27" t="str">
        <f>IF($E27&gt;=U$4,IF(U$4=$E27,$D27-SUM($E27:T27)+$E27,ROUND($D27/(MATCH($E27,$4:$4,0)-5),0)),"")</f>
        <v/>
      </c>
    </row>
    <row r="28" spans="2:21" x14ac:dyDescent="0.25">
      <c r="B28" s="121"/>
      <c r="C28" s="120"/>
      <c r="D28" s="72">
        <v>266000</v>
      </c>
      <c r="E28" s="29">
        <v>2015</v>
      </c>
      <c r="F28">
        <f>IF($E28&gt;=F$4,IF(F$4=$E28,$D28-SUM($E28:E28)+$E28,ROUND($D28/(MATCH($E28,$4:$4,0)-5),0)),"")</f>
        <v>266000</v>
      </c>
      <c r="G28" t="str">
        <f>IF($E28&gt;=G$4,IF(G$4=$E28,$D28-SUM($E28:F28)+$E28,ROUND($D28/(MATCH($E28,$4:$4,0)-5),0)),"")</f>
        <v/>
      </c>
      <c r="H28" t="str">
        <f>IF($E28&gt;=H$4,IF(H$4=$E28,$D28-SUM($E28:G28)+$E28,ROUND($D28/(MATCH($E28,$4:$4,0)-5),0)),"")</f>
        <v/>
      </c>
      <c r="I28" t="str">
        <f>IF($E28&gt;=I$4,IF(I$4=$E28,$D28-SUM($E28:H28)+$E28,ROUND($D28/(MATCH($E28,$4:$4,0)-5),0)),"")</f>
        <v/>
      </c>
      <c r="J28" t="str">
        <f>IF($E28&gt;=J$4,IF(J$4=$E28,$D28-SUM($E28:I28)+$E28,ROUND($D28/(MATCH($E28,$4:$4,0)-5),0)),"")</f>
        <v/>
      </c>
      <c r="K28" t="str">
        <f>IF($E28&gt;=K$4,IF(K$4=$E28,$D28-SUM($E28:J28)+$E28,ROUND($D28/(MATCH($E28,$4:$4,0)-5),0)),"")</f>
        <v/>
      </c>
      <c r="L28" t="str">
        <f>IF($E28&gt;=L$4,IF(L$4=$E28,$D28-SUM($E28:K28)+$E28,ROUND($D28/(MATCH($E28,$4:$4,0)-5),0)),"")</f>
        <v/>
      </c>
      <c r="M28" t="str">
        <f>IF($E28&gt;=M$4,IF(M$4=$E28,$D28-SUM($E28:L28)+$E28,ROUND($D28/(MATCH($E28,$4:$4,0)-5),0)),"")</f>
        <v/>
      </c>
      <c r="N28" t="str">
        <f>IF($E28&gt;=N$4,IF(N$4=$E28,$D28-SUM($E28:M28)+$E28,ROUND($D28/(MATCH($E28,$4:$4,0)-5),0)),"")</f>
        <v/>
      </c>
      <c r="O28" t="str">
        <f>IF($E28&gt;=O$4,IF(O$4=$E28,$D28-SUM($E28:N28)+$E28,ROUND($D28/(MATCH($E28,$4:$4,0)-5),0)),"")</f>
        <v/>
      </c>
      <c r="P28" t="str">
        <f>IF($E28&gt;=P$4,IF(P$4=$E28,$D28-SUM($E28:O28)+$E28,ROUND($D28/(MATCH($E28,$4:$4,0)-5),0)),"")</f>
        <v/>
      </c>
      <c r="Q28" t="str">
        <f>IF($E28&gt;=Q$4,IF(Q$4=$E28,$D28-SUM($E28:P28)+$E28,ROUND($D28/(MATCH($E28,$4:$4,0)-5),0)),"")</f>
        <v/>
      </c>
      <c r="R28" t="str">
        <f>IF($E28&gt;=R$4,IF(R$4=$E28,$D28-SUM($E28:Q28)+$E28,ROUND($D28/(MATCH($E28,$4:$4,0)-5),0)),"")</f>
        <v/>
      </c>
      <c r="S28" t="str">
        <f>IF($E28&gt;=S$4,IF(S$4=$E28,$D28-SUM($E28:R28)+$E28,ROUND($D28/(MATCH($E28,$4:$4,0)-5),0)),"")</f>
        <v/>
      </c>
      <c r="T28" t="str">
        <f>IF($E28&gt;=T$4,IF(T$4=$E28,$D28-SUM($E28:S28)+$E28,ROUND($D28/(MATCH($E28,$4:$4,0)-5),0)),"")</f>
        <v/>
      </c>
      <c r="U28" t="str">
        <f>IF($E28&gt;=U$4,IF(U$4=$E28,$D28-SUM($E28:T28)+$E28,ROUND($D28/(MATCH($E28,$4:$4,0)-5),0)),"")</f>
        <v/>
      </c>
    </row>
    <row r="29" spans="2:21" x14ac:dyDescent="0.25">
      <c r="B29" s="82" t="s">
        <v>47</v>
      </c>
      <c r="C29" s="75"/>
      <c r="D29" s="72"/>
      <c r="E29" s="29"/>
      <c r="F29" t="str">
        <f>IF($E29&gt;=F$4,IF(F$4=$E29,$D29-SUM($E29:E29)+$E29,ROUND($D29/(MATCH($E29,$4:$4,0)-5),0)),"")</f>
        <v/>
      </c>
      <c r="G29" t="str">
        <f>IF($E29&gt;=G$4,IF(G$4=$E29,$D29-SUM($E29:F29)+$E29,ROUND($D29/(MATCH($E29,$4:$4,0)-5),0)),"")</f>
        <v/>
      </c>
      <c r="H29" t="str">
        <f>IF($E29&gt;=H$4,IF(H$4=$E29,$D29-SUM($E29:G29)+$E29,ROUND($D29/(MATCH($E29,$4:$4,0)-5),0)),"")</f>
        <v/>
      </c>
      <c r="I29" t="str">
        <f>IF($E29&gt;=I$4,IF(I$4=$E29,$D29-SUM($E29:H29)+$E29,ROUND($D29/(MATCH($E29,$4:$4,0)-5),0)),"")</f>
        <v/>
      </c>
      <c r="J29" t="str">
        <f>IF($E29&gt;=J$4,IF(J$4=$E29,$D29-SUM($E29:I29)+$E29,ROUND($D29/(MATCH($E29,$4:$4,0)-5),0)),"")</f>
        <v/>
      </c>
      <c r="K29" t="str">
        <f>IF($E29&gt;=K$4,IF(K$4=$E29,$D29-SUM($E29:J29)+$E29,ROUND($D29/(MATCH($E29,$4:$4,0)-5),0)),"")</f>
        <v/>
      </c>
      <c r="L29" t="str">
        <f>IF($E29&gt;=L$4,IF(L$4=$E29,$D29-SUM($E29:K29)+$E29,ROUND($D29/(MATCH($E29,$4:$4,0)-5),0)),"")</f>
        <v/>
      </c>
      <c r="M29" t="str">
        <f>IF($E29&gt;=M$4,IF(M$4=$E29,$D29-SUM($E29:L29)+$E29,ROUND($D29/(MATCH($E29,$4:$4,0)-5),0)),"")</f>
        <v/>
      </c>
      <c r="N29" t="str">
        <f>IF($E29&gt;=N$4,IF(N$4=$E29,$D29-SUM($E29:M29)+$E29,ROUND($D29/(MATCH($E29,$4:$4,0)-5),0)),"")</f>
        <v/>
      </c>
      <c r="O29" t="str">
        <f>IF($E29&gt;=O$4,IF(O$4=$E29,$D29-SUM($E29:N29)+$E29,ROUND($D29/(MATCH($E29,$4:$4,0)-5),0)),"")</f>
        <v/>
      </c>
      <c r="P29" t="str">
        <f>IF($E29&gt;=P$4,IF(P$4=$E29,$D29-SUM($E29:O29)+$E29,ROUND($D29/(MATCH($E29,$4:$4,0)-5),0)),"")</f>
        <v/>
      </c>
      <c r="Q29" t="str">
        <f>IF($E29&gt;=Q$4,IF(Q$4=$E29,$D29-SUM($E29:P29)+$E29,ROUND($D29/(MATCH($E29,$4:$4,0)-5),0)),"")</f>
        <v/>
      </c>
      <c r="R29" t="str">
        <f>IF($E29&gt;=R$4,IF(R$4=$E29,$D29-SUM($E29:Q29)+$E29,ROUND($D29/(MATCH($E29,$4:$4,0)-5),0)),"")</f>
        <v/>
      </c>
      <c r="S29" t="str">
        <f>IF($E29&gt;=S$4,IF(S$4=$E29,$D29-SUM($E29:R29)+$E29,ROUND($D29/(MATCH($E29,$4:$4,0)-5),0)),"")</f>
        <v/>
      </c>
      <c r="T29" t="str">
        <f>IF($E29&gt;=T$4,IF(T$4=$E29,$D29-SUM($E29:S29)+$E29,ROUND($D29/(MATCH($E29,$4:$4,0)-5),0)),"")</f>
        <v/>
      </c>
      <c r="U29" t="str">
        <f>IF($E29&gt;=U$4,IF(U$4=$E29,$D29-SUM($E29:T29)+$E29,ROUND($D29/(MATCH($E29,$4:$4,0)-5),0)),"")</f>
        <v/>
      </c>
    </row>
    <row r="30" spans="2:21" x14ac:dyDescent="0.25">
      <c r="B30" s="82" t="s">
        <v>48</v>
      </c>
      <c r="C30" s="75">
        <f>Feuil1!H35</f>
        <v>2400936</v>
      </c>
      <c r="D30" s="79">
        <v>444000.00000000012</v>
      </c>
      <c r="E30" s="77">
        <v>2020</v>
      </c>
      <c r="F30">
        <f>IF($E30&gt;=F$4,IF(F$4=$E30,$D30-SUM($E30:E30)+$E30,ROUND($D30/(MATCH($E30,$4:$4,0)-5),0)),"")</f>
        <v>74000</v>
      </c>
      <c r="G30">
        <f>IF($E30&gt;=G$4,IF(G$4=$E30,$D30-SUM($E30:F30)+$E30,ROUND($D30/(MATCH($E30,$4:$4,0)-5),0)),"")</f>
        <v>74000</v>
      </c>
      <c r="H30">
        <f>IF($E30&gt;=H$4,IF(H$4=$E30,$D30-SUM($E30:G30)+$E30,ROUND($D30/(MATCH($E30,$4:$4,0)-5),0)),"")</f>
        <v>74000</v>
      </c>
      <c r="I30">
        <f>IF($E30&gt;=I$4,IF(I$4=$E30,$D30-SUM($E30:H30)+$E30,ROUND($D30/(MATCH($E30,$4:$4,0)-5),0)),"")</f>
        <v>74000</v>
      </c>
      <c r="J30">
        <f>IF($E30&gt;=J$4,IF(J$4=$E30,$D30-SUM($E30:I30)+$E30,ROUND($D30/(MATCH($E30,$4:$4,0)-5),0)),"")</f>
        <v>74000</v>
      </c>
      <c r="K30">
        <f>IF($E30&gt;=K$4,IF(K$4=$E30,$D30-SUM($E30:J30)+$E30,ROUND($D30/(MATCH($E30,$4:$4,0)-5),0)),"")</f>
        <v>74000.000000000116</v>
      </c>
      <c r="L30" t="str">
        <f>IF($E30&gt;=L$4,IF(L$4=$E30,$D30-SUM($E30:K30)+$E30,ROUND($D30/(MATCH($E30,$4:$4,0)-5),0)),"")</f>
        <v/>
      </c>
      <c r="M30" t="str">
        <f>IF($E30&gt;=M$4,IF(M$4=$E30,$D30-SUM($E30:L30)+$E30,ROUND($D30/(MATCH($E30,$4:$4,0)-5),0)),"")</f>
        <v/>
      </c>
      <c r="N30" t="str">
        <f>IF($E30&gt;=N$4,IF(N$4=$E30,$D30-SUM($E30:M30)+$E30,ROUND($D30/(MATCH($E30,$4:$4,0)-5),0)),"")</f>
        <v/>
      </c>
      <c r="O30" t="str">
        <f>IF($E30&gt;=O$4,IF(O$4=$E30,$D30-SUM($E30:N30)+$E30,ROUND($D30/(MATCH($E30,$4:$4,0)-5),0)),"")</f>
        <v/>
      </c>
      <c r="P30" t="str">
        <f>IF($E30&gt;=P$4,IF(P$4=$E30,$D30-SUM($E30:O30)+$E30,ROUND($D30/(MATCH($E30,$4:$4,0)-5),0)),"")</f>
        <v/>
      </c>
      <c r="Q30" t="str">
        <f>IF($E30&gt;=Q$4,IF(Q$4=$E30,$D30-SUM($E30:P30)+$E30,ROUND($D30/(MATCH($E30,$4:$4,0)-5),0)),"")</f>
        <v/>
      </c>
      <c r="R30" t="str">
        <f>IF($E30&gt;=R$4,IF(R$4=$E30,$D30-SUM($E30:Q30)+$E30,ROUND($D30/(MATCH($E30,$4:$4,0)-5),0)),"")</f>
        <v/>
      </c>
      <c r="S30" t="str">
        <f>IF($E30&gt;=S$4,IF(S$4=$E30,$D30-SUM($E30:R30)+$E30,ROUND($D30/(MATCH($E30,$4:$4,0)-5),0)),"")</f>
        <v/>
      </c>
      <c r="T30" t="str">
        <f>IF($E30&gt;=T$4,IF(T$4=$E30,$D30-SUM($E30:S30)+$E30,ROUND($D30/(MATCH($E30,$4:$4,0)-5),0)),"")</f>
        <v/>
      </c>
      <c r="U30" t="str">
        <f>IF($E30&gt;=U$4,IF(U$4=$E30,$D30-SUM($E30:T30)+$E30,ROUND($D30/(MATCH($E30,$4:$4,0)-5),0)),"")</f>
        <v/>
      </c>
    </row>
    <row r="31" spans="2:21" x14ac:dyDescent="0.25">
      <c r="B31" s="82" t="s">
        <v>51</v>
      </c>
      <c r="C31" s="75">
        <f>Feuil1!H36</f>
        <v>10387396</v>
      </c>
      <c r="D31" s="72">
        <v>-572950.50999999978</v>
      </c>
      <c r="E31" s="29">
        <v>2015</v>
      </c>
      <c r="F31">
        <f>IF($E31&gt;=F$4,IF(F$4=$E31,$D31-SUM($E31:E31)+$E31,ROUND($D31/(MATCH($E31,$4:$4,0)-5),0)),"")</f>
        <v>-572950.50999999978</v>
      </c>
      <c r="G31" t="str">
        <f>IF($E31&gt;=G$4,IF(G$4=$E31,$D31-SUM($E31:F31)+$E31,ROUND($D31/(MATCH($E31,$4:$4,0)-5),0)),"")</f>
        <v/>
      </c>
      <c r="H31" t="str">
        <f>IF($E31&gt;=H$4,IF(H$4=$E31,$D31-SUM($E31:G31)+$E31,ROUND($D31/(MATCH($E31,$4:$4,0)-5),0)),"")</f>
        <v/>
      </c>
      <c r="I31" t="str">
        <f>IF($E31&gt;=I$4,IF(I$4=$E31,$D31-SUM($E31:H31)+$E31,ROUND($D31/(MATCH($E31,$4:$4,0)-5),0)),"")</f>
        <v/>
      </c>
      <c r="J31" t="str">
        <f>IF($E31&gt;=J$4,IF(J$4=$E31,$D31-SUM($E31:I31)+$E31,ROUND($D31/(MATCH($E31,$4:$4,0)-5),0)),"")</f>
        <v/>
      </c>
      <c r="K31" t="str">
        <f>IF($E31&gt;=K$4,IF(K$4=$E31,$D31-SUM($E31:J31)+$E31,ROUND($D31/(MATCH($E31,$4:$4,0)-5),0)),"")</f>
        <v/>
      </c>
      <c r="L31" t="str">
        <f>IF($E31&gt;=L$4,IF(L$4=$E31,$D31-SUM($E31:K31)+$E31,ROUND($D31/(MATCH($E31,$4:$4,0)-5),0)),"")</f>
        <v/>
      </c>
      <c r="M31" t="str">
        <f>IF($E31&gt;=M$4,IF(M$4=$E31,$D31-SUM($E31:L31)+$E31,ROUND($D31/(MATCH($E31,$4:$4,0)-5),0)),"")</f>
        <v/>
      </c>
      <c r="N31" t="str">
        <f>IF($E31&gt;=N$4,IF(N$4=$E31,$D31-SUM($E31:M31)+$E31,ROUND($D31/(MATCH($E31,$4:$4,0)-5),0)),"")</f>
        <v/>
      </c>
      <c r="O31" t="str">
        <f>IF($E31&gt;=O$4,IF(O$4=$E31,$D31-SUM($E31:N31)+$E31,ROUND($D31/(MATCH($E31,$4:$4,0)-5),0)),"")</f>
        <v/>
      </c>
      <c r="P31" t="str">
        <f>IF($E31&gt;=P$4,IF(P$4=$E31,$D31-SUM($E31:O31)+$E31,ROUND($D31/(MATCH($E31,$4:$4,0)-5),0)),"")</f>
        <v/>
      </c>
      <c r="Q31" t="str">
        <f>IF($E31&gt;=Q$4,IF(Q$4=$E31,$D31-SUM($E31:P31)+$E31,ROUND($D31/(MATCH($E31,$4:$4,0)-5),0)),"")</f>
        <v/>
      </c>
      <c r="R31" t="str">
        <f>IF($E31&gt;=R$4,IF(R$4=$E31,$D31-SUM($E31:Q31)+$E31,ROUND($D31/(MATCH($E31,$4:$4,0)-5),0)),"")</f>
        <v/>
      </c>
      <c r="S31" t="str">
        <f>IF($E31&gt;=S$4,IF(S$4=$E31,$D31-SUM($E31:R31)+$E31,ROUND($D31/(MATCH($E31,$4:$4,0)-5),0)),"")</f>
        <v/>
      </c>
      <c r="T31" t="str">
        <f>IF($E31&gt;=T$4,IF(T$4=$E31,$D31-SUM($E31:S31)+$E31,ROUND($D31/(MATCH($E31,$4:$4,0)-5),0)),"")</f>
        <v/>
      </c>
      <c r="U31" t="str">
        <f>IF($E31&gt;=U$4,IF(U$4=$E31,$D31-SUM($E31:T31)+$E31,ROUND($D31/(MATCH($E31,$4:$4,0)-5),0)),"")</f>
        <v/>
      </c>
    </row>
    <row r="32" spans="2:21" x14ac:dyDescent="0.25">
      <c r="B32" s="82" t="s">
        <v>53</v>
      </c>
      <c r="C32" s="75">
        <f>Feuil1!H37</f>
        <v>22361000</v>
      </c>
      <c r="D32" s="79">
        <v>-3362880</v>
      </c>
      <c r="E32" s="77">
        <v>2020</v>
      </c>
      <c r="F32">
        <f>IF($E32&gt;=F$4,IF(F$4=$E32,$D32-SUM($E32:E32)+$E32,ROUND($D32/(MATCH($E32,$4:$4,0)-5),0)),"")</f>
        <v>-560480</v>
      </c>
      <c r="G32">
        <f>IF($E32&gt;=G$4,IF(G$4=$E32,$D32-SUM($E32:F32)+$E32,ROUND($D32/(MATCH($E32,$4:$4,0)-5),0)),"")</f>
        <v>-560480</v>
      </c>
      <c r="H32">
        <f>IF($E32&gt;=H$4,IF(H$4=$E32,$D32-SUM($E32:G32)+$E32,ROUND($D32/(MATCH($E32,$4:$4,0)-5),0)),"")</f>
        <v>-560480</v>
      </c>
      <c r="I32">
        <f>IF($E32&gt;=I$4,IF(I$4=$E32,$D32-SUM($E32:H32)+$E32,ROUND($D32/(MATCH($E32,$4:$4,0)-5),0)),"")</f>
        <v>-560480</v>
      </c>
      <c r="J32">
        <f>IF($E32&gt;=J$4,IF(J$4=$E32,$D32-SUM($E32:I32)+$E32,ROUND($D32/(MATCH($E32,$4:$4,0)-5),0)),"")</f>
        <v>-560480</v>
      </c>
      <c r="K32">
        <f>IF($E32&gt;=K$4,IF(K$4=$E32,$D32-SUM($E32:J32)+$E32,ROUND($D32/(MATCH($E32,$4:$4,0)-5),0)),"")</f>
        <v>-560480</v>
      </c>
      <c r="L32" t="str">
        <f>IF($E32&gt;=L$4,IF(L$4=$E32,$D32-SUM($E32:K32)+$E32,ROUND($D32/(MATCH($E32,$4:$4,0)-5),0)),"")</f>
        <v/>
      </c>
      <c r="M32" t="str">
        <f>IF($E32&gt;=M$4,IF(M$4=$E32,$D32-SUM($E32:L32)+$E32,ROUND($D32/(MATCH($E32,$4:$4,0)-5),0)),"")</f>
        <v/>
      </c>
      <c r="N32" t="str">
        <f>IF($E32&gt;=N$4,IF(N$4=$E32,$D32-SUM($E32:M32)+$E32,ROUND($D32/(MATCH($E32,$4:$4,0)-5),0)),"")</f>
        <v/>
      </c>
      <c r="O32" t="str">
        <f>IF($E32&gt;=O$4,IF(O$4=$E32,$D32-SUM($E32:N32)+$E32,ROUND($D32/(MATCH($E32,$4:$4,0)-5),0)),"")</f>
        <v/>
      </c>
      <c r="P32" t="str">
        <f>IF($E32&gt;=P$4,IF(P$4=$E32,$D32-SUM($E32:O32)+$E32,ROUND($D32/(MATCH($E32,$4:$4,0)-5),0)),"")</f>
        <v/>
      </c>
      <c r="Q32" t="str">
        <f>IF($E32&gt;=Q$4,IF(Q$4=$E32,$D32-SUM($E32:P32)+$E32,ROUND($D32/(MATCH($E32,$4:$4,0)-5),0)),"")</f>
        <v/>
      </c>
      <c r="R32" t="str">
        <f>IF($E32&gt;=R$4,IF(R$4=$E32,$D32-SUM($E32:Q32)+$E32,ROUND($D32/(MATCH($E32,$4:$4,0)-5),0)),"")</f>
        <v/>
      </c>
      <c r="S32" t="str">
        <f>IF($E32&gt;=S$4,IF(S$4=$E32,$D32-SUM($E32:R32)+$E32,ROUND($D32/(MATCH($E32,$4:$4,0)-5),0)),"")</f>
        <v/>
      </c>
      <c r="T32" t="str">
        <f>IF($E32&gt;=T$4,IF(T$4=$E32,$D32-SUM($E32:S32)+$E32,ROUND($D32/(MATCH($E32,$4:$4,0)-5),0)),"")</f>
        <v/>
      </c>
      <c r="U32" t="str">
        <f>IF($E32&gt;=U$4,IF(U$4=$E32,$D32-SUM($E32:T32)+$E32,ROUND($D32/(MATCH($E32,$4:$4,0)-5),0)),"")</f>
        <v/>
      </c>
    </row>
  </sheetData>
  <mergeCells count="12">
    <mergeCell ref="C27:C28"/>
    <mergeCell ref="B10:B12"/>
    <mergeCell ref="B17:B18"/>
    <mergeCell ref="B19:B20"/>
    <mergeCell ref="B21:B23"/>
    <mergeCell ref="B25:B26"/>
    <mergeCell ref="B27:B28"/>
    <mergeCell ref="C10:C12"/>
    <mergeCell ref="C17:C18"/>
    <mergeCell ref="C19:C20"/>
    <mergeCell ref="C21:C23"/>
    <mergeCell ref="C25:C2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ICDC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Tenaille, Nicolas</dc:creator>
  <cp:lastModifiedBy> </cp:lastModifiedBy>
  <dcterms:created xsi:type="dcterms:W3CDTF">2015-07-29T09:10:53Z</dcterms:created>
  <dcterms:modified xsi:type="dcterms:W3CDTF">2015-07-29T11:53:44Z</dcterms:modified>
</cp:coreProperties>
</file>