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65" yWindow="-15" windowWidth="15780" windowHeight="11760" firstSheet="2" activeTab="2"/>
  </bookViews>
  <sheets>
    <sheet name="CNH first approach" sheetId="4" state="hidden" r:id="rId1"/>
    <sheet name="CNH second approach" sheetId="3" state="hidden" r:id="rId2"/>
    <sheet name="VOLUME" sheetId="10" r:id="rId3"/>
    <sheet name="PRIX" sheetId="9" r:id="rId4"/>
  </sheets>
  <definedNames>
    <definedName name="_xlnm._FilterDatabase" localSheetId="0" hidden="1">'CNH first approach'!$A$2:$S$60</definedName>
    <definedName name="_xlnm._FilterDatabase" localSheetId="1" hidden="1">'CNH second approach'!$A$2:$S$60</definedName>
    <definedName name="_xlnm._FilterDatabase" localSheetId="3" hidden="1">PRIX!$B$1:$C$1</definedName>
    <definedName name="_xlnm._FilterDatabase" localSheetId="2" hidden="1">VOLUME!#REF!</definedName>
    <definedName name="_xlnm.Print_Area" localSheetId="3">PRIX!#REF!</definedName>
  </definedNames>
  <calcPr calcId="145621"/>
</workbook>
</file>

<file path=xl/calcChain.xml><?xml version="1.0" encoding="utf-8"?>
<calcChain xmlns="http://schemas.openxmlformats.org/spreadsheetml/2006/main">
  <c r="Q1" i="3" l="1"/>
  <c r="P1" i="3"/>
  <c r="Q1" i="4"/>
  <c r="P1" i="4"/>
  <c r="M60" i="4"/>
  <c r="Q60" i="4"/>
  <c r="M59" i="4"/>
  <c r="M58" i="4"/>
  <c r="Q58" i="4"/>
  <c r="M57" i="4"/>
  <c r="Q57" i="4"/>
  <c r="M56" i="4"/>
  <c r="Q56" i="4"/>
  <c r="M55" i="4"/>
  <c r="M54" i="4"/>
  <c r="M53" i="4"/>
  <c r="Q53" i="4"/>
  <c r="M52" i="4"/>
  <c r="Q52" i="4"/>
  <c r="M51" i="4"/>
  <c r="M50" i="4"/>
  <c r="M49" i="4"/>
  <c r="Q49" i="4"/>
  <c r="M48" i="4"/>
  <c r="Q48" i="4"/>
  <c r="M47" i="4"/>
  <c r="M46" i="4"/>
  <c r="M45" i="4"/>
  <c r="Q45" i="4"/>
  <c r="R44" i="4"/>
  <c r="S44" i="4"/>
  <c r="M44" i="4"/>
  <c r="M43" i="4"/>
  <c r="Q43" i="4"/>
  <c r="M42" i="4"/>
  <c r="Q42" i="4"/>
  <c r="R41" i="4"/>
  <c r="S41" i="4"/>
  <c r="M41" i="4"/>
  <c r="M40" i="4"/>
  <c r="Q40" i="4"/>
  <c r="O39" i="4"/>
  <c r="M39" i="4"/>
  <c r="Q39" i="4"/>
  <c r="M38" i="4"/>
  <c r="M37" i="4"/>
  <c r="Q37" i="4"/>
  <c r="M36" i="4"/>
  <c r="Q36" i="4"/>
  <c r="M35" i="4"/>
  <c r="Q35" i="4"/>
  <c r="M34" i="4"/>
  <c r="M33" i="4"/>
  <c r="Q33" i="4"/>
  <c r="M32" i="4"/>
  <c r="Q32" i="4"/>
  <c r="M31" i="4"/>
  <c r="Q31" i="4"/>
  <c r="M30" i="4"/>
  <c r="Q30" i="4"/>
  <c r="M29" i="4"/>
  <c r="Q29" i="4"/>
  <c r="M28" i="4"/>
  <c r="Q28" i="4"/>
  <c r="O27" i="4"/>
  <c r="N1" i="4"/>
  <c r="M27" i="4"/>
  <c r="Q27" i="4"/>
  <c r="M26" i="4"/>
  <c r="M25" i="4"/>
  <c r="Q25" i="4"/>
  <c r="M24" i="4"/>
  <c r="Q24" i="4"/>
  <c r="M23" i="4"/>
  <c r="Q23" i="4"/>
  <c r="M22" i="4"/>
  <c r="M21" i="4"/>
  <c r="Q21" i="4"/>
  <c r="M20" i="4"/>
  <c r="Q20" i="4"/>
  <c r="M19" i="4"/>
  <c r="Q19" i="4"/>
  <c r="M18" i="4"/>
  <c r="Q18" i="4"/>
  <c r="M17" i="4"/>
  <c r="Q17" i="4"/>
  <c r="M16" i="4"/>
  <c r="Q16" i="4"/>
  <c r="M15" i="4"/>
  <c r="Q15" i="4"/>
  <c r="M14" i="4"/>
  <c r="Q14" i="4"/>
  <c r="M13" i="4"/>
  <c r="Q13" i="4"/>
  <c r="M12" i="4"/>
  <c r="Q12" i="4"/>
  <c r="M11" i="4"/>
  <c r="Q11" i="4"/>
  <c r="M10" i="4"/>
  <c r="Q10" i="4"/>
  <c r="O9" i="4"/>
  <c r="M9" i="4"/>
  <c r="Q9" i="4"/>
  <c r="M8" i="4"/>
  <c r="Q8" i="4"/>
  <c r="M7" i="4"/>
  <c r="Q7" i="4"/>
  <c r="M6" i="4"/>
  <c r="Q6" i="4"/>
  <c r="M5" i="4"/>
  <c r="Q5" i="4"/>
  <c r="M4" i="4"/>
  <c r="Q4" i="4"/>
  <c r="M3" i="4"/>
  <c r="Q3" i="4"/>
  <c r="Q34" i="4"/>
  <c r="Q38" i="4"/>
  <c r="Q47" i="4"/>
  <c r="Q51" i="4"/>
  <c r="Q55" i="4"/>
  <c r="Q59" i="4"/>
  <c r="R16" i="4"/>
  <c r="S16" i="4"/>
  <c r="R12" i="4"/>
  <c r="S12" i="4"/>
  <c r="R24" i="4"/>
  <c r="S24" i="4"/>
  <c r="R7" i="4"/>
  <c r="S7" i="4"/>
  <c r="O1" i="4"/>
  <c r="R20" i="4"/>
  <c r="S20" i="4"/>
  <c r="R29" i="4"/>
  <c r="S29" i="4"/>
  <c r="R3" i="4"/>
  <c r="S3" i="4"/>
  <c r="P59" i="4"/>
  <c r="R57" i="4"/>
  <c r="S57" i="4"/>
  <c r="P55" i="4"/>
  <c r="R53" i="4"/>
  <c r="S53" i="4"/>
  <c r="P51" i="4"/>
  <c r="R49" i="4"/>
  <c r="S49" i="4"/>
  <c r="P47" i="4"/>
  <c r="R45" i="4"/>
  <c r="S45" i="4"/>
  <c r="R43" i="4"/>
  <c r="S43" i="4"/>
  <c r="P39" i="4"/>
  <c r="R38" i="4"/>
  <c r="S38" i="4"/>
  <c r="P36" i="4"/>
  <c r="R34" i="4"/>
  <c r="S34" i="4"/>
  <c r="P32" i="4"/>
  <c r="R30" i="4"/>
  <c r="S30" i="4"/>
  <c r="P28" i="4"/>
  <c r="P25" i="4"/>
  <c r="R23" i="4"/>
  <c r="S23" i="4"/>
  <c r="P21" i="4"/>
  <c r="R19" i="4"/>
  <c r="S19" i="4"/>
  <c r="P17" i="4"/>
  <c r="R15" i="4"/>
  <c r="S15" i="4"/>
  <c r="P13" i="4"/>
  <c r="R11" i="4"/>
  <c r="S11" i="4"/>
  <c r="P9" i="4"/>
  <c r="R8" i="4"/>
  <c r="S8" i="4"/>
  <c r="P6" i="4"/>
  <c r="R4" i="4"/>
  <c r="R60" i="4"/>
  <c r="S60" i="4"/>
  <c r="P58" i="4"/>
  <c r="R56" i="4"/>
  <c r="S56" i="4"/>
  <c r="P54" i="4"/>
  <c r="R52" i="4"/>
  <c r="S52" i="4"/>
  <c r="P50" i="4"/>
  <c r="R48" i="4"/>
  <c r="S48" i="4"/>
  <c r="P46" i="4"/>
  <c r="R42" i="4"/>
  <c r="S42" i="4"/>
  <c r="R40" i="4"/>
  <c r="S40" i="4"/>
  <c r="R37" i="4"/>
  <c r="S37" i="4"/>
  <c r="P35" i="4"/>
  <c r="R33" i="4"/>
  <c r="S33" i="4"/>
  <c r="P31" i="4"/>
  <c r="R59" i="4"/>
  <c r="S59" i="4"/>
  <c r="P57" i="4"/>
  <c r="R55" i="4"/>
  <c r="S55" i="4"/>
  <c r="P53" i="4"/>
  <c r="R51" i="4"/>
  <c r="S51" i="4"/>
  <c r="P49" i="4"/>
  <c r="R47" i="4"/>
  <c r="S47" i="4"/>
  <c r="P45" i="4"/>
  <c r="P43" i="4"/>
  <c r="R39" i="4"/>
  <c r="S39" i="4"/>
  <c r="P38" i="4"/>
  <c r="R36" i="4"/>
  <c r="S36" i="4"/>
  <c r="P34" i="4"/>
  <c r="R32" i="4"/>
  <c r="S32" i="4"/>
  <c r="P30" i="4"/>
  <c r="R28" i="4"/>
  <c r="S28" i="4"/>
  <c r="R25" i="4"/>
  <c r="S25" i="4"/>
  <c r="P23" i="4"/>
  <c r="R21" i="4"/>
  <c r="S21" i="4"/>
  <c r="P19" i="4"/>
  <c r="R17" i="4"/>
  <c r="S17" i="4"/>
  <c r="P15" i="4"/>
  <c r="R13" i="4"/>
  <c r="S13" i="4"/>
  <c r="P11" i="4"/>
  <c r="R9" i="4"/>
  <c r="S9" i="4"/>
  <c r="P8" i="4"/>
  <c r="R6" i="4"/>
  <c r="S6" i="4"/>
  <c r="P4" i="4"/>
  <c r="P60" i="4"/>
  <c r="R58" i="4"/>
  <c r="S58" i="4"/>
  <c r="P56" i="4"/>
  <c r="R54" i="4"/>
  <c r="S54" i="4"/>
  <c r="P52" i="4"/>
  <c r="R50" i="4"/>
  <c r="S50" i="4"/>
  <c r="P48" i="4"/>
  <c r="R46" i="4"/>
  <c r="S46" i="4"/>
  <c r="P42" i="4"/>
  <c r="P40" i="4"/>
  <c r="R5" i="4"/>
  <c r="S5" i="4"/>
  <c r="R10" i="4"/>
  <c r="S10" i="4"/>
  <c r="R14" i="4"/>
  <c r="S14" i="4"/>
  <c r="R18" i="4"/>
  <c r="S18" i="4"/>
  <c r="R22" i="4"/>
  <c r="S22" i="4"/>
  <c r="R26" i="4"/>
  <c r="S26" i="4"/>
  <c r="R27" i="4"/>
  <c r="S27" i="4"/>
  <c r="P3" i="4"/>
  <c r="P7" i="4"/>
  <c r="P12" i="4"/>
  <c r="P16" i="4"/>
  <c r="P20" i="4"/>
  <c r="P24" i="4"/>
  <c r="P29" i="4"/>
  <c r="P5" i="4"/>
  <c r="P10" i="4"/>
  <c r="P14" i="4"/>
  <c r="P18" i="4"/>
  <c r="P22" i="4"/>
  <c r="P26" i="4"/>
  <c r="P27" i="4"/>
  <c r="R31" i="4"/>
  <c r="S31" i="4"/>
  <c r="P33" i="4"/>
  <c r="R35" i="4"/>
  <c r="S35" i="4"/>
  <c r="P37" i="4"/>
  <c r="Q22" i="4"/>
  <c r="Q26" i="4"/>
  <c r="Q46" i="4"/>
  <c r="Q50" i="4"/>
  <c r="Q54" i="4"/>
  <c r="S4" i="4"/>
  <c r="R1" i="4"/>
  <c r="S1" i="4"/>
  <c r="V1" i="4"/>
  <c r="M60" i="3"/>
  <c r="M59" i="3"/>
  <c r="Q59" i="3"/>
  <c r="M58" i="3"/>
  <c r="Q58" i="3"/>
  <c r="M57" i="3"/>
  <c r="M56" i="3"/>
  <c r="M55" i="3"/>
  <c r="Q55" i="3"/>
  <c r="M54" i="3"/>
  <c r="Q54" i="3"/>
  <c r="M53" i="3"/>
  <c r="M52" i="3"/>
  <c r="M51" i="3"/>
  <c r="Q51" i="3"/>
  <c r="M50" i="3"/>
  <c r="Q50" i="3"/>
  <c r="M49" i="3"/>
  <c r="M48" i="3"/>
  <c r="M47" i="3"/>
  <c r="Q47" i="3"/>
  <c r="M46" i="3"/>
  <c r="Q46" i="3"/>
  <c r="M45" i="3"/>
  <c r="R44" i="3"/>
  <c r="S44" i="3"/>
  <c r="M44" i="3"/>
  <c r="M43" i="3"/>
  <c r="Q43" i="3"/>
  <c r="M42" i="3"/>
  <c r="R41" i="3"/>
  <c r="S41" i="3"/>
  <c r="M41" i="3"/>
  <c r="M40" i="3"/>
  <c r="Q40" i="3"/>
  <c r="O39" i="3"/>
  <c r="M39" i="3"/>
  <c r="M38" i="3"/>
  <c r="Q38" i="3"/>
  <c r="M37" i="3"/>
  <c r="M36" i="3"/>
  <c r="M35" i="3"/>
  <c r="Q35" i="3"/>
  <c r="M34" i="3"/>
  <c r="M33" i="3"/>
  <c r="M32" i="3"/>
  <c r="Q32" i="3"/>
  <c r="M31" i="3"/>
  <c r="Q31" i="3"/>
  <c r="M30" i="3"/>
  <c r="Q30" i="3"/>
  <c r="M29" i="3"/>
  <c r="Q29" i="3"/>
  <c r="M28" i="3"/>
  <c r="Q28" i="3"/>
  <c r="O27" i="3"/>
  <c r="M27" i="3"/>
  <c r="M26" i="3"/>
  <c r="Q26" i="3"/>
  <c r="M25" i="3"/>
  <c r="Q25" i="3"/>
  <c r="M24" i="3"/>
  <c r="M23" i="3"/>
  <c r="Q23" i="3"/>
  <c r="M22" i="3"/>
  <c r="Q22" i="3"/>
  <c r="M21" i="3"/>
  <c r="M20" i="3"/>
  <c r="M19" i="3"/>
  <c r="Q19" i="3"/>
  <c r="M18" i="3"/>
  <c r="Q18" i="3"/>
  <c r="M17" i="3"/>
  <c r="M16" i="3"/>
  <c r="M15" i="3"/>
  <c r="Q15" i="3"/>
  <c r="M14" i="3"/>
  <c r="Q14" i="3"/>
  <c r="M13" i="3"/>
  <c r="M12" i="3"/>
  <c r="M11" i="3"/>
  <c r="Q11" i="3"/>
  <c r="M10" i="3"/>
  <c r="Q10" i="3"/>
  <c r="O9" i="3"/>
  <c r="N1" i="3"/>
  <c r="M9" i="3"/>
  <c r="M8" i="3"/>
  <c r="Q8" i="3"/>
  <c r="M7" i="3"/>
  <c r="M6" i="3"/>
  <c r="M5" i="3"/>
  <c r="Q5" i="3"/>
  <c r="M4" i="3"/>
  <c r="Q4" i="3"/>
  <c r="M3" i="3"/>
  <c r="Q6" i="3"/>
  <c r="Q12" i="3"/>
  <c r="Q16" i="3"/>
  <c r="Q20" i="3"/>
  <c r="Q27" i="3"/>
  <c r="Q33" i="3"/>
  <c r="Q36" i="3"/>
  <c r="Q39" i="3"/>
  <c r="Q48" i="3"/>
  <c r="Q52" i="3"/>
  <c r="Q56" i="3"/>
  <c r="Q60" i="3"/>
  <c r="Q3" i="3"/>
  <c r="Q7" i="3"/>
  <c r="Q9" i="3"/>
  <c r="Q13" i="3"/>
  <c r="Q17" i="3"/>
  <c r="Q21" i="3"/>
  <c r="Q24" i="3"/>
  <c r="Q34" i="3"/>
  <c r="Q37" i="3"/>
  <c r="Q42" i="3"/>
  <c r="Q45" i="3"/>
  <c r="Q49" i="3"/>
  <c r="Q53" i="3"/>
  <c r="Q57" i="3"/>
  <c r="R59" i="3"/>
  <c r="S59" i="3"/>
  <c r="P57" i="3"/>
  <c r="R55" i="3"/>
  <c r="S55" i="3"/>
  <c r="P53" i="3"/>
  <c r="R51" i="3"/>
  <c r="S51" i="3"/>
  <c r="P49" i="3"/>
  <c r="R47" i="3"/>
  <c r="S47" i="3"/>
  <c r="P45" i="3"/>
  <c r="P43" i="3"/>
  <c r="R39" i="3"/>
  <c r="S39" i="3"/>
  <c r="P38" i="3"/>
  <c r="R36" i="3"/>
  <c r="S36" i="3"/>
  <c r="P34" i="3"/>
  <c r="R32" i="3"/>
  <c r="S32" i="3"/>
  <c r="P30" i="3"/>
  <c r="R28" i="3"/>
  <c r="S28" i="3"/>
  <c r="R25" i="3"/>
  <c r="S25" i="3"/>
  <c r="P23" i="3"/>
  <c r="R21" i="3"/>
  <c r="S21" i="3"/>
  <c r="P19" i="3"/>
  <c r="R17" i="3"/>
  <c r="S17" i="3"/>
  <c r="P15" i="3"/>
  <c r="R13" i="3"/>
  <c r="S13" i="3"/>
  <c r="P11" i="3"/>
  <c r="R9" i="3"/>
  <c r="S9" i="3"/>
  <c r="P8" i="3"/>
  <c r="R6" i="3"/>
  <c r="S6" i="3"/>
  <c r="P4" i="3"/>
  <c r="P60" i="3"/>
  <c r="R58" i="3"/>
  <c r="S58" i="3"/>
  <c r="P56" i="3"/>
  <c r="R54" i="3"/>
  <c r="S54" i="3"/>
  <c r="P52" i="3"/>
  <c r="R50" i="3"/>
  <c r="S50" i="3"/>
  <c r="P48" i="3"/>
  <c r="R46" i="3"/>
  <c r="S46" i="3"/>
  <c r="P42" i="3"/>
  <c r="P40" i="3"/>
  <c r="P37" i="3"/>
  <c r="R35" i="3"/>
  <c r="S35" i="3"/>
  <c r="P33" i="3"/>
  <c r="R31" i="3"/>
  <c r="S31" i="3"/>
  <c r="P3" i="3"/>
  <c r="P5" i="3"/>
  <c r="P7" i="3"/>
  <c r="R34" i="3"/>
  <c r="S34" i="3"/>
  <c r="R37" i="3"/>
  <c r="S37" i="3"/>
  <c r="R5" i="3"/>
  <c r="S5" i="3"/>
  <c r="R10" i="3"/>
  <c r="S10" i="3"/>
  <c r="R11" i="3"/>
  <c r="S11" i="3"/>
  <c r="R14" i="3"/>
  <c r="S14" i="3"/>
  <c r="R15" i="3"/>
  <c r="S15" i="3"/>
  <c r="R18" i="3"/>
  <c r="S18" i="3"/>
  <c r="R19" i="3"/>
  <c r="S19" i="3"/>
  <c r="R22" i="3"/>
  <c r="S22" i="3"/>
  <c r="R23" i="3"/>
  <c r="S23" i="3"/>
  <c r="R26" i="3"/>
  <c r="S26" i="3"/>
  <c r="P27" i="3"/>
  <c r="P28" i="3"/>
  <c r="P29" i="3"/>
  <c r="P31" i="3"/>
  <c r="P35" i="3"/>
  <c r="R12" i="3"/>
  <c r="S12" i="3"/>
  <c r="R16" i="3"/>
  <c r="S16" i="3"/>
  <c r="R20" i="3"/>
  <c r="S20" i="3"/>
  <c r="R24" i="3"/>
  <c r="S24" i="3"/>
  <c r="R29" i="3"/>
  <c r="S29" i="3"/>
  <c r="R30" i="3"/>
  <c r="S30" i="3"/>
  <c r="P39" i="3"/>
  <c r="R40" i="3"/>
  <c r="S40" i="3"/>
  <c r="R45" i="3"/>
  <c r="S45" i="3"/>
  <c r="R48" i="3"/>
  <c r="S48" i="3"/>
  <c r="R49" i="3"/>
  <c r="S49" i="3"/>
  <c r="R52" i="3"/>
  <c r="S52" i="3"/>
  <c r="R53" i="3"/>
  <c r="S53" i="3"/>
  <c r="R56" i="3"/>
  <c r="S56" i="3"/>
  <c r="R57" i="3"/>
  <c r="S57" i="3"/>
  <c r="R60" i="3"/>
  <c r="S60" i="3"/>
  <c r="P6" i="3"/>
  <c r="O1" i="3"/>
  <c r="R27" i="3"/>
  <c r="S27" i="3"/>
  <c r="R33" i="3"/>
  <c r="S33" i="3"/>
  <c r="R38" i="3"/>
  <c r="S38" i="3"/>
  <c r="P47" i="3"/>
  <c r="P51" i="3"/>
  <c r="P55" i="3"/>
  <c r="P59" i="3"/>
  <c r="R3" i="3"/>
  <c r="R4" i="3"/>
  <c r="S4" i="3"/>
  <c r="R7" i="3"/>
  <c r="S7" i="3"/>
  <c r="R8" i="3"/>
  <c r="S8" i="3"/>
  <c r="P9" i="3"/>
  <c r="P10" i="3"/>
  <c r="P12" i="3"/>
  <c r="P13" i="3"/>
  <c r="P14" i="3"/>
  <c r="P16" i="3"/>
  <c r="P17" i="3"/>
  <c r="P18" i="3"/>
  <c r="P20" i="3"/>
  <c r="P21" i="3"/>
  <c r="P22" i="3"/>
  <c r="P24" i="3"/>
  <c r="P25" i="3"/>
  <c r="P26" i="3"/>
  <c r="P32" i="3"/>
  <c r="P36" i="3"/>
  <c r="R42" i="3"/>
  <c r="S42" i="3"/>
  <c r="R43" i="3"/>
  <c r="S43" i="3"/>
  <c r="P46" i="3"/>
  <c r="P50" i="3"/>
  <c r="P54" i="3"/>
  <c r="P58" i="3"/>
  <c r="R1" i="3"/>
  <c r="S3" i="3"/>
  <c r="V1" i="3"/>
  <c r="S1" i="3"/>
</calcChain>
</file>

<file path=xl/comments1.xml><?xml version="1.0" encoding="utf-8"?>
<comments xmlns="http://schemas.openxmlformats.org/spreadsheetml/2006/main">
  <authors>
    <author>Vincent Sauve</author>
  </authors>
  <commentList>
    <comment ref="O9" authorId="0">
      <text>
        <r>
          <rPr>
            <sz val="9"/>
            <color indexed="81"/>
            <rFont val="Tahoma"/>
            <family val="2"/>
          </rPr>
          <t>including 547 wheels MRB11038OE-HB0B000</t>
        </r>
      </text>
    </comment>
    <comment ref="O27" authorId="0">
      <text>
        <r>
          <rPr>
            <sz val="9"/>
            <color indexed="81"/>
            <rFont val="Tahoma"/>
            <family val="2"/>
          </rPr>
          <t>including 672 wheels MRB35068OE-HB0A000</t>
        </r>
      </text>
    </comment>
    <comment ref="O39" authorId="0">
      <text>
        <r>
          <rPr>
            <sz val="9"/>
            <color indexed="81"/>
            <rFont val="Tahoma"/>
            <family val="2"/>
          </rPr>
          <t xml:space="preserve">including 48 wheels KPB15019OE-LJ0A200
</t>
        </r>
      </text>
    </comment>
    <comment ref="R41" authorId="0">
      <text>
        <r>
          <rPr>
            <b/>
            <sz val="9"/>
            <color indexed="81"/>
            <rFont val="Tahoma"/>
            <family val="2"/>
          </rPr>
          <t>from remaining stock of mwF (produced in 2013)</t>
        </r>
      </text>
    </comment>
    <comment ref="R44" authorId="0">
      <text>
        <r>
          <rPr>
            <b/>
            <sz val="9"/>
            <color indexed="81"/>
            <rFont val="Tahoma"/>
            <family val="2"/>
          </rPr>
          <t>from remaining stock of mwF (produced in 2013)</t>
        </r>
      </text>
    </comment>
  </commentList>
</comments>
</file>

<file path=xl/comments2.xml><?xml version="1.0" encoding="utf-8"?>
<comments xmlns="http://schemas.openxmlformats.org/spreadsheetml/2006/main">
  <authors>
    <author>Vincent Sauve</author>
  </authors>
  <commentList>
    <comment ref="O9" authorId="0">
      <text>
        <r>
          <rPr>
            <sz val="9"/>
            <color indexed="81"/>
            <rFont val="Tahoma"/>
            <family val="2"/>
          </rPr>
          <t>including 547 wheels MRB11038OE-HB0B000</t>
        </r>
      </text>
    </comment>
    <comment ref="O27" authorId="0">
      <text>
        <r>
          <rPr>
            <sz val="9"/>
            <color indexed="81"/>
            <rFont val="Tahoma"/>
            <family val="2"/>
          </rPr>
          <t>including 672 wheels MRB35068OE-HB0A000</t>
        </r>
      </text>
    </comment>
    <comment ref="O39" authorId="0">
      <text>
        <r>
          <rPr>
            <sz val="9"/>
            <color indexed="81"/>
            <rFont val="Tahoma"/>
            <family val="2"/>
          </rPr>
          <t xml:space="preserve">including 48 wheels KPB15019OE-LJ0A200
</t>
        </r>
      </text>
    </comment>
    <comment ref="R41" authorId="0">
      <text>
        <r>
          <rPr>
            <b/>
            <sz val="9"/>
            <color indexed="81"/>
            <rFont val="Tahoma"/>
            <family val="2"/>
          </rPr>
          <t>from remaining stock of mwF (produced in 2013)</t>
        </r>
      </text>
    </comment>
    <comment ref="R44" authorId="0">
      <text>
        <r>
          <rPr>
            <b/>
            <sz val="9"/>
            <color indexed="81"/>
            <rFont val="Tahoma"/>
            <family val="2"/>
          </rPr>
          <t>from remaining stock of mwF (produced in 2013)</t>
        </r>
      </text>
    </comment>
  </commentList>
</comments>
</file>

<file path=xl/sharedStrings.xml><?xml version="1.0" encoding="utf-8"?>
<sst xmlns="http://schemas.openxmlformats.org/spreadsheetml/2006/main" count="683" uniqueCount="190">
  <si>
    <t>Customer</t>
  </si>
  <si>
    <t>Dimension</t>
  </si>
  <si>
    <t>Diameter</t>
  </si>
  <si>
    <t>Width</t>
  </si>
  <si>
    <t>Valve</t>
  </si>
  <si>
    <t>Customer reference (CAC)</t>
  </si>
  <si>
    <t>SAP No.</t>
  </si>
  <si>
    <t>Platform</t>
  </si>
  <si>
    <t>OE / spare parts</t>
  </si>
  <si>
    <t>Customer number</t>
  </si>
  <si>
    <t>OE</t>
  </si>
  <si>
    <t>19.5x7.50U-8-OS156M20</t>
  </si>
  <si>
    <t>19.5x8.25U-8-OS170M20</t>
  </si>
  <si>
    <t>New price incl. Scrap</t>
  </si>
  <si>
    <t>Scrap price change  [€/t]</t>
  </si>
  <si>
    <t>Scrap weight [kg]</t>
  </si>
  <si>
    <t>Price difference [%]</t>
  </si>
  <si>
    <t>BRESCIA</t>
  </si>
  <si>
    <t>SUZZARA</t>
  </si>
  <si>
    <t>VALLADOLID</t>
  </si>
  <si>
    <t>MADRID</t>
  </si>
  <si>
    <t>ASTRA</t>
  </si>
  <si>
    <t>HEULIEZ</t>
  </si>
  <si>
    <t>EUROMASTER</t>
  </si>
  <si>
    <t>RICAMBI</t>
  </si>
  <si>
    <t>VILLANOVA</t>
  </si>
  <si>
    <t>17.5x6.00H-6-OS131M20</t>
  </si>
  <si>
    <t>17.5x6.75H-8-OS145M20</t>
  </si>
  <si>
    <t>17.5x6.75H-6-OS135M20</t>
  </si>
  <si>
    <t>19.5x6.75U-8-OS145M20</t>
  </si>
  <si>
    <t>22.5x6.75-8-132M20</t>
  </si>
  <si>
    <t>22.5x7.50H-8-OS160M20-01EP</t>
  </si>
  <si>
    <t>22.5x7.50H-10-OS160M22-02EP</t>
  </si>
  <si>
    <t>22.5x8.25U-10-OS170M22-01EP</t>
  </si>
  <si>
    <t>22.5x9.00U-10-OS175M22-02EP</t>
  </si>
  <si>
    <t>KIT 20-8.50-10-OS172M22</t>
  </si>
  <si>
    <t>5½Jx16H2-6-OS113M18-03IVE</t>
  </si>
  <si>
    <t>5JKx16HB-6-OS115M18-04IVE</t>
  </si>
  <si>
    <t>6Jx16H2A-6-OS132M18-02</t>
  </si>
  <si>
    <t>22.5x11.75H-10-IS135M22-04EP</t>
  </si>
  <si>
    <t>22.5x11.75-10-IS120M22</t>
  </si>
  <si>
    <t>20.5x16.00-10-NIS78M22-01EP</t>
  </si>
  <si>
    <t>KIT 20-10.00V-10-120M22</t>
  </si>
  <si>
    <t>KIT 20-10.00W-10-IS120,5M22</t>
  </si>
  <si>
    <t xml:space="preserve">KIT 20-10.00V-10-121.5M22ES36 </t>
  </si>
  <si>
    <t xml:space="preserve">KIT 20-10.00V-10-145M22ES36 </t>
  </si>
  <si>
    <t>KIT 20-8.5-10-OS172M22-01</t>
  </si>
  <si>
    <t>22.5x7.50U-10-OS160M22</t>
  </si>
  <si>
    <t>22.5x15.00H-10-IS25M22-01EP</t>
  </si>
  <si>
    <t>22.5x9.00H-10-IS0M22 +HB</t>
  </si>
  <si>
    <t>22.5x15.00H-10-NIS35M22-01</t>
  </si>
  <si>
    <t>6½Jx16H2-68</t>
  </si>
  <si>
    <t>17.5x6.00H-6-OS131M18</t>
  </si>
  <si>
    <t>41201609--124075</t>
  </si>
  <si>
    <t>500407851-98173032</t>
  </si>
  <si>
    <t>SRB14014OE-HB0B000</t>
  </si>
  <si>
    <t>SRB14007OE-HB0A000</t>
  </si>
  <si>
    <t>SRB14021IV-HB0A000</t>
  </si>
  <si>
    <t>SRB35366OE-HB0B000</t>
  </si>
  <si>
    <t>SRB35369OE-HB0A000</t>
  </si>
  <si>
    <t>SRB35371OE-HB0A000</t>
  </si>
  <si>
    <t>SRB15130OE-HB0A000</t>
  </si>
  <si>
    <t>KPB15016OE-LJ0A000</t>
  </si>
  <si>
    <t>KPB15019OE-LJ0A000</t>
  </si>
  <si>
    <t>KPB15119OE-HB0A000</t>
  </si>
  <si>
    <t>KPB15099OE-HB0A000</t>
  </si>
  <si>
    <t>TEB12041IV-LJ0B000</t>
  </si>
  <si>
    <t>MRA20107OE-HB0A000</t>
  </si>
  <si>
    <t>MRA20106OE-HB0A000</t>
  </si>
  <si>
    <t>SRA20108OE-HB0A000</t>
  </si>
  <si>
    <t>SRA20108OE-NG0B000</t>
  </si>
  <si>
    <t>KPB15073OE-HB0A000</t>
  </si>
  <si>
    <t>KPB15083OE-HB0A000</t>
  </si>
  <si>
    <t>RRB35567OE-HB0A000</t>
  </si>
  <si>
    <t>TEB12041IV-LJ0C000</t>
  </si>
  <si>
    <t>TEB12001IV-LJ0B000</t>
  </si>
  <si>
    <t>TEB35473IV-HB0A000</t>
  </si>
  <si>
    <t>TEB35473IV-NC0A000</t>
  </si>
  <si>
    <t>TEB12012IV-VL0B000</t>
  </si>
  <si>
    <t>TEB12013IV-VL0B000</t>
  </si>
  <si>
    <t>TEB12013IV-NJ0B000</t>
  </si>
  <si>
    <t>TEB12043IV-VL0B000</t>
  </si>
  <si>
    <t>TEB12013IV-HB0A000</t>
  </si>
  <si>
    <t>KPB15121OE-HB0A200</t>
  </si>
  <si>
    <t>SRB35055OE-HB0A000</t>
  </si>
  <si>
    <t>MRB15060OE-HB0A000</t>
  </si>
  <si>
    <t>KPB15119OE-HB0A200</t>
  </si>
  <si>
    <t>MRB11169OE-HB0A000</t>
  </si>
  <si>
    <t>SRB35371OE-HB0B000</t>
  </si>
  <si>
    <t>MRA20107OE-HB0B000</t>
  </si>
  <si>
    <t>SRA20108OE-HB0B000</t>
  </si>
  <si>
    <t>MRA20106OE-HB0B000</t>
  </si>
  <si>
    <t>KPB15019OE-LJ0B000</t>
  </si>
  <si>
    <t>SRB35369OE-HB0B000</t>
  </si>
  <si>
    <t>KPB15099OE-HB0B000</t>
  </si>
  <si>
    <t>KPB15119OE-HB0B000</t>
  </si>
  <si>
    <t>KPA10217IV-HD0B000</t>
  </si>
  <si>
    <t>SRB14014OE-HB0A100</t>
  </si>
  <si>
    <t>SRB14000OE-HB0A000</t>
  </si>
  <si>
    <t>KPB15073OE-HB0B000</t>
  </si>
  <si>
    <t>Steel price change [€/t]</t>
  </si>
  <si>
    <t>x</t>
  </si>
  <si>
    <t>6½</t>
  </si>
  <si>
    <t>5½</t>
  </si>
  <si>
    <t>SP</t>
  </si>
  <si>
    <t>CNH Industrial</t>
  </si>
  <si>
    <t>Gross weight [kg]</t>
  </si>
  <si>
    <t>Net weight [kg]</t>
  </si>
  <si>
    <t>Volume 2015
[11 + 1]</t>
  </si>
  <si>
    <t>Final price as of 01.01.2015</t>
  </si>
  <si>
    <t>Last discount negotiated in 12.2014</t>
  </si>
  <si>
    <t>Equivalent to -15€/T as from 01.01.2015</t>
  </si>
  <si>
    <t>MEPS price 12.2014 = 420€/T (HRC)</t>
  </si>
  <si>
    <t>Remarks / Assumptions</t>
  </si>
  <si>
    <t>Scrap price 2014 = 245€/T (average on 12 months)</t>
  </si>
  <si>
    <t>MEPS price 12.2015 would be 360€/T (HRC)</t>
  </si>
  <si>
    <t>Scrap price 2015 would be 130€/T (value from end-2015)</t>
  </si>
  <si>
    <t>This proposal represents overall -2% on price price</t>
  </si>
  <si>
    <t>Overall discount</t>
  </si>
  <si>
    <t>MEPS average price 06.2015 to 11.2015 would be 382€/T (HRC)</t>
  </si>
  <si>
    <t>Scrap average price 06.2015 to 11.2015 would be 175€/T</t>
  </si>
  <si>
    <t>This proposal represents overall ±2% on price price</t>
  </si>
  <si>
    <t>Scrap average price 12.2014 to 05.2015 = 216€/T (average on 12 months)</t>
  </si>
  <si>
    <t>MEPS average price 12.2014 to 05.2015 = 420€/T (HRC)</t>
  </si>
  <si>
    <t>Prix</t>
  </si>
  <si>
    <t>Usines</t>
  </si>
  <si>
    <t>references</t>
  </si>
  <si>
    <t>Réf 1</t>
  </si>
  <si>
    <t>Réf 2</t>
  </si>
  <si>
    <t>Réf 3</t>
  </si>
  <si>
    <t>Réf 4</t>
  </si>
  <si>
    <t>Réf 5</t>
  </si>
  <si>
    <t>Réf 6</t>
  </si>
  <si>
    <t>Réf 7</t>
  </si>
  <si>
    <t>Réf 8</t>
  </si>
  <si>
    <t>Réf 9</t>
  </si>
  <si>
    <t>Réf 10</t>
  </si>
  <si>
    <t>Réf 11</t>
  </si>
  <si>
    <t>Réf 12</t>
  </si>
  <si>
    <t>Usine 1</t>
  </si>
  <si>
    <t>Usine 2</t>
  </si>
  <si>
    <t>Usine 3</t>
  </si>
  <si>
    <t>Usine 5</t>
  </si>
  <si>
    <t>Usine 4</t>
  </si>
  <si>
    <t>Usine 6</t>
  </si>
  <si>
    <t>Usine 7</t>
  </si>
  <si>
    <t>Volume</t>
  </si>
  <si>
    <t>Ref 5</t>
  </si>
  <si>
    <t>Usine4</t>
  </si>
  <si>
    <t>INCOTERM</t>
  </si>
  <si>
    <t>DAP</t>
  </si>
  <si>
    <t>EWK</t>
  </si>
  <si>
    <t>Projet</t>
  </si>
  <si>
    <t>Projet 2</t>
  </si>
  <si>
    <t>Projet 3</t>
  </si>
  <si>
    <t>Projet 4</t>
  </si>
  <si>
    <t>Projet 5</t>
  </si>
  <si>
    <t>Projet 6</t>
  </si>
  <si>
    <t>Projet 7</t>
  </si>
  <si>
    <t>Projet 8</t>
  </si>
  <si>
    <t>Projet 9</t>
  </si>
  <si>
    <t>Projet 10</t>
  </si>
  <si>
    <t>Projet 11</t>
  </si>
  <si>
    <t>Projet 12</t>
  </si>
  <si>
    <t>Projet 14</t>
  </si>
  <si>
    <t>Projet 15</t>
  </si>
  <si>
    <t>Projet 16</t>
  </si>
  <si>
    <t>Projet 17</t>
  </si>
  <si>
    <t>Projet 18</t>
  </si>
  <si>
    <t>Poids</t>
  </si>
  <si>
    <t>Poids 1</t>
  </si>
  <si>
    <t>Poids 2</t>
  </si>
  <si>
    <t>Poids 3</t>
  </si>
  <si>
    <t>Poids 4</t>
  </si>
  <si>
    <t>Poids 5</t>
  </si>
  <si>
    <t>Poids 6</t>
  </si>
  <si>
    <t>Poids 7</t>
  </si>
  <si>
    <t>Poids 8</t>
  </si>
  <si>
    <t>Poids 9</t>
  </si>
  <si>
    <t>Poids 10</t>
  </si>
  <si>
    <t>Poids 11</t>
  </si>
  <si>
    <t>Poids 12</t>
  </si>
  <si>
    <t>Poids 13</t>
  </si>
  <si>
    <t>Poids 14</t>
  </si>
  <si>
    <t>Poids 15</t>
  </si>
  <si>
    <t>Poids 16</t>
  </si>
  <si>
    <t>Poids 17</t>
  </si>
  <si>
    <t>Poids 18</t>
  </si>
  <si>
    <t>Poids 19</t>
  </si>
  <si>
    <t>Poids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</si>
</sst>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_([$€]* #,##0.00_);_([$€]* \(#,##0.00\);_([$€]* &quot;-&quot;??_);_(@_)"/>
    <numFmt numFmtId="166" formatCode="#,##0.00\ &quot;€&quot;"/>
    <numFmt numFmtId="167" formatCode="#,##0\ &quot;€&quot;"/>
  </numFmts>
  <fonts count="1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4" tint="-0.249977111117893"/>
      <name val="Calibri"/>
      <family val="2"/>
      <scheme val="minor"/>
    </font>
    <font>
      <sz val="10"/>
      <color theme="4" tint="-0.249977111117893"/>
      <name val="Calibri"/>
      <family val="2"/>
      <scheme val="minor"/>
    </font>
    <font>
      <b/>
      <sz val="14"/>
      <name val="Calibri"/>
      <family val="2"/>
      <scheme val="minor"/>
    </font>
    <font>
      <sz val="10"/>
      <color indexed="8"/>
      <name val="MS Sans Serif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6"/>
      <name val="Calibri"/>
      <family val="2"/>
      <scheme val="minor"/>
    </font>
    <font>
      <b/>
      <sz val="10"/>
      <color rgb="FFFF0000"/>
      <name val="Calibri"/>
      <family val="2"/>
      <scheme val="minor"/>
    </font>
    <font>
      <i/>
      <sz val="10"/>
      <color rgb="FFFF0000"/>
      <name val="Calibri"/>
      <family val="2"/>
      <scheme val="minor"/>
    </font>
    <font>
      <sz val="12"/>
      <name val="Calibri"/>
      <family val="2"/>
      <scheme val="minor"/>
    </font>
    <font>
      <b/>
      <i/>
      <sz val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9" fontId="3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2" fillId="0" borderId="0"/>
    <xf numFmtId="0" fontId="3" fillId="0" borderId="0"/>
    <xf numFmtId="0" fontId="1" fillId="0" borderId="0"/>
  </cellStyleXfs>
  <cellXfs count="87">
    <xf numFmtId="0" fontId="0" fillId="0" borderId="0" xfId="0"/>
    <xf numFmtId="0" fontId="5" fillId="0" borderId="0" xfId="0" applyFont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2" fontId="5" fillId="0" borderId="7" xfId="0" applyNumberFormat="1" applyFont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2" fontId="5" fillId="0" borderId="2" xfId="0" applyNumberFormat="1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2" fontId="5" fillId="0" borderId="7" xfId="0" applyNumberFormat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164" fontId="7" fillId="0" borderId="7" xfId="0" applyNumberFormat="1" applyFont="1" applyBorder="1" applyAlignment="1">
      <alignment horizontal="center" vertical="center"/>
    </xf>
    <xf numFmtId="164" fontId="7" fillId="0" borderId="2" xfId="0" applyNumberFormat="1" applyFont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2" fontId="5" fillId="0" borderId="4" xfId="0" applyNumberFormat="1" applyFont="1" applyFill="1" applyBorder="1" applyAlignment="1">
      <alignment horizontal="center" vertical="center"/>
    </xf>
    <xf numFmtId="164" fontId="7" fillId="0" borderId="4" xfId="0" applyNumberFormat="1" applyFont="1" applyBorder="1" applyAlignment="1">
      <alignment horizontal="center" vertical="center"/>
    </xf>
    <xf numFmtId="164" fontId="7" fillId="0" borderId="3" xfId="0" applyNumberFormat="1" applyFont="1" applyBorder="1" applyAlignment="1">
      <alignment horizontal="center" vertical="center"/>
    </xf>
    <xf numFmtId="164" fontId="7" fillId="0" borderId="5" xfId="0" applyNumberFormat="1" applyFont="1" applyBorder="1" applyAlignment="1">
      <alignment horizontal="center" vertical="center"/>
    </xf>
    <xf numFmtId="10" fontId="5" fillId="0" borderId="11" xfId="1" applyNumberFormat="1" applyFont="1" applyBorder="1" applyAlignment="1">
      <alignment horizontal="center" vertical="center"/>
    </xf>
    <xf numFmtId="10" fontId="5" fillId="0" borderId="12" xfId="1" applyNumberFormat="1" applyFont="1" applyBorder="1" applyAlignment="1">
      <alignment horizontal="center" vertical="center"/>
    </xf>
    <xf numFmtId="0" fontId="5" fillId="0" borderId="19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4" xfId="0" applyFont="1" applyBorder="1" applyAlignment="1">
      <alignment horizontal="center" vertical="center"/>
    </xf>
    <xf numFmtId="2" fontId="5" fillId="0" borderId="4" xfId="0" applyNumberFormat="1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" fontId="5" fillId="0" borderId="2" xfId="0" applyNumberFormat="1" applyFont="1" applyFill="1" applyBorder="1" applyAlignment="1">
      <alignment horizontal="center" vertical="center"/>
    </xf>
    <xf numFmtId="1" fontId="5" fillId="0" borderId="7" xfId="0" applyNumberFormat="1" applyFont="1" applyBorder="1" applyAlignment="1">
      <alignment horizontal="center" vertical="center"/>
    </xf>
    <xf numFmtId="166" fontId="5" fillId="0" borderId="0" xfId="0" applyNumberFormat="1" applyFont="1" applyAlignment="1">
      <alignment horizontal="center" vertical="center"/>
    </xf>
    <xf numFmtId="166" fontId="5" fillId="0" borderId="2" xfId="0" applyNumberFormat="1" applyFont="1" applyFill="1" applyBorder="1" applyAlignment="1">
      <alignment horizontal="center" vertical="center"/>
    </xf>
    <xf numFmtId="166" fontId="5" fillId="0" borderId="4" xfId="0" applyNumberFormat="1" applyFont="1" applyFill="1" applyBorder="1" applyAlignment="1">
      <alignment horizontal="center" vertical="center"/>
    </xf>
    <xf numFmtId="166" fontId="4" fillId="0" borderId="17" xfId="0" applyNumberFormat="1" applyFont="1" applyBorder="1" applyAlignment="1">
      <alignment horizontal="center" vertical="center"/>
    </xf>
    <xf numFmtId="166" fontId="4" fillId="6" borderId="17" xfId="0" applyNumberFormat="1" applyFont="1" applyFill="1" applyBorder="1" applyAlignment="1">
      <alignment horizontal="center" vertical="center"/>
    </xf>
    <xf numFmtId="166" fontId="4" fillId="0" borderId="18" xfId="0" applyNumberFormat="1" applyFont="1" applyBorder="1" applyAlignment="1">
      <alignment horizontal="center" vertical="center"/>
    </xf>
    <xf numFmtId="166" fontId="4" fillId="0" borderId="0" xfId="0" applyNumberFormat="1" applyFont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/>
    </xf>
    <xf numFmtId="3" fontId="4" fillId="6" borderId="2" xfId="0" applyNumberFormat="1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center" vertical="center"/>
    </xf>
    <xf numFmtId="3" fontId="4" fillId="0" borderId="4" xfId="0" applyNumberFormat="1" applyFont="1" applyBorder="1" applyAlignment="1">
      <alignment horizontal="center" vertical="center"/>
    </xf>
    <xf numFmtId="166" fontId="5" fillId="0" borderId="7" xfId="0" applyNumberFormat="1" applyFont="1" applyFill="1" applyBorder="1" applyAlignment="1">
      <alignment horizontal="center" vertical="center"/>
    </xf>
    <xf numFmtId="3" fontId="4" fillId="0" borderId="7" xfId="0" applyNumberFormat="1" applyFont="1" applyBorder="1" applyAlignment="1">
      <alignment horizontal="center" vertical="center"/>
    </xf>
    <xf numFmtId="164" fontId="7" fillId="0" borderId="8" xfId="0" applyNumberFormat="1" applyFont="1" applyBorder="1" applyAlignment="1">
      <alignment horizontal="center" vertical="center"/>
    </xf>
    <xf numFmtId="166" fontId="4" fillId="0" borderId="20" xfId="0" applyNumberFormat="1" applyFont="1" applyBorder="1" applyAlignment="1">
      <alignment horizontal="center" vertical="center"/>
    </xf>
    <xf numFmtId="10" fontId="5" fillId="0" borderId="14" xfId="1" applyNumberFormat="1" applyFont="1" applyBorder="1" applyAlignment="1">
      <alignment horizontal="center" vertical="center"/>
    </xf>
    <xf numFmtId="166" fontId="4" fillId="3" borderId="16" xfId="0" applyNumberFormat="1" applyFont="1" applyFill="1" applyBorder="1" applyAlignment="1">
      <alignment horizontal="center" vertical="center" wrapText="1"/>
    </xf>
    <xf numFmtId="0" fontId="8" fillId="4" borderId="13" xfId="0" applyFont="1" applyFill="1" applyBorder="1" applyAlignment="1">
      <alignment horizontal="center" vertical="center" wrapText="1"/>
    </xf>
    <xf numFmtId="10" fontId="8" fillId="4" borderId="13" xfId="1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167" fontId="15" fillId="4" borderId="13" xfId="0" applyNumberFormat="1" applyFont="1" applyFill="1" applyBorder="1" applyAlignment="1">
      <alignment horizontal="center" vertical="center" wrapText="1"/>
    </xf>
    <xf numFmtId="3" fontId="15" fillId="4" borderId="13" xfId="0" applyNumberFormat="1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166" fontId="4" fillId="3" borderId="13" xfId="0" applyNumberFormat="1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16" fillId="0" borderId="21" xfId="0" applyFont="1" applyBorder="1" applyAlignment="1">
      <alignment vertical="center"/>
    </xf>
    <xf numFmtId="167" fontId="16" fillId="0" borderId="21" xfId="0" applyNumberFormat="1" applyFont="1" applyBorder="1" applyAlignment="1">
      <alignment horizontal="center" vertical="center"/>
    </xf>
    <xf numFmtId="2" fontId="5" fillId="7" borderId="2" xfId="0" applyNumberFormat="1" applyFont="1" applyFill="1" applyBorder="1" applyAlignment="1">
      <alignment horizontal="center" vertical="center"/>
    </xf>
    <xf numFmtId="2" fontId="5" fillId="7" borderId="4" xfId="0" applyNumberFormat="1" applyFont="1" applyFill="1" applyBorder="1" applyAlignment="1">
      <alignment horizontal="center" vertical="center"/>
    </xf>
    <xf numFmtId="0" fontId="5" fillId="8" borderId="0" xfId="0" applyFont="1" applyFill="1" applyAlignment="1">
      <alignment vertical="center"/>
    </xf>
    <xf numFmtId="0" fontId="5" fillId="8" borderId="0" xfId="0" applyFont="1" applyFill="1" applyAlignment="1">
      <alignment horizontal="center" vertical="center"/>
    </xf>
    <xf numFmtId="0" fontId="4" fillId="8" borderId="24" xfId="0" applyFont="1" applyFill="1" applyBorder="1" applyAlignment="1">
      <alignment horizontal="center" vertical="center" wrapText="1"/>
    </xf>
    <xf numFmtId="0" fontId="4" fillId="8" borderId="25" xfId="0" applyFont="1" applyFill="1" applyBorder="1" applyAlignment="1">
      <alignment horizontal="center" vertical="center" wrapText="1"/>
    </xf>
    <xf numFmtId="0" fontId="4" fillId="8" borderId="26" xfId="0" applyFont="1" applyFill="1" applyBorder="1" applyAlignment="1">
      <alignment horizontal="center" vertical="center" wrapText="1"/>
    </xf>
    <xf numFmtId="0" fontId="5" fillId="8" borderId="2" xfId="0" applyFont="1" applyFill="1" applyBorder="1" applyAlignment="1">
      <alignment vertical="center"/>
    </xf>
    <xf numFmtId="0" fontId="5" fillId="8" borderId="2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horizontal="right" vertical="center"/>
    </xf>
    <xf numFmtId="0" fontId="12" fillId="5" borderId="21" xfId="0" applyFont="1" applyFill="1" applyBorder="1" applyAlignment="1">
      <alignment horizontal="center" vertical="center"/>
    </xf>
    <xf numFmtId="0" fontId="12" fillId="5" borderId="22" xfId="0" applyFont="1" applyFill="1" applyBorder="1" applyAlignment="1">
      <alignment horizontal="center" vertical="center"/>
    </xf>
  </cellXfs>
  <cellStyles count="6">
    <cellStyle name="Euro" xfId="2"/>
    <cellStyle name="Normal" xfId="0" builtinId="0"/>
    <cellStyle name="Normal 2" xfId="3"/>
    <cellStyle name="Normal 2 2" xfId="5"/>
    <cellStyle name="Normal 3" xfId="4"/>
    <cellStyle name="Pourcentage" xfId="1" builtinId="5"/>
  </cellStyles>
  <dxfs count="4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628650</xdr:colOff>
          <xdr:row>1</xdr:row>
          <xdr:rowOff>9525</xdr:rowOff>
        </xdr:from>
        <xdr:to>
          <xdr:col>6</xdr:col>
          <xdr:colOff>180975</xdr:colOff>
          <xdr:row>2</xdr:row>
          <xdr:rowOff>152400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Ajouter Volume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V60"/>
  <sheetViews>
    <sheetView zoomScaleNormal="100" workbookViewId="0">
      <pane ySplit="2" topLeftCell="A3" activePane="bottomLeft" state="frozen"/>
      <selection pane="bottomLeft" activeCell="P1" sqref="P1"/>
    </sheetView>
  </sheetViews>
  <sheetFormatPr baseColWidth="10" defaultColWidth="11.42578125" defaultRowHeight="12.75" outlineLevelCol="1" x14ac:dyDescent="0.2"/>
  <cols>
    <col min="1" max="1" width="13.28515625" style="1" bestFit="1" customWidth="1"/>
    <col min="2" max="2" width="37.7109375" style="1" hidden="1" customWidth="1" outlineLevel="1"/>
    <col min="3" max="3" width="8.7109375" style="20" customWidth="1" collapsed="1"/>
    <col min="4" max="4" width="8.7109375" style="20" customWidth="1"/>
    <col min="5" max="5" width="5.28515625" style="20" bestFit="1" customWidth="1"/>
    <col min="6" max="6" width="20.28515625" style="20" customWidth="1"/>
    <col min="7" max="7" width="19.85546875" style="20" customWidth="1"/>
    <col min="8" max="8" width="7.85546875" style="20" hidden="1" customWidth="1" outlineLevel="1"/>
    <col min="9" max="9" width="9.140625" style="20" hidden="1" customWidth="1" outlineLevel="1"/>
    <col min="10" max="10" width="8.7109375" style="20" bestFit="1" customWidth="1" collapsed="1"/>
    <col min="11" max="13" width="7" style="20" customWidth="1"/>
    <col min="14" max="14" width="10.7109375" style="47" customWidth="1"/>
    <col min="15" max="15" width="10.140625" style="20" customWidth="1"/>
    <col min="16" max="17" width="9.5703125" style="21" customWidth="1"/>
    <col min="18" max="18" width="10.7109375" style="53" customWidth="1"/>
    <col min="19" max="19" width="9.5703125" style="20" customWidth="1"/>
    <col min="20" max="20" width="3.5703125" customWidth="1"/>
    <col min="21" max="21" width="14.28515625" style="1" customWidth="1"/>
    <col min="22" max="22" width="13.85546875" style="1" customWidth="1"/>
    <col min="23" max="16384" width="11.42578125" style="1"/>
  </cols>
  <sheetData>
    <row r="1" spans="1:22" ht="21.75" thickBot="1" x14ac:dyDescent="0.25">
      <c r="A1" s="85" t="s">
        <v>105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6"/>
      <c r="N1" s="68">
        <f>SUMPRODUCT(N3:N60,$O$3:$O$60)/1000</f>
        <v>15201.93469</v>
      </c>
      <c r="O1" s="69">
        <f>SUM(O3:O60)</f>
        <v>352699</v>
      </c>
      <c r="P1" s="64">
        <f>382-420</f>
        <v>-38</v>
      </c>
      <c r="Q1" s="64">
        <f>175-216</f>
        <v>-41</v>
      </c>
      <c r="R1" s="68">
        <f>SUMPRODUCT(R3:R60,$O$3:$O$60)/1000</f>
        <v>14893.778313982077</v>
      </c>
      <c r="S1" s="65">
        <f>(R1-N1)/R1</f>
        <v>-2.069027546412654E-2</v>
      </c>
      <c r="U1" s="73" t="s">
        <v>118</v>
      </c>
      <c r="V1" s="74">
        <f>(R1-N1)*1000</f>
        <v>-308156.37601792335</v>
      </c>
    </row>
    <row r="2" spans="1:22" ht="51" customHeight="1" thickBot="1" x14ac:dyDescent="0.25">
      <c r="A2" s="28" t="s">
        <v>0</v>
      </c>
      <c r="B2" s="29" t="s">
        <v>1</v>
      </c>
      <c r="C2" s="29" t="s">
        <v>2</v>
      </c>
      <c r="D2" s="29" t="s">
        <v>3</v>
      </c>
      <c r="E2" s="29" t="s">
        <v>4</v>
      </c>
      <c r="F2" s="29" t="s">
        <v>5</v>
      </c>
      <c r="G2" s="29" t="s">
        <v>6</v>
      </c>
      <c r="H2" s="29" t="s">
        <v>7</v>
      </c>
      <c r="I2" s="29" t="s">
        <v>8</v>
      </c>
      <c r="J2" s="29" t="s">
        <v>9</v>
      </c>
      <c r="K2" s="30" t="s">
        <v>106</v>
      </c>
      <c r="L2" s="30" t="s">
        <v>107</v>
      </c>
      <c r="M2" s="30" t="s">
        <v>15</v>
      </c>
      <c r="N2" s="63" t="s">
        <v>109</v>
      </c>
      <c r="O2" s="30" t="s">
        <v>108</v>
      </c>
      <c r="P2" s="31" t="s">
        <v>100</v>
      </c>
      <c r="Q2" s="70" t="s">
        <v>14</v>
      </c>
      <c r="R2" s="71" t="s">
        <v>13</v>
      </c>
      <c r="S2" s="72" t="s">
        <v>16</v>
      </c>
      <c r="U2" s="1" t="s">
        <v>113</v>
      </c>
    </row>
    <row r="3" spans="1:22" x14ac:dyDescent="0.2">
      <c r="A3" s="3" t="s">
        <v>17</v>
      </c>
      <c r="B3" s="4" t="s">
        <v>26</v>
      </c>
      <c r="C3" s="5">
        <v>17.5</v>
      </c>
      <c r="D3" s="6">
        <v>6</v>
      </c>
      <c r="E3" s="5"/>
      <c r="F3" s="7">
        <v>504252836</v>
      </c>
      <c r="G3" s="22" t="s">
        <v>55</v>
      </c>
      <c r="H3" s="22"/>
      <c r="I3" s="22" t="s">
        <v>10</v>
      </c>
      <c r="J3" s="23">
        <v>509004</v>
      </c>
      <c r="K3" s="24">
        <v>30.48</v>
      </c>
      <c r="L3" s="24">
        <v>20.8</v>
      </c>
      <c r="M3" s="24">
        <f>K3-L3</f>
        <v>9.68</v>
      </c>
      <c r="N3" s="58">
        <v>39.74</v>
      </c>
      <c r="O3" s="59">
        <v>14881</v>
      </c>
      <c r="P3" s="26">
        <f t="shared" ref="P3:P40" si="0">K3*$P$1/1000</f>
        <v>-1.1582399999999999</v>
      </c>
      <c r="Q3" s="60">
        <f t="shared" ref="Q3:Q40" si="1">M3*(-$Q$1/1000)</f>
        <v>0.39688000000000001</v>
      </c>
      <c r="R3" s="61">
        <f t="shared" ref="R3:R40" si="2">N3+((K3*$P$1)/1000)-((M3*$Q$1)/1000)</f>
        <v>38.978640000000006</v>
      </c>
      <c r="S3" s="62">
        <f>(R3-N3)/R3</f>
        <v>-1.9532749218546263E-2</v>
      </c>
      <c r="U3" s="1" t="s">
        <v>110</v>
      </c>
    </row>
    <row r="4" spans="1:22" x14ac:dyDescent="0.2">
      <c r="A4" s="3" t="s">
        <v>17</v>
      </c>
      <c r="B4" s="4" t="s">
        <v>27</v>
      </c>
      <c r="C4" s="5">
        <v>17.5</v>
      </c>
      <c r="D4" s="6">
        <v>6.75</v>
      </c>
      <c r="E4" s="5"/>
      <c r="F4" s="7">
        <v>500353577</v>
      </c>
      <c r="G4" s="22" t="s">
        <v>56</v>
      </c>
      <c r="H4" s="22"/>
      <c r="I4" s="15" t="s">
        <v>10</v>
      </c>
      <c r="J4" s="23">
        <v>509004</v>
      </c>
      <c r="K4" s="16">
        <v>33.630000000000003</v>
      </c>
      <c r="L4" s="16">
        <v>22</v>
      </c>
      <c r="M4" s="16">
        <f t="shared" ref="M4:M60" si="3">K4-L4</f>
        <v>11.630000000000003</v>
      </c>
      <c r="N4" s="48">
        <v>50.17</v>
      </c>
      <c r="O4" s="54">
        <v>1965</v>
      </c>
      <c r="P4" s="27">
        <f t="shared" si="0"/>
        <v>-1.2779400000000001</v>
      </c>
      <c r="Q4" s="34">
        <f t="shared" si="1"/>
        <v>0.47683000000000014</v>
      </c>
      <c r="R4" s="50">
        <f t="shared" si="2"/>
        <v>49.36889</v>
      </c>
      <c r="S4" s="36">
        <f>(R4-N4)/R4</f>
        <v>-1.6227020700688252E-2</v>
      </c>
      <c r="U4" s="1" t="s">
        <v>111</v>
      </c>
    </row>
    <row r="5" spans="1:22" x14ac:dyDescent="0.2">
      <c r="A5" s="3" t="s">
        <v>17</v>
      </c>
      <c r="B5" s="4" t="s">
        <v>28</v>
      </c>
      <c r="C5" s="5">
        <v>17.5</v>
      </c>
      <c r="D5" s="6">
        <v>6.75</v>
      </c>
      <c r="E5" s="5"/>
      <c r="F5" s="7">
        <v>504365427</v>
      </c>
      <c r="G5" s="22" t="s">
        <v>57</v>
      </c>
      <c r="H5" s="22"/>
      <c r="I5" s="15" t="s">
        <v>10</v>
      </c>
      <c r="J5" s="23">
        <v>509004</v>
      </c>
      <c r="K5" s="16">
        <v>32.36</v>
      </c>
      <c r="L5" s="16">
        <v>23</v>
      </c>
      <c r="M5" s="16">
        <f t="shared" si="3"/>
        <v>9.36</v>
      </c>
      <c r="N5" s="48">
        <v>46.68</v>
      </c>
      <c r="O5" s="54">
        <v>737</v>
      </c>
      <c r="P5" s="27">
        <f t="shared" si="0"/>
        <v>-1.2296800000000001</v>
      </c>
      <c r="Q5" s="34">
        <f t="shared" si="1"/>
        <v>0.38375999999999999</v>
      </c>
      <c r="R5" s="50">
        <f t="shared" si="2"/>
        <v>45.83408</v>
      </c>
      <c r="S5" s="36">
        <f>(R5-N5)/R5</f>
        <v>-1.8456135696407555E-2</v>
      </c>
    </row>
    <row r="6" spans="1:22" x14ac:dyDescent="0.2">
      <c r="A6" s="3" t="s">
        <v>17</v>
      </c>
      <c r="B6" s="4" t="s">
        <v>29</v>
      </c>
      <c r="C6" s="5">
        <v>19.5</v>
      </c>
      <c r="D6" s="6">
        <v>6.75</v>
      </c>
      <c r="E6" s="5"/>
      <c r="F6" s="7">
        <v>5801816427</v>
      </c>
      <c r="G6" s="22" t="s">
        <v>58</v>
      </c>
      <c r="H6" s="22"/>
      <c r="I6" s="15" t="s">
        <v>10</v>
      </c>
      <c r="J6" s="23">
        <v>509004</v>
      </c>
      <c r="K6" s="16">
        <v>37.54</v>
      </c>
      <c r="L6" s="16">
        <v>23.8</v>
      </c>
      <c r="M6" s="16">
        <f t="shared" si="3"/>
        <v>13.739999999999998</v>
      </c>
      <c r="N6" s="48">
        <v>48.91</v>
      </c>
      <c r="O6" s="54">
        <v>5332</v>
      </c>
      <c r="P6" s="27">
        <f t="shared" si="0"/>
        <v>-1.42652</v>
      </c>
      <c r="Q6" s="34">
        <f t="shared" si="1"/>
        <v>0.56333999999999995</v>
      </c>
      <c r="R6" s="50">
        <f t="shared" si="2"/>
        <v>48.046819999999997</v>
      </c>
      <c r="S6" s="36">
        <f>(R6-N6)/R6</f>
        <v>-1.7965392922986368E-2</v>
      </c>
      <c r="U6" s="1" t="s">
        <v>123</v>
      </c>
    </row>
    <row r="7" spans="1:22" x14ac:dyDescent="0.2">
      <c r="A7" s="3" t="s">
        <v>17</v>
      </c>
      <c r="B7" s="4" t="s">
        <v>11</v>
      </c>
      <c r="C7" s="5">
        <v>19.5</v>
      </c>
      <c r="D7" s="6">
        <v>7.5</v>
      </c>
      <c r="E7" s="5"/>
      <c r="F7" s="7">
        <v>5801816428</v>
      </c>
      <c r="G7" s="22" t="s">
        <v>59</v>
      </c>
      <c r="H7" s="22"/>
      <c r="I7" s="15" t="s">
        <v>10</v>
      </c>
      <c r="J7" s="23">
        <v>509004</v>
      </c>
      <c r="K7" s="16">
        <v>39.61</v>
      </c>
      <c r="L7" s="16">
        <v>25.8</v>
      </c>
      <c r="M7" s="16">
        <f t="shared" si="3"/>
        <v>13.809999999999999</v>
      </c>
      <c r="N7" s="48">
        <v>53.43</v>
      </c>
      <c r="O7" s="54">
        <v>6728</v>
      </c>
      <c r="P7" s="27">
        <f t="shared" si="0"/>
        <v>-1.50518</v>
      </c>
      <c r="Q7" s="34">
        <f t="shared" si="1"/>
        <v>0.56620999999999999</v>
      </c>
      <c r="R7" s="50">
        <f t="shared" si="2"/>
        <v>52.491029999999995</v>
      </c>
      <c r="S7" s="36">
        <f>(R7-N7)/R7</f>
        <v>-1.7888199183746345E-2</v>
      </c>
      <c r="U7" s="67" t="s">
        <v>119</v>
      </c>
    </row>
    <row r="8" spans="1:22" x14ac:dyDescent="0.2">
      <c r="A8" s="3" t="s">
        <v>17</v>
      </c>
      <c r="B8" s="4" t="s">
        <v>12</v>
      </c>
      <c r="C8" s="5">
        <v>19.5</v>
      </c>
      <c r="D8" s="6">
        <v>8.25</v>
      </c>
      <c r="E8" s="5"/>
      <c r="F8" s="7">
        <v>5801816430</v>
      </c>
      <c r="G8" s="22" t="s">
        <v>60</v>
      </c>
      <c r="H8" s="22"/>
      <c r="I8" s="15" t="s">
        <v>10</v>
      </c>
      <c r="J8" s="23">
        <v>509004</v>
      </c>
      <c r="K8" s="16">
        <v>44.56</v>
      </c>
      <c r="L8" s="16">
        <v>32</v>
      </c>
      <c r="M8" s="16">
        <f t="shared" si="3"/>
        <v>12.560000000000002</v>
      </c>
      <c r="N8" s="48">
        <v>54.79</v>
      </c>
      <c r="O8" s="54">
        <v>1030</v>
      </c>
      <c r="P8" s="27">
        <f t="shared" si="0"/>
        <v>-1.6932800000000001</v>
      </c>
      <c r="Q8" s="34">
        <f t="shared" si="1"/>
        <v>0.51496000000000008</v>
      </c>
      <c r="R8" s="50">
        <f t="shared" si="2"/>
        <v>53.61168</v>
      </c>
      <c r="S8" s="36">
        <f t="shared" ref="S8:S60" si="4">(R8-N8)/R8</f>
        <v>-2.1978792680997859E-2</v>
      </c>
    </row>
    <row r="9" spans="1:22" x14ac:dyDescent="0.2">
      <c r="A9" s="3" t="s">
        <v>17</v>
      </c>
      <c r="B9" s="4" t="s">
        <v>30</v>
      </c>
      <c r="C9" s="5">
        <v>22.5</v>
      </c>
      <c r="D9" s="6">
        <v>6.75</v>
      </c>
      <c r="E9" s="5"/>
      <c r="F9" s="7">
        <v>5801983078</v>
      </c>
      <c r="G9" s="22" t="s">
        <v>61</v>
      </c>
      <c r="H9" s="22"/>
      <c r="I9" s="15" t="s">
        <v>10</v>
      </c>
      <c r="J9" s="23">
        <v>509004</v>
      </c>
      <c r="K9" s="16">
        <v>47.57</v>
      </c>
      <c r="L9" s="16">
        <v>35.5</v>
      </c>
      <c r="M9" s="16">
        <f t="shared" si="3"/>
        <v>12.07</v>
      </c>
      <c r="N9" s="48">
        <v>57.32</v>
      </c>
      <c r="O9" s="55">
        <f>547+778</f>
        <v>1325</v>
      </c>
      <c r="P9" s="27">
        <f t="shared" si="0"/>
        <v>-1.80766</v>
      </c>
      <c r="Q9" s="34">
        <f t="shared" si="1"/>
        <v>0.49487000000000003</v>
      </c>
      <c r="R9" s="50">
        <f t="shared" si="2"/>
        <v>56.007210000000001</v>
      </c>
      <c r="S9" s="36">
        <f t="shared" si="4"/>
        <v>-2.3439660715111495E-2</v>
      </c>
      <c r="U9" s="1" t="s">
        <v>122</v>
      </c>
    </row>
    <row r="10" spans="1:22" x14ac:dyDescent="0.2">
      <c r="A10" s="3" t="s">
        <v>17</v>
      </c>
      <c r="B10" s="4" t="s">
        <v>31</v>
      </c>
      <c r="C10" s="5">
        <v>22.5</v>
      </c>
      <c r="D10" s="6">
        <v>7.5</v>
      </c>
      <c r="E10" s="5"/>
      <c r="F10" s="7">
        <v>504022012</v>
      </c>
      <c r="G10" s="22" t="s">
        <v>62</v>
      </c>
      <c r="H10" s="22"/>
      <c r="I10" s="15" t="s">
        <v>10</v>
      </c>
      <c r="J10" s="23">
        <v>509004</v>
      </c>
      <c r="K10" s="16">
        <v>57.03</v>
      </c>
      <c r="L10" s="16">
        <v>40</v>
      </c>
      <c r="M10" s="16">
        <f t="shared" si="3"/>
        <v>17.03</v>
      </c>
      <c r="N10" s="48">
        <v>59.57</v>
      </c>
      <c r="O10" s="54">
        <v>1091</v>
      </c>
      <c r="P10" s="27">
        <f t="shared" si="0"/>
        <v>-2.1671399999999998</v>
      </c>
      <c r="Q10" s="34">
        <f t="shared" si="1"/>
        <v>0.69823000000000013</v>
      </c>
      <c r="R10" s="50">
        <f t="shared" si="2"/>
        <v>58.101090000000006</v>
      </c>
      <c r="S10" s="36">
        <f t="shared" si="4"/>
        <v>-2.5281969753063044E-2</v>
      </c>
      <c r="U10" s="67" t="s">
        <v>120</v>
      </c>
    </row>
    <row r="11" spans="1:22" x14ac:dyDescent="0.2">
      <c r="A11" s="3" t="s">
        <v>17</v>
      </c>
      <c r="B11" s="4" t="s">
        <v>32</v>
      </c>
      <c r="C11" s="5">
        <v>22.5</v>
      </c>
      <c r="D11" s="6">
        <v>7.5</v>
      </c>
      <c r="E11" s="5"/>
      <c r="F11" s="7">
        <v>504259249</v>
      </c>
      <c r="G11" s="22" t="s">
        <v>63</v>
      </c>
      <c r="H11" s="22"/>
      <c r="I11" s="15" t="s">
        <v>10</v>
      </c>
      <c r="J11" s="23">
        <v>509004</v>
      </c>
      <c r="K11" s="16">
        <v>53.56</v>
      </c>
      <c r="L11" s="16">
        <v>35.5</v>
      </c>
      <c r="M11" s="16">
        <f t="shared" si="3"/>
        <v>18.060000000000002</v>
      </c>
      <c r="N11" s="48">
        <v>59.28</v>
      </c>
      <c r="O11" s="54">
        <v>963</v>
      </c>
      <c r="P11" s="27">
        <f t="shared" si="0"/>
        <v>-2.0352800000000002</v>
      </c>
      <c r="Q11" s="34">
        <f t="shared" si="1"/>
        <v>0.74046000000000012</v>
      </c>
      <c r="R11" s="50">
        <f t="shared" si="2"/>
        <v>57.98518</v>
      </c>
      <c r="S11" s="36">
        <f t="shared" si="4"/>
        <v>-2.233018850678745E-2</v>
      </c>
    </row>
    <row r="12" spans="1:22" x14ac:dyDescent="0.2">
      <c r="A12" s="3" t="s">
        <v>17</v>
      </c>
      <c r="B12" s="4" t="s">
        <v>33</v>
      </c>
      <c r="C12" s="5">
        <v>22.5</v>
      </c>
      <c r="D12" s="6">
        <v>8.25</v>
      </c>
      <c r="E12" s="5"/>
      <c r="F12" s="7">
        <v>5801754223</v>
      </c>
      <c r="G12" s="22" t="s">
        <v>64</v>
      </c>
      <c r="H12" s="22"/>
      <c r="I12" s="15" t="s">
        <v>10</v>
      </c>
      <c r="J12" s="23">
        <v>509004</v>
      </c>
      <c r="K12" s="16">
        <v>55.5</v>
      </c>
      <c r="L12" s="16">
        <v>36.5</v>
      </c>
      <c r="M12" s="16">
        <f t="shared" si="3"/>
        <v>19</v>
      </c>
      <c r="N12" s="48">
        <v>58.52</v>
      </c>
      <c r="O12" s="54">
        <v>4174</v>
      </c>
      <c r="P12" s="27">
        <f t="shared" si="0"/>
        <v>-2.109</v>
      </c>
      <c r="Q12" s="34">
        <f t="shared" si="1"/>
        <v>0.77900000000000003</v>
      </c>
      <c r="R12" s="50">
        <f t="shared" si="2"/>
        <v>57.190000000000005</v>
      </c>
      <c r="S12" s="36">
        <f t="shared" si="4"/>
        <v>-2.3255813953488341E-2</v>
      </c>
      <c r="U12" s="66" t="s">
        <v>121</v>
      </c>
    </row>
    <row r="13" spans="1:22" x14ac:dyDescent="0.2">
      <c r="A13" s="3" t="s">
        <v>17</v>
      </c>
      <c r="B13" s="4" t="s">
        <v>34</v>
      </c>
      <c r="C13" s="5">
        <v>22.5</v>
      </c>
      <c r="D13" s="6">
        <v>9</v>
      </c>
      <c r="E13" s="5"/>
      <c r="F13" s="7">
        <v>5801754217</v>
      </c>
      <c r="G13" s="22" t="s">
        <v>65</v>
      </c>
      <c r="H13" s="22"/>
      <c r="I13" s="15" t="s">
        <v>10</v>
      </c>
      <c r="J13" s="23">
        <v>509004</v>
      </c>
      <c r="K13" s="16">
        <v>55.46</v>
      </c>
      <c r="L13" s="16">
        <v>37.5</v>
      </c>
      <c r="M13" s="16">
        <f t="shared" si="3"/>
        <v>17.96</v>
      </c>
      <c r="N13" s="48">
        <v>59.81</v>
      </c>
      <c r="O13" s="54">
        <v>818</v>
      </c>
      <c r="P13" s="27">
        <f t="shared" si="0"/>
        <v>-2.1074799999999998</v>
      </c>
      <c r="Q13" s="34">
        <f t="shared" si="1"/>
        <v>0.73636000000000001</v>
      </c>
      <c r="R13" s="50">
        <f t="shared" si="2"/>
        <v>58.438879999999997</v>
      </c>
      <c r="S13" s="36">
        <f t="shared" si="4"/>
        <v>-2.3462461977368575E-2</v>
      </c>
    </row>
    <row r="14" spans="1:22" x14ac:dyDescent="0.2">
      <c r="A14" s="3" t="s">
        <v>17</v>
      </c>
      <c r="B14" s="4" t="s">
        <v>35</v>
      </c>
      <c r="C14" s="5">
        <v>20</v>
      </c>
      <c r="D14" s="6">
        <v>8.5</v>
      </c>
      <c r="E14" s="5"/>
      <c r="F14" s="7">
        <v>41201609</v>
      </c>
      <c r="G14" s="22" t="s">
        <v>66</v>
      </c>
      <c r="H14" s="22"/>
      <c r="I14" s="15" t="s">
        <v>10</v>
      </c>
      <c r="J14" s="23">
        <v>509004</v>
      </c>
      <c r="K14" s="16">
        <v>71.099999999999994</v>
      </c>
      <c r="L14" s="16">
        <v>51.3</v>
      </c>
      <c r="M14" s="16">
        <f t="shared" si="3"/>
        <v>19.799999999999997</v>
      </c>
      <c r="N14" s="48">
        <v>97.35</v>
      </c>
      <c r="O14" s="54">
        <v>261</v>
      </c>
      <c r="P14" s="27">
        <f t="shared" si="0"/>
        <v>-2.7017999999999995</v>
      </c>
      <c r="Q14" s="34">
        <f t="shared" si="1"/>
        <v>0.81179999999999997</v>
      </c>
      <c r="R14" s="50">
        <f t="shared" si="2"/>
        <v>95.46</v>
      </c>
      <c r="S14" s="36">
        <f t="shared" si="4"/>
        <v>-1.9798868636077945E-2</v>
      </c>
    </row>
    <row r="15" spans="1:22" x14ac:dyDescent="0.2">
      <c r="A15" s="3" t="s">
        <v>18</v>
      </c>
      <c r="B15" s="4" t="s">
        <v>36</v>
      </c>
      <c r="C15" s="5">
        <v>16</v>
      </c>
      <c r="D15" s="16" t="s">
        <v>103</v>
      </c>
      <c r="E15" s="5"/>
      <c r="F15" s="7">
        <v>504046314</v>
      </c>
      <c r="G15" s="22" t="s">
        <v>67</v>
      </c>
      <c r="H15" s="22"/>
      <c r="I15" s="15" t="s">
        <v>10</v>
      </c>
      <c r="J15" s="23">
        <v>509005</v>
      </c>
      <c r="K15" s="16">
        <v>16.25</v>
      </c>
      <c r="L15" s="16">
        <v>12.76</v>
      </c>
      <c r="M15" s="16">
        <f t="shared" si="3"/>
        <v>3.49</v>
      </c>
      <c r="N15" s="48">
        <v>22.05</v>
      </c>
      <c r="O15" s="54">
        <v>62375</v>
      </c>
      <c r="P15" s="27">
        <f t="shared" si="0"/>
        <v>-0.61750000000000005</v>
      </c>
      <c r="Q15" s="34">
        <f t="shared" si="1"/>
        <v>0.14309000000000002</v>
      </c>
      <c r="R15" s="50">
        <f t="shared" si="2"/>
        <v>21.575590000000002</v>
      </c>
      <c r="S15" s="36">
        <f t="shared" si="4"/>
        <v>-2.1988274712302136E-2</v>
      </c>
    </row>
    <row r="16" spans="1:22" x14ac:dyDescent="0.2">
      <c r="A16" s="3" t="s">
        <v>18</v>
      </c>
      <c r="B16" s="4" t="s">
        <v>37</v>
      </c>
      <c r="C16" s="5">
        <v>16</v>
      </c>
      <c r="D16" s="45">
        <v>5</v>
      </c>
      <c r="E16" s="5"/>
      <c r="F16" s="7">
        <v>504046315</v>
      </c>
      <c r="G16" s="22" t="s">
        <v>68</v>
      </c>
      <c r="H16" s="22"/>
      <c r="I16" s="15" t="s">
        <v>10</v>
      </c>
      <c r="J16" s="23">
        <v>509005</v>
      </c>
      <c r="K16" s="16">
        <v>16.420000000000002</v>
      </c>
      <c r="L16" s="16">
        <v>12.48</v>
      </c>
      <c r="M16" s="16">
        <f t="shared" si="3"/>
        <v>3.9400000000000013</v>
      </c>
      <c r="N16" s="48">
        <v>19.16</v>
      </c>
      <c r="O16" s="54">
        <v>595</v>
      </c>
      <c r="P16" s="27">
        <f t="shared" si="0"/>
        <v>-0.62396000000000007</v>
      </c>
      <c r="Q16" s="34">
        <f t="shared" si="1"/>
        <v>0.16154000000000007</v>
      </c>
      <c r="R16" s="50">
        <f t="shared" si="2"/>
        <v>18.697579999999999</v>
      </c>
      <c r="S16" s="36">
        <f t="shared" si="4"/>
        <v>-2.4731542798586859E-2</v>
      </c>
    </row>
    <row r="17" spans="1:19" x14ac:dyDescent="0.2">
      <c r="A17" s="3" t="s">
        <v>18</v>
      </c>
      <c r="B17" s="4" t="s">
        <v>38</v>
      </c>
      <c r="C17" s="5">
        <v>16</v>
      </c>
      <c r="D17" s="45">
        <v>6</v>
      </c>
      <c r="E17" s="5"/>
      <c r="F17" s="7">
        <v>500307777</v>
      </c>
      <c r="G17" s="22" t="s">
        <v>69</v>
      </c>
      <c r="H17" s="22"/>
      <c r="I17" s="15" t="s">
        <v>10</v>
      </c>
      <c r="J17" s="23">
        <v>509005</v>
      </c>
      <c r="K17" s="16">
        <v>21.49</v>
      </c>
      <c r="L17" s="16">
        <v>15</v>
      </c>
      <c r="M17" s="16">
        <f t="shared" si="3"/>
        <v>6.4899999999999984</v>
      </c>
      <c r="N17" s="48">
        <v>28.36</v>
      </c>
      <c r="O17" s="54">
        <v>72181</v>
      </c>
      <c r="P17" s="27">
        <f t="shared" si="0"/>
        <v>-0.8166199999999999</v>
      </c>
      <c r="Q17" s="34">
        <f t="shared" si="1"/>
        <v>0.26608999999999994</v>
      </c>
      <c r="R17" s="50">
        <f t="shared" si="2"/>
        <v>27.809469999999997</v>
      </c>
      <c r="S17" s="36">
        <f t="shared" si="4"/>
        <v>-1.9796493784311676E-2</v>
      </c>
    </row>
    <row r="18" spans="1:19" x14ac:dyDescent="0.2">
      <c r="A18" s="3" t="s">
        <v>19</v>
      </c>
      <c r="B18" s="4" t="s">
        <v>36</v>
      </c>
      <c r="C18" s="5">
        <v>16</v>
      </c>
      <c r="D18" s="16" t="s">
        <v>103</v>
      </c>
      <c r="E18" s="5"/>
      <c r="F18" s="7">
        <v>504046314</v>
      </c>
      <c r="G18" s="22" t="s">
        <v>67</v>
      </c>
      <c r="H18" s="22"/>
      <c r="I18" s="15" t="s">
        <v>10</v>
      </c>
      <c r="J18" s="23">
        <v>309003</v>
      </c>
      <c r="K18" s="16">
        <v>16.25</v>
      </c>
      <c r="L18" s="16">
        <v>12.76</v>
      </c>
      <c r="M18" s="16">
        <f t="shared" si="3"/>
        <v>3.49</v>
      </c>
      <c r="N18" s="48">
        <v>23.04</v>
      </c>
      <c r="O18" s="54">
        <v>29160</v>
      </c>
      <c r="P18" s="27">
        <f t="shared" si="0"/>
        <v>-0.61750000000000005</v>
      </c>
      <c r="Q18" s="34">
        <f t="shared" si="1"/>
        <v>0.14309000000000002</v>
      </c>
      <c r="R18" s="50">
        <f t="shared" si="2"/>
        <v>22.56559</v>
      </c>
      <c r="S18" s="36">
        <f t="shared" si="4"/>
        <v>-2.1023602750914062E-2</v>
      </c>
    </row>
    <row r="19" spans="1:19" x14ac:dyDescent="0.2">
      <c r="A19" s="3" t="s">
        <v>19</v>
      </c>
      <c r="B19" s="4" t="s">
        <v>37</v>
      </c>
      <c r="C19" s="5">
        <v>16</v>
      </c>
      <c r="D19" s="46">
        <v>5</v>
      </c>
      <c r="E19" s="5"/>
      <c r="F19" s="7">
        <v>504046315</v>
      </c>
      <c r="G19" s="22" t="s">
        <v>68</v>
      </c>
      <c r="H19" s="22"/>
      <c r="I19" s="15" t="s">
        <v>10</v>
      </c>
      <c r="J19" s="23">
        <v>309003</v>
      </c>
      <c r="K19" s="16">
        <v>16.420000000000002</v>
      </c>
      <c r="L19" s="16">
        <v>12.48</v>
      </c>
      <c r="M19" s="16">
        <f t="shared" si="3"/>
        <v>3.9400000000000013</v>
      </c>
      <c r="N19" s="48">
        <v>20.260000000000002</v>
      </c>
      <c r="O19" s="54">
        <v>3612</v>
      </c>
      <c r="P19" s="27">
        <f t="shared" si="0"/>
        <v>-0.62396000000000007</v>
      </c>
      <c r="Q19" s="34">
        <f t="shared" si="1"/>
        <v>0.16154000000000007</v>
      </c>
      <c r="R19" s="50">
        <f t="shared" si="2"/>
        <v>19.79758</v>
      </c>
      <c r="S19" s="36">
        <f t="shared" si="4"/>
        <v>-2.3357400247909169E-2</v>
      </c>
    </row>
    <row r="20" spans="1:19" x14ac:dyDescent="0.2">
      <c r="A20" s="3" t="s">
        <v>19</v>
      </c>
      <c r="B20" s="4" t="s">
        <v>38</v>
      </c>
      <c r="C20" s="5">
        <v>16</v>
      </c>
      <c r="D20" s="46">
        <v>6</v>
      </c>
      <c r="E20" s="5"/>
      <c r="F20" s="7">
        <v>500307777</v>
      </c>
      <c r="G20" s="22" t="s">
        <v>69</v>
      </c>
      <c r="H20" s="22"/>
      <c r="I20" s="15" t="s">
        <v>10</v>
      </c>
      <c r="J20" s="23">
        <v>309003</v>
      </c>
      <c r="K20" s="16">
        <v>21.49</v>
      </c>
      <c r="L20" s="16">
        <v>15</v>
      </c>
      <c r="M20" s="16">
        <f t="shared" si="3"/>
        <v>6.4899999999999984</v>
      </c>
      <c r="N20" s="48">
        <v>29.45</v>
      </c>
      <c r="O20" s="54">
        <v>17266</v>
      </c>
      <c r="P20" s="27">
        <f t="shared" si="0"/>
        <v>-0.8166199999999999</v>
      </c>
      <c r="Q20" s="34">
        <f t="shared" si="1"/>
        <v>0.26608999999999994</v>
      </c>
      <c r="R20" s="50">
        <f t="shared" si="2"/>
        <v>28.899469999999997</v>
      </c>
      <c r="S20" s="36">
        <f t="shared" si="4"/>
        <v>-1.9049830325608117E-2</v>
      </c>
    </row>
    <row r="21" spans="1:19" x14ac:dyDescent="0.2">
      <c r="A21" s="3" t="s">
        <v>18</v>
      </c>
      <c r="B21" s="4" t="s">
        <v>38</v>
      </c>
      <c r="C21" s="5">
        <v>16</v>
      </c>
      <c r="D21" s="46">
        <v>6</v>
      </c>
      <c r="E21" s="5"/>
      <c r="F21" s="7">
        <v>5801982252</v>
      </c>
      <c r="G21" s="22" t="s">
        <v>70</v>
      </c>
      <c r="H21" s="22"/>
      <c r="I21" s="15" t="s">
        <v>10</v>
      </c>
      <c r="J21" s="23">
        <v>509005</v>
      </c>
      <c r="K21" s="16">
        <v>21.49</v>
      </c>
      <c r="L21" s="16">
        <v>15</v>
      </c>
      <c r="M21" s="16">
        <f t="shared" si="3"/>
        <v>6.4899999999999984</v>
      </c>
      <c r="N21" s="48">
        <v>34.020000000000003</v>
      </c>
      <c r="O21" s="54">
        <v>1774</v>
      </c>
      <c r="P21" s="27">
        <f t="shared" si="0"/>
        <v>-0.8166199999999999</v>
      </c>
      <c r="Q21" s="34">
        <f t="shared" si="1"/>
        <v>0.26608999999999994</v>
      </c>
      <c r="R21" s="50">
        <f t="shared" si="2"/>
        <v>33.469470000000001</v>
      </c>
      <c r="S21" s="36">
        <f t="shared" si="4"/>
        <v>-1.6448721775397159E-2</v>
      </c>
    </row>
    <row r="22" spans="1:19" x14ac:dyDescent="0.2">
      <c r="A22" s="3" t="s">
        <v>20</v>
      </c>
      <c r="B22" s="4" t="s">
        <v>27</v>
      </c>
      <c r="C22" s="5">
        <v>17.5</v>
      </c>
      <c r="D22" s="6">
        <v>6.75</v>
      </c>
      <c r="E22" s="5"/>
      <c r="F22" s="7">
        <v>500353577</v>
      </c>
      <c r="G22" s="22" t="s">
        <v>56</v>
      </c>
      <c r="H22" s="22"/>
      <c r="I22" s="15" t="s">
        <v>10</v>
      </c>
      <c r="J22" s="23">
        <v>309002</v>
      </c>
      <c r="K22" s="16">
        <v>33.630000000000003</v>
      </c>
      <c r="L22" s="16">
        <v>22</v>
      </c>
      <c r="M22" s="16">
        <f t="shared" si="3"/>
        <v>11.630000000000003</v>
      </c>
      <c r="N22" s="48">
        <v>51.57</v>
      </c>
      <c r="O22" s="54">
        <v>162</v>
      </c>
      <c r="P22" s="27">
        <f t="shared" si="0"/>
        <v>-1.2779400000000001</v>
      </c>
      <c r="Q22" s="34">
        <f t="shared" si="1"/>
        <v>0.47683000000000014</v>
      </c>
      <c r="R22" s="50">
        <f t="shared" si="2"/>
        <v>50.768889999999999</v>
      </c>
      <c r="S22" s="36">
        <f t="shared" si="4"/>
        <v>-1.5779545308160201E-2</v>
      </c>
    </row>
    <row r="23" spans="1:19" x14ac:dyDescent="0.2">
      <c r="A23" s="3" t="s">
        <v>20</v>
      </c>
      <c r="B23" s="4" t="s">
        <v>39</v>
      </c>
      <c r="C23" s="5">
        <v>22.5</v>
      </c>
      <c r="D23" s="6">
        <v>11.75</v>
      </c>
      <c r="E23" s="5"/>
      <c r="F23" s="7">
        <v>5801423531</v>
      </c>
      <c r="G23" s="22" t="s">
        <v>71</v>
      </c>
      <c r="H23" s="22"/>
      <c r="I23" s="15" t="s">
        <v>10</v>
      </c>
      <c r="J23" s="23">
        <v>309002</v>
      </c>
      <c r="K23" s="16">
        <v>62.4</v>
      </c>
      <c r="L23" s="16">
        <v>44</v>
      </c>
      <c r="M23" s="16">
        <f t="shared" si="3"/>
        <v>18.399999999999999</v>
      </c>
      <c r="N23" s="48">
        <v>75.5</v>
      </c>
      <c r="O23" s="54">
        <v>2242</v>
      </c>
      <c r="P23" s="27">
        <f t="shared" si="0"/>
        <v>-2.3712</v>
      </c>
      <c r="Q23" s="34">
        <f t="shared" si="1"/>
        <v>0.75439999999999996</v>
      </c>
      <c r="R23" s="50">
        <f t="shared" si="2"/>
        <v>73.883200000000002</v>
      </c>
      <c r="S23" s="36">
        <f t="shared" si="4"/>
        <v>-2.1883188600385444E-2</v>
      </c>
    </row>
    <row r="24" spans="1:19" x14ac:dyDescent="0.2">
      <c r="A24" s="3" t="s">
        <v>20</v>
      </c>
      <c r="B24" s="4" t="s">
        <v>40</v>
      </c>
      <c r="C24" s="5">
        <v>22.5</v>
      </c>
      <c r="D24" s="6">
        <v>11.75</v>
      </c>
      <c r="E24" s="5"/>
      <c r="F24" s="7">
        <v>5801846458</v>
      </c>
      <c r="G24" s="22" t="s">
        <v>72</v>
      </c>
      <c r="H24" s="22"/>
      <c r="I24" s="15" t="s">
        <v>10</v>
      </c>
      <c r="J24" s="23">
        <v>309002</v>
      </c>
      <c r="K24" s="16">
        <v>60.46</v>
      </c>
      <c r="L24" s="16">
        <v>43.5</v>
      </c>
      <c r="M24" s="16">
        <f t="shared" si="3"/>
        <v>16.96</v>
      </c>
      <c r="N24" s="48">
        <v>75.5</v>
      </c>
      <c r="O24" s="54">
        <v>3997</v>
      </c>
      <c r="P24" s="27">
        <f t="shared" si="0"/>
        <v>-2.2974800000000002</v>
      </c>
      <c r="Q24" s="34">
        <f t="shared" si="1"/>
        <v>0.69536000000000009</v>
      </c>
      <c r="R24" s="50">
        <f t="shared" si="2"/>
        <v>73.897879999999986</v>
      </c>
      <c r="S24" s="36">
        <f t="shared" si="4"/>
        <v>-2.1680188930995232E-2</v>
      </c>
    </row>
    <row r="25" spans="1:19" x14ac:dyDescent="0.2">
      <c r="A25" s="3" t="s">
        <v>20</v>
      </c>
      <c r="B25" s="4" t="s">
        <v>33</v>
      </c>
      <c r="C25" s="5">
        <v>22.5</v>
      </c>
      <c r="D25" s="6">
        <v>8.25</v>
      </c>
      <c r="E25" s="5"/>
      <c r="F25" s="7">
        <v>5801754223</v>
      </c>
      <c r="G25" s="22" t="s">
        <v>64</v>
      </c>
      <c r="H25" s="22"/>
      <c r="I25" s="15" t="s">
        <v>10</v>
      </c>
      <c r="J25" s="23">
        <v>309002</v>
      </c>
      <c r="K25" s="16">
        <v>55.5</v>
      </c>
      <c r="L25" s="16">
        <v>36.5</v>
      </c>
      <c r="M25" s="16">
        <f t="shared" si="3"/>
        <v>19</v>
      </c>
      <c r="N25" s="48">
        <v>58.15</v>
      </c>
      <c r="O25" s="54">
        <v>978</v>
      </c>
      <c r="P25" s="27">
        <f t="shared" si="0"/>
        <v>-2.109</v>
      </c>
      <c r="Q25" s="34">
        <f t="shared" si="1"/>
        <v>0.77900000000000003</v>
      </c>
      <c r="R25" s="50">
        <f t="shared" si="2"/>
        <v>56.82</v>
      </c>
      <c r="S25" s="36">
        <f t="shared" si="4"/>
        <v>-2.3407250967968994E-2</v>
      </c>
    </row>
    <row r="26" spans="1:19" x14ac:dyDescent="0.2">
      <c r="A26" s="3" t="s">
        <v>20</v>
      </c>
      <c r="B26" s="4" t="s">
        <v>34</v>
      </c>
      <c r="C26" s="5">
        <v>22.5</v>
      </c>
      <c r="D26" s="6">
        <v>9</v>
      </c>
      <c r="E26" s="5"/>
      <c r="F26" s="7">
        <v>5801754217</v>
      </c>
      <c r="G26" s="22" t="s">
        <v>65</v>
      </c>
      <c r="H26" s="22"/>
      <c r="I26" s="15" t="s">
        <v>10</v>
      </c>
      <c r="J26" s="23">
        <v>309002</v>
      </c>
      <c r="K26" s="16">
        <v>55.456694499500003</v>
      </c>
      <c r="L26" s="16">
        <v>37.5</v>
      </c>
      <c r="M26" s="16">
        <f t="shared" si="3"/>
        <v>17.956694499500003</v>
      </c>
      <c r="N26" s="48">
        <v>60.15</v>
      </c>
      <c r="O26" s="54">
        <v>66202</v>
      </c>
      <c r="P26" s="27">
        <f t="shared" si="0"/>
        <v>-2.107354390981</v>
      </c>
      <c r="Q26" s="34">
        <f t="shared" si="1"/>
        <v>0.73622447447950012</v>
      </c>
      <c r="R26" s="50">
        <f t="shared" si="2"/>
        <v>58.778870083498497</v>
      </c>
      <c r="S26" s="36">
        <f t="shared" si="4"/>
        <v>-2.3326918577266618E-2</v>
      </c>
    </row>
    <row r="27" spans="1:19" x14ac:dyDescent="0.2">
      <c r="A27" s="3" t="s">
        <v>20</v>
      </c>
      <c r="B27" s="4" t="s">
        <v>41</v>
      </c>
      <c r="C27" s="5">
        <v>20.5</v>
      </c>
      <c r="D27" s="6">
        <v>16</v>
      </c>
      <c r="E27" s="5"/>
      <c r="F27" s="7">
        <v>5802046342</v>
      </c>
      <c r="G27" s="22" t="s">
        <v>73</v>
      </c>
      <c r="H27" s="22"/>
      <c r="I27" s="15" t="s">
        <v>10</v>
      </c>
      <c r="J27" s="23">
        <v>309002</v>
      </c>
      <c r="K27" s="16">
        <v>86.65</v>
      </c>
      <c r="L27" s="16">
        <v>47.5</v>
      </c>
      <c r="M27" s="16">
        <f t="shared" si="3"/>
        <v>39.150000000000006</v>
      </c>
      <c r="N27" s="48">
        <v>232.84</v>
      </c>
      <c r="O27" s="55">
        <f>672 +290</f>
        <v>962</v>
      </c>
      <c r="P27" s="27">
        <f t="shared" si="0"/>
        <v>-3.2927000000000004</v>
      </c>
      <c r="Q27" s="34">
        <f t="shared" si="1"/>
        <v>1.6051500000000003</v>
      </c>
      <c r="R27" s="50">
        <f t="shared" si="2"/>
        <v>231.15245000000002</v>
      </c>
      <c r="S27" s="36">
        <f>(R27-N27)/R27</f>
        <v>-7.3005931799554249E-3</v>
      </c>
    </row>
    <row r="28" spans="1:19" x14ac:dyDescent="0.2">
      <c r="A28" s="3" t="s">
        <v>20</v>
      </c>
      <c r="B28" s="4" t="s">
        <v>35</v>
      </c>
      <c r="C28" s="5">
        <v>20</v>
      </c>
      <c r="D28" s="6">
        <v>8.5</v>
      </c>
      <c r="E28" s="5"/>
      <c r="F28" s="7">
        <v>41201609</v>
      </c>
      <c r="G28" s="22" t="s">
        <v>74</v>
      </c>
      <c r="H28" s="22"/>
      <c r="I28" s="15" t="s">
        <v>10</v>
      </c>
      <c r="J28" s="23">
        <v>309002</v>
      </c>
      <c r="K28" s="16">
        <v>71.099999999999994</v>
      </c>
      <c r="L28" s="16">
        <v>51.3</v>
      </c>
      <c r="M28" s="16">
        <f t="shared" si="3"/>
        <v>19.799999999999997</v>
      </c>
      <c r="N28" s="48">
        <v>96.4</v>
      </c>
      <c r="O28" s="54">
        <v>12099</v>
      </c>
      <c r="P28" s="27">
        <f t="shared" si="0"/>
        <v>-2.7017999999999995</v>
      </c>
      <c r="Q28" s="34">
        <f t="shared" si="1"/>
        <v>0.81179999999999997</v>
      </c>
      <c r="R28" s="50">
        <f t="shared" si="2"/>
        <v>94.51</v>
      </c>
      <c r="S28" s="36">
        <f t="shared" si="4"/>
        <v>-1.9997883821817802E-2</v>
      </c>
    </row>
    <row r="29" spans="1:19" x14ac:dyDescent="0.2">
      <c r="A29" s="3" t="s">
        <v>20</v>
      </c>
      <c r="B29" s="4" t="s">
        <v>42</v>
      </c>
      <c r="C29" s="5">
        <v>20</v>
      </c>
      <c r="D29" s="6">
        <v>10</v>
      </c>
      <c r="E29" s="5"/>
      <c r="F29" s="7">
        <v>42116772</v>
      </c>
      <c r="G29" s="22" t="s">
        <v>75</v>
      </c>
      <c r="H29" s="22"/>
      <c r="I29" s="15" t="s">
        <v>10</v>
      </c>
      <c r="J29" s="23">
        <v>309002</v>
      </c>
      <c r="K29" s="16">
        <v>79.2</v>
      </c>
      <c r="L29" s="16">
        <v>59.1</v>
      </c>
      <c r="M29" s="16">
        <f t="shared" si="3"/>
        <v>20.100000000000001</v>
      </c>
      <c r="N29" s="48">
        <v>135.02000000000001</v>
      </c>
      <c r="O29" s="54">
        <v>3922</v>
      </c>
      <c r="P29" s="27">
        <f t="shared" si="0"/>
        <v>-3.0095999999999998</v>
      </c>
      <c r="Q29" s="34">
        <f t="shared" si="1"/>
        <v>0.82410000000000005</v>
      </c>
      <c r="R29" s="50">
        <f t="shared" si="2"/>
        <v>132.83449999999999</v>
      </c>
      <c r="S29" s="36">
        <f t="shared" si="4"/>
        <v>-1.6452804053164044E-2</v>
      </c>
    </row>
    <row r="30" spans="1:19" x14ac:dyDescent="0.2">
      <c r="A30" s="3" t="s">
        <v>20</v>
      </c>
      <c r="B30" s="4" t="s">
        <v>43</v>
      </c>
      <c r="C30" s="5">
        <v>20</v>
      </c>
      <c r="D30" s="6">
        <v>10</v>
      </c>
      <c r="E30" s="5"/>
      <c r="F30" s="7">
        <v>5801809285</v>
      </c>
      <c r="G30" s="22" t="s">
        <v>76</v>
      </c>
      <c r="H30" s="22"/>
      <c r="I30" s="15" t="s">
        <v>10</v>
      </c>
      <c r="J30" s="23">
        <v>309002</v>
      </c>
      <c r="K30" s="16">
        <v>100.2</v>
      </c>
      <c r="L30" s="16">
        <v>71.05</v>
      </c>
      <c r="M30" s="16">
        <f t="shared" si="3"/>
        <v>29.150000000000006</v>
      </c>
      <c r="N30" s="48">
        <v>149.61000000000001</v>
      </c>
      <c r="O30" s="54">
        <v>1877</v>
      </c>
      <c r="P30" s="27">
        <f t="shared" si="0"/>
        <v>-3.8075999999999999</v>
      </c>
      <c r="Q30" s="34">
        <f t="shared" si="1"/>
        <v>1.1951500000000004</v>
      </c>
      <c r="R30" s="50">
        <f t="shared" si="2"/>
        <v>146.99755000000002</v>
      </c>
      <c r="S30" s="36">
        <f t="shared" si="4"/>
        <v>-1.7772064908564769E-2</v>
      </c>
    </row>
    <row r="31" spans="1:19" x14ac:dyDescent="0.2">
      <c r="A31" s="3" t="s">
        <v>20</v>
      </c>
      <c r="B31" s="4" t="s">
        <v>43</v>
      </c>
      <c r="C31" s="5">
        <v>20</v>
      </c>
      <c r="D31" s="6">
        <v>10</v>
      </c>
      <c r="E31" s="5"/>
      <c r="F31" s="7">
        <v>93248033</v>
      </c>
      <c r="G31" s="22" t="s">
        <v>77</v>
      </c>
      <c r="H31" s="22"/>
      <c r="I31" s="15" t="s">
        <v>10</v>
      </c>
      <c r="J31" s="23">
        <v>309002</v>
      </c>
      <c r="K31" s="16">
        <v>100.2</v>
      </c>
      <c r="L31" s="16">
        <v>71.05</v>
      </c>
      <c r="M31" s="16">
        <f t="shared" si="3"/>
        <v>29.150000000000006</v>
      </c>
      <c r="N31" s="48">
        <v>149.61000000000001</v>
      </c>
      <c r="O31" s="54">
        <v>32</v>
      </c>
      <c r="P31" s="27">
        <f t="shared" si="0"/>
        <v>-3.8075999999999999</v>
      </c>
      <c r="Q31" s="34">
        <f t="shared" si="1"/>
        <v>1.1951500000000004</v>
      </c>
      <c r="R31" s="50">
        <f t="shared" si="2"/>
        <v>146.99755000000002</v>
      </c>
      <c r="S31" s="36">
        <f t="shared" si="4"/>
        <v>-1.7772064908564769E-2</v>
      </c>
    </row>
    <row r="32" spans="1:19" x14ac:dyDescent="0.2">
      <c r="A32" s="3" t="s">
        <v>21</v>
      </c>
      <c r="B32" s="4" t="s">
        <v>39</v>
      </c>
      <c r="C32" s="5">
        <v>22.5</v>
      </c>
      <c r="D32" s="6">
        <v>11.75</v>
      </c>
      <c r="E32" s="5"/>
      <c r="F32" s="7">
        <v>5801423531</v>
      </c>
      <c r="G32" s="22" t="s">
        <v>71</v>
      </c>
      <c r="H32" s="22"/>
      <c r="I32" s="15" t="s">
        <v>10</v>
      </c>
      <c r="J32" s="23">
        <v>509002</v>
      </c>
      <c r="K32" s="16">
        <v>62.4</v>
      </c>
      <c r="L32" s="16">
        <v>44</v>
      </c>
      <c r="M32" s="16">
        <f t="shared" si="3"/>
        <v>18.399999999999999</v>
      </c>
      <c r="N32" s="48">
        <v>75.5</v>
      </c>
      <c r="O32" s="54">
        <v>528</v>
      </c>
      <c r="P32" s="27">
        <f t="shared" si="0"/>
        <v>-2.3712</v>
      </c>
      <c r="Q32" s="34">
        <f t="shared" si="1"/>
        <v>0.75439999999999996</v>
      </c>
      <c r="R32" s="50">
        <f t="shared" si="2"/>
        <v>73.883200000000002</v>
      </c>
      <c r="S32" s="36">
        <f t="shared" si="4"/>
        <v>-2.1883188600385444E-2</v>
      </c>
    </row>
    <row r="33" spans="1:20" x14ac:dyDescent="0.2">
      <c r="A33" s="3" t="s">
        <v>21</v>
      </c>
      <c r="B33" s="4" t="s">
        <v>35</v>
      </c>
      <c r="C33" s="5">
        <v>20</v>
      </c>
      <c r="D33" s="6">
        <v>8.5</v>
      </c>
      <c r="E33" s="5"/>
      <c r="F33" s="7" t="s">
        <v>53</v>
      </c>
      <c r="G33" s="22" t="s">
        <v>66</v>
      </c>
      <c r="H33" s="22"/>
      <c r="I33" s="15" t="s">
        <v>10</v>
      </c>
      <c r="J33" s="23">
        <v>509002</v>
      </c>
      <c r="K33" s="16">
        <v>71.099999999999994</v>
      </c>
      <c r="L33" s="16">
        <v>51.3</v>
      </c>
      <c r="M33" s="16">
        <f t="shared" si="3"/>
        <v>19.799999999999997</v>
      </c>
      <c r="N33" s="48">
        <v>97.35</v>
      </c>
      <c r="O33" s="54">
        <v>56</v>
      </c>
      <c r="P33" s="27">
        <f t="shared" si="0"/>
        <v>-2.7017999999999995</v>
      </c>
      <c r="Q33" s="34">
        <f t="shared" si="1"/>
        <v>0.81179999999999997</v>
      </c>
      <c r="R33" s="50">
        <f t="shared" si="2"/>
        <v>95.46</v>
      </c>
      <c r="S33" s="36">
        <f t="shared" si="4"/>
        <v>-1.9798868636077945E-2</v>
      </c>
    </row>
    <row r="34" spans="1:20" x14ac:dyDescent="0.2">
      <c r="A34" s="3" t="s">
        <v>21</v>
      </c>
      <c r="B34" s="4" t="s">
        <v>44</v>
      </c>
      <c r="C34" s="5">
        <v>20</v>
      </c>
      <c r="D34" s="6">
        <v>10</v>
      </c>
      <c r="E34" s="5"/>
      <c r="F34" s="7">
        <v>98172864</v>
      </c>
      <c r="G34" s="22" t="s">
        <v>78</v>
      </c>
      <c r="H34" s="22"/>
      <c r="I34" s="15" t="s">
        <v>10</v>
      </c>
      <c r="J34" s="23">
        <v>509002</v>
      </c>
      <c r="K34" s="16">
        <v>79.2</v>
      </c>
      <c r="L34" s="16">
        <v>59.1</v>
      </c>
      <c r="M34" s="16">
        <f t="shared" si="3"/>
        <v>20.100000000000001</v>
      </c>
      <c r="N34" s="48">
        <v>134.97999999999999</v>
      </c>
      <c r="O34" s="54">
        <v>1582</v>
      </c>
      <c r="P34" s="27">
        <f t="shared" si="0"/>
        <v>-3.0095999999999998</v>
      </c>
      <c r="Q34" s="34">
        <f t="shared" si="1"/>
        <v>0.82410000000000005</v>
      </c>
      <c r="R34" s="50">
        <f t="shared" si="2"/>
        <v>132.79449999999997</v>
      </c>
      <c r="S34" s="36">
        <f t="shared" si="4"/>
        <v>-1.6457759922286083E-2</v>
      </c>
    </row>
    <row r="35" spans="1:20" x14ac:dyDescent="0.2">
      <c r="A35" s="3" t="s">
        <v>21</v>
      </c>
      <c r="B35" s="4" t="s">
        <v>45</v>
      </c>
      <c r="C35" s="5">
        <v>20</v>
      </c>
      <c r="D35" s="6">
        <v>10</v>
      </c>
      <c r="E35" s="5"/>
      <c r="F35" s="7">
        <v>98178788</v>
      </c>
      <c r="G35" s="22" t="s">
        <v>79</v>
      </c>
      <c r="H35" s="22"/>
      <c r="I35" s="15" t="s">
        <v>10</v>
      </c>
      <c r="J35" s="23">
        <v>509002</v>
      </c>
      <c r="K35" s="16">
        <v>79.2</v>
      </c>
      <c r="L35" s="16">
        <v>59.1</v>
      </c>
      <c r="M35" s="16">
        <f t="shared" si="3"/>
        <v>20.100000000000001</v>
      </c>
      <c r="N35" s="48">
        <v>134.97999999999999</v>
      </c>
      <c r="O35" s="54">
        <v>997</v>
      </c>
      <c r="P35" s="27">
        <f t="shared" si="0"/>
        <v>-3.0095999999999998</v>
      </c>
      <c r="Q35" s="34">
        <f t="shared" si="1"/>
        <v>0.82410000000000005</v>
      </c>
      <c r="R35" s="50">
        <f t="shared" si="2"/>
        <v>132.79449999999997</v>
      </c>
      <c r="S35" s="36">
        <f t="shared" si="4"/>
        <v>-1.6457759922286083E-2</v>
      </c>
    </row>
    <row r="36" spans="1:20" x14ac:dyDescent="0.2">
      <c r="A36" s="3" t="s">
        <v>21</v>
      </c>
      <c r="B36" s="4" t="s">
        <v>45</v>
      </c>
      <c r="C36" s="5">
        <v>20</v>
      </c>
      <c r="D36" s="6">
        <v>10</v>
      </c>
      <c r="E36" s="5"/>
      <c r="F36" s="7">
        <v>98178788</v>
      </c>
      <c r="G36" s="22" t="s">
        <v>80</v>
      </c>
      <c r="H36" s="22"/>
      <c r="I36" s="15" t="s">
        <v>10</v>
      </c>
      <c r="J36" s="23">
        <v>509002</v>
      </c>
      <c r="K36" s="16">
        <v>79.2</v>
      </c>
      <c r="L36" s="16">
        <v>59.1</v>
      </c>
      <c r="M36" s="16">
        <f t="shared" si="3"/>
        <v>20.100000000000001</v>
      </c>
      <c r="N36" s="48">
        <v>130.5</v>
      </c>
      <c r="O36" s="54">
        <v>972</v>
      </c>
      <c r="P36" s="27">
        <f t="shared" si="0"/>
        <v>-3.0095999999999998</v>
      </c>
      <c r="Q36" s="34">
        <f t="shared" si="1"/>
        <v>0.82410000000000005</v>
      </c>
      <c r="R36" s="50">
        <f t="shared" si="2"/>
        <v>128.31449999999998</v>
      </c>
      <c r="S36" s="36">
        <f t="shared" si="4"/>
        <v>-1.7032369685421517E-2</v>
      </c>
    </row>
    <row r="37" spans="1:20" x14ac:dyDescent="0.2">
      <c r="A37" s="3" t="s">
        <v>21</v>
      </c>
      <c r="B37" s="4" t="s">
        <v>46</v>
      </c>
      <c r="C37" s="5">
        <v>20</v>
      </c>
      <c r="D37" s="6">
        <v>8.5</v>
      </c>
      <c r="E37" s="5"/>
      <c r="F37" s="7" t="s">
        <v>54</v>
      </c>
      <c r="G37" s="22" t="s">
        <v>81</v>
      </c>
      <c r="H37" s="22"/>
      <c r="I37" s="15" t="s">
        <v>10</v>
      </c>
      <c r="J37" s="23">
        <v>509002</v>
      </c>
      <c r="K37" s="16">
        <v>71.099999999999994</v>
      </c>
      <c r="L37" s="16">
        <v>51.3</v>
      </c>
      <c r="M37" s="16">
        <f t="shared" si="3"/>
        <v>19.799999999999997</v>
      </c>
      <c r="N37" s="48">
        <v>101.11</v>
      </c>
      <c r="O37" s="54">
        <v>94</v>
      </c>
      <c r="P37" s="27">
        <f t="shared" si="0"/>
        <v>-2.7017999999999995</v>
      </c>
      <c r="Q37" s="34">
        <f t="shared" si="1"/>
        <v>0.81179999999999997</v>
      </c>
      <c r="R37" s="50">
        <f t="shared" si="2"/>
        <v>99.22</v>
      </c>
      <c r="S37" s="36">
        <f t="shared" si="4"/>
        <v>-1.9048578915541226E-2</v>
      </c>
    </row>
    <row r="38" spans="1:20" x14ac:dyDescent="0.2">
      <c r="A38" s="3" t="s">
        <v>21</v>
      </c>
      <c r="B38" s="4" t="s">
        <v>45</v>
      </c>
      <c r="C38" s="5">
        <v>20</v>
      </c>
      <c r="D38" s="6">
        <v>10</v>
      </c>
      <c r="E38" s="5"/>
      <c r="F38" s="7">
        <v>5949795317</v>
      </c>
      <c r="G38" s="22" t="s">
        <v>82</v>
      </c>
      <c r="H38" s="22"/>
      <c r="I38" s="15" t="s">
        <v>10</v>
      </c>
      <c r="J38" s="23">
        <v>509002</v>
      </c>
      <c r="K38" s="16">
        <v>79.2</v>
      </c>
      <c r="L38" s="16">
        <v>59.1</v>
      </c>
      <c r="M38" s="16">
        <f t="shared" si="3"/>
        <v>20.100000000000001</v>
      </c>
      <c r="N38" s="48">
        <v>134.97999999999999</v>
      </c>
      <c r="O38" s="54">
        <v>515</v>
      </c>
      <c r="P38" s="27">
        <f t="shared" si="0"/>
        <v>-3.0095999999999998</v>
      </c>
      <c r="Q38" s="34">
        <f t="shared" si="1"/>
        <v>0.82410000000000005</v>
      </c>
      <c r="R38" s="50">
        <f t="shared" si="2"/>
        <v>132.79449999999997</v>
      </c>
      <c r="S38" s="36">
        <f t="shared" si="4"/>
        <v>-1.6457759922286083E-2</v>
      </c>
    </row>
    <row r="39" spans="1:20" x14ac:dyDescent="0.2">
      <c r="A39" s="3" t="s">
        <v>22</v>
      </c>
      <c r="B39" s="4" t="s">
        <v>47</v>
      </c>
      <c r="C39" s="5">
        <v>22.5</v>
      </c>
      <c r="D39" s="6">
        <v>7.5</v>
      </c>
      <c r="E39" s="5" t="s">
        <v>101</v>
      </c>
      <c r="F39" s="7">
        <v>5801931003</v>
      </c>
      <c r="G39" s="22" t="s">
        <v>83</v>
      </c>
      <c r="H39" s="22"/>
      <c r="I39" s="15" t="s">
        <v>10</v>
      </c>
      <c r="J39" s="23">
        <v>208000</v>
      </c>
      <c r="K39" s="16">
        <v>54.14</v>
      </c>
      <c r="L39" s="16">
        <v>35.299999999999997</v>
      </c>
      <c r="M39" s="16">
        <f t="shared" si="3"/>
        <v>18.840000000000003</v>
      </c>
      <c r="N39" s="48">
        <v>60.13</v>
      </c>
      <c r="O39" s="55">
        <f>48+336</f>
        <v>384</v>
      </c>
      <c r="P39" s="27">
        <f t="shared" si="0"/>
        <v>-2.0573200000000003</v>
      </c>
      <c r="Q39" s="34">
        <f t="shared" si="1"/>
        <v>0.77244000000000013</v>
      </c>
      <c r="R39" s="50">
        <f t="shared" si="2"/>
        <v>58.845120000000009</v>
      </c>
      <c r="S39" s="36">
        <f t="shared" si="4"/>
        <v>-2.1834945701529607E-2</v>
      </c>
    </row>
    <row r="40" spans="1:20" x14ac:dyDescent="0.2">
      <c r="A40" s="8" t="s">
        <v>22</v>
      </c>
      <c r="B40" s="9" t="s">
        <v>48</v>
      </c>
      <c r="C40" s="5">
        <v>22.5</v>
      </c>
      <c r="D40" s="11">
        <v>15</v>
      </c>
      <c r="E40" s="10"/>
      <c r="F40" s="12">
        <v>500640860701</v>
      </c>
      <c r="G40" s="15" t="s">
        <v>84</v>
      </c>
      <c r="H40" s="15"/>
      <c r="I40" s="15" t="s">
        <v>10</v>
      </c>
      <c r="J40" s="18">
        <v>208000</v>
      </c>
      <c r="K40" s="16">
        <v>60.1</v>
      </c>
      <c r="L40" s="16">
        <v>47.8</v>
      </c>
      <c r="M40" s="16">
        <f t="shared" si="3"/>
        <v>12.300000000000004</v>
      </c>
      <c r="N40" s="48">
        <v>123</v>
      </c>
      <c r="O40" s="54">
        <v>368</v>
      </c>
      <c r="P40" s="27">
        <f t="shared" si="0"/>
        <v>-2.2838000000000003</v>
      </c>
      <c r="Q40" s="34">
        <f t="shared" si="1"/>
        <v>0.50430000000000019</v>
      </c>
      <c r="R40" s="50">
        <f t="shared" si="2"/>
        <v>121.2205</v>
      </c>
      <c r="S40" s="36">
        <f t="shared" si="4"/>
        <v>-1.4679860254659886E-2</v>
      </c>
    </row>
    <row r="41" spans="1:20" s="2" customFormat="1" x14ac:dyDescent="0.2">
      <c r="A41" s="13" t="s">
        <v>22</v>
      </c>
      <c r="B41" s="14" t="s">
        <v>49</v>
      </c>
      <c r="C41" s="5">
        <v>22.5</v>
      </c>
      <c r="D41" s="16">
        <v>9</v>
      </c>
      <c r="E41" s="10"/>
      <c r="F41" s="17">
        <v>7173201</v>
      </c>
      <c r="G41" s="15" t="s">
        <v>85</v>
      </c>
      <c r="H41" s="15"/>
      <c r="I41" s="15" t="s">
        <v>10</v>
      </c>
      <c r="J41" s="18">
        <v>208000</v>
      </c>
      <c r="K41" s="16">
        <v>52.25</v>
      </c>
      <c r="L41" s="16">
        <v>36.200000000000003</v>
      </c>
      <c r="M41" s="16">
        <f t="shared" si="3"/>
        <v>16.049999999999997</v>
      </c>
      <c r="N41" s="48">
        <v>77.34</v>
      </c>
      <c r="O41" s="56">
        <v>16</v>
      </c>
      <c r="P41" s="27">
        <v>0</v>
      </c>
      <c r="Q41" s="34">
        <v>0</v>
      </c>
      <c r="R41" s="51">
        <f>N41</f>
        <v>77.34</v>
      </c>
      <c r="S41" s="36">
        <f t="shared" si="4"/>
        <v>0</v>
      </c>
      <c r="T41"/>
    </row>
    <row r="42" spans="1:20" s="2" customFormat="1" x14ac:dyDescent="0.2">
      <c r="A42" s="13" t="s">
        <v>23</v>
      </c>
      <c r="B42" s="14" t="s">
        <v>47</v>
      </c>
      <c r="C42" s="5">
        <v>22.5</v>
      </c>
      <c r="D42" s="16">
        <v>7.5</v>
      </c>
      <c r="E42" s="10" t="s">
        <v>101</v>
      </c>
      <c r="F42" s="12">
        <v>5801931003</v>
      </c>
      <c r="G42" s="15" t="s">
        <v>83</v>
      </c>
      <c r="H42" s="15"/>
      <c r="I42" s="15" t="s">
        <v>10</v>
      </c>
      <c r="J42" s="18">
        <v>209001</v>
      </c>
      <c r="K42" s="16">
        <v>54.14</v>
      </c>
      <c r="L42" s="16">
        <v>35.5</v>
      </c>
      <c r="M42" s="16">
        <f t="shared" si="3"/>
        <v>18.64</v>
      </c>
      <c r="N42" s="48">
        <v>60.13</v>
      </c>
      <c r="O42" s="56">
        <v>9024</v>
      </c>
      <c r="P42" s="27">
        <f>K42*$P$1/1000</f>
        <v>-2.0573200000000003</v>
      </c>
      <c r="Q42" s="34">
        <f>M42*(-$Q$1/1000)</f>
        <v>0.76424000000000003</v>
      </c>
      <c r="R42" s="50">
        <f>N42+((K42*$P$1)/1000)-((M42*$Q$1)/1000)</f>
        <v>58.836920000000006</v>
      </c>
      <c r="S42" s="36">
        <f t="shared" si="4"/>
        <v>-2.1977357074435509E-2</v>
      </c>
      <c r="T42"/>
    </row>
    <row r="43" spans="1:20" s="2" customFormat="1" x14ac:dyDescent="0.2">
      <c r="A43" s="13" t="s">
        <v>23</v>
      </c>
      <c r="B43" s="14" t="s">
        <v>33</v>
      </c>
      <c r="C43" s="15">
        <v>22.5</v>
      </c>
      <c r="D43" s="16">
        <v>8.25</v>
      </c>
      <c r="E43" s="10" t="s">
        <v>101</v>
      </c>
      <c r="F43" s="17">
        <v>5801754223</v>
      </c>
      <c r="G43" s="15" t="s">
        <v>86</v>
      </c>
      <c r="H43" s="15"/>
      <c r="I43" s="15" t="s">
        <v>10</v>
      </c>
      <c r="J43" s="18">
        <v>209001</v>
      </c>
      <c r="K43" s="16">
        <v>55.5</v>
      </c>
      <c r="L43" s="16">
        <v>36.5</v>
      </c>
      <c r="M43" s="16">
        <f t="shared" si="3"/>
        <v>19</v>
      </c>
      <c r="N43" s="48">
        <v>63.83</v>
      </c>
      <c r="O43" s="56">
        <v>1728</v>
      </c>
      <c r="P43" s="27">
        <f>K43*$P$1/1000</f>
        <v>-2.109</v>
      </c>
      <c r="Q43" s="34">
        <f>M43*(-$Q$1/1000)</f>
        <v>0.77900000000000003</v>
      </c>
      <c r="R43" s="50">
        <f>N43+((K43*$P$1)/1000)-((M43*$Q$1)/1000)</f>
        <v>62.5</v>
      </c>
      <c r="S43" s="36">
        <f t="shared" si="4"/>
        <v>-2.1279999999999973E-2</v>
      </c>
      <c r="T43"/>
    </row>
    <row r="44" spans="1:20" s="2" customFormat="1" x14ac:dyDescent="0.2">
      <c r="A44" s="13" t="s">
        <v>23</v>
      </c>
      <c r="B44" s="14" t="s">
        <v>50</v>
      </c>
      <c r="C44" s="15">
        <v>22.5</v>
      </c>
      <c r="D44" s="16">
        <v>15</v>
      </c>
      <c r="E44" s="10"/>
      <c r="F44" s="17">
        <v>5801482589</v>
      </c>
      <c r="G44" s="15" t="s">
        <v>87</v>
      </c>
      <c r="H44" s="15"/>
      <c r="I44" s="15" t="s">
        <v>10</v>
      </c>
      <c r="J44" s="18">
        <v>209001</v>
      </c>
      <c r="K44" s="16">
        <v>61.09</v>
      </c>
      <c r="L44" s="16">
        <v>47.8</v>
      </c>
      <c r="M44" s="16">
        <f t="shared" si="3"/>
        <v>13.290000000000006</v>
      </c>
      <c r="N44" s="48">
        <v>163.35</v>
      </c>
      <c r="O44" s="56">
        <v>72</v>
      </c>
      <c r="P44" s="27">
        <v>0</v>
      </c>
      <c r="Q44" s="34">
        <v>0</v>
      </c>
      <c r="R44" s="51">
        <f>N44</f>
        <v>163.35</v>
      </c>
      <c r="S44" s="36">
        <f t="shared" si="4"/>
        <v>0</v>
      </c>
      <c r="T44"/>
    </row>
    <row r="45" spans="1:20" x14ac:dyDescent="0.2">
      <c r="A45" s="8" t="s">
        <v>24</v>
      </c>
      <c r="B45" s="9" t="s">
        <v>35</v>
      </c>
      <c r="C45" s="10">
        <v>20</v>
      </c>
      <c r="D45" s="11">
        <v>8.5</v>
      </c>
      <c r="E45" s="10"/>
      <c r="F45" s="12">
        <v>41201609</v>
      </c>
      <c r="G45" s="15" t="s">
        <v>66</v>
      </c>
      <c r="H45" s="15"/>
      <c r="I45" s="15" t="s">
        <v>104</v>
      </c>
      <c r="J45" s="18">
        <v>509003</v>
      </c>
      <c r="K45" s="16">
        <v>71.099999999999994</v>
      </c>
      <c r="L45" s="16">
        <v>51.3</v>
      </c>
      <c r="M45" s="16">
        <f t="shared" si="3"/>
        <v>19.799999999999997</v>
      </c>
      <c r="N45" s="48">
        <v>98.42</v>
      </c>
      <c r="O45" s="54">
        <v>12</v>
      </c>
      <c r="P45" s="27">
        <f t="shared" ref="P45:P60" si="5">K45*$P$1/1000</f>
        <v>-2.7017999999999995</v>
      </c>
      <c r="Q45" s="34">
        <f t="shared" ref="Q45:Q60" si="6">M45*(-$Q$1/1000)</f>
        <v>0.81179999999999997</v>
      </c>
      <c r="R45" s="50">
        <f t="shared" ref="R45:R60" si="7">N45+((K45*$P$1)/1000)-((M45*$Q$1)/1000)</f>
        <v>96.53</v>
      </c>
      <c r="S45" s="36">
        <f t="shared" si="4"/>
        <v>-1.9579405366207402E-2</v>
      </c>
    </row>
    <row r="46" spans="1:20" x14ac:dyDescent="0.2">
      <c r="A46" s="8" t="s">
        <v>24</v>
      </c>
      <c r="B46" s="9" t="s">
        <v>12</v>
      </c>
      <c r="C46" s="10">
        <v>19.5</v>
      </c>
      <c r="D46" s="11">
        <v>8.25</v>
      </c>
      <c r="E46" s="10"/>
      <c r="F46" s="12">
        <v>5801816430</v>
      </c>
      <c r="G46" s="15" t="s">
        <v>88</v>
      </c>
      <c r="H46" s="15"/>
      <c r="I46" s="15" t="s">
        <v>104</v>
      </c>
      <c r="J46" s="18">
        <v>509003</v>
      </c>
      <c r="K46" s="16">
        <v>44.56</v>
      </c>
      <c r="L46" s="16">
        <v>32</v>
      </c>
      <c r="M46" s="16">
        <f t="shared" si="3"/>
        <v>12.560000000000002</v>
      </c>
      <c r="N46" s="48">
        <v>59.52</v>
      </c>
      <c r="O46" s="54">
        <v>216</v>
      </c>
      <c r="P46" s="27">
        <f t="shared" si="5"/>
        <v>-1.6932800000000001</v>
      </c>
      <c r="Q46" s="34">
        <f t="shared" si="6"/>
        <v>0.51496000000000008</v>
      </c>
      <c r="R46" s="50">
        <f t="shared" si="7"/>
        <v>58.341680000000004</v>
      </c>
      <c r="S46" s="36">
        <f t="shared" si="4"/>
        <v>-2.0196881543349442E-2</v>
      </c>
    </row>
    <row r="47" spans="1:20" x14ac:dyDescent="0.2">
      <c r="A47" s="8" t="s">
        <v>24</v>
      </c>
      <c r="B47" s="9" t="s">
        <v>42</v>
      </c>
      <c r="C47" s="10">
        <v>20</v>
      </c>
      <c r="D47" s="11">
        <v>10</v>
      </c>
      <c r="E47" s="10"/>
      <c r="F47" s="12">
        <v>42116772</v>
      </c>
      <c r="G47" s="15" t="s">
        <v>75</v>
      </c>
      <c r="H47" s="15"/>
      <c r="I47" s="15" t="s">
        <v>104</v>
      </c>
      <c r="J47" s="18">
        <v>509003</v>
      </c>
      <c r="K47" s="16">
        <v>79.2</v>
      </c>
      <c r="L47" s="16">
        <v>59.1</v>
      </c>
      <c r="M47" s="16">
        <f t="shared" si="3"/>
        <v>20.100000000000001</v>
      </c>
      <c r="N47" s="48">
        <v>136.21</v>
      </c>
      <c r="O47" s="54">
        <v>36</v>
      </c>
      <c r="P47" s="27">
        <f t="shared" si="5"/>
        <v>-3.0095999999999998</v>
      </c>
      <c r="Q47" s="34">
        <f t="shared" si="6"/>
        <v>0.82410000000000005</v>
      </c>
      <c r="R47" s="50">
        <f t="shared" si="7"/>
        <v>134.02449999999999</v>
      </c>
      <c r="S47" s="36">
        <f t="shared" si="4"/>
        <v>-1.6306720039992829E-2</v>
      </c>
    </row>
    <row r="48" spans="1:20" s="2" customFormat="1" x14ac:dyDescent="0.2">
      <c r="A48" s="13" t="s">
        <v>24</v>
      </c>
      <c r="B48" s="14" t="s">
        <v>36</v>
      </c>
      <c r="C48" s="15">
        <v>16</v>
      </c>
      <c r="D48" s="16" t="s">
        <v>103</v>
      </c>
      <c r="E48" s="10"/>
      <c r="F48" s="12">
        <v>504046314</v>
      </c>
      <c r="G48" s="15" t="s">
        <v>89</v>
      </c>
      <c r="H48" s="15"/>
      <c r="I48" s="15" t="s">
        <v>104</v>
      </c>
      <c r="J48" s="18">
        <v>509003</v>
      </c>
      <c r="K48" s="16">
        <v>16.250633755875</v>
      </c>
      <c r="L48" s="16">
        <v>12.757999999999999</v>
      </c>
      <c r="M48" s="16">
        <f t="shared" si="3"/>
        <v>3.4926337558750014</v>
      </c>
      <c r="N48" s="48">
        <v>24.24</v>
      </c>
      <c r="O48" s="54">
        <v>2772</v>
      </c>
      <c r="P48" s="27">
        <f t="shared" si="5"/>
        <v>-0.61752408272324999</v>
      </c>
      <c r="Q48" s="34">
        <f t="shared" si="6"/>
        <v>0.14319798399087505</v>
      </c>
      <c r="R48" s="50">
        <f t="shared" si="7"/>
        <v>23.765673901267622</v>
      </c>
      <c r="S48" s="36">
        <f t="shared" si="4"/>
        <v>-1.995845355376507E-2</v>
      </c>
      <c r="T48"/>
    </row>
    <row r="49" spans="1:20" s="2" customFormat="1" x14ac:dyDescent="0.2">
      <c r="A49" s="13" t="s">
        <v>24</v>
      </c>
      <c r="B49" s="14" t="s">
        <v>38</v>
      </c>
      <c r="C49" s="15">
        <v>16</v>
      </c>
      <c r="D49" s="45">
        <v>6</v>
      </c>
      <c r="E49" s="10"/>
      <c r="F49" s="12">
        <v>500307777</v>
      </c>
      <c r="G49" s="15" t="s">
        <v>90</v>
      </c>
      <c r="H49" s="15"/>
      <c r="I49" s="15" t="s">
        <v>104</v>
      </c>
      <c r="J49" s="18">
        <v>509003</v>
      </c>
      <c r="K49" s="16">
        <v>21.49</v>
      </c>
      <c r="L49" s="16">
        <v>15</v>
      </c>
      <c r="M49" s="16">
        <f t="shared" si="3"/>
        <v>6.4899999999999984</v>
      </c>
      <c r="N49" s="48">
        <v>30.62</v>
      </c>
      <c r="O49" s="54">
        <v>3270</v>
      </c>
      <c r="P49" s="27">
        <f t="shared" si="5"/>
        <v>-0.8166199999999999</v>
      </c>
      <c r="Q49" s="34">
        <f t="shared" si="6"/>
        <v>0.26608999999999994</v>
      </c>
      <c r="R49" s="50">
        <f t="shared" si="7"/>
        <v>30.069469999999999</v>
      </c>
      <c r="S49" s="36">
        <f t="shared" si="4"/>
        <v>-1.8308603377445696E-2</v>
      </c>
    </row>
    <row r="50" spans="1:20" s="2" customFormat="1" x14ac:dyDescent="0.2">
      <c r="A50" s="13" t="s">
        <v>24</v>
      </c>
      <c r="B50" s="14" t="s">
        <v>37</v>
      </c>
      <c r="C50" s="15">
        <v>16</v>
      </c>
      <c r="D50" s="45">
        <v>5</v>
      </c>
      <c r="E50" s="10"/>
      <c r="F50" s="12">
        <v>504046315</v>
      </c>
      <c r="G50" s="15" t="s">
        <v>91</v>
      </c>
      <c r="H50" s="15"/>
      <c r="I50" s="15" t="s">
        <v>104</v>
      </c>
      <c r="J50" s="18">
        <v>509003</v>
      </c>
      <c r="K50" s="16">
        <v>16.420000000000002</v>
      </c>
      <c r="L50" s="16">
        <v>12.48</v>
      </c>
      <c r="M50" s="16">
        <f t="shared" si="3"/>
        <v>3.9400000000000013</v>
      </c>
      <c r="N50" s="48">
        <v>21.66</v>
      </c>
      <c r="O50" s="54">
        <v>7128</v>
      </c>
      <c r="P50" s="27">
        <f t="shared" si="5"/>
        <v>-0.62396000000000007</v>
      </c>
      <c r="Q50" s="34">
        <f t="shared" si="6"/>
        <v>0.16154000000000007</v>
      </c>
      <c r="R50" s="50">
        <f t="shared" si="7"/>
        <v>21.197579999999999</v>
      </c>
      <c r="S50" s="36">
        <f t="shared" si="4"/>
        <v>-2.1814754325729713E-2</v>
      </c>
    </row>
    <row r="51" spans="1:20" s="2" customFormat="1" x14ac:dyDescent="0.2">
      <c r="A51" s="13" t="s">
        <v>24</v>
      </c>
      <c r="B51" s="14" t="s">
        <v>32</v>
      </c>
      <c r="C51" s="15">
        <v>22.5</v>
      </c>
      <c r="D51" s="16">
        <v>7.5</v>
      </c>
      <c r="E51" s="10"/>
      <c r="F51" s="12">
        <v>504259249</v>
      </c>
      <c r="G51" s="15" t="s">
        <v>92</v>
      </c>
      <c r="H51" s="19"/>
      <c r="I51" s="15" t="s">
        <v>104</v>
      </c>
      <c r="J51" s="25">
        <v>509003</v>
      </c>
      <c r="K51" s="16">
        <v>53.56</v>
      </c>
      <c r="L51" s="16">
        <v>35.5</v>
      </c>
      <c r="M51" s="16">
        <f t="shared" si="3"/>
        <v>18.060000000000002</v>
      </c>
      <c r="N51" s="48">
        <v>64.510000000000005</v>
      </c>
      <c r="O51" s="54">
        <v>72</v>
      </c>
      <c r="P51" s="27">
        <f t="shared" si="5"/>
        <v>-2.0352800000000002</v>
      </c>
      <c r="Q51" s="34">
        <f t="shared" si="6"/>
        <v>0.74046000000000012</v>
      </c>
      <c r="R51" s="50">
        <f t="shared" si="7"/>
        <v>63.215180000000004</v>
      </c>
      <c r="S51" s="36">
        <f t="shared" si="4"/>
        <v>-2.0482738481485005E-2</v>
      </c>
    </row>
    <row r="52" spans="1:20" s="2" customFormat="1" x14ac:dyDescent="0.2">
      <c r="A52" s="13" t="s">
        <v>24</v>
      </c>
      <c r="B52" s="14" t="s">
        <v>29</v>
      </c>
      <c r="C52" s="15">
        <v>19.5</v>
      </c>
      <c r="D52" s="16">
        <v>6.75</v>
      </c>
      <c r="E52" s="10"/>
      <c r="F52" s="12">
        <v>5801816427</v>
      </c>
      <c r="G52" s="15" t="s">
        <v>58</v>
      </c>
      <c r="H52" s="19"/>
      <c r="I52" s="15" t="s">
        <v>104</v>
      </c>
      <c r="J52" s="25">
        <v>509003</v>
      </c>
      <c r="K52" s="16">
        <v>37.54</v>
      </c>
      <c r="L52" s="16">
        <v>23.8</v>
      </c>
      <c r="M52" s="16">
        <f t="shared" si="3"/>
        <v>13.739999999999998</v>
      </c>
      <c r="N52" s="48">
        <v>52.51</v>
      </c>
      <c r="O52" s="54">
        <v>64</v>
      </c>
      <c r="P52" s="27">
        <f t="shared" si="5"/>
        <v>-1.42652</v>
      </c>
      <c r="Q52" s="34">
        <f t="shared" si="6"/>
        <v>0.56333999999999995</v>
      </c>
      <c r="R52" s="50">
        <f t="shared" si="7"/>
        <v>51.646819999999991</v>
      </c>
      <c r="S52" s="36">
        <f t="shared" si="4"/>
        <v>-1.671312967574784E-2</v>
      </c>
    </row>
    <row r="53" spans="1:20" x14ac:dyDescent="0.2">
      <c r="A53" s="8" t="s">
        <v>24</v>
      </c>
      <c r="B53" s="9" t="s">
        <v>11</v>
      </c>
      <c r="C53" s="10">
        <v>19.5</v>
      </c>
      <c r="D53" s="11">
        <v>7.5</v>
      </c>
      <c r="E53" s="10"/>
      <c r="F53" s="12">
        <v>5801816428</v>
      </c>
      <c r="G53" s="15" t="s">
        <v>93</v>
      </c>
      <c r="H53" s="15"/>
      <c r="I53" s="15" t="s">
        <v>104</v>
      </c>
      <c r="J53" s="25">
        <v>509003</v>
      </c>
      <c r="K53" s="16">
        <v>39.61</v>
      </c>
      <c r="L53" s="16">
        <v>25.8</v>
      </c>
      <c r="M53" s="16">
        <f t="shared" si="3"/>
        <v>13.809999999999999</v>
      </c>
      <c r="N53" s="48">
        <v>57.06</v>
      </c>
      <c r="O53" s="54">
        <v>32</v>
      </c>
      <c r="P53" s="27">
        <f t="shared" si="5"/>
        <v>-1.50518</v>
      </c>
      <c r="Q53" s="34">
        <f t="shared" si="6"/>
        <v>0.56620999999999999</v>
      </c>
      <c r="R53" s="50">
        <f t="shared" si="7"/>
        <v>56.121029999999998</v>
      </c>
      <c r="S53" s="36">
        <f t="shared" si="4"/>
        <v>-1.6731161206414151E-2</v>
      </c>
    </row>
    <row r="54" spans="1:20" x14ac:dyDescent="0.2">
      <c r="A54" s="3" t="s">
        <v>24</v>
      </c>
      <c r="B54" s="4" t="s">
        <v>34</v>
      </c>
      <c r="C54" s="5">
        <v>22.5</v>
      </c>
      <c r="D54" s="6">
        <v>9</v>
      </c>
      <c r="E54" s="5"/>
      <c r="F54" s="7">
        <v>5801754217</v>
      </c>
      <c r="G54" s="22" t="s">
        <v>94</v>
      </c>
      <c r="H54" s="22"/>
      <c r="I54" s="15" t="s">
        <v>104</v>
      </c>
      <c r="J54" s="23">
        <v>509003</v>
      </c>
      <c r="K54" s="16">
        <v>55.46</v>
      </c>
      <c r="L54" s="16">
        <v>37.5</v>
      </c>
      <c r="M54" s="16">
        <f t="shared" si="3"/>
        <v>17.96</v>
      </c>
      <c r="N54" s="48">
        <v>66.72</v>
      </c>
      <c r="O54" s="54">
        <v>264</v>
      </c>
      <c r="P54" s="27">
        <f t="shared" si="5"/>
        <v>-2.1074799999999998</v>
      </c>
      <c r="Q54" s="34">
        <f t="shared" si="6"/>
        <v>0.73636000000000001</v>
      </c>
      <c r="R54" s="50">
        <f t="shared" si="7"/>
        <v>65.348880000000008</v>
      </c>
      <c r="S54" s="36">
        <f t="shared" si="4"/>
        <v>-2.0981537862622746E-2</v>
      </c>
      <c r="T54" s="1"/>
    </row>
    <row r="55" spans="1:20" x14ac:dyDescent="0.2">
      <c r="A55" s="3" t="s">
        <v>24</v>
      </c>
      <c r="B55" s="9" t="s">
        <v>33</v>
      </c>
      <c r="C55" s="10">
        <v>22.5</v>
      </c>
      <c r="D55" s="11">
        <v>8.25</v>
      </c>
      <c r="E55" s="10"/>
      <c r="F55" s="12">
        <v>5801754223</v>
      </c>
      <c r="G55" s="15" t="s">
        <v>95</v>
      </c>
      <c r="H55" s="15"/>
      <c r="I55" s="15" t="s">
        <v>104</v>
      </c>
      <c r="J55" s="18">
        <v>509003</v>
      </c>
      <c r="K55" s="16">
        <v>55.5</v>
      </c>
      <c r="L55" s="16">
        <v>36.5</v>
      </c>
      <c r="M55" s="16">
        <f t="shared" si="3"/>
        <v>19</v>
      </c>
      <c r="N55" s="48">
        <v>64.709999999999994</v>
      </c>
      <c r="O55" s="54">
        <v>144</v>
      </c>
      <c r="P55" s="27">
        <f t="shared" si="5"/>
        <v>-2.109</v>
      </c>
      <c r="Q55" s="34">
        <f t="shared" si="6"/>
        <v>0.77900000000000003</v>
      </c>
      <c r="R55" s="50">
        <f t="shared" si="7"/>
        <v>63.379999999999995</v>
      </c>
      <c r="S55" s="36">
        <f t="shared" si="4"/>
        <v>-2.098453770905646E-2</v>
      </c>
      <c r="T55" s="1"/>
    </row>
    <row r="56" spans="1:20" x14ac:dyDescent="0.2">
      <c r="A56" s="3" t="s">
        <v>24</v>
      </c>
      <c r="B56" s="9" t="s">
        <v>51</v>
      </c>
      <c r="C56" s="15">
        <v>16</v>
      </c>
      <c r="D56" s="16" t="s">
        <v>102</v>
      </c>
      <c r="E56" s="10"/>
      <c r="F56" s="12">
        <v>504103599</v>
      </c>
      <c r="G56" s="15" t="s">
        <v>96</v>
      </c>
      <c r="H56" s="22"/>
      <c r="I56" s="15" t="s">
        <v>104</v>
      </c>
      <c r="J56" s="18">
        <v>509003</v>
      </c>
      <c r="K56" s="16">
        <v>16.96</v>
      </c>
      <c r="L56" s="16">
        <v>14.74</v>
      </c>
      <c r="M56" s="16">
        <f t="shared" si="3"/>
        <v>2.2200000000000006</v>
      </c>
      <c r="N56" s="48">
        <v>24.66</v>
      </c>
      <c r="O56" s="54">
        <v>3120</v>
      </c>
      <c r="P56" s="27">
        <f t="shared" si="5"/>
        <v>-0.64448000000000005</v>
      </c>
      <c r="Q56" s="34">
        <f t="shared" si="6"/>
        <v>9.1020000000000031E-2</v>
      </c>
      <c r="R56" s="50">
        <f t="shared" si="7"/>
        <v>24.106539999999999</v>
      </c>
      <c r="S56" s="36">
        <f t="shared" si="4"/>
        <v>-2.2958914883678919E-2</v>
      </c>
      <c r="T56" s="1"/>
    </row>
    <row r="57" spans="1:20" x14ac:dyDescent="0.2">
      <c r="A57" s="3" t="s">
        <v>24</v>
      </c>
      <c r="B57" s="9" t="s">
        <v>26</v>
      </c>
      <c r="C57" s="5">
        <v>17.5</v>
      </c>
      <c r="D57" s="11">
        <v>6</v>
      </c>
      <c r="E57" s="10"/>
      <c r="F57" s="12">
        <v>504252836</v>
      </c>
      <c r="G57" s="15" t="s">
        <v>97</v>
      </c>
      <c r="H57" s="22"/>
      <c r="I57" s="15" t="s">
        <v>104</v>
      </c>
      <c r="J57" s="18">
        <v>509003</v>
      </c>
      <c r="K57" s="16">
        <v>30.48</v>
      </c>
      <c r="L57" s="16">
        <v>20.8</v>
      </c>
      <c r="M57" s="16">
        <f t="shared" si="3"/>
        <v>9.68</v>
      </c>
      <c r="N57" s="48">
        <v>42.92</v>
      </c>
      <c r="O57" s="54">
        <v>200</v>
      </c>
      <c r="P57" s="27">
        <f t="shared" si="5"/>
        <v>-1.1582399999999999</v>
      </c>
      <c r="Q57" s="34">
        <f t="shared" si="6"/>
        <v>0.39688000000000001</v>
      </c>
      <c r="R57" s="50">
        <f t="shared" si="7"/>
        <v>42.158640000000005</v>
      </c>
      <c r="S57" s="36">
        <f t="shared" si="4"/>
        <v>-1.8059406090898476E-2</v>
      </c>
      <c r="T57" s="1"/>
    </row>
    <row r="58" spans="1:20" x14ac:dyDescent="0.2">
      <c r="A58" s="3" t="s">
        <v>24</v>
      </c>
      <c r="B58" s="9" t="s">
        <v>52</v>
      </c>
      <c r="C58" s="5">
        <v>17.5</v>
      </c>
      <c r="D58" s="11">
        <v>6</v>
      </c>
      <c r="E58" s="10"/>
      <c r="F58" s="12">
        <v>504022003</v>
      </c>
      <c r="G58" s="15" t="s">
        <v>98</v>
      </c>
      <c r="H58" s="15"/>
      <c r="I58" s="15" t="s">
        <v>104</v>
      </c>
      <c r="J58" s="18">
        <v>509003</v>
      </c>
      <c r="K58" s="75">
        <v>29.35</v>
      </c>
      <c r="L58" s="75">
        <v>20.5</v>
      </c>
      <c r="M58" s="16">
        <f t="shared" si="3"/>
        <v>8.8500000000000014</v>
      </c>
      <c r="N58" s="48">
        <v>28.28</v>
      </c>
      <c r="O58" s="54">
        <v>100</v>
      </c>
      <c r="P58" s="27">
        <f t="shared" si="5"/>
        <v>-1.1153</v>
      </c>
      <c r="Q58" s="34">
        <f t="shared" si="6"/>
        <v>0.36285000000000006</v>
      </c>
      <c r="R58" s="50">
        <f t="shared" si="7"/>
        <v>27.527550000000002</v>
      </c>
      <c r="S58" s="36">
        <f t="shared" si="4"/>
        <v>-2.7334434048798369E-2</v>
      </c>
      <c r="T58" s="1"/>
    </row>
    <row r="59" spans="1:20" x14ac:dyDescent="0.2">
      <c r="A59" s="3" t="s">
        <v>25</v>
      </c>
      <c r="B59" s="9" t="s">
        <v>39</v>
      </c>
      <c r="C59" s="15">
        <v>22.5</v>
      </c>
      <c r="D59" s="11">
        <v>11.75</v>
      </c>
      <c r="E59" s="10"/>
      <c r="F59" s="12">
        <v>5801423531</v>
      </c>
      <c r="G59" s="15" t="s">
        <v>99</v>
      </c>
      <c r="H59" s="15"/>
      <c r="I59" s="15" t="s">
        <v>10</v>
      </c>
      <c r="J59" s="18">
        <v>509007</v>
      </c>
      <c r="K59" s="75">
        <v>62.4</v>
      </c>
      <c r="L59" s="75">
        <v>44</v>
      </c>
      <c r="M59" s="16">
        <f t="shared" si="3"/>
        <v>18.399999999999999</v>
      </c>
      <c r="N59" s="48">
        <v>75.5</v>
      </c>
      <c r="O59" s="54">
        <v>144</v>
      </c>
      <c r="P59" s="27">
        <f t="shared" si="5"/>
        <v>-2.3712</v>
      </c>
      <c r="Q59" s="34">
        <f t="shared" si="6"/>
        <v>0.75439999999999996</v>
      </c>
      <c r="R59" s="50">
        <f t="shared" si="7"/>
        <v>73.883200000000002</v>
      </c>
      <c r="S59" s="36">
        <f t="shared" si="4"/>
        <v>-2.1883188600385444E-2</v>
      </c>
      <c r="T59" s="1"/>
    </row>
    <row r="60" spans="1:20" ht="13.5" thickBot="1" x14ac:dyDescent="0.25">
      <c r="A60" s="38" t="s">
        <v>25</v>
      </c>
      <c r="B60" s="39" t="s">
        <v>11</v>
      </c>
      <c r="C60" s="40">
        <v>19.5</v>
      </c>
      <c r="D60" s="41">
        <v>7.5</v>
      </c>
      <c r="E60" s="40"/>
      <c r="F60" s="42">
        <v>5801816428</v>
      </c>
      <c r="G60" s="43" t="s">
        <v>93</v>
      </c>
      <c r="H60" s="43"/>
      <c r="I60" s="43" t="s">
        <v>10</v>
      </c>
      <c r="J60" s="44">
        <v>509007</v>
      </c>
      <c r="K60" s="76">
        <v>39.61</v>
      </c>
      <c r="L60" s="76">
        <v>25.8</v>
      </c>
      <c r="M60" s="32">
        <f t="shared" si="3"/>
        <v>13.809999999999999</v>
      </c>
      <c r="N60" s="49">
        <v>53.43</v>
      </c>
      <c r="O60" s="57">
        <v>48</v>
      </c>
      <c r="P60" s="33">
        <f t="shared" si="5"/>
        <v>-1.50518</v>
      </c>
      <c r="Q60" s="35">
        <f t="shared" si="6"/>
        <v>0.56620999999999999</v>
      </c>
      <c r="R60" s="52">
        <f t="shared" si="7"/>
        <v>52.491029999999995</v>
      </c>
      <c r="S60" s="37">
        <f t="shared" si="4"/>
        <v>-1.7888199183746345E-2</v>
      </c>
      <c r="T60" s="1"/>
    </row>
  </sheetData>
  <autoFilter ref="A2:S60"/>
  <mergeCells count="1">
    <mergeCell ref="A1:M1"/>
  </mergeCells>
  <conditionalFormatting sqref="S3:S60">
    <cfRule type="cellIs" dxfId="3" priority="1" operator="lessThan">
      <formula>0</formula>
    </cfRule>
    <cfRule type="cellIs" dxfId="2" priority="2" operator="greaterThan">
      <formula>0</formula>
    </cfRule>
  </conditionalFormatting>
  <printOptions horizontalCentered="1"/>
  <pageMargins left="0.23622047244094491" right="0.19685039370078741" top="0.98425196850393704" bottom="0.6692913385826772" header="0.27559055118110237" footer="0.51181102362204722"/>
  <pageSetup paperSize="9" scale="86" orientation="landscape" r:id="rId1"/>
  <headerFooter alignWithMargins="0">
    <oddHeader xml:space="preserve">&amp;L&amp;G&amp;C&amp;"Arial,Fett"Pricelist PACCAR -xx € / to
as of xxxxx 
 </oddHeader>
  </headerFooter>
  <legacy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V60"/>
  <sheetViews>
    <sheetView zoomScaleNormal="100" workbookViewId="0">
      <pane ySplit="2" topLeftCell="A3" activePane="bottomLeft" state="frozen"/>
      <selection pane="bottomLeft" activeCell="P1" sqref="P1"/>
    </sheetView>
  </sheetViews>
  <sheetFormatPr baseColWidth="10" defaultColWidth="11.42578125" defaultRowHeight="12.75" outlineLevelCol="1" x14ac:dyDescent="0.2"/>
  <cols>
    <col min="1" max="1" width="13.28515625" style="1" bestFit="1" customWidth="1"/>
    <col min="2" max="2" width="37.7109375" style="1" hidden="1" customWidth="1" outlineLevel="1"/>
    <col min="3" max="3" width="8.7109375" style="20" customWidth="1" collapsed="1"/>
    <col min="4" max="4" width="8.7109375" style="20" customWidth="1"/>
    <col min="5" max="5" width="5.28515625" style="20" bestFit="1" customWidth="1"/>
    <col min="6" max="6" width="20.28515625" style="20" customWidth="1"/>
    <col min="7" max="7" width="19.85546875" style="20" customWidth="1"/>
    <col min="8" max="8" width="7.85546875" style="20" hidden="1" customWidth="1" outlineLevel="1"/>
    <col min="9" max="9" width="9.140625" style="20" hidden="1" customWidth="1" outlineLevel="1"/>
    <col min="10" max="10" width="8.7109375" style="20" bestFit="1" customWidth="1" collapsed="1"/>
    <col min="11" max="13" width="7" style="20" customWidth="1"/>
    <col min="14" max="14" width="10.7109375" style="47" customWidth="1"/>
    <col min="15" max="15" width="10.140625" style="20" customWidth="1"/>
    <col min="16" max="17" width="9.5703125" style="21" customWidth="1"/>
    <col min="18" max="18" width="10.7109375" style="53" customWidth="1"/>
    <col min="19" max="19" width="9.5703125" style="20" customWidth="1"/>
    <col min="20" max="20" width="3.5703125" customWidth="1"/>
    <col min="21" max="21" width="14.28515625" style="1" customWidth="1"/>
    <col min="22" max="22" width="9.85546875" style="1" customWidth="1"/>
    <col min="23" max="16384" width="11.42578125" style="1"/>
  </cols>
  <sheetData>
    <row r="1" spans="1:22" ht="21.75" thickBot="1" x14ac:dyDescent="0.25">
      <c r="A1" s="85" t="s">
        <v>105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6"/>
      <c r="N1" s="68">
        <f>SUMPRODUCT(N3:N60,$O$3:$O$60)/1000</f>
        <v>15201.93469</v>
      </c>
      <c r="O1" s="69">
        <f>SUM(O3:O60)</f>
        <v>352699</v>
      </c>
      <c r="P1" s="64">
        <f>360-420</f>
        <v>-60</v>
      </c>
      <c r="Q1" s="64">
        <f>130-245</f>
        <v>-115</v>
      </c>
      <c r="R1" s="68">
        <f>SUMPRODUCT(R3:R60,$O$3:$O$60)/1000</f>
        <v>14894.063065891489</v>
      </c>
      <c r="S1" s="65">
        <f>(R1-N1)/R1</f>
        <v>-2.0670761413221092E-2</v>
      </c>
      <c r="U1" s="73" t="s">
        <v>118</v>
      </c>
      <c r="V1" s="74">
        <f>(R1-N1)*1000</f>
        <v>-307871.62410851126</v>
      </c>
    </row>
    <row r="2" spans="1:22" ht="51" customHeight="1" thickBot="1" x14ac:dyDescent="0.25">
      <c r="A2" s="28" t="s">
        <v>0</v>
      </c>
      <c r="B2" s="29" t="s">
        <v>1</v>
      </c>
      <c r="C2" s="29" t="s">
        <v>2</v>
      </c>
      <c r="D2" s="29" t="s">
        <v>3</v>
      </c>
      <c r="E2" s="29" t="s">
        <v>4</v>
      </c>
      <c r="F2" s="29" t="s">
        <v>5</v>
      </c>
      <c r="G2" s="29" t="s">
        <v>6</v>
      </c>
      <c r="H2" s="29" t="s">
        <v>7</v>
      </c>
      <c r="I2" s="29" t="s">
        <v>8</v>
      </c>
      <c r="J2" s="29" t="s">
        <v>9</v>
      </c>
      <c r="K2" s="30" t="s">
        <v>106</v>
      </c>
      <c r="L2" s="30" t="s">
        <v>107</v>
      </c>
      <c r="M2" s="30" t="s">
        <v>15</v>
      </c>
      <c r="N2" s="63" t="s">
        <v>109</v>
      </c>
      <c r="O2" s="30" t="s">
        <v>108</v>
      </c>
      <c r="P2" s="31" t="s">
        <v>100</v>
      </c>
      <c r="Q2" s="70" t="s">
        <v>14</v>
      </c>
      <c r="R2" s="71" t="s">
        <v>13</v>
      </c>
      <c r="S2" s="72" t="s">
        <v>16</v>
      </c>
      <c r="U2" s="1" t="s">
        <v>113</v>
      </c>
    </row>
    <row r="3" spans="1:22" x14ac:dyDescent="0.2">
      <c r="A3" s="3" t="s">
        <v>17</v>
      </c>
      <c r="B3" s="4" t="s">
        <v>26</v>
      </c>
      <c r="C3" s="5">
        <v>17.5</v>
      </c>
      <c r="D3" s="6">
        <v>6</v>
      </c>
      <c r="E3" s="5"/>
      <c r="F3" s="7">
        <v>504252836</v>
      </c>
      <c r="G3" s="22" t="s">
        <v>55</v>
      </c>
      <c r="H3" s="22"/>
      <c r="I3" s="22" t="s">
        <v>10</v>
      </c>
      <c r="J3" s="23">
        <v>509004</v>
      </c>
      <c r="K3" s="24">
        <v>30.48</v>
      </c>
      <c r="L3" s="24">
        <v>20.8</v>
      </c>
      <c r="M3" s="24">
        <f>K3-L3</f>
        <v>9.68</v>
      </c>
      <c r="N3" s="58">
        <v>39.74</v>
      </c>
      <c r="O3" s="59">
        <v>14881</v>
      </c>
      <c r="P3" s="26">
        <f t="shared" ref="P3:P40" si="0">K3*$P$1/1000</f>
        <v>-1.8288</v>
      </c>
      <c r="Q3" s="60">
        <f t="shared" ref="Q3:Q40" si="1">M3*(-$Q$1/1000)</f>
        <v>1.1132</v>
      </c>
      <c r="R3" s="61">
        <f t="shared" ref="R3:R40" si="2">N3+((K3*$P$1)/1000)-((M3*$Q$1)/1000)</f>
        <v>39.0244</v>
      </c>
      <c r="S3" s="62">
        <f>(R3-N3)/R3</f>
        <v>-1.8337245415688697E-2</v>
      </c>
      <c r="U3" s="1" t="s">
        <v>110</v>
      </c>
    </row>
    <row r="4" spans="1:22" x14ac:dyDescent="0.2">
      <c r="A4" s="3" t="s">
        <v>17</v>
      </c>
      <c r="B4" s="4" t="s">
        <v>27</v>
      </c>
      <c r="C4" s="5">
        <v>17.5</v>
      </c>
      <c r="D4" s="6">
        <v>6.75</v>
      </c>
      <c r="E4" s="5"/>
      <c r="F4" s="7">
        <v>500353577</v>
      </c>
      <c r="G4" s="22" t="s">
        <v>56</v>
      </c>
      <c r="H4" s="22"/>
      <c r="I4" s="15" t="s">
        <v>10</v>
      </c>
      <c r="J4" s="23">
        <v>509004</v>
      </c>
      <c r="K4" s="16">
        <v>33.630000000000003</v>
      </c>
      <c r="L4" s="16">
        <v>22</v>
      </c>
      <c r="M4" s="16">
        <f t="shared" ref="M4:M60" si="3">K4-L4</f>
        <v>11.630000000000003</v>
      </c>
      <c r="N4" s="48">
        <v>50.17</v>
      </c>
      <c r="O4" s="54">
        <v>1965</v>
      </c>
      <c r="P4" s="27">
        <f t="shared" si="0"/>
        <v>-2.0178000000000003</v>
      </c>
      <c r="Q4" s="34">
        <f t="shared" si="1"/>
        <v>1.3374500000000002</v>
      </c>
      <c r="R4" s="50">
        <f t="shared" si="2"/>
        <v>49.489649999999997</v>
      </c>
      <c r="S4" s="36">
        <f>(R4-N4)/R4</f>
        <v>-1.3747318883847517E-2</v>
      </c>
      <c r="U4" s="1" t="s">
        <v>111</v>
      </c>
    </row>
    <row r="5" spans="1:22" x14ac:dyDescent="0.2">
      <c r="A5" s="3" t="s">
        <v>17</v>
      </c>
      <c r="B5" s="4" t="s">
        <v>28</v>
      </c>
      <c r="C5" s="5">
        <v>17.5</v>
      </c>
      <c r="D5" s="6">
        <v>6.75</v>
      </c>
      <c r="E5" s="5"/>
      <c r="F5" s="7">
        <v>504365427</v>
      </c>
      <c r="G5" s="22" t="s">
        <v>57</v>
      </c>
      <c r="H5" s="22"/>
      <c r="I5" s="15" t="s">
        <v>10</v>
      </c>
      <c r="J5" s="23">
        <v>509004</v>
      </c>
      <c r="K5" s="16">
        <v>32.36</v>
      </c>
      <c r="L5" s="16">
        <v>23</v>
      </c>
      <c r="M5" s="16">
        <f t="shared" si="3"/>
        <v>9.36</v>
      </c>
      <c r="N5" s="48">
        <v>46.68</v>
      </c>
      <c r="O5" s="54">
        <v>737</v>
      </c>
      <c r="P5" s="27">
        <f t="shared" si="0"/>
        <v>-1.9416</v>
      </c>
      <c r="Q5" s="34">
        <f t="shared" si="1"/>
        <v>1.0764</v>
      </c>
      <c r="R5" s="50">
        <f t="shared" si="2"/>
        <v>45.814799999999998</v>
      </c>
      <c r="S5" s="36">
        <f>(R5-N5)/R5</f>
        <v>-1.8884727206055718E-2</v>
      </c>
    </row>
    <row r="6" spans="1:22" x14ac:dyDescent="0.2">
      <c r="A6" s="3" t="s">
        <v>17</v>
      </c>
      <c r="B6" s="4" t="s">
        <v>29</v>
      </c>
      <c r="C6" s="5">
        <v>19.5</v>
      </c>
      <c r="D6" s="6">
        <v>6.75</v>
      </c>
      <c r="E6" s="5"/>
      <c r="F6" s="7">
        <v>5801816427</v>
      </c>
      <c r="G6" s="22" t="s">
        <v>58</v>
      </c>
      <c r="H6" s="22"/>
      <c r="I6" s="15" t="s">
        <v>10</v>
      </c>
      <c r="J6" s="23">
        <v>509004</v>
      </c>
      <c r="K6" s="16">
        <v>37.54</v>
      </c>
      <c r="L6" s="16">
        <v>23.8</v>
      </c>
      <c r="M6" s="16">
        <f t="shared" si="3"/>
        <v>13.739999999999998</v>
      </c>
      <c r="N6" s="48">
        <v>48.91</v>
      </c>
      <c r="O6" s="54">
        <v>5332</v>
      </c>
      <c r="P6" s="27">
        <f t="shared" si="0"/>
        <v>-2.2524000000000002</v>
      </c>
      <c r="Q6" s="34">
        <f t="shared" si="1"/>
        <v>1.5800999999999998</v>
      </c>
      <c r="R6" s="50">
        <f t="shared" si="2"/>
        <v>48.237699999999997</v>
      </c>
      <c r="S6" s="36">
        <f>(R6-N6)/R6</f>
        <v>-1.3937231667347323E-2</v>
      </c>
      <c r="U6" s="1" t="s">
        <v>112</v>
      </c>
    </row>
    <row r="7" spans="1:22" x14ac:dyDescent="0.2">
      <c r="A7" s="3" t="s">
        <v>17</v>
      </c>
      <c r="B7" s="4" t="s">
        <v>11</v>
      </c>
      <c r="C7" s="5">
        <v>19.5</v>
      </c>
      <c r="D7" s="6">
        <v>7.5</v>
      </c>
      <c r="E7" s="5"/>
      <c r="F7" s="7">
        <v>5801816428</v>
      </c>
      <c r="G7" s="22" t="s">
        <v>59</v>
      </c>
      <c r="H7" s="22"/>
      <c r="I7" s="15" t="s">
        <v>10</v>
      </c>
      <c r="J7" s="23">
        <v>509004</v>
      </c>
      <c r="K7" s="16">
        <v>39.61</v>
      </c>
      <c r="L7" s="16">
        <v>25.8</v>
      </c>
      <c r="M7" s="16">
        <f t="shared" si="3"/>
        <v>13.809999999999999</v>
      </c>
      <c r="N7" s="48">
        <v>53.43</v>
      </c>
      <c r="O7" s="54">
        <v>6728</v>
      </c>
      <c r="P7" s="27">
        <f t="shared" si="0"/>
        <v>-2.3765999999999998</v>
      </c>
      <c r="Q7" s="34">
        <f t="shared" si="1"/>
        <v>1.58815</v>
      </c>
      <c r="R7" s="50">
        <f t="shared" si="2"/>
        <v>52.641549999999995</v>
      </c>
      <c r="S7" s="36">
        <f>(R7-N7)/R7</f>
        <v>-1.4977712472372196E-2</v>
      </c>
      <c r="U7" s="67" t="s">
        <v>115</v>
      </c>
    </row>
    <row r="8" spans="1:22" x14ac:dyDescent="0.2">
      <c r="A8" s="3" t="s">
        <v>17</v>
      </c>
      <c r="B8" s="4" t="s">
        <v>12</v>
      </c>
      <c r="C8" s="5">
        <v>19.5</v>
      </c>
      <c r="D8" s="6">
        <v>8.25</v>
      </c>
      <c r="E8" s="5"/>
      <c r="F8" s="7">
        <v>5801816430</v>
      </c>
      <c r="G8" s="22" t="s">
        <v>60</v>
      </c>
      <c r="H8" s="22"/>
      <c r="I8" s="15" t="s">
        <v>10</v>
      </c>
      <c r="J8" s="23">
        <v>509004</v>
      </c>
      <c r="K8" s="16">
        <v>44.56</v>
      </c>
      <c r="L8" s="16">
        <v>32</v>
      </c>
      <c r="M8" s="16">
        <f t="shared" si="3"/>
        <v>12.560000000000002</v>
      </c>
      <c r="N8" s="48">
        <v>54.79</v>
      </c>
      <c r="O8" s="54">
        <v>1030</v>
      </c>
      <c r="P8" s="27">
        <f t="shared" si="0"/>
        <v>-2.6736000000000004</v>
      </c>
      <c r="Q8" s="34">
        <f t="shared" si="1"/>
        <v>1.4444000000000004</v>
      </c>
      <c r="R8" s="50">
        <f t="shared" si="2"/>
        <v>53.5608</v>
      </c>
      <c r="S8" s="36">
        <f t="shared" ref="S8:S60" si="4">(R8-N8)/R8</f>
        <v>-2.2949619871249098E-2</v>
      </c>
    </row>
    <row r="9" spans="1:22" x14ac:dyDescent="0.2">
      <c r="A9" s="3" t="s">
        <v>17</v>
      </c>
      <c r="B9" s="4" t="s">
        <v>30</v>
      </c>
      <c r="C9" s="5">
        <v>22.5</v>
      </c>
      <c r="D9" s="6">
        <v>6.75</v>
      </c>
      <c r="E9" s="5"/>
      <c r="F9" s="7">
        <v>5801983078</v>
      </c>
      <c r="G9" s="22" t="s">
        <v>61</v>
      </c>
      <c r="H9" s="22"/>
      <c r="I9" s="15" t="s">
        <v>10</v>
      </c>
      <c r="J9" s="23">
        <v>509004</v>
      </c>
      <c r="K9" s="16">
        <v>47.57</v>
      </c>
      <c r="L9" s="16">
        <v>35.5</v>
      </c>
      <c r="M9" s="16">
        <f t="shared" si="3"/>
        <v>12.07</v>
      </c>
      <c r="N9" s="48">
        <v>57.32</v>
      </c>
      <c r="O9" s="55">
        <f>547+778</f>
        <v>1325</v>
      </c>
      <c r="P9" s="27">
        <f t="shared" si="0"/>
        <v>-2.8541999999999996</v>
      </c>
      <c r="Q9" s="34">
        <f t="shared" si="1"/>
        <v>1.38805</v>
      </c>
      <c r="R9" s="50">
        <f t="shared" si="2"/>
        <v>55.853850000000001</v>
      </c>
      <c r="S9" s="36">
        <f t="shared" si="4"/>
        <v>-2.6249757178779958E-2</v>
      </c>
      <c r="U9" s="1" t="s">
        <v>114</v>
      </c>
    </row>
    <row r="10" spans="1:22" x14ac:dyDescent="0.2">
      <c r="A10" s="3" t="s">
        <v>17</v>
      </c>
      <c r="B10" s="4" t="s">
        <v>31</v>
      </c>
      <c r="C10" s="5">
        <v>22.5</v>
      </c>
      <c r="D10" s="6">
        <v>7.5</v>
      </c>
      <c r="E10" s="5"/>
      <c r="F10" s="7">
        <v>504022012</v>
      </c>
      <c r="G10" s="22" t="s">
        <v>62</v>
      </c>
      <c r="H10" s="22"/>
      <c r="I10" s="15" t="s">
        <v>10</v>
      </c>
      <c r="J10" s="23">
        <v>509004</v>
      </c>
      <c r="K10" s="16">
        <v>57.03</v>
      </c>
      <c r="L10" s="16">
        <v>40</v>
      </c>
      <c r="M10" s="16">
        <f t="shared" si="3"/>
        <v>17.03</v>
      </c>
      <c r="N10" s="48">
        <v>59.57</v>
      </c>
      <c r="O10" s="54">
        <v>1091</v>
      </c>
      <c r="P10" s="27">
        <f t="shared" si="0"/>
        <v>-3.4218000000000002</v>
      </c>
      <c r="Q10" s="34">
        <f t="shared" si="1"/>
        <v>1.9584500000000002</v>
      </c>
      <c r="R10" s="50">
        <f t="shared" si="2"/>
        <v>58.106650000000002</v>
      </c>
      <c r="S10" s="36">
        <f t="shared" si="4"/>
        <v>-2.5183864497437012E-2</v>
      </c>
      <c r="U10" s="67" t="s">
        <v>116</v>
      </c>
    </row>
    <row r="11" spans="1:22" x14ac:dyDescent="0.2">
      <c r="A11" s="3" t="s">
        <v>17</v>
      </c>
      <c r="B11" s="4" t="s">
        <v>32</v>
      </c>
      <c r="C11" s="5">
        <v>22.5</v>
      </c>
      <c r="D11" s="6">
        <v>7.5</v>
      </c>
      <c r="E11" s="5"/>
      <c r="F11" s="7">
        <v>504259249</v>
      </c>
      <c r="G11" s="22" t="s">
        <v>63</v>
      </c>
      <c r="H11" s="22"/>
      <c r="I11" s="15" t="s">
        <v>10</v>
      </c>
      <c r="J11" s="23">
        <v>509004</v>
      </c>
      <c r="K11" s="16">
        <v>53.56</v>
      </c>
      <c r="L11" s="16">
        <v>35.5</v>
      </c>
      <c r="M11" s="16">
        <f t="shared" si="3"/>
        <v>18.060000000000002</v>
      </c>
      <c r="N11" s="48">
        <v>59.28</v>
      </c>
      <c r="O11" s="54">
        <v>963</v>
      </c>
      <c r="P11" s="27">
        <f t="shared" si="0"/>
        <v>-3.2136000000000005</v>
      </c>
      <c r="Q11" s="34">
        <f t="shared" si="1"/>
        <v>2.0769000000000002</v>
      </c>
      <c r="R11" s="50">
        <f t="shared" si="2"/>
        <v>58.143300000000004</v>
      </c>
      <c r="S11" s="36">
        <f t="shared" si="4"/>
        <v>-1.9549973943687363E-2</v>
      </c>
    </row>
    <row r="12" spans="1:22" x14ac:dyDescent="0.2">
      <c r="A12" s="3" t="s">
        <v>17</v>
      </c>
      <c r="B12" s="4" t="s">
        <v>33</v>
      </c>
      <c r="C12" s="5">
        <v>22.5</v>
      </c>
      <c r="D12" s="6">
        <v>8.25</v>
      </c>
      <c r="E12" s="5"/>
      <c r="F12" s="7">
        <v>5801754223</v>
      </c>
      <c r="G12" s="22" t="s">
        <v>64</v>
      </c>
      <c r="H12" s="22"/>
      <c r="I12" s="15" t="s">
        <v>10</v>
      </c>
      <c r="J12" s="23">
        <v>509004</v>
      </c>
      <c r="K12" s="16">
        <v>55.5</v>
      </c>
      <c r="L12" s="16">
        <v>36.5</v>
      </c>
      <c r="M12" s="16">
        <f t="shared" si="3"/>
        <v>19</v>
      </c>
      <c r="N12" s="48">
        <v>58.52</v>
      </c>
      <c r="O12" s="54">
        <v>4174</v>
      </c>
      <c r="P12" s="27">
        <f t="shared" si="0"/>
        <v>-3.33</v>
      </c>
      <c r="Q12" s="34">
        <f t="shared" si="1"/>
        <v>2.1850000000000001</v>
      </c>
      <c r="R12" s="50">
        <f t="shared" si="2"/>
        <v>57.375000000000007</v>
      </c>
      <c r="S12" s="36">
        <f t="shared" si="4"/>
        <v>-1.9956427015250473E-2</v>
      </c>
      <c r="U12" s="66" t="s">
        <v>117</v>
      </c>
    </row>
    <row r="13" spans="1:22" x14ac:dyDescent="0.2">
      <c r="A13" s="3" t="s">
        <v>17</v>
      </c>
      <c r="B13" s="4" t="s">
        <v>34</v>
      </c>
      <c r="C13" s="5">
        <v>22.5</v>
      </c>
      <c r="D13" s="6">
        <v>9</v>
      </c>
      <c r="E13" s="5"/>
      <c r="F13" s="7">
        <v>5801754217</v>
      </c>
      <c r="G13" s="22" t="s">
        <v>65</v>
      </c>
      <c r="H13" s="22"/>
      <c r="I13" s="15" t="s">
        <v>10</v>
      </c>
      <c r="J13" s="23">
        <v>509004</v>
      </c>
      <c r="K13" s="16">
        <v>55.46</v>
      </c>
      <c r="L13" s="16">
        <v>37.5</v>
      </c>
      <c r="M13" s="16">
        <f t="shared" si="3"/>
        <v>17.96</v>
      </c>
      <c r="N13" s="48">
        <v>59.81</v>
      </c>
      <c r="O13" s="54">
        <v>818</v>
      </c>
      <c r="P13" s="27">
        <f t="shared" si="0"/>
        <v>-3.3275999999999999</v>
      </c>
      <c r="Q13" s="34">
        <f t="shared" si="1"/>
        <v>2.0654000000000003</v>
      </c>
      <c r="R13" s="50">
        <f t="shared" si="2"/>
        <v>58.547800000000002</v>
      </c>
      <c r="S13" s="36">
        <f t="shared" si="4"/>
        <v>-2.155845309302826E-2</v>
      </c>
    </row>
    <row r="14" spans="1:22" x14ac:dyDescent="0.2">
      <c r="A14" s="3" t="s">
        <v>17</v>
      </c>
      <c r="B14" s="4" t="s">
        <v>35</v>
      </c>
      <c r="C14" s="5">
        <v>20</v>
      </c>
      <c r="D14" s="6">
        <v>8.5</v>
      </c>
      <c r="E14" s="5"/>
      <c r="F14" s="7">
        <v>41201609</v>
      </c>
      <c r="G14" s="22" t="s">
        <v>66</v>
      </c>
      <c r="H14" s="22"/>
      <c r="I14" s="15" t="s">
        <v>10</v>
      </c>
      <c r="J14" s="23">
        <v>509004</v>
      </c>
      <c r="K14" s="16">
        <v>71.099999999999994</v>
      </c>
      <c r="L14" s="16">
        <v>51.3</v>
      </c>
      <c r="M14" s="16">
        <f t="shared" si="3"/>
        <v>19.799999999999997</v>
      </c>
      <c r="N14" s="48">
        <v>97.35</v>
      </c>
      <c r="O14" s="54">
        <v>261</v>
      </c>
      <c r="P14" s="27">
        <f t="shared" si="0"/>
        <v>-4.266</v>
      </c>
      <c r="Q14" s="34">
        <f t="shared" si="1"/>
        <v>2.2769999999999997</v>
      </c>
      <c r="R14" s="50">
        <f t="shared" si="2"/>
        <v>95.36099999999999</v>
      </c>
      <c r="S14" s="36">
        <f t="shared" si="4"/>
        <v>-2.0857583288765896E-2</v>
      </c>
    </row>
    <row r="15" spans="1:22" x14ac:dyDescent="0.2">
      <c r="A15" s="3" t="s">
        <v>18</v>
      </c>
      <c r="B15" s="4" t="s">
        <v>36</v>
      </c>
      <c r="C15" s="5">
        <v>16</v>
      </c>
      <c r="D15" s="16" t="s">
        <v>103</v>
      </c>
      <c r="E15" s="5"/>
      <c r="F15" s="7">
        <v>504046314</v>
      </c>
      <c r="G15" s="22" t="s">
        <v>67</v>
      </c>
      <c r="H15" s="22"/>
      <c r="I15" s="15" t="s">
        <v>10</v>
      </c>
      <c r="J15" s="23">
        <v>509005</v>
      </c>
      <c r="K15" s="16">
        <v>16.25</v>
      </c>
      <c r="L15" s="16">
        <v>12.76</v>
      </c>
      <c r="M15" s="16">
        <f t="shared" si="3"/>
        <v>3.49</v>
      </c>
      <c r="N15" s="48">
        <v>22.05</v>
      </c>
      <c r="O15" s="54">
        <v>62375</v>
      </c>
      <c r="P15" s="27">
        <f t="shared" si="0"/>
        <v>-0.97499999999999998</v>
      </c>
      <c r="Q15" s="34">
        <f t="shared" si="1"/>
        <v>0.40135000000000004</v>
      </c>
      <c r="R15" s="50">
        <f t="shared" si="2"/>
        <v>21.47635</v>
      </c>
      <c r="S15" s="36">
        <f t="shared" si="4"/>
        <v>-2.6710777203761377E-2</v>
      </c>
    </row>
    <row r="16" spans="1:22" x14ac:dyDescent="0.2">
      <c r="A16" s="3" t="s">
        <v>18</v>
      </c>
      <c r="B16" s="4" t="s">
        <v>37</v>
      </c>
      <c r="C16" s="5">
        <v>16</v>
      </c>
      <c r="D16" s="45">
        <v>5</v>
      </c>
      <c r="E16" s="5"/>
      <c r="F16" s="7">
        <v>504046315</v>
      </c>
      <c r="G16" s="22" t="s">
        <v>68</v>
      </c>
      <c r="H16" s="22"/>
      <c r="I16" s="15" t="s">
        <v>10</v>
      </c>
      <c r="J16" s="23">
        <v>509005</v>
      </c>
      <c r="K16" s="16">
        <v>16.420000000000002</v>
      </c>
      <c r="L16" s="16">
        <v>12.48</v>
      </c>
      <c r="M16" s="16">
        <f t="shared" si="3"/>
        <v>3.9400000000000013</v>
      </c>
      <c r="N16" s="48">
        <v>19.16</v>
      </c>
      <c r="O16" s="54">
        <v>595</v>
      </c>
      <c r="P16" s="27">
        <f t="shared" si="0"/>
        <v>-0.98520000000000008</v>
      </c>
      <c r="Q16" s="34">
        <f t="shared" si="1"/>
        <v>0.45310000000000017</v>
      </c>
      <c r="R16" s="50">
        <f t="shared" si="2"/>
        <v>18.6279</v>
      </c>
      <c r="S16" s="36">
        <f t="shared" si="4"/>
        <v>-2.8564679861927528E-2</v>
      </c>
    </row>
    <row r="17" spans="1:19" x14ac:dyDescent="0.2">
      <c r="A17" s="3" t="s">
        <v>18</v>
      </c>
      <c r="B17" s="4" t="s">
        <v>38</v>
      </c>
      <c r="C17" s="5">
        <v>16</v>
      </c>
      <c r="D17" s="45">
        <v>6</v>
      </c>
      <c r="E17" s="5"/>
      <c r="F17" s="7">
        <v>500307777</v>
      </c>
      <c r="G17" s="22" t="s">
        <v>69</v>
      </c>
      <c r="H17" s="22"/>
      <c r="I17" s="15" t="s">
        <v>10</v>
      </c>
      <c r="J17" s="23">
        <v>509005</v>
      </c>
      <c r="K17" s="16">
        <v>21.49</v>
      </c>
      <c r="L17" s="16">
        <v>15</v>
      </c>
      <c r="M17" s="16">
        <f t="shared" si="3"/>
        <v>6.4899999999999984</v>
      </c>
      <c r="N17" s="48">
        <v>28.36</v>
      </c>
      <c r="O17" s="54">
        <v>72181</v>
      </c>
      <c r="P17" s="27">
        <f t="shared" si="0"/>
        <v>-1.2893999999999999</v>
      </c>
      <c r="Q17" s="34">
        <f t="shared" si="1"/>
        <v>0.74634999999999985</v>
      </c>
      <c r="R17" s="50">
        <f t="shared" si="2"/>
        <v>27.816949999999999</v>
      </c>
      <c r="S17" s="36">
        <f t="shared" si="4"/>
        <v>-1.9522269695275755E-2</v>
      </c>
    </row>
    <row r="18" spans="1:19" x14ac:dyDescent="0.2">
      <c r="A18" s="3" t="s">
        <v>19</v>
      </c>
      <c r="B18" s="4" t="s">
        <v>36</v>
      </c>
      <c r="C18" s="5">
        <v>16</v>
      </c>
      <c r="D18" s="16" t="s">
        <v>103</v>
      </c>
      <c r="E18" s="5"/>
      <c r="F18" s="7">
        <v>504046314</v>
      </c>
      <c r="G18" s="22" t="s">
        <v>67</v>
      </c>
      <c r="H18" s="22"/>
      <c r="I18" s="15" t="s">
        <v>10</v>
      </c>
      <c r="J18" s="23">
        <v>309003</v>
      </c>
      <c r="K18" s="16">
        <v>16.25</v>
      </c>
      <c r="L18" s="16">
        <v>12.76</v>
      </c>
      <c r="M18" s="16">
        <f t="shared" si="3"/>
        <v>3.49</v>
      </c>
      <c r="N18" s="48">
        <v>23.04</v>
      </c>
      <c r="O18" s="54">
        <v>29160</v>
      </c>
      <c r="P18" s="27">
        <f t="shared" si="0"/>
        <v>-0.97499999999999998</v>
      </c>
      <c r="Q18" s="34">
        <f t="shared" si="1"/>
        <v>0.40135000000000004</v>
      </c>
      <c r="R18" s="50">
        <f t="shared" si="2"/>
        <v>22.466349999999998</v>
      </c>
      <c r="S18" s="36">
        <f t="shared" si="4"/>
        <v>-2.5533742686284184E-2</v>
      </c>
    </row>
    <row r="19" spans="1:19" x14ac:dyDescent="0.2">
      <c r="A19" s="3" t="s">
        <v>19</v>
      </c>
      <c r="B19" s="4" t="s">
        <v>37</v>
      </c>
      <c r="C19" s="5">
        <v>16</v>
      </c>
      <c r="D19" s="46">
        <v>5</v>
      </c>
      <c r="E19" s="5"/>
      <c r="F19" s="7">
        <v>504046315</v>
      </c>
      <c r="G19" s="22" t="s">
        <v>68</v>
      </c>
      <c r="H19" s="22"/>
      <c r="I19" s="15" t="s">
        <v>10</v>
      </c>
      <c r="J19" s="23">
        <v>309003</v>
      </c>
      <c r="K19" s="16">
        <v>16.420000000000002</v>
      </c>
      <c r="L19" s="16">
        <v>12.48</v>
      </c>
      <c r="M19" s="16">
        <f t="shared" si="3"/>
        <v>3.9400000000000013</v>
      </c>
      <c r="N19" s="48">
        <v>20.260000000000002</v>
      </c>
      <c r="O19" s="54">
        <v>3612</v>
      </c>
      <c r="P19" s="27">
        <f t="shared" si="0"/>
        <v>-0.98520000000000008</v>
      </c>
      <c r="Q19" s="34">
        <f t="shared" si="1"/>
        <v>0.45310000000000017</v>
      </c>
      <c r="R19" s="50">
        <f t="shared" si="2"/>
        <v>19.727900000000002</v>
      </c>
      <c r="S19" s="36">
        <f t="shared" si="4"/>
        <v>-2.6971953426365693E-2</v>
      </c>
    </row>
    <row r="20" spans="1:19" x14ac:dyDescent="0.2">
      <c r="A20" s="3" t="s">
        <v>19</v>
      </c>
      <c r="B20" s="4" t="s">
        <v>38</v>
      </c>
      <c r="C20" s="5">
        <v>16</v>
      </c>
      <c r="D20" s="46">
        <v>6</v>
      </c>
      <c r="E20" s="5"/>
      <c r="F20" s="7">
        <v>500307777</v>
      </c>
      <c r="G20" s="22" t="s">
        <v>69</v>
      </c>
      <c r="H20" s="22"/>
      <c r="I20" s="15" t="s">
        <v>10</v>
      </c>
      <c r="J20" s="23">
        <v>309003</v>
      </c>
      <c r="K20" s="16">
        <v>21.49</v>
      </c>
      <c r="L20" s="16">
        <v>15</v>
      </c>
      <c r="M20" s="16">
        <f t="shared" si="3"/>
        <v>6.4899999999999984</v>
      </c>
      <c r="N20" s="48">
        <v>29.45</v>
      </c>
      <c r="O20" s="54">
        <v>17266</v>
      </c>
      <c r="P20" s="27">
        <f t="shared" si="0"/>
        <v>-1.2893999999999999</v>
      </c>
      <c r="Q20" s="34">
        <f t="shared" si="1"/>
        <v>0.74634999999999985</v>
      </c>
      <c r="R20" s="50">
        <f t="shared" si="2"/>
        <v>28.906949999999998</v>
      </c>
      <c r="S20" s="36">
        <f t="shared" si="4"/>
        <v>-1.8786139665374624E-2</v>
      </c>
    </row>
    <row r="21" spans="1:19" x14ac:dyDescent="0.2">
      <c r="A21" s="3" t="s">
        <v>18</v>
      </c>
      <c r="B21" s="4" t="s">
        <v>38</v>
      </c>
      <c r="C21" s="5">
        <v>16</v>
      </c>
      <c r="D21" s="46">
        <v>6</v>
      </c>
      <c r="E21" s="5"/>
      <c r="F21" s="7">
        <v>5801982252</v>
      </c>
      <c r="G21" s="22" t="s">
        <v>70</v>
      </c>
      <c r="H21" s="22"/>
      <c r="I21" s="15" t="s">
        <v>10</v>
      </c>
      <c r="J21" s="23">
        <v>509005</v>
      </c>
      <c r="K21" s="16">
        <v>21.49</v>
      </c>
      <c r="L21" s="16">
        <v>15</v>
      </c>
      <c r="M21" s="16">
        <f t="shared" si="3"/>
        <v>6.4899999999999984</v>
      </c>
      <c r="N21" s="48">
        <v>34.020000000000003</v>
      </c>
      <c r="O21" s="54">
        <v>1774</v>
      </c>
      <c r="P21" s="27">
        <f t="shared" si="0"/>
        <v>-1.2893999999999999</v>
      </c>
      <c r="Q21" s="34">
        <f t="shared" si="1"/>
        <v>0.74634999999999985</v>
      </c>
      <c r="R21" s="50">
        <f t="shared" si="2"/>
        <v>33.476950000000002</v>
      </c>
      <c r="S21" s="36">
        <f t="shared" si="4"/>
        <v>-1.6221609196775719E-2</v>
      </c>
    </row>
    <row r="22" spans="1:19" x14ac:dyDescent="0.2">
      <c r="A22" s="3" t="s">
        <v>20</v>
      </c>
      <c r="B22" s="4" t="s">
        <v>27</v>
      </c>
      <c r="C22" s="5">
        <v>17.5</v>
      </c>
      <c r="D22" s="6">
        <v>6.75</v>
      </c>
      <c r="E22" s="5"/>
      <c r="F22" s="7">
        <v>500353577</v>
      </c>
      <c r="G22" s="22" t="s">
        <v>56</v>
      </c>
      <c r="H22" s="22"/>
      <c r="I22" s="15" t="s">
        <v>10</v>
      </c>
      <c r="J22" s="23">
        <v>309002</v>
      </c>
      <c r="K22" s="16">
        <v>33.630000000000003</v>
      </c>
      <c r="L22" s="16">
        <v>22</v>
      </c>
      <c r="M22" s="16">
        <f t="shared" si="3"/>
        <v>11.630000000000003</v>
      </c>
      <c r="N22" s="48">
        <v>51.57</v>
      </c>
      <c r="O22" s="54">
        <v>162</v>
      </c>
      <c r="P22" s="27">
        <f t="shared" si="0"/>
        <v>-2.0178000000000003</v>
      </c>
      <c r="Q22" s="34">
        <f t="shared" si="1"/>
        <v>1.3374500000000002</v>
      </c>
      <c r="R22" s="50">
        <f t="shared" si="2"/>
        <v>50.889649999999996</v>
      </c>
      <c r="S22" s="36">
        <f t="shared" si="4"/>
        <v>-1.3369123191061528E-2</v>
      </c>
    </row>
    <row r="23" spans="1:19" x14ac:dyDescent="0.2">
      <c r="A23" s="3" t="s">
        <v>20</v>
      </c>
      <c r="B23" s="4" t="s">
        <v>39</v>
      </c>
      <c r="C23" s="5">
        <v>22.5</v>
      </c>
      <c r="D23" s="6">
        <v>11.75</v>
      </c>
      <c r="E23" s="5"/>
      <c r="F23" s="7">
        <v>5801423531</v>
      </c>
      <c r="G23" s="22" t="s">
        <v>71</v>
      </c>
      <c r="H23" s="22"/>
      <c r="I23" s="15" t="s">
        <v>10</v>
      </c>
      <c r="J23" s="23">
        <v>309002</v>
      </c>
      <c r="K23" s="16">
        <v>62.4</v>
      </c>
      <c r="L23" s="16">
        <v>44</v>
      </c>
      <c r="M23" s="16">
        <f t="shared" si="3"/>
        <v>18.399999999999999</v>
      </c>
      <c r="N23" s="48">
        <v>75.5</v>
      </c>
      <c r="O23" s="54">
        <v>2242</v>
      </c>
      <c r="P23" s="27">
        <f t="shared" si="0"/>
        <v>-3.7440000000000002</v>
      </c>
      <c r="Q23" s="34">
        <f t="shared" si="1"/>
        <v>2.1160000000000001</v>
      </c>
      <c r="R23" s="50">
        <f t="shared" si="2"/>
        <v>73.872</v>
      </c>
      <c r="S23" s="36">
        <f t="shared" si="4"/>
        <v>-2.2038119991336366E-2</v>
      </c>
    </row>
    <row r="24" spans="1:19" x14ac:dyDescent="0.2">
      <c r="A24" s="3" t="s">
        <v>20</v>
      </c>
      <c r="B24" s="4" t="s">
        <v>40</v>
      </c>
      <c r="C24" s="5">
        <v>22.5</v>
      </c>
      <c r="D24" s="6">
        <v>11.75</v>
      </c>
      <c r="E24" s="5"/>
      <c r="F24" s="7">
        <v>5801846458</v>
      </c>
      <c r="G24" s="22" t="s">
        <v>72</v>
      </c>
      <c r="H24" s="22"/>
      <c r="I24" s="15" t="s">
        <v>10</v>
      </c>
      <c r="J24" s="23">
        <v>309002</v>
      </c>
      <c r="K24" s="16">
        <v>60.46</v>
      </c>
      <c r="L24" s="16">
        <v>43.5</v>
      </c>
      <c r="M24" s="16">
        <f t="shared" si="3"/>
        <v>16.96</v>
      </c>
      <c r="N24" s="48">
        <v>75.5</v>
      </c>
      <c r="O24" s="54">
        <v>3997</v>
      </c>
      <c r="P24" s="27">
        <f t="shared" si="0"/>
        <v>-3.6275999999999997</v>
      </c>
      <c r="Q24" s="34">
        <f t="shared" si="1"/>
        <v>1.9504000000000001</v>
      </c>
      <c r="R24" s="50">
        <f t="shared" si="2"/>
        <v>73.822800000000001</v>
      </c>
      <c r="S24" s="36">
        <f t="shared" si="4"/>
        <v>-2.2719268301933809E-2</v>
      </c>
    </row>
    <row r="25" spans="1:19" x14ac:dyDescent="0.2">
      <c r="A25" s="3" t="s">
        <v>20</v>
      </c>
      <c r="B25" s="4" t="s">
        <v>33</v>
      </c>
      <c r="C25" s="5">
        <v>22.5</v>
      </c>
      <c r="D25" s="6">
        <v>8.25</v>
      </c>
      <c r="E25" s="5"/>
      <c r="F25" s="7">
        <v>5801754223</v>
      </c>
      <c r="G25" s="22" t="s">
        <v>64</v>
      </c>
      <c r="H25" s="22"/>
      <c r="I25" s="15" t="s">
        <v>10</v>
      </c>
      <c r="J25" s="23">
        <v>309002</v>
      </c>
      <c r="K25" s="16">
        <v>55.5</v>
      </c>
      <c r="L25" s="16">
        <v>36.5</v>
      </c>
      <c r="M25" s="16">
        <f t="shared" si="3"/>
        <v>19</v>
      </c>
      <c r="N25" s="48">
        <v>58.15</v>
      </c>
      <c r="O25" s="54">
        <v>978</v>
      </c>
      <c r="P25" s="27">
        <f t="shared" si="0"/>
        <v>-3.33</v>
      </c>
      <c r="Q25" s="34">
        <f t="shared" si="1"/>
        <v>2.1850000000000001</v>
      </c>
      <c r="R25" s="50">
        <f t="shared" si="2"/>
        <v>57.005000000000003</v>
      </c>
      <c r="S25" s="36">
        <f t="shared" si="4"/>
        <v>-2.0085957372160266E-2</v>
      </c>
    </row>
    <row r="26" spans="1:19" x14ac:dyDescent="0.2">
      <c r="A26" s="3" t="s">
        <v>20</v>
      </c>
      <c r="B26" s="4" t="s">
        <v>34</v>
      </c>
      <c r="C26" s="5">
        <v>22.5</v>
      </c>
      <c r="D26" s="6">
        <v>9</v>
      </c>
      <c r="E26" s="5"/>
      <c r="F26" s="7">
        <v>5801754217</v>
      </c>
      <c r="G26" s="22" t="s">
        <v>65</v>
      </c>
      <c r="H26" s="22"/>
      <c r="I26" s="15" t="s">
        <v>10</v>
      </c>
      <c r="J26" s="23">
        <v>309002</v>
      </c>
      <c r="K26" s="16">
        <v>55.456694499500003</v>
      </c>
      <c r="L26" s="16">
        <v>37.5</v>
      </c>
      <c r="M26" s="16">
        <f t="shared" si="3"/>
        <v>17.956694499500003</v>
      </c>
      <c r="N26" s="48">
        <v>60.15</v>
      </c>
      <c r="O26" s="54">
        <v>66202</v>
      </c>
      <c r="P26" s="27">
        <f t="shared" si="0"/>
        <v>-3.32740166997</v>
      </c>
      <c r="Q26" s="34">
        <f t="shared" si="1"/>
        <v>2.0650198674425004</v>
      </c>
      <c r="R26" s="50">
        <f t="shared" si="2"/>
        <v>58.887618197472499</v>
      </c>
      <c r="S26" s="36">
        <f t="shared" si="4"/>
        <v>-2.1437134684141164E-2</v>
      </c>
    </row>
    <row r="27" spans="1:19" x14ac:dyDescent="0.2">
      <c r="A27" s="3" t="s">
        <v>20</v>
      </c>
      <c r="B27" s="4" t="s">
        <v>41</v>
      </c>
      <c r="C27" s="5">
        <v>20.5</v>
      </c>
      <c r="D27" s="6">
        <v>16</v>
      </c>
      <c r="E27" s="5"/>
      <c r="F27" s="7">
        <v>5802046342</v>
      </c>
      <c r="G27" s="22" t="s">
        <v>73</v>
      </c>
      <c r="H27" s="22"/>
      <c r="I27" s="15" t="s">
        <v>10</v>
      </c>
      <c r="J27" s="23">
        <v>309002</v>
      </c>
      <c r="K27" s="16">
        <v>86.65</v>
      </c>
      <c r="L27" s="16">
        <v>47.5</v>
      </c>
      <c r="M27" s="16">
        <f t="shared" si="3"/>
        <v>39.150000000000006</v>
      </c>
      <c r="N27" s="48">
        <v>232.84</v>
      </c>
      <c r="O27" s="55">
        <f>672 +290</f>
        <v>962</v>
      </c>
      <c r="P27" s="27">
        <f t="shared" si="0"/>
        <v>-5.1989999999999998</v>
      </c>
      <c r="Q27" s="34">
        <f t="shared" si="1"/>
        <v>4.502250000000001</v>
      </c>
      <c r="R27" s="50">
        <f t="shared" si="2"/>
        <v>232.14324999999999</v>
      </c>
      <c r="S27" s="36">
        <f>(R27-N27)/R27</f>
        <v>-3.0013795361269763E-3</v>
      </c>
    </row>
    <row r="28" spans="1:19" x14ac:dyDescent="0.2">
      <c r="A28" s="3" t="s">
        <v>20</v>
      </c>
      <c r="B28" s="4" t="s">
        <v>35</v>
      </c>
      <c r="C28" s="5">
        <v>20</v>
      </c>
      <c r="D28" s="6">
        <v>8.5</v>
      </c>
      <c r="E28" s="5"/>
      <c r="F28" s="7">
        <v>41201609</v>
      </c>
      <c r="G28" s="22" t="s">
        <v>74</v>
      </c>
      <c r="H28" s="22"/>
      <c r="I28" s="15" t="s">
        <v>10</v>
      </c>
      <c r="J28" s="23">
        <v>309002</v>
      </c>
      <c r="K28" s="16">
        <v>71.099999999999994</v>
      </c>
      <c r="L28" s="16">
        <v>51.3</v>
      </c>
      <c r="M28" s="16">
        <f t="shared" si="3"/>
        <v>19.799999999999997</v>
      </c>
      <c r="N28" s="48">
        <v>96.4</v>
      </c>
      <c r="O28" s="54">
        <v>12099</v>
      </c>
      <c r="P28" s="27">
        <f t="shared" si="0"/>
        <v>-4.266</v>
      </c>
      <c r="Q28" s="34">
        <f t="shared" si="1"/>
        <v>2.2769999999999997</v>
      </c>
      <c r="R28" s="50">
        <f t="shared" si="2"/>
        <v>94.411000000000001</v>
      </c>
      <c r="S28" s="36">
        <f t="shared" si="4"/>
        <v>-2.1067460359492054E-2</v>
      </c>
    </row>
    <row r="29" spans="1:19" x14ac:dyDescent="0.2">
      <c r="A29" s="3" t="s">
        <v>20</v>
      </c>
      <c r="B29" s="4" t="s">
        <v>42</v>
      </c>
      <c r="C29" s="5">
        <v>20</v>
      </c>
      <c r="D29" s="6">
        <v>10</v>
      </c>
      <c r="E29" s="5"/>
      <c r="F29" s="7">
        <v>42116772</v>
      </c>
      <c r="G29" s="22" t="s">
        <v>75</v>
      </c>
      <c r="H29" s="22"/>
      <c r="I29" s="15" t="s">
        <v>10</v>
      </c>
      <c r="J29" s="23">
        <v>309002</v>
      </c>
      <c r="K29" s="16">
        <v>79.2</v>
      </c>
      <c r="L29" s="16">
        <v>59.1</v>
      </c>
      <c r="M29" s="16">
        <f t="shared" si="3"/>
        <v>20.100000000000001</v>
      </c>
      <c r="N29" s="48">
        <v>135.02000000000001</v>
      </c>
      <c r="O29" s="54">
        <v>3922</v>
      </c>
      <c r="P29" s="27">
        <f t="shared" si="0"/>
        <v>-4.7519999999999998</v>
      </c>
      <c r="Q29" s="34">
        <f t="shared" si="1"/>
        <v>2.3115000000000001</v>
      </c>
      <c r="R29" s="50">
        <f t="shared" si="2"/>
        <v>132.5795</v>
      </c>
      <c r="S29" s="36">
        <f t="shared" si="4"/>
        <v>-1.8407823230590058E-2</v>
      </c>
    </row>
    <row r="30" spans="1:19" x14ac:dyDescent="0.2">
      <c r="A30" s="3" t="s">
        <v>20</v>
      </c>
      <c r="B30" s="4" t="s">
        <v>43</v>
      </c>
      <c r="C30" s="5">
        <v>20</v>
      </c>
      <c r="D30" s="6">
        <v>10</v>
      </c>
      <c r="E30" s="5"/>
      <c r="F30" s="7">
        <v>5801809285</v>
      </c>
      <c r="G30" s="22" t="s">
        <v>76</v>
      </c>
      <c r="H30" s="22"/>
      <c r="I30" s="15" t="s">
        <v>10</v>
      </c>
      <c r="J30" s="23">
        <v>309002</v>
      </c>
      <c r="K30" s="16">
        <v>100.2</v>
      </c>
      <c r="L30" s="16">
        <v>71.05</v>
      </c>
      <c r="M30" s="16">
        <f t="shared" si="3"/>
        <v>29.150000000000006</v>
      </c>
      <c r="N30" s="48">
        <v>149.61000000000001</v>
      </c>
      <c r="O30" s="54">
        <v>1877</v>
      </c>
      <c r="P30" s="27">
        <f t="shared" si="0"/>
        <v>-6.0119999999999996</v>
      </c>
      <c r="Q30" s="34">
        <f t="shared" si="1"/>
        <v>3.3522500000000006</v>
      </c>
      <c r="R30" s="50">
        <f t="shared" si="2"/>
        <v>146.95025000000001</v>
      </c>
      <c r="S30" s="36">
        <f t="shared" si="4"/>
        <v>-1.8099662981179019E-2</v>
      </c>
    </row>
    <row r="31" spans="1:19" x14ac:dyDescent="0.2">
      <c r="A31" s="3" t="s">
        <v>20</v>
      </c>
      <c r="B31" s="4" t="s">
        <v>43</v>
      </c>
      <c r="C31" s="5">
        <v>20</v>
      </c>
      <c r="D31" s="6">
        <v>10</v>
      </c>
      <c r="E31" s="5"/>
      <c r="F31" s="7">
        <v>93248033</v>
      </c>
      <c r="G31" s="22" t="s">
        <v>77</v>
      </c>
      <c r="H31" s="22"/>
      <c r="I31" s="15" t="s">
        <v>10</v>
      </c>
      <c r="J31" s="23">
        <v>309002</v>
      </c>
      <c r="K31" s="16">
        <v>100.2</v>
      </c>
      <c r="L31" s="16">
        <v>71.05</v>
      </c>
      <c r="M31" s="16">
        <f t="shared" si="3"/>
        <v>29.150000000000006</v>
      </c>
      <c r="N31" s="48">
        <v>149.61000000000001</v>
      </c>
      <c r="O31" s="54">
        <v>32</v>
      </c>
      <c r="P31" s="27">
        <f t="shared" si="0"/>
        <v>-6.0119999999999996</v>
      </c>
      <c r="Q31" s="34">
        <f t="shared" si="1"/>
        <v>3.3522500000000006</v>
      </c>
      <c r="R31" s="50">
        <f t="shared" si="2"/>
        <v>146.95025000000001</v>
      </c>
      <c r="S31" s="36">
        <f t="shared" si="4"/>
        <v>-1.8099662981179019E-2</v>
      </c>
    </row>
    <row r="32" spans="1:19" x14ac:dyDescent="0.2">
      <c r="A32" s="3" t="s">
        <v>21</v>
      </c>
      <c r="B32" s="4" t="s">
        <v>39</v>
      </c>
      <c r="C32" s="5">
        <v>22.5</v>
      </c>
      <c r="D32" s="6">
        <v>11.75</v>
      </c>
      <c r="E32" s="5"/>
      <c r="F32" s="7">
        <v>5801423531</v>
      </c>
      <c r="G32" s="22" t="s">
        <v>71</v>
      </c>
      <c r="H32" s="22"/>
      <c r="I32" s="15" t="s">
        <v>10</v>
      </c>
      <c r="J32" s="23">
        <v>509002</v>
      </c>
      <c r="K32" s="16">
        <v>62.4</v>
      </c>
      <c r="L32" s="16">
        <v>44</v>
      </c>
      <c r="M32" s="16">
        <f t="shared" si="3"/>
        <v>18.399999999999999</v>
      </c>
      <c r="N32" s="48">
        <v>75.5</v>
      </c>
      <c r="O32" s="54">
        <v>528</v>
      </c>
      <c r="P32" s="27">
        <f t="shared" si="0"/>
        <v>-3.7440000000000002</v>
      </c>
      <c r="Q32" s="34">
        <f t="shared" si="1"/>
        <v>2.1160000000000001</v>
      </c>
      <c r="R32" s="50">
        <f t="shared" si="2"/>
        <v>73.872</v>
      </c>
      <c r="S32" s="36">
        <f t="shared" si="4"/>
        <v>-2.2038119991336366E-2</v>
      </c>
    </row>
    <row r="33" spans="1:20" x14ac:dyDescent="0.2">
      <c r="A33" s="3" t="s">
        <v>21</v>
      </c>
      <c r="B33" s="4" t="s">
        <v>35</v>
      </c>
      <c r="C33" s="5">
        <v>20</v>
      </c>
      <c r="D33" s="6">
        <v>8.5</v>
      </c>
      <c r="E33" s="5"/>
      <c r="F33" s="7" t="s">
        <v>53</v>
      </c>
      <c r="G33" s="22" t="s">
        <v>66</v>
      </c>
      <c r="H33" s="22"/>
      <c r="I33" s="15" t="s">
        <v>10</v>
      </c>
      <c r="J33" s="23">
        <v>509002</v>
      </c>
      <c r="K33" s="16">
        <v>71.099999999999994</v>
      </c>
      <c r="L33" s="16">
        <v>51.3</v>
      </c>
      <c r="M33" s="16">
        <f t="shared" si="3"/>
        <v>19.799999999999997</v>
      </c>
      <c r="N33" s="48">
        <v>97.35</v>
      </c>
      <c r="O33" s="54">
        <v>56</v>
      </c>
      <c r="P33" s="27">
        <f t="shared" si="0"/>
        <v>-4.266</v>
      </c>
      <c r="Q33" s="34">
        <f t="shared" si="1"/>
        <v>2.2769999999999997</v>
      </c>
      <c r="R33" s="50">
        <f t="shared" si="2"/>
        <v>95.36099999999999</v>
      </c>
      <c r="S33" s="36">
        <f t="shared" si="4"/>
        <v>-2.0857583288765896E-2</v>
      </c>
    </row>
    <row r="34" spans="1:20" x14ac:dyDescent="0.2">
      <c r="A34" s="3" t="s">
        <v>21</v>
      </c>
      <c r="B34" s="4" t="s">
        <v>44</v>
      </c>
      <c r="C34" s="5">
        <v>20</v>
      </c>
      <c r="D34" s="6">
        <v>10</v>
      </c>
      <c r="E34" s="5"/>
      <c r="F34" s="7">
        <v>98172864</v>
      </c>
      <c r="G34" s="22" t="s">
        <v>78</v>
      </c>
      <c r="H34" s="22"/>
      <c r="I34" s="15" t="s">
        <v>10</v>
      </c>
      <c r="J34" s="23">
        <v>509002</v>
      </c>
      <c r="K34" s="16">
        <v>79.2</v>
      </c>
      <c r="L34" s="16">
        <v>59.1</v>
      </c>
      <c r="M34" s="16">
        <f t="shared" si="3"/>
        <v>20.100000000000001</v>
      </c>
      <c r="N34" s="48">
        <v>134.97999999999999</v>
      </c>
      <c r="O34" s="54">
        <v>1582</v>
      </c>
      <c r="P34" s="27">
        <f t="shared" si="0"/>
        <v>-4.7519999999999998</v>
      </c>
      <c r="Q34" s="34">
        <f t="shared" si="1"/>
        <v>2.3115000000000001</v>
      </c>
      <c r="R34" s="50">
        <f t="shared" si="2"/>
        <v>132.53949999999998</v>
      </c>
      <c r="S34" s="36">
        <f t="shared" si="4"/>
        <v>-1.8413378653156339E-2</v>
      </c>
    </row>
    <row r="35" spans="1:20" x14ac:dyDescent="0.2">
      <c r="A35" s="3" t="s">
        <v>21</v>
      </c>
      <c r="B35" s="4" t="s">
        <v>45</v>
      </c>
      <c r="C35" s="5">
        <v>20</v>
      </c>
      <c r="D35" s="6">
        <v>10</v>
      </c>
      <c r="E35" s="5"/>
      <c r="F35" s="7">
        <v>98178788</v>
      </c>
      <c r="G35" s="22" t="s">
        <v>79</v>
      </c>
      <c r="H35" s="22"/>
      <c r="I35" s="15" t="s">
        <v>10</v>
      </c>
      <c r="J35" s="23">
        <v>509002</v>
      </c>
      <c r="K35" s="16">
        <v>79.2</v>
      </c>
      <c r="L35" s="16">
        <v>59.1</v>
      </c>
      <c r="M35" s="16">
        <f t="shared" si="3"/>
        <v>20.100000000000001</v>
      </c>
      <c r="N35" s="48">
        <v>134.97999999999999</v>
      </c>
      <c r="O35" s="54">
        <v>997</v>
      </c>
      <c r="P35" s="27">
        <f t="shared" si="0"/>
        <v>-4.7519999999999998</v>
      </c>
      <c r="Q35" s="34">
        <f t="shared" si="1"/>
        <v>2.3115000000000001</v>
      </c>
      <c r="R35" s="50">
        <f t="shared" si="2"/>
        <v>132.53949999999998</v>
      </c>
      <c r="S35" s="36">
        <f t="shared" si="4"/>
        <v>-1.8413378653156339E-2</v>
      </c>
    </row>
    <row r="36" spans="1:20" x14ac:dyDescent="0.2">
      <c r="A36" s="3" t="s">
        <v>21</v>
      </c>
      <c r="B36" s="4" t="s">
        <v>45</v>
      </c>
      <c r="C36" s="5">
        <v>20</v>
      </c>
      <c r="D36" s="6">
        <v>10</v>
      </c>
      <c r="E36" s="5"/>
      <c r="F36" s="7">
        <v>98178788</v>
      </c>
      <c r="G36" s="22" t="s">
        <v>80</v>
      </c>
      <c r="H36" s="22"/>
      <c r="I36" s="15" t="s">
        <v>10</v>
      </c>
      <c r="J36" s="23">
        <v>509002</v>
      </c>
      <c r="K36" s="16">
        <v>79.2</v>
      </c>
      <c r="L36" s="16">
        <v>59.1</v>
      </c>
      <c r="M36" s="16">
        <f t="shared" si="3"/>
        <v>20.100000000000001</v>
      </c>
      <c r="N36" s="48">
        <v>130.5</v>
      </c>
      <c r="O36" s="54">
        <v>972</v>
      </c>
      <c r="P36" s="27">
        <f t="shared" si="0"/>
        <v>-4.7519999999999998</v>
      </c>
      <c r="Q36" s="34">
        <f t="shared" si="1"/>
        <v>2.3115000000000001</v>
      </c>
      <c r="R36" s="50">
        <f t="shared" si="2"/>
        <v>128.05950000000001</v>
      </c>
      <c r="S36" s="36">
        <f t="shared" si="4"/>
        <v>-1.905754746816898E-2</v>
      </c>
    </row>
    <row r="37" spans="1:20" x14ac:dyDescent="0.2">
      <c r="A37" s="3" t="s">
        <v>21</v>
      </c>
      <c r="B37" s="4" t="s">
        <v>46</v>
      </c>
      <c r="C37" s="5">
        <v>20</v>
      </c>
      <c r="D37" s="6">
        <v>8.5</v>
      </c>
      <c r="E37" s="5"/>
      <c r="F37" s="7" t="s">
        <v>54</v>
      </c>
      <c r="G37" s="22" t="s">
        <v>81</v>
      </c>
      <c r="H37" s="22"/>
      <c r="I37" s="15" t="s">
        <v>10</v>
      </c>
      <c r="J37" s="23">
        <v>509002</v>
      </c>
      <c r="K37" s="16">
        <v>71.099999999999994</v>
      </c>
      <c r="L37" s="16">
        <v>51.3</v>
      </c>
      <c r="M37" s="16">
        <f t="shared" si="3"/>
        <v>19.799999999999997</v>
      </c>
      <c r="N37" s="48">
        <v>101.11</v>
      </c>
      <c r="O37" s="54">
        <v>94</v>
      </c>
      <c r="P37" s="27">
        <f t="shared" si="0"/>
        <v>-4.266</v>
      </c>
      <c r="Q37" s="34">
        <f t="shared" si="1"/>
        <v>2.2769999999999997</v>
      </c>
      <c r="R37" s="50">
        <f t="shared" si="2"/>
        <v>99.120999999999995</v>
      </c>
      <c r="S37" s="36">
        <f t="shared" si="4"/>
        <v>-2.0066383511062283E-2</v>
      </c>
    </row>
    <row r="38" spans="1:20" x14ac:dyDescent="0.2">
      <c r="A38" s="3" t="s">
        <v>21</v>
      </c>
      <c r="B38" s="4" t="s">
        <v>45</v>
      </c>
      <c r="C38" s="5">
        <v>20</v>
      </c>
      <c r="D38" s="6">
        <v>10</v>
      </c>
      <c r="E38" s="5"/>
      <c r="F38" s="7">
        <v>5949795317</v>
      </c>
      <c r="G38" s="22" t="s">
        <v>82</v>
      </c>
      <c r="H38" s="22"/>
      <c r="I38" s="15" t="s">
        <v>10</v>
      </c>
      <c r="J38" s="23">
        <v>509002</v>
      </c>
      <c r="K38" s="16">
        <v>79.2</v>
      </c>
      <c r="L38" s="16">
        <v>59.1</v>
      </c>
      <c r="M38" s="16">
        <f t="shared" si="3"/>
        <v>20.100000000000001</v>
      </c>
      <c r="N38" s="48">
        <v>134.97999999999999</v>
      </c>
      <c r="O38" s="54">
        <v>515</v>
      </c>
      <c r="P38" s="27">
        <f t="shared" si="0"/>
        <v>-4.7519999999999998</v>
      </c>
      <c r="Q38" s="34">
        <f t="shared" si="1"/>
        <v>2.3115000000000001</v>
      </c>
      <c r="R38" s="50">
        <f t="shared" si="2"/>
        <v>132.53949999999998</v>
      </c>
      <c r="S38" s="36">
        <f t="shared" si="4"/>
        <v>-1.8413378653156339E-2</v>
      </c>
    </row>
    <row r="39" spans="1:20" x14ac:dyDescent="0.2">
      <c r="A39" s="3" t="s">
        <v>22</v>
      </c>
      <c r="B39" s="4" t="s">
        <v>47</v>
      </c>
      <c r="C39" s="5">
        <v>22.5</v>
      </c>
      <c r="D39" s="6">
        <v>7.5</v>
      </c>
      <c r="E39" s="5" t="s">
        <v>101</v>
      </c>
      <c r="F39" s="7">
        <v>5801931003</v>
      </c>
      <c r="G39" s="22" t="s">
        <v>83</v>
      </c>
      <c r="H39" s="22"/>
      <c r="I39" s="15" t="s">
        <v>10</v>
      </c>
      <c r="J39" s="23">
        <v>208000</v>
      </c>
      <c r="K39" s="16">
        <v>54.14</v>
      </c>
      <c r="L39" s="16">
        <v>35.299999999999997</v>
      </c>
      <c r="M39" s="16">
        <f t="shared" si="3"/>
        <v>18.840000000000003</v>
      </c>
      <c r="N39" s="48">
        <v>60.13</v>
      </c>
      <c r="O39" s="55">
        <f>48+336</f>
        <v>384</v>
      </c>
      <c r="P39" s="27">
        <f t="shared" si="0"/>
        <v>-3.2484000000000002</v>
      </c>
      <c r="Q39" s="34">
        <f t="shared" si="1"/>
        <v>2.1666000000000003</v>
      </c>
      <c r="R39" s="50">
        <f t="shared" si="2"/>
        <v>59.048200000000008</v>
      </c>
      <c r="S39" s="36">
        <f t="shared" si="4"/>
        <v>-1.8320626200290506E-2</v>
      </c>
    </row>
    <row r="40" spans="1:20" x14ac:dyDescent="0.2">
      <c r="A40" s="8" t="s">
        <v>22</v>
      </c>
      <c r="B40" s="9" t="s">
        <v>48</v>
      </c>
      <c r="C40" s="5">
        <v>22.5</v>
      </c>
      <c r="D40" s="11">
        <v>15</v>
      </c>
      <c r="E40" s="10"/>
      <c r="F40" s="12">
        <v>500640860701</v>
      </c>
      <c r="G40" s="15" t="s">
        <v>84</v>
      </c>
      <c r="H40" s="15"/>
      <c r="I40" s="15" t="s">
        <v>10</v>
      </c>
      <c r="J40" s="18">
        <v>208000</v>
      </c>
      <c r="K40" s="16">
        <v>60.1</v>
      </c>
      <c r="L40" s="16">
        <v>47.8</v>
      </c>
      <c r="M40" s="16">
        <f t="shared" si="3"/>
        <v>12.300000000000004</v>
      </c>
      <c r="N40" s="48">
        <v>123</v>
      </c>
      <c r="O40" s="54">
        <v>368</v>
      </c>
      <c r="P40" s="27">
        <f t="shared" si="0"/>
        <v>-3.6059999999999999</v>
      </c>
      <c r="Q40" s="34">
        <f t="shared" si="1"/>
        <v>1.4145000000000005</v>
      </c>
      <c r="R40" s="50">
        <f t="shared" si="2"/>
        <v>120.80850000000001</v>
      </c>
      <c r="S40" s="36">
        <f t="shared" si="4"/>
        <v>-1.8140279864413435E-2</v>
      </c>
    </row>
    <row r="41" spans="1:20" s="2" customFormat="1" x14ac:dyDescent="0.2">
      <c r="A41" s="13" t="s">
        <v>22</v>
      </c>
      <c r="B41" s="14" t="s">
        <v>49</v>
      </c>
      <c r="C41" s="5">
        <v>22.5</v>
      </c>
      <c r="D41" s="16">
        <v>9</v>
      </c>
      <c r="E41" s="10"/>
      <c r="F41" s="17">
        <v>7173201</v>
      </c>
      <c r="G41" s="15" t="s">
        <v>85</v>
      </c>
      <c r="H41" s="15"/>
      <c r="I41" s="15" t="s">
        <v>10</v>
      </c>
      <c r="J41" s="18">
        <v>208000</v>
      </c>
      <c r="K41" s="16">
        <v>52.25</v>
      </c>
      <c r="L41" s="16">
        <v>36.200000000000003</v>
      </c>
      <c r="M41" s="16">
        <f t="shared" si="3"/>
        <v>16.049999999999997</v>
      </c>
      <c r="N41" s="48">
        <v>77.34</v>
      </c>
      <c r="O41" s="56">
        <v>16</v>
      </c>
      <c r="P41" s="27">
        <v>0</v>
      </c>
      <c r="Q41" s="34">
        <v>0</v>
      </c>
      <c r="R41" s="51">
        <f>N41</f>
        <v>77.34</v>
      </c>
      <c r="S41" s="36">
        <f t="shared" si="4"/>
        <v>0</v>
      </c>
      <c r="T41"/>
    </row>
    <row r="42" spans="1:20" s="2" customFormat="1" x14ac:dyDescent="0.2">
      <c r="A42" s="13" t="s">
        <v>23</v>
      </c>
      <c r="B42" s="14" t="s">
        <v>47</v>
      </c>
      <c r="C42" s="5">
        <v>22.5</v>
      </c>
      <c r="D42" s="16">
        <v>7.5</v>
      </c>
      <c r="E42" s="10" t="s">
        <v>101</v>
      </c>
      <c r="F42" s="12">
        <v>5801931003</v>
      </c>
      <c r="G42" s="15" t="s">
        <v>83</v>
      </c>
      <c r="H42" s="15"/>
      <c r="I42" s="15" t="s">
        <v>10</v>
      </c>
      <c r="J42" s="18">
        <v>209001</v>
      </c>
      <c r="K42" s="16">
        <v>54.14</v>
      </c>
      <c r="L42" s="16">
        <v>35.5</v>
      </c>
      <c r="M42" s="16">
        <f t="shared" si="3"/>
        <v>18.64</v>
      </c>
      <c r="N42" s="48">
        <v>60.13</v>
      </c>
      <c r="O42" s="56">
        <v>9024</v>
      </c>
      <c r="P42" s="27">
        <f>K42*$P$1/1000</f>
        <v>-3.2484000000000002</v>
      </c>
      <c r="Q42" s="34">
        <f>M42*(-$Q$1/1000)</f>
        <v>2.1436000000000002</v>
      </c>
      <c r="R42" s="50">
        <f>N42+((K42*$P$1)/1000)-((M42*$Q$1)/1000)</f>
        <v>59.025200000000005</v>
      </c>
      <c r="S42" s="36">
        <f t="shared" si="4"/>
        <v>-1.871742916584776E-2</v>
      </c>
      <c r="T42"/>
    </row>
    <row r="43" spans="1:20" s="2" customFormat="1" x14ac:dyDescent="0.2">
      <c r="A43" s="13" t="s">
        <v>23</v>
      </c>
      <c r="B43" s="14" t="s">
        <v>33</v>
      </c>
      <c r="C43" s="15">
        <v>22.5</v>
      </c>
      <c r="D43" s="16">
        <v>8.25</v>
      </c>
      <c r="E43" s="10" t="s">
        <v>101</v>
      </c>
      <c r="F43" s="17">
        <v>5801754223</v>
      </c>
      <c r="G43" s="15" t="s">
        <v>86</v>
      </c>
      <c r="H43" s="15"/>
      <c r="I43" s="15" t="s">
        <v>10</v>
      </c>
      <c r="J43" s="18">
        <v>209001</v>
      </c>
      <c r="K43" s="16">
        <v>55.5</v>
      </c>
      <c r="L43" s="16">
        <v>36.5</v>
      </c>
      <c r="M43" s="16">
        <f t="shared" si="3"/>
        <v>19</v>
      </c>
      <c r="N43" s="48">
        <v>63.83</v>
      </c>
      <c r="O43" s="56">
        <v>1728</v>
      </c>
      <c r="P43" s="27">
        <f>K43*$P$1/1000</f>
        <v>-3.33</v>
      </c>
      <c r="Q43" s="34">
        <f>M43*(-$Q$1/1000)</f>
        <v>2.1850000000000001</v>
      </c>
      <c r="R43" s="50">
        <f>N43+((K43*$P$1)/1000)-((M43*$Q$1)/1000)</f>
        <v>62.685000000000002</v>
      </c>
      <c r="S43" s="36">
        <f t="shared" si="4"/>
        <v>-1.8265932838797096E-2</v>
      </c>
      <c r="T43"/>
    </row>
    <row r="44" spans="1:20" s="2" customFormat="1" x14ac:dyDescent="0.2">
      <c r="A44" s="13" t="s">
        <v>23</v>
      </c>
      <c r="B44" s="14" t="s">
        <v>50</v>
      </c>
      <c r="C44" s="15">
        <v>22.5</v>
      </c>
      <c r="D44" s="16">
        <v>15</v>
      </c>
      <c r="E44" s="10"/>
      <c r="F44" s="17">
        <v>5801482589</v>
      </c>
      <c r="G44" s="15" t="s">
        <v>87</v>
      </c>
      <c r="H44" s="15"/>
      <c r="I44" s="15" t="s">
        <v>10</v>
      </c>
      <c r="J44" s="18">
        <v>209001</v>
      </c>
      <c r="K44" s="16">
        <v>61.09</v>
      </c>
      <c r="L44" s="16">
        <v>47.8</v>
      </c>
      <c r="M44" s="16">
        <f t="shared" si="3"/>
        <v>13.290000000000006</v>
      </c>
      <c r="N44" s="48">
        <v>163.35</v>
      </c>
      <c r="O44" s="56">
        <v>72</v>
      </c>
      <c r="P44" s="27">
        <v>0</v>
      </c>
      <c r="Q44" s="34">
        <v>0</v>
      </c>
      <c r="R44" s="51">
        <f>N44</f>
        <v>163.35</v>
      </c>
      <c r="S44" s="36">
        <f t="shared" si="4"/>
        <v>0</v>
      </c>
      <c r="T44"/>
    </row>
    <row r="45" spans="1:20" x14ac:dyDescent="0.2">
      <c r="A45" s="8" t="s">
        <v>24</v>
      </c>
      <c r="B45" s="9" t="s">
        <v>35</v>
      </c>
      <c r="C45" s="10">
        <v>20</v>
      </c>
      <c r="D45" s="11">
        <v>8.5</v>
      </c>
      <c r="E45" s="10"/>
      <c r="F45" s="12">
        <v>41201609</v>
      </c>
      <c r="G45" s="15" t="s">
        <v>66</v>
      </c>
      <c r="H45" s="15"/>
      <c r="I45" s="15" t="s">
        <v>104</v>
      </c>
      <c r="J45" s="18">
        <v>509003</v>
      </c>
      <c r="K45" s="16">
        <v>71.099999999999994</v>
      </c>
      <c r="L45" s="16">
        <v>51.3</v>
      </c>
      <c r="M45" s="16">
        <f t="shared" si="3"/>
        <v>19.799999999999997</v>
      </c>
      <c r="N45" s="48">
        <v>98.42</v>
      </c>
      <c r="O45" s="54">
        <v>12</v>
      </c>
      <c r="P45" s="27">
        <f t="shared" ref="P45:P60" si="5">K45*$P$1/1000</f>
        <v>-4.266</v>
      </c>
      <c r="Q45" s="34">
        <f t="shared" ref="Q45:Q60" si="6">M45*(-$Q$1/1000)</f>
        <v>2.2769999999999997</v>
      </c>
      <c r="R45" s="50">
        <f t="shared" ref="R45:R60" si="7">N45+((K45*$P$1)/1000)-((M45*$Q$1)/1000)</f>
        <v>96.430999999999997</v>
      </c>
      <c r="S45" s="36">
        <f t="shared" si="4"/>
        <v>-2.0626147193329992E-2</v>
      </c>
    </row>
    <row r="46" spans="1:20" x14ac:dyDescent="0.2">
      <c r="A46" s="8" t="s">
        <v>24</v>
      </c>
      <c r="B46" s="9" t="s">
        <v>12</v>
      </c>
      <c r="C46" s="10">
        <v>19.5</v>
      </c>
      <c r="D46" s="11">
        <v>8.25</v>
      </c>
      <c r="E46" s="10"/>
      <c r="F46" s="12">
        <v>5801816430</v>
      </c>
      <c r="G46" s="15" t="s">
        <v>88</v>
      </c>
      <c r="H46" s="15"/>
      <c r="I46" s="15" t="s">
        <v>104</v>
      </c>
      <c r="J46" s="18">
        <v>509003</v>
      </c>
      <c r="K46" s="16">
        <v>44.56</v>
      </c>
      <c r="L46" s="16">
        <v>32</v>
      </c>
      <c r="M46" s="16">
        <f t="shared" si="3"/>
        <v>12.560000000000002</v>
      </c>
      <c r="N46" s="48">
        <v>59.52</v>
      </c>
      <c r="O46" s="54">
        <v>216</v>
      </c>
      <c r="P46" s="27">
        <f t="shared" si="5"/>
        <v>-2.6736000000000004</v>
      </c>
      <c r="Q46" s="34">
        <f t="shared" si="6"/>
        <v>1.4444000000000004</v>
      </c>
      <c r="R46" s="50">
        <f t="shared" si="7"/>
        <v>58.290800000000004</v>
      </c>
      <c r="S46" s="36">
        <f t="shared" si="4"/>
        <v>-2.1087375709374356E-2</v>
      </c>
    </row>
    <row r="47" spans="1:20" x14ac:dyDescent="0.2">
      <c r="A47" s="8" t="s">
        <v>24</v>
      </c>
      <c r="B47" s="9" t="s">
        <v>42</v>
      </c>
      <c r="C47" s="10">
        <v>20</v>
      </c>
      <c r="D47" s="11">
        <v>10</v>
      </c>
      <c r="E47" s="10"/>
      <c r="F47" s="12">
        <v>42116772</v>
      </c>
      <c r="G47" s="15" t="s">
        <v>75</v>
      </c>
      <c r="H47" s="15"/>
      <c r="I47" s="15" t="s">
        <v>104</v>
      </c>
      <c r="J47" s="18">
        <v>509003</v>
      </c>
      <c r="K47" s="16">
        <v>79.2</v>
      </c>
      <c r="L47" s="16">
        <v>59.1</v>
      </c>
      <c r="M47" s="16">
        <f t="shared" si="3"/>
        <v>20.100000000000001</v>
      </c>
      <c r="N47" s="48">
        <v>136.21</v>
      </c>
      <c r="O47" s="54">
        <v>36</v>
      </c>
      <c r="P47" s="27">
        <f t="shared" si="5"/>
        <v>-4.7519999999999998</v>
      </c>
      <c r="Q47" s="34">
        <f t="shared" si="6"/>
        <v>2.3115000000000001</v>
      </c>
      <c r="R47" s="50">
        <f t="shared" si="7"/>
        <v>133.76949999999999</v>
      </c>
      <c r="S47" s="36">
        <f t="shared" si="4"/>
        <v>-1.8244069088992742E-2</v>
      </c>
    </row>
    <row r="48" spans="1:20" s="2" customFormat="1" x14ac:dyDescent="0.2">
      <c r="A48" s="13" t="s">
        <v>24</v>
      </c>
      <c r="B48" s="14" t="s">
        <v>36</v>
      </c>
      <c r="C48" s="15">
        <v>16</v>
      </c>
      <c r="D48" s="16" t="s">
        <v>103</v>
      </c>
      <c r="E48" s="10"/>
      <c r="F48" s="12">
        <v>504046314</v>
      </c>
      <c r="G48" s="15" t="s">
        <v>89</v>
      </c>
      <c r="H48" s="15"/>
      <c r="I48" s="15" t="s">
        <v>104</v>
      </c>
      <c r="J48" s="18">
        <v>509003</v>
      </c>
      <c r="K48" s="16">
        <v>16.250633755875</v>
      </c>
      <c r="L48" s="16">
        <v>12.757999999999999</v>
      </c>
      <c r="M48" s="16">
        <f t="shared" si="3"/>
        <v>3.4926337558750014</v>
      </c>
      <c r="N48" s="48">
        <v>24.24</v>
      </c>
      <c r="O48" s="54">
        <v>2772</v>
      </c>
      <c r="P48" s="27">
        <f t="shared" si="5"/>
        <v>-0.97503802535249995</v>
      </c>
      <c r="Q48" s="34">
        <f t="shared" si="6"/>
        <v>0.40165288192562515</v>
      </c>
      <c r="R48" s="50">
        <f t="shared" si="7"/>
        <v>23.666614856573123</v>
      </c>
      <c r="S48" s="36">
        <f t="shared" si="4"/>
        <v>-2.4227594309611404E-2</v>
      </c>
      <c r="T48"/>
    </row>
    <row r="49" spans="1:20" s="2" customFormat="1" x14ac:dyDescent="0.2">
      <c r="A49" s="13" t="s">
        <v>24</v>
      </c>
      <c r="B49" s="14" t="s">
        <v>38</v>
      </c>
      <c r="C49" s="15">
        <v>16</v>
      </c>
      <c r="D49" s="45">
        <v>6</v>
      </c>
      <c r="E49" s="10"/>
      <c r="F49" s="12">
        <v>500307777</v>
      </c>
      <c r="G49" s="15" t="s">
        <v>90</v>
      </c>
      <c r="H49" s="15"/>
      <c r="I49" s="15" t="s">
        <v>104</v>
      </c>
      <c r="J49" s="18">
        <v>509003</v>
      </c>
      <c r="K49" s="16">
        <v>21.49</v>
      </c>
      <c r="L49" s="16">
        <v>15</v>
      </c>
      <c r="M49" s="16">
        <f t="shared" si="3"/>
        <v>6.4899999999999984</v>
      </c>
      <c r="N49" s="48">
        <v>30.62</v>
      </c>
      <c r="O49" s="54">
        <v>3270</v>
      </c>
      <c r="P49" s="27">
        <f t="shared" si="5"/>
        <v>-1.2893999999999999</v>
      </c>
      <c r="Q49" s="34">
        <f t="shared" si="6"/>
        <v>0.74634999999999985</v>
      </c>
      <c r="R49" s="50">
        <f t="shared" si="7"/>
        <v>30.07695</v>
      </c>
      <c r="S49" s="36">
        <f t="shared" si="4"/>
        <v>-1.8055354681907606E-2</v>
      </c>
    </row>
    <row r="50" spans="1:20" s="2" customFormat="1" x14ac:dyDescent="0.2">
      <c r="A50" s="13" t="s">
        <v>24</v>
      </c>
      <c r="B50" s="14" t="s">
        <v>37</v>
      </c>
      <c r="C50" s="15">
        <v>16</v>
      </c>
      <c r="D50" s="45">
        <v>5</v>
      </c>
      <c r="E50" s="10"/>
      <c r="F50" s="12">
        <v>504046315</v>
      </c>
      <c r="G50" s="15" t="s">
        <v>91</v>
      </c>
      <c r="H50" s="15"/>
      <c r="I50" s="15" t="s">
        <v>104</v>
      </c>
      <c r="J50" s="18">
        <v>509003</v>
      </c>
      <c r="K50" s="16">
        <v>16.420000000000002</v>
      </c>
      <c r="L50" s="16">
        <v>12.48</v>
      </c>
      <c r="M50" s="16">
        <f t="shared" si="3"/>
        <v>3.9400000000000013</v>
      </c>
      <c r="N50" s="48">
        <v>21.66</v>
      </c>
      <c r="O50" s="54">
        <v>7128</v>
      </c>
      <c r="P50" s="27">
        <f t="shared" si="5"/>
        <v>-0.98520000000000008</v>
      </c>
      <c r="Q50" s="34">
        <f t="shared" si="6"/>
        <v>0.45310000000000017</v>
      </c>
      <c r="R50" s="50">
        <f t="shared" si="7"/>
        <v>21.1279</v>
      </c>
      <c r="S50" s="36">
        <f t="shared" si="4"/>
        <v>-2.5184708371395158E-2</v>
      </c>
    </row>
    <row r="51" spans="1:20" s="2" customFormat="1" x14ac:dyDescent="0.2">
      <c r="A51" s="13" t="s">
        <v>24</v>
      </c>
      <c r="B51" s="14" t="s">
        <v>32</v>
      </c>
      <c r="C51" s="15">
        <v>22.5</v>
      </c>
      <c r="D51" s="16">
        <v>7.5</v>
      </c>
      <c r="E51" s="10"/>
      <c r="F51" s="12">
        <v>504259249</v>
      </c>
      <c r="G51" s="15" t="s">
        <v>92</v>
      </c>
      <c r="H51" s="19"/>
      <c r="I51" s="15" t="s">
        <v>104</v>
      </c>
      <c r="J51" s="25">
        <v>509003</v>
      </c>
      <c r="K51" s="16">
        <v>53.56</v>
      </c>
      <c r="L51" s="16">
        <v>35.5</v>
      </c>
      <c r="M51" s="16">
        <f t="shared" si="3"/>
        <v>18.060000000000002</v>
      </c>
      <c r="N51" s="48">
        <v>64.510000000000005</v>
      </c>
      <c r="O51" s="54">
        <v>72</v>
      </c>
      <c r="P51" s="27">
        <f t="shared" si="5"/>
        <v>-3.2136000000000005</v>
      </c>
      <c r="Q51" s="34">
        <f t="shared" si="6"/>
        <v>2.0769000000000002</v>
      </c>
      <c r="R51" s="50">
        <f t="shared" si="7"/>
        <v>63.373300000000008</v>
      </c>
      <c r="S51" s="36">
        <f t="shared" si="4"/>
        <v>-1.7936575813473458E-2</v>
      </c>
    </row>
    <row r="52" spans="1:20" s="2" customFormat="1" x14ac:dyDescent="0.2">
      <c r="A52" s="13" t="s">
        <v>24</v>
      </c>
      <c r="B52" s="14" t="s">
        <v>29</v>
      </c>
      <c r="C52" s="15">
        <v>19.5</v>
      </c>
      <c r="D52" s="16">
        <v>6.75</v>
      </c>
      <c r="E52" s="10"/>
      <c r="F52" s="12">
        <v>5801816427</v>
      </c>
      <c r="G52" s="15" t="s">
        <v>58</v>
      </c>
      <c r="H52" s="19"/>
      <c r="I52" s="15" t="s">
        <v>104</v>
      </c>
      <c r="J52" s="25">
        <v>509003</v>
      </c>
      <c r="K52" s="16">
        <v>37.54</v>
      </c>
      <c r="L52" s="16">
        <v>23.8</v>
      </c>
      <c r="M52" s="16">
        <f t="shared" si="3"/>
        <v>13.739999999999998</v>
      </c>
      <c r="N52" s="48">
        <v>52.51</v>
      </c>
      <c r="O52" s="54">
        <v>64</v>
      </c>
      <c r="P52" s="27">
        <f t="shared" si="5"/>
        <v>-2.2524000000000002</v>
      </c>
      <c r="Q52" s="34">
        <f t="shared" si="6"/>
        <v>1.5800999999999998</v>
      </c>
      <c r="R52" s="50">
        <f t="shared" si="7"/>
        <v>51.837699999999998</v>
      </c>
      <c r="S52" s="36">
        <f t="shared" si="4"/>
        <v>-1.2969325413743278E-2</v>
      </c>
    </row>
    <row r="53" spans="1:20" x14ac:dyDescent="0.2">
      <c r="A53" s="8" t="s">
        <v>24</v>
      </c>
      <c r="B53" s="9" t="s">
        <v>11</v>
      </c>
      <c r="C53" s="10">
        <v>19.5</v>
      </c>
      <c r="D53" s="11">
        <v>7.5</v>
      </c>
      <c r="E53" s="10"/>
      <c r="F53" s="12">
        <v>5801816428</v>
      </c>
      <c r="G53" s="15" t="s">
        <v>93</v>
      </c>
      <c r="H53" s="15"/>
      <c r="I53" s="15" t="s">
        <v>104</v>
      </c>
      <c r="J53" s="25">
        <v>509003</v>
      </c>
      <c r="K53" s="16">
        <v>39.61</v>
      </c>
      <c r="L53" s="16">
        <v>25.8</v>
      </c>
      <c r="M53" s="16">
        <f t="shared" si="3"/>
        <v>13.809999999999999</v>
      </c>
      <c r="N53" s="48">
        <v>57.06</v>
      </c>
      <c r="O53" s="54">
        <v>32</v>
      </c>
      <c r="P53" s="27">
        <f t="shared" si="5"/>
        <v>-2.3765999999999998</v>
      </c>
      <c r="Q53" s="34">
        <f t="shared" si="6"/>
        <v>1.58815</v>
      </c>
      <c r="R53" s="50">
        <f t="shared" si="7"/>
        <v>56.271550000000005</v>
      </c>
      <c r="S53" s="36">
        <f t="shared" si="4"/>
        <v>-1.4011520919541E-2</v>
      </c>
    </row>
    <row r="54" spans="1:20" x14ac:dyDescent="0.2">
      <c r="A54" s="3" t="s">
        <v>24</v>
      </c>
      <c r="B54" s="4" t="s">
        <v>34</v>
      </c>
      <c r="C54" s="5">
        <v>22.5</v>
      </c>
      <c r="D54" s="6">
        <v>9</v>
      </c>
      <c r="E54" s="5"/>
      <c r="F54" s="7">
        <v>5801754217</v>
      </c>
      <c r="G54" s="22" t="s">
        <v>94</v>
      </c>
      <c r="H54" s="22"/>
      <c r="I54" s="15" t="s">
        <v>104</v>
      </c>
      <c r="J54" s="23">
        <v>509003</v>
      </c>
      <c r="K54" s="16">
        <v>55.46</v>
      </c>
      <c r="L54" s="16">
        <v>37.5</v>
      </c>
      <c r="M54" s="16">
        <f t="shared" si="3"/>
        <v>17.96</v>
      </c>
      <c r="N54" s="48">
        <v>66.72</v>
      </c>
      <c r="O54" s="54">
        <v>264</v>
      </c>
      <c r="P54" s="27">
        <f t="shared" si="5"/>
        <v>-3.3275999999999999</v>
      </c>
      <c r="Q54" s="34">
        <f t="shared" si="6"/>
        <v>2.0654000000000003</v>
      </c>
      <c r="R54" s="50">
        <f t="shared" si="7"/>
        <v>65.457800000000006</v>
      </c>
      <c r="S54" s="36">
        <f t="shared" si="4"/>
        <v>-1.9282652334786578E-2</v>
      </c>
      <c r="T54" s="1"/>
    </row>
    <row r="55" spans="1:20" x14ac:dyDescent="0.2">
      <c r="A55" s="3" t="s">
        <v>24</v>
      </c>
      <c r="B55" s="9" t="s">
        <v>33</v>
      </c>
      <c r="C55" s="10">
        <v>22.5</v>
      </c>
      <c r="D55" s="11">
        <v>8.25</v>
      </c>
      <c r="E55" s="10"/>
      <c r="F55" s="12">
        <v>5801754223</v>
      </c>
      <c r="G55" s="15" t="s">
        <v>95</v>
      </c>
      <c r="H55" s="15"/>
      <c r="I55" s="15" t="s">
        <v>104</v>
      </c>
      <c r="J55" s="18">
        <v>509003</v>
      </c>
      <c r="K55" s="16">
        <v>55.5</v>
      </c>
      <c r="L55" s="16">
        <v>36.5</v>
      </c>
      <c r="M55" s="16">
        <f t="shared" si="3"/>
        <v>19</v>
      </c>
      <c r="N55" s="48">
        <v>64.709999999999994</v>
      </c>
      <c r="O55" s="54">
        <v>144</v>
      </c>
      <c r="P55" s="27">
        <f t="shared" si="5"/>
        <v>-3.33</v>
      </c>
      <c r="Q55" s="34">
        <f t="shared" si="6"/>
        <v>2.1850000000000001</v>
      </c>
      <c r="R55" s="50">
        <f t="shared" si="7"/>
        <v>63.564999999999998</v>
      </c>
      <c r="S55" s="36">
        <f t="shared" si="4"/>
        <v>-1.8013057500196588E-2</v>
      </c>
      <c r="T55" s="1"/>
    </row>
    <row r="56" spans="1:20" x14ac:dyDescent="0.2">
      <c r="A56" s="3" t="s">
        <v>24</v>
      </c>
      <c r="B56" s="9" t="s">
        <v>51</v>
      </c>
      <c r="C56" s="15">
        <v>16</v>
      </c>
      <c r="D56" s="16" t="s">
        <v>102</v>
      </c>
      <c r="E56" s="10"/>
      <c r="F56" s="12">
        <v>504103599</v>
      </c>
      <c r="G56" s="15" t="s">
        <v>96</v>
      </c>
      <c r="H56" s="22"/>
      <c r="I56" s="15" t="s">
        <v>104</v>
      </c>
      <c r="J56" s="18">
        <v>509003</v>
      </c>
      <c r="K56" s="16">
        <v>16.96</v>
      </c>
      <c r="L56" s="16">
        <v>14.74</v>
      </c>
      <c r="M56" s="16">
        <f t="shared" si="3"/>
        <v>2.2200000000000006</v>
      </c>
      <c r="N56" s="48">
        <v>24.66</v>
      </c>
      <c r="O56" s="54">
        <v>3120</v>
      </c>
      <c r="P56" s="27">
        <f t="shared" si="5"/>
        <v>-1.0176000000000001</v>
      </c>
      <c r="Q56" s="34">
        <f t="shared" si="6"/>
        <v>0.25530000000000008</v>
      </c>
      <c r="R56" s="50">
        <f t="shared" si="7"/>
        <v>23.8977</v>
      </c>
      <c r="S56" s="36">
        <f t="shared" si="4"/>
        <v>-3.1898467216510365E-2</v>
      </c>
      <c r="T56" s="1"/>
    </row>
    <row r="57" spans="1:20" x14ac:dyDescent="0.2">
      <c r="A57" s="3" t="s">
        <v>24</v>
      </c>
      <c r="B57" s="9" t="s">
        <v>26</v>
      </c>
      <c r="C57" s="5">
        <v>17.5</v>
      </c>
      <c r="D57" s="11">
        <v>6</v>
      </c>
      <c r="E57" s="10"/>
      <c r="F57" s="12">
        <v>504252836</v>
      </c>
      <c r="G57" s="15" t="s">
        <v>97</v>
      </c>
      <c r="H57" s="22"/>
      <c r="I57" s="15" t="s">
        <v>104</v>
      </c>
      <c r="J57" s="18">
        <v>509003</v>
      </c>
      <c r="K57" s="16">
        <v>30.48</v>
      </c>
      <c r="L57" s="16">
        <v>20.8</v>
      </c>
      <c r="M57" s="16">
        <f t="shared" si="3"/>
        <v>9.68</v>
      </c>
      <c r="N57" s="48">
        <v>42.92</v>
      </c>
      <c r="O57" s="54">
        <v>200</v>
      </c>
      <c r="P57" s="27">
        <f t="shared" si="5"/>
        <v>-1.8288</v>
      </c>
      <c r="Q57" s="34">
        <f t="shared" si="6"/>
        <v>1.1132</v>
      </c>
      <c r="R57" s="50">
        <f t="shared" si="7"/>
        <v>42.2044</v>
      </c>
      <c r="S57" s="36">
        <f t="shared" si="4"/>
        <v>-1.6955578091383885E-2</v>
      </c>
      <c r="T57" s="1"/>
    </row>
    <row r="58" spans="1:20" x14ac:dyDescent="0.2">
      <c r="A58" s="3" t="s">
        <v>24</v>
      </c>
      <c r="B58" s="9" t="s">
        <v>52</v>
      </c>
      <c r="C58" s="5">
        <v>17.5</v>
      </c>
      <c r="D58" s="11">
        <v>6</v>
      </c>
      <c r="E58" s="10"/>
      <c r="F58" s="12">
        <v>504022003</v>
      </c>
      <c r="G58" s="15" t="s">
        <v>98</v>
      </c>
      <c r="H58" s="15"/>
      <c r="I58" s="15" t="s">
        <v>104</v>
      </c>
      <c r="J58" s="18">
        <v>509003</v>
      </c>
      <c r="K58" s="16">
        <v>29.35</v>
      </c>
      <c r="L58" s="16">
        <v>20.5</v>
      </c>
      <c r="M58" s="16">
        <f t="shared" si="3"/>
        <v>8.8500000000000014</v>
      </c>
      <c r="N58" s="48">
        <v>28.28</v>
      </c>
      <c r="O58" s="54">
        <v>100</v>
      </c>
      <c r="P58" s="27">
        <f t="shared" si="5"/>
        <v>-1.7609999999999999</v>
      </c>
      <c r="Q58" s="34">
        <f t="shared" si="6"/>
        <v>1.0177500000000002</v>
      </c>
      <c r="R58" s="50">
        <f t="shared" si="7"/>
        <v>27.536750000000001</v>
      </c>
      <c r="S58" s="36">
        <f t="shared" si="4"/>
        <v>-2.6991202665528784E-2</v>
      </c>
      <c r="T58" s="1"/>
    </row>
    <row r="59" spans="1:20" x14ac:dyDescent="0.2">
      <c r="A59" s="3" t="s">
        <v>25</v>
      </c>
      <c r="B59" s="9" t="s">
        <v>39</v>
      </c>
      <c r="C59" s="15">
        <v>22.5</v>
      </c>
      <c r="D59" s="11">
        <v>11.75</v>
      </c>
      <c r="E59" s="10"/>
      <c r="F59" s="12">
        <v>5801423531</v>
      </c>
      <c r="G59" s="15" t="s">
        <v>99</v>
      </c>
      <c r="H59" s="15"/>
      <c r="I59" s="15" t="s">
        <v>10</v>
      </c>
      <c r="J59" s="18">
        <v>509007</v>
      </c>
      <c r="K59" s="16">
        <v>62.4</v>
      </c>
      <c r="L59" s="16">
        <v>44</v>
      </c>
      <c r="M59" s="16">
        <f t="shared" si="3"/>
        <v>18.399999999999999</v>
      </c>
      <c r="N59" s="48">
        <v>75.5</v>
      </c>
      <c r="O59" s="54">
        <v>144</v>
      </c>
      <c r="P59" s="27">
        <f t="shared" si="5"/>
        <v>-3.7440000000000002</v>
      </c>
      <c r="Q59" s="34">
        <f t="shared" si="6"/>
        <v>2.1160000000000001</v>
      </c>
      <c r="R59" s="50">
        <f t="shared" si="7"/>
        <v>73.872</v>
      </c>
      <c r="S59" s="36">
        <f t="shared" si="4"/>
        <v>-2.2038119991336366E-2</v>
      </c>
      <c r="T59" s="1"/>
    </row>
    <row r="60" spans="1:20" ht="13.5" thickBot="1" x14ac:dyDescent="0.25">
      <c r="A60" s="38" t="s">
        <v>25</v>
      </c>
      <c r="B60" s="39" t="s">
        <v>11</v>
      </c>
      <c r="C60" s="40">
        <v>19.5</v>
      </c>
      <c r="D60" s="41">
        <v>7.5</v>
      </c>
      <c r="E60" s="40"/>
      <c r="F60" s="42">
        <v>5801816428</v>
      </c>
      <c r="G60" s="43" t="s">
        <v>93</v>
      </c>
      <c r="H60" s="43"/>
      <c r="I60" s="43" t="s">
        <v>10</v>
      </c>
      <c r="J60" s="44">
        <v>509007</v>
      </c>
      <c r="K60" s="32">
        <v>39.61</v>
      </c>
      <c r="L60" s="32">
        <v>25.8</v>
      </c>
      <c r="M60" s="32">
        <f t="shared" si="3"/>
        <v>13.809999999999999</v>
      </c>
      <c r="N60" s="49">
        <v>53.43</v>
      </c>
      <c r="O60" s="57">
        <v>48</v>
      </c>
      <c r="P60" s="33">
        <f t="shared" si="5"/>
        <v>-2.3765999999999998</v>
      </c>
      <c r="Q60" s="35">
        <f t="shared" si="6"/>
        <v>1.58815</v>
      </c>
      <c r="R60" s="52">
        <f t="shared" si="7"/>
        <v>52.641549999999995</v>
      </c>
      <c r="S60" s="37">
        <f t="shared" si="4"/>
        <v>-1.4977712472372196E-2</v>
      </c>
      <c r="T60" s="1"/>
    </row>
  </sheetData>
  <autoFilter ref="A2:S60"/>
  <mergeCells count="1">
    <mergeCell ref="A1:M1"/>
  </mergeCells>
  <conditionalFormatting sqref="S3:S60">
    <cfRule type="cellIs" dxfId="1" priority="1" operator="lessThan">
      <formula>0</formula>
    </cfRule>
    <cfRule type="cellIs" dxfId="0" priority="2" operator="greaterThan">
      <formula>0</formula>
    </cfRule>
  </conditionalFormatting>
  <printOptions horizontalCentered="1"/>
  <pageMargins left="0.23622047244094491" right="0.19685039370078741" top="0.98425196850393704" bottom="0.6692913385826772" header="0.27559055118110237" footer="0.51181102362204722"/>
  <pageSetup paperSize="9" scale="86" orientation="landscape" r:id="rId1"/>
  <headerFooter alignWithMargins="0">
    <oddHeader xml:space="preserve">&amp;L&amp;G&amp;C&amp;"Arial,Fett"Pricelist PACCAR -xx € / to
as of xxxxx 
 </oddHeader>
  </headerFooter>
  <legacy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C18"/>
  <sheetViews>
    <sheetView tabSelected="1" workbookViewId="0">
      <selection activeCell="G16" sqref="G16"/>
    </sheetView>
  </sheetViews>
  <sheetFormatPr baseColWidth="10" defaultColWidth="11.42578125" defaultRowHeight="12.75" x14ac:dyDescent="0.2"/>
  <cols>
    <col min="1" max="1" width="15.140625" style="78" customWidth="1"/>
    <col min="2" max="2" width="14.28515625" style="77" bestFit="1" customWidth="1"/>
    <col min="3" max="3" width="14.7109375" style="78" customWidth="1"/>
    <col min="4" max="16384" width="11.42578125" style="77"/>
  </cols>
  <sheetData>
    <row r="1" spans="1:3" x14ac:dyDescent="0.2">
      <c r="A1" s="80" t="s">
        <v>126</v>
      </c>
      <c r="B1" s="79" t="s">
        <v>125</v>
      </c>
      <c r="C1" s="81" t="s">
        <v>146</v>
      </c>
    </row>
    <row r="2" spans="1:3" x14ac:dyDescent="0.2">
      <c r="A2" s="83" t="s">
        <v>127</v>
      </c>
      <c r="B2" s="82" t="s">
        <v>139</v>
      </c>
      <c r="C2" s="82">
        <v>120</v>
      </c>
    </row>
    <row r="3" spans="1:3" x14ac:dyDescent="0.2">
      <c r="A3" s="83" t="s">
        <v>127</v>
      </c>
      <c r="B3" s="82" t="s">
        <v>140</v>
      </c>
      <c r="C3" s="82">
        <v>145</v>
      </c>
    </row>
    <row r="4" spans="1:3" x14ac:dyDescent="0.2">
      <c r="A4" s="83" t="s">
        <v>128</v>
      </c>
      <c r="B4" s="82" t="s">
        <v>143</v>
      </c>
      <c r="C4" s="82">
        <v>35</v>
      </c>
    </row>
    <row r="5" spans="1:3" x14ac:dyDescent="0.2">
      <c r="A5" s="83" t="s">
        <v>129</v>
      </c>
      <c r="B5" s="82" t="s">
        <v>139</v>
      </c>
      <c r="C5" s="82">
        <v>25</v>
      </c>
    </row>
    <row r="6" spans="1:3" x14ac:dyDescent="0.2">
      <c r="A6" s="83" t="s">
        <v>130</v>
      </c>
      <c r="B6" s="82" t="s">
        <v>143</v>
      </c>
      <c r="C6" s="82">
        <v>67</v>
      </c>
    </row>
    <row r="7" spans="1:3" x14ac:dyDescent="0.2">
      <c r="A7" s="83" t="s">
        <v>131</v>
      </c>
      <c r="B7" s="82" t="s">
        <v>141</v>
      </c>
      <c r="C7" s="82">
        <v>44</v>
      </c>
    </row>
    <row r="8" spans="1:3" x14ac:dyDescent="0.2">
      <c r="A8" s="83" t="s">
        <v>131</v>
      </c>
      <c r="B8" s="82" t="s">
        <v>142</v>
      </c>
      <c r="C8" s="82">
        <v>120</v>
      </c>
    </row>
    <row r="9" spans="1:3" x14ac:dyDescent="0.2">
      <c r="A9" s="83" t="s">
        <v>132</v>
      </c>
      <c r="B9" s="82" t="s">
        <v>139</v>
      </c>
      <c r="C9" s="82">
        <v>79</v>
      </c>
    </row>
    <row r="10" spans="1:3" x14ac:dyDescent="0.2">
      <c r="A10" s="83" t="s">
        <v>133</v>
      </c>
      <c r="B10" s="82" t="s">
        <v>140</v>
      </c>
      <c r="C10" s="82">
        <v>89</v>
      </c>
    </row>
    <row r="11" spans="1:3" x14ac:dyDescent="0.2">
      <c r="A11" s="83" t="s">
        <v>133</v>
      </c>
      <c r="B11" s="82" t="s">
        <v>142</v>
      </c>
      <c r="C11" s="82">
        <v>55</v>
      </c>
    </row>
    <row r="12" spans="1:3" x14ac:dyDescent="0.2">
      <c r="A12" s="83" t="s">
        <v>133</v>
      </c>
      <c r="B12" s="82" t="s">
        <v>144</v>
      </c>
      <c r="C12" s="82">
        <v>47</v>
      </c>
    </row>
    <row r="13" spans="1:3" x14ac:dyDescent="0.2">
      <c r="A13" s="83" t="s">
        <v>134</v>
      </c>
      <c r="B13" s="82" t="s">
        <v>141</v>
      </c>
      <c r="C13" s="82">
        <v>33</v>
      </c>
    </row>
    <row r="14" spans="1:3" x14ac:dyDescent="0.2">
      <c r="A14" s="83" t="s">
        <v>135</v>
      </c>
      <c r="B14" s="82" t="s">
        <v>144</v>
      </c>
      <c r="C14" s="82">
        <v>32</v>
      </c>
    </row>
    <row r="15" spans="1:3" x14ac:dyDescent="0.2">
      <c r="A15" s="83" t="s">
        <v>135</v>
      </c>
      <c r="B15" s="82" t="s">
        <v>145</v>
      </c>
      <c r="C15" s="82">
        <v>10</v>
      </c>
    </row>
    <row r="16" spans="1:3" x14ac:dyDescent="0.2">
      <c r="A16" s="83" t="s">
        <v>136</v>
      </c>
      <c r="B16" s="82" t="s">
        <v>140</v>
      </c>
      <c r="C16" s="82">
        <v>0</v>
      </c>
    </row>
    <row r="17" spans="1:3" x14ac:dyDescent="0.2">
      <c r="A17" s="83" t="s">
        <v>137</v>
      </c>
      <c r="B17" s="82" t="s">
        <v>141</v>
      </c>
      <c r="C17" s="82">
        <v>56</v>
      </c>
    </row>
    <row r="18" spans="1:3" x14ac:dyDescent="0.2">
      <c r="A18" s="83" t="s">
        <v>138</v>
      </c>
      <c r="B18" s="82" t="s">
        <v>139</v>
      </c>
      <c r="C18" s="82">
        <v>0</v>
      </c>
    </row>
  </sheetData>
  <sortState ref="B2:D71">
    <sortCondition ref="B2:B71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AjouterVolume">
                <anchor moveWithCells="1" sizeWithCells="1">
                  <from>
                    <xdr:col>4</xdr:col>
                    <xdr:colOff>628650</xdr:colOff>
                    <xdr:row>1</xdr:row>
                    <xdr:rowOff>9525</xdr:rowOff>
                  </from>
                  <to>
                    <xdr:col>6</xdr:col>
                    <xdr:colOff>180975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F21"/>
  <sheetViews>
    <sheetView zoomScaleNormal="100" workbookViewId="0">
      <pane ySplit="1" topLeftCell="A2" activePane="bottomLeft" state="frozen"/>
      <selection pane="bottomLeft" activeCell="G1" sqref="G1"/>
    </sheetView>
  </sheetViews>
  <sheetFormatPr baseColWidth="10" defaultColWidth="11.42578125" defaultRowHeight="12.75" x14ac:dyDescent="0.2"/>
  <cols>
    <col min="1" max="1" width="15.140625" style="78" customWidth="1"/>
    <col min="2" max="2" width="14.28515625" style="77" bestFit="1" customWidth="1"/>
    <col min="3" max="4" width="14.7109375" style="78" customWidth="1"/>
    <col min="5" max="6" width="13.140625" style="78" customWidth="1"/>
    <col min="7" max="16384" width="11.42578125" style="77"/>
  </cols>
  <sheetData>
    <row r="1" spans="1:6" x14ac:dyDescent="0.2">
      <c r="A1" s="80" t="s">
        <v>126</v>
      </c>
      <c r="B1" s="79" t="s">
        <v>125</v>
      </c>
      <c r="C1" s="81" t="s">
        <v>124</v>
      </c>
      <c r="D1" s="81" t="s">
        <v>149</v>
      </c>
      <c r="E1" s="81" t="s">
        <v>152</v>
      </c>
      <c r="F1" s="81" t="s">
        <v>169</v>
      </c>
    </row>
    <row r="2" spans="1:6" x14ac:dyDescent="0.2">
      <c r="A2" s="83" t="s">
        <v>127</v>
      </c>
      <c r="B2" s="82" t="s">
        <v>139</v>
      </c>
      <c r="C2" s="82">
        <v>10.119999999999999</v>
      </c>
      <c r="D2" s="84" t="s">
        <v>150</v>
      </c>
      <c r="E2" s="84" t="s">
        <v>161</v>
      </c>
      <c r="F2" s="84" t="s">
        <v>170</v>
      </c>
    </row>
    <row r="3" spans="1:6" x14ac:dyDescent="0.2">
      <c r="A3" s="83" t="s">
        <v>127</v>
      </c>
      <c r="B3" s="82" t="s">
        <v>140</v>
      </c>
      <c r="C3" s="82">
        <v>10.199999999999999</v>
      </c>
      <c r="D3" s="84" t="s">
        <v>151</v>
      </c>
      <c r="E3" s="84" t="s">
        <v>162</v>
      </c>
      <c r="F3" s="84" t="s">
        <v>171</v>
      </c>
    </row>
    <row r="4" spans="1:6" x14ac:dyDescent="0.2">
      <c r="A4" s="83" t="s">
        <v>127</v>
      </c>
      <c r="B4" s="82" t="s">
        <v>142</v>
      </c>
      <c r="C4" s="82">
        <v>10.6</v>
      </c>
      <c r="D4" s="84" t="s">
        <v>150</v>
      </c>
      <c r="E4" s="84" t="s">
        <v>163</v>
      </c>
      <c r="F4" s="84" t="s">
        <v>172</v>
      </c>
    </row>
    <row r="5" spans="1:6" x14ac:dyDescent="0.2">
      <c r="A5" s="83" t="s">
        <v>128</v>
      </c>
      <c r="B5" s="82" t="s">
        <v>143</v>
      </c>
      <c r="C5" s="82">
        <v>10.26</v>
      </c>
      <c r="D5" s="84" t="s">
        <v>151</v>
      </c>
      <c r="E5" s="84" t="s">
        <v>153</v>
      </c>
      <c r="F5" s="84" t="s">
        <v>173</v>
      </c>
    </row>
    <row r="6" spans="1:6" x14ac:dyDescent="0.2">
      <c r="A6" s="83" t="s">
        <v>129</v>
      </c>
      <c r="B6" s="82" t="s">
        <v>139</v>
      </c>
      <c r="C6" s="82">
        <v>10.28</v>
      </c>
      <c r="D6" s="84" t="s">
        <v>150</v>
      </c>
      <c r="E6" s="84" t="s">
        <v>154</v>
      </c>
      <c r="F6" s="84" t="s">
        <v>174</v>
      </c>
    </row>
    <row r="7" spans="1:6" x14ac:dyDescent="0.2">
      <c r="A7" s="83" t="s">
        <v>130</v>
      </c>
      <c r="B7" s="82" t="s">
        <v>143</v>
      </c>
      <c r="C7" s="82">
        <v>10.16</v>
      </c>
      <c r="D7" s="84" t="s">
        <v>150</v>
      </c>
      <c r="E7" s="84" t="s">
        <v>155</v>
      </c>
      <c r="F7" s="84" t="s">
        <v>175</v>
      </c>
    </row>
    <row r="8" spans="1:6" x14ac:dyDescent="0.2">
      <c r="A8" s="83" t="s">
        <v>131</v>
      </c>
      <c r="B8" s="82" t="s">
        <v>141</v>
      </c>
      <c r="C8" s="82">
        <v>10.24</v>
      </c>
      <c r="D8" s="84" t="s">
        <v>150</v>
      </c>
      <c r="E8" s="84" t="s">
        <v>156</v>
      </c>
      <c r="F8" s="84" t="s">
        <v>176</v>
      </c>
    </row>
    <row r="9" spans="1:6" x14ac:dyDescent="0.2">
      <c r="A9" s="83" t="s">
        <v>147</v>
      </c>
      <c r="B9" s="82" t="s">
        <v>142</v>
      </c>
      <c r="C9" s="82">
        <v>10.55</v>
      </c>
      <c r="D9" s="84" t="s">
        <v>151</v>
      </c>
      <c r="E9" s="84" t="s">
        <v>157</v>
      </c>
      <c r="F9" s="84" t="s">
        <v>177</v>
      </c>
    </row>
    <row r="10" spans="1:6" x14ac:dyDescent="0.2">
      <c r="A10" s="83" t="s">
        <v>131</v>
      </c>
      <c r="B10" s="82" t="s">
        <v>142</v>
      </c>
      <c r="C10" s="82">
        <v>10.34</v>
      </c>
      <c r="D10" s="84" t="s">
        <v>151</v>
      </c>
      <c r="E10" s="84" t="s">
        <v>158</v>
      </c>
      <c r="F10" s="84" t="s">
        <v>178</v>
      </c>
    </row>
    <row r="11" spans="1:6" x14ac:dyDescent="0.2">
      <c r="A11" s="83" t="s">
        <v>132</v>
      </c>
      <c r="B11" s="82" t="s">
        <v>139</v>
      </c>
      <c r="C11" s="82">
        <v>10.36</v>
      </c>
      <c r="D11" s="84" t="s">
        <v>150</v>
      </c>
      <c r="E11" s="84" t="s">
        <v>159</v>
      </c>
      <c r="F11" s="84" t="s">
        <v>179</v>
      </c>
    </row>
    <row r="12" spans="1:6" x14ac:dyDescent="0.2">
      <c r="A12" s="83" t="s">
        <v>133</v>
      </c>
      <c r="B12" s="82" t="s">
        <v>140</v>
      </c>
      <c r="C12" s="82">
        <v>10.26</v>
      </c>
      <c r="D12" s="84" t="s">
        <v>151</v>
      </c>
      <c r="E12" s="84" t="s">
        <v>160</v>
      </c>
      <c r="F12" s="84" t="s">
        <v>180</v>
      </c>
    </row>
    <row r="13" spans="1:6" x14ac:dyDescent="0.2">
      <c r="A13" s="83" t="s">
        <v>133</v>
      </c>
      <c r="B13" s="82" t="s">
        <v>148</v>
      </c>
      <c r="C13" s="82">
        <v>10</v>
      </c>
      <c r="D13" s="84" t="s">
        <v>150</v>
      </c>
      <c r="E13" s="84" t="s">
        <v>165</v>
      </c>
      <c r="F13" s="84" t="s">
        <v>181</v>
      </c>
    </row>
    <row r="14" spans="1:6" x14ac:dyDescent="0.2">
      <c r="A14" s="83" t="s">
        <v>133</v>
      </c>
      <c r="B14" s="82" t="s">
        <v>142</v>
      </c>
      <c r="C14" s="82">
        <v>10.38</v>
      </c>
      <c r="D14" s="84" t="s">
        <v>150</v>
      </c>
      <c r="E14" s="84" t="s">
        <v>166</v>
      </c>
      <c r="F14" s="84" t="s">
        <v>182</v>
      </c>
    </row>
    <row r="15" spans="1:6" x14ac:dyDescent="0.2">
      <c r="A15" s="83" t="s">
        <v>133</v>
      </c>
      <c r="B15" s="82" t="s">
        <v>144</v>
      </c>
      <c r="C15" s="82">
        <v>10.24</v>
      </c>
      <c r="D15" s="84" t="s">
        <v>151</v>
      </c>
      <c r="E15" s="84" t="s">
        <v>167</v>
      </c>
      <c r="F15" s="84" t="s">
        <v>183</v>
      </c>
    </row>
    <row r="16" spans="1:6" x14ac:dyDescent="0.2">
      <c r="A16" s="83" t="s">
        <v>134</v>
      </c>
      <c r="B16" s="82" t="s">
        <v>141</v>
      </c>
      <c r="C16" s="82">
        <v>10.624000000000001</v>
      </c>
      <c r="D16" s="84" t="s">
        <v>150</v>
      </c>
      <c r="E16" s="84" t="s">
        <v>168</v>
      </c>
      <c r="F16" s="84" t="s">
        <v>184</v>
      </c>
    </row>
    <row r="17" spans="1:6" x14ac:dyDescent="0.2">
      <c r="A17" s="83" t="s">
        <v>135</v>
      </c>
      <c r="B17" s="82" t="s">
        <v>144</v>
      </c>
      <c r="C17" s="82">
        <v>10.199999999999999</v>
      </c>
      <c r="D17" s="84" t="s">
        <v>151</v>
      </c>
      <c r="E17" s="84" t="s">
        <v>167</v>
      </c>
      <c r="F17" s="84" t="s">
        <v>185</v>
      </c>
    </row>
    <row r="18" spans="1:6" x14ac:dyDescent="0.2">
      <c r="A18" s="83" t="s">
        <v>135</v>
      </c>
      <c r="B18" s="82" t="s">
        <v>145</v>
      </c>
      <c r="C18" s="82">
        <v>20</v>
      </c>
      <c r="D18" s="84" t="s">
        <v>150</v>
      </c>
      <c r="E18" s="84" t="s">
        <v>164</v>
      </c>
      <c r="F18" s="84" t="s">
        <v>186</v>
      </c>
    </row>
    <row r="19" spans="1:6" x14ac:dyDescent="0.2">
      <c r="A19" s="83" t="s">
        <v>135</v>
      </c>
      <c r="B19" s="82" t="s">
        <v>145</v>
      </c>
      <c r="C19" s="82">
        <v>10.26</v>
      </c>
      <c r="D19" s="84" t="s">
        <v>150</v>
      </c>
      <c r="E19" s="84" t="s">
        <v>165</v>
      </c>
      <c r="F19" s="84" t="s">
        <v>187</v>
      </c>
    </row>
    <row r="20" spans="1:6" x14ac:dyDescent="0.2">
      <c r="A20" s="83" t="s">
        <v>136</v>
      </c>
      <c r="B20" s="82" t="s">
        <v>140</v>
      </c>
      <c r="C20" s="82">
        <v>10.568</v>
      </c>
      <c r="D20" s="84" t="s">
        <v>150</v>
      </c>
      <c r="E20" s="84" t="s">
        <v>166</v>
      </c>
      <c r="F20" s="84" t="s">
        <v>188</v>
      </c>
    </row>
    <row r="21" spans="1:6" x14ac:dyDescent="0.2">
      <c r="A21" s="83" t="s">
        <v>138</v>
      </c>
      <c r="B21" s="82" t="s">
        <v>139</v>
      </c>
      <c r="C21" s="82">
        <v>10.28</v>
      </c>
      <c r="D21" s="84" t="s">
        <v>150</v>
      </c>
      <c r="E21" s="84" t="s">
        <v>167</v>
      </c>
      <c r="F21" s="84" t="s">
        <v>189</v>
      </c>
    </row>
  </sheetData>
  <sortState ref="B2:D87">
    <sortCondition ref="B2:B87"/>
  </sortState>
  <printOptions horizontalCentered="1" verticalCentered="1"/>
  <pageMargins left="3.937007874015748E-2" right="3.937007874015748E-2" top="1.1811023622047245" bottom="0.39370078740157483" header="0.27559055118110237" footer="0.31496062992125984"/>
  <pageSetup paperSize="9" scale="55" orientation="portrait" r:id="rId1"/>
  <headerFooter alignWithMargins="0">
    <oddHeader>&amp;L&amp;G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CNH first approach</vt:lpstr>
      <vt:lpstr>CNH second approach</vt:lpstr>
      <vt:lpstr>VOLUME</vt:lpstr>
      <vt:lpstr>PRIX</vt:lpstr>
    </vt:vector>
  </TitlesOfParts>
  <Company>KRONPRINZ GmbH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Johannesberg</dc:creator>
  <cp:lastModifiedBy> </cp:lastModifiedBy>
  <cp:lastPrinted>2017-12-22T12:08:40Z</cp:lastPrinted>
  <dcterms:created xsi:type="dcterms:W3CDTF">2014-11-04T14:31:23Z</dcterms:created>
  <dcterms:modified xsi:type="dcterms:W3CDTF">2018-01-05T15:39:54Z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