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drawings/drawing8.xml" ContentType="application/vnd.openxmlformats-officedocument.drawing+xml"/>
  <Override PartName="/xl/ctrlProps/ctrlProp8.xml" ContentType="application/vnd.ms-excel.controlproperties+xml"/>
  <Override PartName="/xl/drawings/drawing9.xml" ContentType="application/vnd.openxmlformats-officedocument.drawing+xml"/>
  <Override PartName="/xl/ctrlProps/ctrlProp9.xml" ContentType="application/vnd.ms-excel.controlproperties+xml"/>
  <Override PartName="/xl/drawings/drawing10.xml" ContentType="application/vnd.openxmlformats-officedocument.drawing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16320" windowHeight="5610" activeTab="7"/>
  </bookViews>
  <sheets>
    <sheet name="Données" sheetId="1" r:id="rId1"/>
    <sheet name="Sem.01" sheetId="3" r:id="rId2"/>
    <sheet name="Sem.02" sheetId="10" r:id="rId3"/>
    <sheet name="Sem.03" sheetId="4" r:id="rId4"/>
    <sheet name="Sem.04" sheetId="5" r:id="rId5"/>
    <sheet name="Sem.05" sheetId="6" r:id="rId6"/>
    <sheet name="Sem.06" sheetId="7" r:id="rId7"/>
    <sheet name="Sem.07" sheetId="8" r:id="rId8"/>
    <sheet name="Sem.08" sheetId="9" r:id="rId9"/>
    <sheet name="Sem.09" sheetId="11" r:id="rId10"/>
    <sheet name="Sem.10" sheetId="12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" i="12" l="1"/>
  <c r="Q1" i="11"/>
  <c r="Q1" i="9"/>
  <c r="Q1" i="8"/>
  <c r="Q1" i="7"/>
  <c r="Q1" i="6"/>
  <c r="Q1" i="5"/>
  <c r="Q1" i="4"/>
  <c r="Q6" i="4"/>
  <c r="Q5" i="4"/>
  <c r="Q4" i="4"/>
  <c r="Q3" i="4"/>
  <c r="Q6" i="5"/>
  <c r="Q5" i="5"/>
  <c r="Q4" i="5"/>
  <c r="Q3" i="5"/>
  <c r="Q5" i="6"/>
  <c r="Q4" i="6"/>
  <c r="Q3" i="6"/>
  <c r="Q6" i="6"/>
  <c r="Q6" i="7"/>
  <c r="Q5" i="7"/>
  <c r="Q4" i="7"/>
  <c r="Q3" i="7"/>
  <c r="Q4" i="8"/>
  <c r="Q3" i="8"/>
  <c r="Q6" i="8"/>
  <c r="Q5" i="8"/>
  <c r="Q3" i="9"/>
  <c r="Q6" i="9"/>
  <c r="Q5" i="9"/>
  <c r="Q4" i="9"/>
  <c r="Q6" i="11"/>
  <c r="Q5" i="11"/>
  <c r="Q4" i="11"/>
  <c r="Q3" i="11"/>
  <c r="Q5" i="12"/>
  <c r="Q3" i="12"/>
  <c r="Q6" i="12"/>
  <c r="Q4" i="12"/>
  <c r="Q2" i="12"/>
  <c r="Q2" i="11"/>
  <c r="Q2" i="9"/>
  <c r="Q2" i="8"/>
  <c r="Q2" i="7"/>
  <c r="Q2" i="6"/>
  <c r="Q2" i="5"/>
  <c r="Q2" i="4"/>
  <c r="Q4" i="10"/>
  <c r="Q6" i="10"/>
  <c r="Q3" i="10"/>
  <c r="Q5" i="10"/>
  <c r="Q2" i="10"/>
  <c r="Q1" i="10" l="1"/>
  <c r="C2" i="5" l="1"/>
  <c r="C6" i="12" l="1"/>
  <c r="A6" i="12"/>
  <c r="C5" i="12"/>
  <c r="A5" i="12"/>
  <c r="C4" i="12"/>
  <c r="A4" i="12"/>
  <c r="C3" i="12"/>
  <c r="A3" i="12"/>
  <c r="C2" i="12"/>
  <c r="A2" i="12"/>
  <c r="C6" i="11"/>
  <c r="A6" i="11"/>
  <c r="C5" i="11"/>
  <c r="A5" i="11"/>
  <c r="C4" i="11"/>
  <c r="A4" i="11"/>
  <c r="C3" i="11"/>
  <c r="A3" i="11"/>
  <c r="C2" i="11"/>
  <c r="A2" i="11"/>
  <c r="C6" i="9"/>
  <c r="A6" i="9"/>
  <c r="C5" i="9"/>
  <c r="A5" i="9"/>
  <c r="C4" i="9"/>
  <c r="A4" i="9"/>
  <c r="C3" i="9"/>
  <c r="A3" i="9"/>
  <c r="C2" i="9"/>
  <c r="A2" i="9"/>
  <c r="C6" i="8"/>
  <c r="A6" i="8"/>
  <c r="C5" i="8"/>
  <c r="A5" i="8"/>
  <c r="C4" i="8"/>
  <c r="A4" i="8"/>
  <c r="C3" i="8"/>
  <c r="A3" i="8"/>
  <c r="C2" i="8"/>
  <c r="A2" i="8"/>
  <c r="C6" i="7"/>
  <c r="A6" i="7"/>
  <c r="C5" i="7"/>
  <c r="A5" i="7"/>
  <c r="C4" i="7"/>
  <c r="A4" i="7"/>
  <c r="C3" i="7"/>
  <c r="A3" i="7"/>
  <c r="C2" i="7"/>
  <c r="A2" i="7"/>
  <c r="C6" i="6"/>
  <c r="A6" i="6"/>
  <c r="C5" i="6"/>
  <c r="A5" i="6"/>
  <c r="C4" i="6"/>
  <c r="A4" i="6"/>
  <c r="C3" i="6"/>
  <c r="A3" i="6"/>
  <c r="C2" i="6"/>
  <c r="A2" i="6"/>
  <c r="C6" i="5"/>
  <c r="A6" i="5"/>
  <c r="C5" i="5"/>
  <c r="A5" i="5"/>
  <c r="C4" i="5"/>
  <c r="A4" i="5"/>
  <c r="C3" i="5"/>
  <c r="A3" i="5"/>
  <c r="A2" i="5"/>
  <c r="C6" i="4"/>
  <c r="A6" i="4"/>
  <c r="C5" i="4"/>
  <c r="A5" i="4"/>
  <c r="C4" i="4"/>
  <c r="A4" i="4"/>
  <c r="C3" i="4"/>
  <c r="A3" i="4"/>
  <c r="C2" i="4"/>
  <c r="A2" i="4"/>
  <c r="C6" i="10"/>
  <c r="A6" i="10"/>
  <c r="C5" i="10"/>
  <c r="A5" i="10"/>
  <c r="C4" i="10"/>
  <c r="A4" i="10"/>
  <c r="C3" i="10"/>
  <c r="A3" i="10"/>
  <c r="C2" i="10"/>
  <c r="A2" i="10"/>
  <c r="A3" i="3"/>
  <c r="A4" i="3"/>
  <c r="A5" i="3"/>
  <c r="A6" i="3"/>
  <c r="A2" i="3"/>
  <c r="C3" i="3"/>
  <c r="C4" i="3"/>
  <c r="C5" i="3"/>
  <c r="C6" i="3"/>
  <c r="C2" i="3"/>
  <c r="N3" i="10"/>
  <c r="N4" i="10"/>
  <c r="N5" i="10"/>
  <c r="N6" i="10"/>
  <c r="N3" i="4"/>
  <c r="N4" i="4"/>
  <c r="N5" i="4"/>
  <c r="N6" i="4"/>
  <c r="N3" i="5"/>
  <c r="N4" i="5"/>
  <c r="N5" i="5"/>
  <c r="N6" i="5"/>
  <c r="N3" i="6"/>
  <c r="N4" i="6"/>
  <c r="N5" i="6"/>
  <c r="N6" i="6"/>
  <c r="N3" i="7"/>
  <c r="N4" i="7"/>
  <c r="N5" i="7"/>
  <c r="N6" i="7"/>
  <c r="N3" i="8"/>
  <c r="N4" i="8"/>
  <c r="N5" i="8"/>
  <c r="N6" i="8"/>
  <c r="N3" i="9"/>
  <c r="N4" i="9"/>
  <c r="N5" i="9"/>
  <c r="N6" i="9"/>
  <c r="N3" i="11"/>
  <c r="N4" i="11"/>
  <c r="N5" i="11"/>
  <c r="N6" i="11"/>
  <c r="N3" i="12"/>
  <c r="N4" i="12"/>
  <c r="N5" i="12"/>
  <c r="N6" i="12"/>
  <c r="N3" i="3"/>
  <c r="P3" i="3" s="1"/>
  <c r="N4" i="3"/>
  <c r="P4" i="3" s="1"/>
  <c r="N5" i="3"/>
  <c r="P5" i="3" s="1"/>
  <c r="N6" i="3"/>
  <c r="P6" i="3" s="1"/>
  <c r="N2" i="10"/>
  <c r="N2" i="4"/>
  <c r="N2" i="5"/>
  <c r="N2" i="6"/>
  <c r="N2" i="7"/>
  <c r="N2" i="8"/>
  <c r="N2" i="9"/>
  <c r="N2" i="11"/>
  <c r="N2" i="12"/>
  <c r="N2" i="3"/>
  <c r="P2" i="3" s="1"/>
  <c r="M3" i="3"/>
  <c r="O3" i="3" s="1"/>
  <c r="M4" i="3"/>
  <c r="O4" i="3" s="1"/>
  <c r="M5" i="3"/>
  <c r="O5" i="3" s="1"/>
  <c r="M6" i="3"/>
  <c r="O6" i="3" s="1"/>
  <c r="M2" i="3"/>
  <c r="O2" i="3" s="1"/>
  <c r="M3" i="4"/>
  <c r="M4" i="4"/>
  <c r="M5" i="4"/>
  <c r="M6" i="4"/>
  <c r="M3" i="5"/>
  <c r="M4" i="5"/>
  <c r="M5" i="5"/>
  <c r="M6" i="5"/>
  <c r="M3" i="6"/>
  <c r="M4" i="6"/>
  <c r="M5" i="6"/>
  <c r="M6" i="6"/>
  <c r="M3" i="7"/>
  <c r="M4" i="7"/>
  <c r="M5" i="7"/>
  <c r="M6" i="7"/>
  <c r="M3" i="8"/>
  <c r="M4" i="8"/>
  <c r="M5" i="8"/>
  <c r="M6" i="8"/>
  <c r="M3" i="9"/>
  <c r="M4" i="9"/>
  <c r="M5" i="9"/>
  <c r="M6" i="9"/>
  <c r="M3" i="11"/>
  <c r="M4" i="11"/>
  <c r="M5" i="11"/>
  <c r="M6" i="11"/>
  <c r="M3" i="12"/>
  <c r="M4" i="12"/>
  <c r="M5" i="12"/>
  <c r="M6" i="12"/>
  <c r="M3" i="10"/>
  <c r="M4" i="10"/>
  <c r="M5" i="10"/>
  <c r="M6" i="10"/>
  <c r="M2" i="4"/>
  <c r="M2" i="5"/>
  <c r="M2" i="6"/>
  <c r="M2" i="7"/>
  <c r="M2" i="8"/>
  <c r="M2" i="9"/>
  <c r="M2" i="11"/>
  <c r="M2" i="12"/>
  <c r="M2" i="10"/>
  <c r="P6" i="12"/>
  <c r="O6" i="12"/>
  <c r="P4" i="12"/>
  <c r="O4" i="12"/>
  <c r="P2" i="12"/>
  <c r="O2" i="12"/>
  <c r="O5" i="11"/>
  <c r="P5" i="11"/>
  <c r="P3" i="11"/>
  <c r="O3" i="11"/>
  <c r="P5" i="10"/>
  <c r="O5" i="10"/>
  <c r="P3" i="10"/>
  <c r="O3" i="10"/>
  <c r="O5" i="12"/>
  <c r="P5" i="12"/>
  <c r="P3" i="12"/>
  <c r="O3" i="12"/>
  <c r="P6" i="11"/>
  <c r="O6" i="11"/>
  <c r="P4" i="11"/>
  <c r="O4" i="11"/>
  <c r="O2" i="11"/>
  <c r="P2" i="11"/>
  <c r="P5" i="4"/>
  <c r="P5" i="5" s="1"/>
  <c r="P5" i="6" s="1"/>
  <c r="P5" i="7" s="1"/>
  <c r="P5" i="8" s="1"/>
  <c r="P5" i="9" s="1"/>
  <c r="O5" i="4"/>
  <c r="O5" i="5" s="1"/>
  <c r="O5" i="6" s="1"/>
  <c r="O5" i="7" s="1"/>
  <c r="O5" i="8" s="1"/>
  <c r="O5" i="9" s="1"/>
  <c r="P3" i="4"/>
  <c r="P3" i="5" s="1"/>
  <c r="P3" i="6" s="1"/>
  <c r="P3" i="7" s="1"/>
  <c r="P3" i="8" s="1"/>
  <c r="P3" i="9" s="1"/>
  <c r="O3" i="4"/>
  <c r="O3" i="5" s="1"/>
  <c r="O3" i="6" s="1"/>
  <c r="O3" i="7" s="1"/>
  <c r="O3" i="8" s="1"/>
  <c r="O3" i="9" s="1"/>
  <c r="P6" i="10"/>
  <c r="P6" i="4" s="1"/>
  <c r="P6" i="5" s="1"/>
  <c r="P6" i="6" s="1"/>
  <c r="P6" i="7" s="1"/>
  <c r="P6" i="8" s="1"/>
  <c r="P6" i="9" s="1"/>
  <c r="O6" i="10"/>
  <c r="O6" i="4" s="1"/>
  <c r="O6" i="5" s="1"/>
  <c r="O6" i="6" s="1"/>
  <c r="O6" i="7" s="1"/>
  <c r="O6" i="8" s="1"/>
  <c r="O6" i="9" s="1"/>
  <c r="O4" i="10"/>
  <c r="O4" i="4" s="1"/>
  <c r="P4" i="10"/>
  <c r="P4" i="4" s="1"/>
  <c r="O2" i="10"/>
  <c r="O2" i="4" s="1"/>
  <c r="O2" i="5" s="1"/>
  <c r="O2" i="6" s="1"/>
  <c r="O2" i="7" s="1"/>
  <c r="O2" i="8" s="1"/>
  <c r="O2" i="9" s="1"/>
  <c r="P2" i="10"/>
  <c r="P2" i="4" s="1"/>
  <c r="P2" i="5" s="1"/>
  <c r="P2" i="6" s="1"/>
  <c r="P2" i="7" s="1"/>
  <c r="P2" i="8" s="1"/>
  <c r="P2" i="9" s="1"/>
  <c r="P4" i="5"/>
  <c r="P4" i="6" s="1"/>
  <c r="P4" i="7" s="1"/>
  <c r="P4" i="8" s="1"/>
  <c r="P4" i="9" s="1"/>
  <c r="O4" i="5"/>
  <c r="O4" i="6" s="1"/>
  <c r="O4" i="7" s="1"/>
  <c r="O4" i="8" s="1"/>
  <c r="O4" i="9" s="1"/>
  <c r="D2" i="3" l="1"/>
  <c r="D3" i="3"/>
  <c r="D6" i="3"/>
  <c r="D5" i="3"/>
  <c r="D4" i="3"/>
  <c r="D5" i="10"/>
  <c r="D3" i="10"/>
  <c r="D4" i="10" l="1"/>
  <c r="D6" i="10"/>
  <c r="D2" i="10"/>
  <c r="D6" i="4"/>
  <c r="D4" i="4"/>
  <c r="D2" i="5"/>
  <c r="D3" i="4"/>
  <c r="D5" i="4"/>
  <c r="D2" i="4" l="1"/>
  <c r="D5" i="5" l="1"/>
  <c r="D3" i="5"/>
  <c r="D4" i="5"/>
  <c r="D6" i="6"/>
  <c r="D2" i="6"/>
  <c r="D6" i="5"/>
  <c r="D2" i="7" l="1"/>
  <c r="D4" i="6"/>
  <c r="D3" i="6"/>
  <c r="D5" i="6"/>
  <c r="D6" i="7"/>
  <c r="D2" i="8" l="1"/>
  <c r="D3" i="7"/>
  <c r="D4" i="7"/>
  <c r="D5" i="7"/>
  <c r="D6" i="8"/>
  <c r="D6" i="9"/>
  <c r="D2" i="9" l="1"/>
  <c r="D4" i="8"/>
  <c r="D3" i="8"/>
  <c r="D5" i="8"/>
  <c r="D3" i="9"/>
  <c r="D5" i="9"/>
  <c r="D4" i="9"/>
  <c r="D6" i="11"/>
  <c r="D2" i="11"/>
  <c r="D5" i="11" l="1"/>
  <c r="D3" i="11"/>
  <c r="D6" i="12"/>
  <c r="D2" i="12"/>
  <c r="D4" i="11"/>
  <c r="D3" i="12" l="1"/>
  <c r="D5" i="12"/>
  <c r="D4" i="12"/>
</calcChain>
</file>

<file path=xl/sharedStrings.xml><?xml version="1.0" encoding="utf-8"?>
<sst xmlns="http://schemas.openxmlformats.org/spreadsheetml/2006/main" count="235" uniqueCount="83">
  <si>
    <t>NO.</t>
  </si>
  <si>
    <t>NOMS</t>
  </si>
  <si>
    <t>F/H</t>
  </si>
  <si>
    <t>Quilles</t>
  </si>
  <si>
    <t>Parties</t>
  </si>
  <si>
    <t>Lise Mc Lean</t>
  </si>
  <si>
    <t>F</t>
  </si>
  <si>
    <t>Sylvie Riendeau</t>
  </si>
  <si>
    <t>Charlotte Jolicoeur</t>
  </si>
  <si>
    <t>Denis Locas</t>
  </si>
  <si>
    <t>H</t>
  </si>
  <si>
    <t>Lucille Pinel</t>
  </si>
  <si>
    <t>Roland Jolicoeur</t>
  </si>
  <si>
    <t>Lucie Allard</t>
  </si>
  <si>
    <t>Denis Sabourin</t>
  </si>
  <si>
    <t>Gilles Dussault</t>
  </si>
  <si>
    <t>Francine Allard</t>
  </si>
  <si>
    <t>Nicole Bisson</t>
  </si>
  <si>
    <t>Claude Gariépy</t>
  </si>
  <si>
    <t>Roland Gariépy</t>
  </si>
  <si>
    <t>Claude Cyr</t>
  </si>
  <si>
    <t>André Ouimet</t>
  </si>
  <si>
    <t>Diane Resler</t>
  </si>
  <si>
    <t>Jacques Charlebois</t>
  </si>
  <si>
    <t>Thérèse Hupé</t>
  </si>
  <si>
    <t>Jean-Claude Marcoux</t>
  </si>
  <si>
    <t>Jocelyne Brunelle</t>
  </si>
  <si>
    <t>Juliette Lavallée</t>
  </si>
  <si>
    <t>Moyenne au déb.</t>
  </si>
  <si>
    <t>Moyenne Cumulative</t>
  </si>
  <si>
    <t>Équipe # 01</t>
  </si>
  <si>
    <t>MOY.</t>
  </si>
  <si>
    <t>Partie 01</t>
  </si>
  <si>
    <t>Partie 02</t>
  </si>
  <si>
    <t>Partie 03</t>
  </si>
  <si>
    <t>Absences</t>
  </si>
  <si>
    <t>69 d'équipe</t>
  </si>
  <si>
    <t>Total quilles tombées</t>
  </si>
  <si>
    <t>Total parties jouées</t>
  </si>
  <si>
    <t>Total saison quilles tombées</t>
  </si>
  <si>
    <t>Total saison parties jouées</t>
  </si>
  <si>
    <t>Semaine.01</t>
  </si>
  <si>
    <t>Semaine.02</t>
  </si>
  <si>
    <t>Semaine.03</t>
  </si>
  <si>
    <t>Semaine.04</t>
  </si>
  <si>
    <t>Semaine.05</t>
  </si>
  <si>
    <t>Semaine.06</t>
  </si>
  <si>
    <t>Semaine.07</t>
  </si>
  <si>
    <t>Semaine.08</t>
  </si>
  <si>
    <t>Semaine.09</t>
  </si>
  <si>
    <t>Semaine.10</t>
  </si>
  <si>
    <t>Dummy</t>
  </si>
  <si>
    <r>
      <t xml:space="preserve">Pour fin d'exercice </t>
    </r>
    <r>
      <rPr>
        <sz val="11"/>
        <color theme="1"/>
        <rFont val="Calibri"/>
        <family val="2"/>
      </rPr>
      <t>→→→</t>
    </r>
  </si>
  <si>
    <t>Pour fin d'exercice →→→</t>
  </si>
  <si>
    <t>Nouveau</t>
  </si>
  <si>
    <t>Michel</t>
  </si>
  <si>
    <t>?</t>
  </si>
  <si>
    <t>Copie/coller en E2</t>
  </si>
  <si>
    <t>Numéros des joueurs</t>
  </si>
  <si>
    <t>Le fichier principal contient 24 équipes de 5 joueurs chacune et 34 semaines de jeu.</t>
  </si>
  <si>
    <t>Après la formation des équipes, les nos. des joueurs sont inscrit manuellement dans la col. "B" à la 1ère semaine de jeu.</t>
  </si>
  <si>
    <t>Le score des joueurs est inscrit dans les Col. E,F,G, manuellement à chaque semaine.</t>
  </si>
  <si>
    <t>Après l'entrée des scores, la moyenne du joueurs apparait dans la col. "D". Elle varie à chaque semaine selon le score du joueur.</t>
  </si>
  <si>
    <t>Clicker sur le bouton Transférer pour changer de semaine.</t>
  </si>
  <si>
    <t>Après avoir entré les scores de chacun des joueurs,</t>
  </si>
  <si>
    <t xml:space="preserve">SVP procéder jusqu'à la semaine trois pour d'autres </t>
  </si>
  <si>
    <t>Instructions.</t>
  </si>
  <si>
    <t>SVP changer le numéro du joueur en B2 pour le numéro 5000</t>
  </si>
  <si>
    <t>Le mot "Dummy" apparait à la place du nom.</t>
  </si>
  <si>
    <t>nouveau joueur pour le remplacer.</t>
  </si>
  <si>
    <t>Dummy indique qu'un joueur à quitté la ligue et nous n'avons pas de</t>
  </si>
  <si>
    <t>SVP transférer jusqu'à la semaine cinq.</t>
  </si>
  <si>
    <t>SVP changer le numéro 5000 pour le numéro 1021.</t>
  </si>
  <si>
    <t xml:space="preserve">1021 représente un nouveau joueur dont le nom à été assigné </t>
  </si>
  <si>
    <t>au numéro 1021 dans la feuille "Données" Col. "B".</t>
  </si>
  <si>
    <t>En changeant le numéro de la col. "B" dès qu'un joueur quitte,</t>
  </si>
  <si>
    <t>il est impossible d'assigner "B2" à "DonnéesC2" comme constante.</t>
  </si>
  <si>
    <t xml:space="preserve"> aparaisse aussi dans la col. "E" de la feuille "Données",</t>
  </si>
  <si>
    <t>Serait-ce possible d'utiliser la même procédure pour les coL "O,P"</t>
  </si>
  <si>
    <t>Afin que leurs résultats apparaisent dans les col. "Données G,H" ?</t>
  </si>
  <si>
    <t xml:space="preserve">au côté du nom du joueur qui porte le numéro de la col "B" </t>
  </si>
  <si>
    <t>de chaque semaine, et ce mette à jour à chaque semaine.</t>
  </si>
  <si>
    <t>J'aimerais que la moyenne qui apparait dans la col. "D", de chaque semaine,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</si>
</sst>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theme="1"/>
      <name val="Calibri"/>
      <family val="2"/>
    </font>
    <font>
      <sz val="12"/>
      <color theme="1"/>
      <name val="Arial"/>
      <family val="2"/>
    </font>
    <font>
      <sz val="11"/>
      <color indexed="8"/>
      <name val="Calibri"/>
      <family val="2"/>
      <scheme val="minor"/>
    </font>
    <font>
      <b/>
      <i/>
      <sz val="14"/>
      <color rgb="FF0000FF"/>
      <name val="Calibri"/>
      <family val="2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/>
  </cellStyleXfs>
  <cellXfs count="56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left" vertical="center"/>
    </xf>
    <xf numFmtId="1" fontId="1" fillId="0" borderId="3" xfId="0" applyNumberFormat="1" applyFont="1" applyBorder="1" applyAlignment="1">
      <alignment horizontal="center" vertical="center"/>
    </xf>
    <xf numFmtId="1" fontId="1" fillId="0" borderId="4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left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 textRotation="90" wrapText="1"/>
    </xf>
    <xf numFmtId="0" fontId="4" fillId="4" borderId="6" xfId="0" applyFont="1" applyFill="1" applyBorder="1" applyAlignment="1">
      <alignment horizontal="center" vertical="center" textRotation="90" wrapText="1"/>
    </xf>
    <xf numFmtId="0" fontId="4" fillId="4" borderId="8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/>
    </xf>
    <xf numFmtId="0" fontId="1" fillId="2" borderId="6" xfId="0" applyFont="1" applyFill="1" applyBorder="1"/>
    <xf numFmtId="0" fontId="0" fillId="0" borderId="6" xfId="0" applyFont="1" applyBorder="1" applyAlignment="1">
      <alignment horizontal="center" vertical="center"/>
    </xf>
    <xf numFmtId="0" fontId="0" fillId="2" borderId="6" xfId="0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1" fontId="0" fillId="6" borderId="6" xfId="0" applyNumberFormat="1" applyFont="1" applyFill="1" applyBorder="1" applyAlignment="1">
      <alignment horizontal="center" vertical="center"/>
    </xf>
    <xf numFmtId="0" fontId="0" fillId="7" borderId="6" xfId="0" applyFont="1" applyFill="1" applyBorder="1" applyAlignment="1">
      <alignment horizontal="center" vertical="center"/>
    </xf>
    <xf numFmtId="0" fontId="0" fillId="6" borderId="6" xfId="0" applyFont="1" applyFill="1" applyBorder="1" applyAlignment="1">
      <alignment horizontal="center" vertical="center"/>
    </xf>
    <xf numFmtId="0" fontId="0" fillId="8" borderId="6" xfId="0" applyFont="1" applyFill="1" applyBorder="1" applyAlignment="1">
      <alignment horizontal="center" vertical="center"/>
    </xf>
    <xf numFmtId="0" fontId="0" fillId="6" borderId="8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left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5" fillId="0" borderId="0" xfId="0" applyFont="1" applyBorder="1"/>
    <xf numFmtId="0" fontId="5" fillId="0" borderId="0" xfId="0" applyFont="1" applyBorder="1" applyAlignment="1">
      <alignment horizontal="center" vertical="center"/>
    </xf>
    <xf numFmtId="0" fontId="1" fillId="5" borderId="6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8" fillId="0" borderId="6" xfId="1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Border="1" applyAlignment="1">
      <alignment horizontal="left" vertical="center"/>
    </xf>
    <xf numFmtId="0" fontId="0" fillId="0" borderId="0" xfId="0" applyFont="1"/>
    <xf numFmtId="0" fontId="8" fillId="0" borderId="0" xfId="0" applyFont="1" applyBorder="1" applyAlignment="1">
      <alignment horizontal="left" vertical="center"/>
    </xf>
    <xf numFmtId="0" fontId="1" fillId="0" borderId="0" xfId="0" applyFont="1"/>
    <xf numFmtId="0" fontId="10" fillId="0" borderId="0" xfId="0" applyFont="1"/>
    <xf numFmtId="0" fontId="11" fillId="0" borderId="0" xfId="0" applyFont="1"/>
  </cellXfs>
  <cellStyles count="2">
    <cellStyle name="Normal" xfId="0" builtinId="0"/>
    <cellStyle name="Normal 10" xfId="1"/>
  </cellStyles>
  <dxfs count="110"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0</xdr:row>
          <xdr:rowOff>0</xdr:rowOff>
        </xdr:from>
        <xdr:to>
          <xdr:col>3</xdr:col>
          <xdr:colOff>0</xdr:colOff>
          <xdr:row>0</xdr:row>
          <xdr:rowOff>361950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0</xdr:row>
          <xdr:rowOff>0</xdr:rowOff>
        </xdr:from>
        <xdr:to>
          <xdr:col>3</xdr:col>
          <xdr:colOff>0</xdr:colOff>
          <xdr:row>0</xdr:row>
          <xdr:rowOff>361950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0</xdr:row>
          <xdr:rowOff>0</xdr:rowOff>
        </xdr:from>
        <xdr:to>
          <xdr:col>3</xdr:col>
          <xdr:colOff>0</xdr:colOff>
          <xdr:row>0</xdr:row>
          <xdr:rowOff>361950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228600</xdr:colOff>
      <xdr:row>12</xdr:row>
      <xdr:rowOff>142875</xdr:rowOff>
    </xdr:from>
    <xdr:to>
      <xdr:col>15</xdr:col>
      <xdr:colOff>152400</xdr:colOff>
      <xdr:row>15</xdr:row>
      <xdr:rowOff>171450</xdr:rowOff>
    </xdr:to>
    <xdr:sp macro="" textlink="">
      <xdr:nvSpPr>
        <xdr:cNvPr id="2" name="ZoneTexte 1"/>
        <xdr:cNvSpPr txBox="1"/>
      </xdr:nvSpPr>
      <xdr:spPr>
        <a:xfrm>
          <a:off x="5286375" y="2838450"/>
          <a:ext cx="2838450" cy="581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/>
            <a:t>Dummy ne fait pas de score ! Donc le score en semaine 3 est imputable au joueur</a:t>
          </a:r>
          <a:r>
            <a:rPr lang="fr-FR" sz="800" baseline="0"/>
            <a:t> 1000. Introduction de Dummy différée à semaine 4 de façon que le score semaine 3 soit enregistré.</a:t>
          </a:r>
          <a:endParaRPr lang="fr-FR" sz="8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0</xdr:row>
          <xdr:rowOff>0</xdr:rowOff>
        </xdr:from>
        <xdr:to>
          <xdr:col>3</xdr:col>
          <xdr:colOff>0</xdr:colOff>
          <xdr:row>0</xdr:row>
          <xdr:rowOff>361950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514350</xdr:colOff>
      <xdr:row>9</xdr:row>
      <xdr:rowOff>85725</xdr:rowOff>
    </xdr:from>
    <xdr:to>
      <xdr:col>15</xdr:col>
      <xdr:colOff>314325</xdr:colOff>
      <xdr:row>12</xdr:row>
      <xdr:rowOff>171450</xdr:rowOff>
    </xdr:to>
    <xdr:sp macro="" textlink="">
      <xdr:nvSpPr>
        <xdr:cNvPr id="2" name="ZoneTexte 1"/>
        <xdr:cNvSpPr txBox="1"/>
      </xdr:nvSpPr>
      <xdr:spPr>
        <a:xfrm>
          <a:off x="6200775" y="2209800"/>
          <a:ext cx="2085975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/>
            <a:t>Introduction Dummy.</a:t>
          </a:r>
        </a:p>
        <a:p>
          <a:r>
            <a:rPr lang="fr-FR" sz="800"/>
            <a:t>Nouveau apparaît en Q.</a:t>
          </a:r>
        </a:p>
        <a:p>
          <a:r>
            <a:rPr lang="fr-FR" sz="800"/>
            <a:t>Ne donnera lieu à aucune reprise de score antérieur  s'agissant de Dummy.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0</xdr:row>
          <xdr:rowOff>0</xdr:rowOff>
        </xdr:from>
        <xdr:to>
          <xdr:col>3</xdr:col>
          <xdr:colOff>0</xdr:colOff>
          <xdr:row>0</xdr:row>
          <xdr:rowOff>361950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314325</xdr:colOff>
      <xdr:row>15</xdr:row>
      <xdr:rowOff>57150</xdr:rowOff>
    </xdr:from>
    <xdr:to>
      <xdr:col>10</xdr:col>
      <xdr:colOff>238125</xdr:colOff>
      <xdr:row>18</xdr:row>
      <xdr:rowOff>28575</xdr:rowOff>
    </xdr:to>
    <xdr:sp macro="" textlink="">
      <xdr:nvSpPr>
        <xdr:cNvPr id="2" name="ZoneTexte 1"/>
        <xdr:cNvSpPr txBox="1"/>
      </xdr:nvSpPr>
      <xdr:spPr>
        <a:xfrm>
          <a:off x="3105150" y="3324225"/>
          <a:ext cx="2190750" cy="542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/>
            <a:t>Comme</a:t>
          </a:r>
          <a:r>
            <a:rPr lang="fr-FR" sz="800" baseline="0"/>
            <a:t> pour Dummy, le joueur 1021 (qui n'a pas joué en semaine 5) sera introduit en semaine 6.</a:t>
          </a:r>
          <a:endParaRPr lang="fr-FR" sz="8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0</xdr:row>
          <xdr:rowOff>0</xdr:rowOff>
        </xdr:from>
        <xdr:to>
          <xdr:col>3</xdr:col>
          <xdr:colOff>0</xdr:colOff>
          <xdr:row>0</xdr:row>
          <xdr:rowOff>361950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400050</xdr:colOff>
      <xdr:row>9</xdr:row>
      <xdr:rowOff>104775</xdr:rowOff>
    </xdr:from>
    <xdr:to>
      <xdr:col>15</xdr:col>
      <xdr:colOff>504825</xdr:colOff>
      <xdr:row>15</xdr:row>
      <xdr:rowOff>38100</xdr:rowOff>
    </xdr:to>
    <xdr:sp macro="" textlink="">
      <xdr:nvSpPr>
        <xdr:cNvPr id="2" name="ZoneTexte 1"/>
        <xdr:cNvSpPr txBox="1"/>
      </xdr:nvSpPr>
      <xdr:spPr>
        <a:xfrm>
          <a:off x="6086475" y="2228850"/>
          <a:ext cx="2390775" cy="1038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/>
            <a:t>Introduction joueur 1021. Nouveau apparaît en Q.</a:t>
          </a:r>
        </a:p>
        <a:p>
          <a:r>
            <a:rPr lang="fr-FR" sz="800"/>
            <a:t>Rien de plus jusqu'au transfert.</a:t>
          </a:r>
        </a:p>
        <a:p>
          <a:r>
            <a:rPr lang="fr-FR" sz="800"/>
            <a:t>Seule le score de la semaine apparaît en O et P.</a:t>
          </a:r>
        </a:p>
        <a:p>
          <a:r>
            <a:rPr lang="fr-FR" sz="800"/>
            <a:t>Lors du transfert le score en O et P se met à jour, le score antérieur a été prélevé dans Données (avant</a:t>
          </a:r>
          <a:r>
            <a:rPr lang="fr-FR" sz="800" baseline="0"/>
            <a:t> transfert) et inséré en R et S, où la formule le récupère. C'est le score à jour qui est transféré.</a:t>
          </a:r>
          <a:endParaRPr lang="fr-FR" sz="8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0</xdr:row>
          <xdr:rowOff>0</xdr:rowOff>
        </xdr:from>
        <xdr:to>
          <xdr:col>3</xdr:col>
          <xdr:colOff>0</xdr:colOff>
          <xdr:row>0</xdr:row>
          <xdr:rowOff>361950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228600</xdr:colOff>
      <xdr:row>8</xdr:row>
      <xdr:rowOff>85724</xdr:rowOff>
    </xdr:from>
    <xdr:to>
      <xdr:col>14</xdr:col>
      <xdr:colOff>419100</xdr:colOff>
      <xdr:row>15</xdr:row>
      <xdr:rowOff>66674</xdr:rowOff>
    </xdr:to>
    <xdr:sp macro="" textlink="">
      <xdr:nvSpPr>
        <xdr:cNvPr id="2" name="ZoneTexte 1"/>
        <xdr:cNvSpPr txBox="1"/>
      </xdr:nvSpPr>
      <xdr:spPr>
        <a:xfrm>
          <a:off x="5286375" y="2028824"/>
          <a:ext cx="2343150" cy="1266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/>
            <a:t>Pas d'effet indésirable, suite à l'introduction en semaine 6.</a:t>
          </a:r>
        </a:p>
        <a:p>
          <a:r>
            <a:rPr lang="fr-FR" sz="800"/>
            <a:t>Tout est apparemment OK.</a:t>
          </a:r>
        </a:p>
        <a:p>
          <a:r>
            <a:rPr lang="fr-FR" sz="800"/>
            <a:t>Je stoppe le test à ce stade.</a:t>
          </a:r>
        </a:p>
        <a:p>
          <a:endParaRPr lang="fr-FR" sz="800"/>
        </a:p>
        <a:p>
          <a:r>
            <a:rPr lang="fr-FR" sz="800"/>
            <a:t>Les boutons des semaines 1 à 7 sont déasctivés.</a:t>
          </a:r>
        </a:p>
        <a:p>
          <a:r>
            <a:rPr lang="fr-FR" sz="800"/>
            <a:t>Celui de la semaine 8 a été activé lors du transfert.</a:t>
          </a:r>
        </a:p>
        <a:p>
          <a:r>
            <a:rPr lang="fr-FR" sz="800"/>
            <a:t>Ceux des semaines ultérieures</a:t>
          </a:r>
          <a:r>
            <a:rPr lang="fr-FR" sz="800" baseline="0"/>
            <a:t> ne sont pas actifs.</a:t>
          </a:r>
          <a:endParaRPr lang="fr-FR" sz="8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0</xdr:row>
          <xdr:rowOff>0</xdr:rowOff>
        </xdr:from>
        <xdr:to>
          <xdr:col>3</xdr:col>
          <xdr:colOff>0</xdr:colOff>
          <xdr:row>0</xdr:row>
          <xdr:rowOff>361950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0</xdr:row>
          <xdr:rowOff>0</xdr:rowOff>
        </xdr:from>
        <xdr:to>
          <xdr:col>3</xdr:col>
          <xdr:colOff>0</xdr:colOff>
          <xdr:row>0</xdr:row>
          <xdr:rowOff>361950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0</xdr:row>
          <xdr:rowOff>0</xdr:rowOff>
        </xdr:from>
        <xdr:to>
          <xdr:col>3</xdr:col>
          <xdr:colOff>0</xdr:colOff>
          <xdr:row>0</xdr:row>
          <xdr:rowOff>361950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7"/>
  <sheetViews>
    <sheetView topLeftCell="A7" workbookViewId="0">
      <selection activeCell="J12" sqref="J12"/>
    </sheetView>
  </sheetViews>
  <sheetFormatPr baseColWidth="10" defaultRowHeight="15" x14ac:dyDescent="0.25"/>
  <cols>
    <col min="3" max="3" width="19.28515625" bestFit="1" customWidth="1"/>
  </cols>
  <sheetData>
    <row r="1" spans="2:10" ht="48" thickBot="1" x14ac:dyDescent="0.3">
      <c r="B1" s="1" t="s">
        <v>0</v>
      </c>
      <c r="C1" s="31" t="s">
        <v>1</v>
      </c>
      <c r="D1" s="11" t="s">
        <v>28</v>
      </c>
      <c r="E1" s="11" t="s">
        <v>29</v>
      </c>
      <c r="F1" s="1" t="s">
        <v>2</v>
      </c>
      <c r="G1" s="32" t="s">
        <v>3</v>
      </c>
      <c r="H1" s="33" t="s">
        <v>4</v>
      </c>
      <c r="J1" s="1" t="s">
        <v>51</v>
      </c>
    </row>
    <row r="2" spans="2:10" thickBot="1" x14ac:dyDescent="0.35">
      <c r="B2" s="2">
        <v>1000</v>
      </c>
      <c r="C2" s="3" t="s">
        <v>5</v>
      </c>
      <c r="D2" s="4">
        <v>150</v>
      </c>
      <c r="E2" s="5">
        <v>160</v>
      </c>
      <c r="F2" s="6" t="s">
        <v>6</v>
      </c>
      <c r="G2" s="6">
        <v>1445</v>
      </c>
      <c r="H2" s="34">
        <v>9</v>
      </c>
      <c r="J2" s="30">
        <v>5000</v>
      </c>
    </row>
    <row r="3" spans="2:10" thickBot="1" x14ac:dyDescent="0.35">
      <c r="B3" s="7">
        <v>1001</v>
      </c>
      <c r="C3" s="8" t="s">
        <v>7</v>
      </c>
      <c r="D3" s="9">
        <v>164</v>
      </c>
      <c r="E3" s="10"/>
      <c r="F3" s="10" t="s">
        <v>6</v>
      </c>
      <c r="G3" s="10"/>
      <c r="H3" s="35"/>
      <c r="J3" s="30">
        <v>130</v>
      </c>
    </row>
    <row r="4" spans="2:10" ht="14.45" x14ac:dyDescent="0.3">
      <c r="B4" s="7">
        <v>1002</v>
      </c>
      <c r="C4" s="8" t="s">
        <v>8</v>
      </c>
      <c r="D4" s="9">
        <v>177</v>
      </c>
      <c r="E4" s="10"/>
      <c r="F4" s="10" t="s">
        <v>6</v>
      </c>
      <c r="G4" s="10"/>
      <c r="H4" s="35"/>
    </row>
    <row r="5" spans="2:10" ht="14.45" x14ac:dyDescent="0.3">
      <c r="B5" s="7">
        <v>1003</v>
      </c>
      <c r="C5" s="8" t="s">
        <v>9</v>
      </c>
      <c r="D5" s="9">
        <v>199</v>
      </c>
      <c r="E5" s="10"/>
      <c r="F5" s="10" t="s">
        <v>10</v>
      </c>
      <c r="G5" s="10"/>
      <c r="H5" s="35"/>
    </row>
    <row r="6" spans="2:10" ht="14.45" x14ac:dyDescent="0.3">
      <c r="B6" s="7">
        <v>1004</v>
      </c>
      <c r="C6" s="8" t="s">
        <v>11</v>
      </c>
      <c r="D6" s="9">
        <v>127</v>
      </c>
      <c r="E6" s="10"/>
      <c r="F6" s="10" t="s">
        <v>6</v>
      </c>
      <c r="G6" s="10"/>
      <c r="H6" s="35"/>
    </row>
    <row r="7" spans="2:10" ht="14.45" x14ac:dyDescent="0.3">
      <c r="B7" s="7">
        <v>1005</v>
      </c>
      <c r="C7" s="8" t="s">
        <v>12</v>
      </c>
      <c r="D7" s="9">
        <v>148</v>
      </c>
      <c r="E7" s="10"/>
      <c r="F7" s="10" t="s">
        <v>10</v>
      </c>
      <c r="G7" s="10"/>
      <c r="H7" s="35"/>
    </row>
    <row r="8" spans="2:10" ht="14.45" x14ac:dyDescent="0.3">
      <c r="B8" s="7">
        <v>1006</v>
      </c>
      <c r="C8" s="8" t="s">
        <v>13</v>
      </c>
      <c r="D8" s="9">
        <v>165</v>
      </c>
      <c r="E8" s="10"/>
      <c r="F8" s="10" t="s">
        <v>6</v>
      </c>
      <c r="G8" s="10"/>
      <c r="H8" s="35"/>
    </row>
    <row r="9" spans="2:10" ht="14.45" x14ac:dyDescent="0.3">
      <c r="B9" s="7">
        <v>1007</v>
      </c>
      <c r="C9" s="8" t="s">
        <v>14</v>
      </c>
      <c r="D9" s="9">
        <v>176</v>
      </c>
      <c r="E9" s="10"/>
      <c r="F9" s="10" t="s">
        <v>10</v>
      </c>
      <c r="G9" s="10"/>
      <c r="H9" s="35"/>
    </row>
    <row r="10" spans="2:10" ht="14.45" x14ac:dyDescent="0.3">
      <c r="B10" s="7">
        <v>1008</v>
      </c>
      <c r="C10" s="8" t="s">
        <v>15</v>
      </c>
      <c r="D10" s="9">
        <v>192</v>
      </c>
      <c r="E10" s="10"/>
      <c r="F10" s="10" t="s">
        <v>10</v>
      </c>
      <c r="G10" s="10"/>
      <c r="H10" s="35"/>
    </row>
    <row r="11" spans="2:10" ht="14.45" x14ac:dyDescent="0.3">
      <c r="B11" s="7">
        <v>1009</v>
      </c>
      <c r="C11" s="8" t="s">
        <v>16</v>
      </c>
      <c r="D11" s="9">
        <v>142</v>
      </c>
      <c r="E11" s="10"/>
      <c r="F11" s="10" t="s">
        <v>6</v>
      </c>
      <c r="G11" s="10"/>
      <c r="H11" s="35"/>
    </row>
    <row r="12" spans="2:10" ht="14.45" x14ac:dyDescent="0.3">
      <c r="B12" s="7">
        <v>1010</v>
      </c>
      <c r="C12" s="8" t="s">
        <v>17</v>
      </c>
      <c r="D12" s="9">
        <v>147</v>
      </c>
      <c r="E12" s="10"/>
      <c r="F12" s="10" t="s">
        <v>6</v>
      </c>
      <c r="G12" s="10"/>
      <c r="H12" s="35"/>
    </row>
    <row r="13" spans="2:10" x14ac:dyDescent="0.25">
      <c r="B13" s="7">
        <v>1011</v>
      </c>
      <c r="C13" s="8" t="s">
        <v>18</v>
      </c>
      <c r="D13" s="9">
        <v>161</v>
      </c>
      <c r="E13" s="10">
        <v>128</v>
      </c>
      <c r="F13" s="10" t="s">
        <v>10</v>
      </c>
      <c r="G13" s="10">
        <v>2691</v>
      </c>
      <c r="H13" s="35">
        <v>21</v>
      </c>
    </row>
    <row r="14" spans="2:10" x14ac:dyDescent="0.25">
      <c r="B14" s="7">
        <v>1012</v>
      </c>
      <c r="C14" s="8" t="s">
        <v>19</v>
      </c>
      <c r="D14" s="9">
        <v>176</v>
      </c>
      <c r="E14" s="10">
        <v>154</v>
      </c>
      <c r="F14" s="10" t="s">
        <v>10</v>
      </c>
      <c r="G14" s="10">
        <v>3253</v>
      </c>
      <c r="H14" s="35">
        <v>21</v>
      </c>
    </row>
    <row r="15" spans="2:10" ht="14.45" x14ac:dyDescent="0.3">
      <c r="B15" s="7">
        <v>1013</v>
      </c>
      <c r="C15" s="8" t="s">
        <v>20</v>
      </c>
      <c r="D15" s="9">
        <v>198</v>
      </c>
      <c r="E15" s="10"/>
      <c r="F15" s="10" t="s">
        <v>10</v>
      </c>
      <c r="G15" s="10"/>
      <c r="H15" s="35"/>
    </row>
    <row r="16" spans="2:10" x14ac:dyDescent="0.25">
      <c r="B16" s="7">
        <v>1014</v>
      </c>
      <c r="C16" s="8" t="s">
        <v>21</v>
      </c>
      <c r="D16" s="9">
        <v>146</v>
      </c>
      <c r="E16" s="10"/>
      <c r="F16" s="10" t="s">
        <v>10</v>
      </c>
      <c r="G16" s="10"/>
      <c r="H16" s="35"/>
    </row>
    <row r="17" spans="1:8" x14ac:dyDescent="0.25">
      <c r="B17" s="7">
        <v>1015</v>
      </c>
      <c r="C17" s="8" t="s">
        <v>22</v>
      </c>
      <c r="D17" s="9">
        <v>142</v>
      </c>
      <c r="E17" s="10"/>
      <c r="F17" s="10" t="s">
        <v>6</v>
      </c>
      <c r="G17" s="10"/>
      <c r="H17" s="35"/>
    </row>
    <row r="18" spans="1:8" x14ac:dyDescent="0.25">
      <c r="B18" s="7">
        <v>1016</v>
      </c>
      <c r="C18" s="8" t="s">
        <v>23</v>
      </c>
      <c r="D18" s="9">
        <v>159</v>
      </c>
      <c r="E18" s="10"/>
      <c r="F18" s="10" t="s">
        <v>10</v>
      </c>
      <c r="G18" s="10"/>
      <c r="H18" s="35"/>
    </row>
    <row r="19" spans="1:8" x14ac:dyDescent="0.25">
      <c r="B19" s="7">
        <v>1017</v>
      </c>
      <c r="C19" s="8" t="s">
        <v>24</v>
      </c>
      <c r="D19" s="9">
        <v>175</v>
      </c>
      <c r="E19" s="10">
        <v>168</v>
      </c>
      <c r="F19" s="10" t="s">
        <v>6</v>
      </c>
      <c r="G19" s="10">
        <v>3366</v>
      </c>
      <c r="H19" s="35">
        <v>20</v>
      </c>
    </row>
    <row r="20" spans="1:8" x14ac:dyDescent="0.25">
      <c r="B20" s="7">
        <v>1018</v>
      </c>
      <c r="C20" s="8" t="s">
        <v>25</v>
      </c>
      <c r="D20" s="9">
        <v>192</v>
      </c>
      <c r="E20" s="10"/>
      <c r="F20" s="10" t="s">
        <v>10</v>
      </c>
      <c r="G20" s="10"/>
      <c r="H20" s="35"/>
    </row>
    <row r="21" spans="1:8" x14ac:dyDescent="0.25">
      <c r="B21" s="7">
        <v>1019</v>
      </c>
      <c r="C21" s="8" t="s">
        <v>26</v>
      </c>
      <c r="D21" s="9">
        <v>164</v>
      </c>
      <c r="E21" s="10">
        <v>163</v>
      </c>
      <c r="F21" s="10" t="s">
        <v>6</v>
      </c>
      <c r="G21" s="10">
        <v>3434</v>
      </c>
      <c r="H21" s="35">
        <v>21</v>
      </c>
    </row>
    <row r="22" spans="1:8" x14ac:dyDescent="0.25">
      <c r="B22" s="7">
        <v>1020</v>
      </c>
      <c r="C22" s="8" t="s">
        <v>27</v>
      </c>
      <c r="D22" s="9">
        <v>141</v>
      </c>
      <c r="E22" s="10"/>
      <c r="F22" s="10" t="s">
        <v>6</v>
      </c>
      <c r="G22" s="10"/>
      <c r="H22" s="35"/>
    </row>
    <row r="23" spans="1:8" x14ac:dyDescent="0.25">
      <c r="A23" s="41" t="s">
        <v>54</v>
      </c>
      <c r="B23" s="7">
        <v>1021</v>
      </c>
      <c r="C23" s="8" t="s">
        <v>55</v>
      </c>
      <c r="D23" s="9">
        <v>170</v>
      </c>
      <c r="E23" s="10">
        <v>180</v>
      </c>
      <c r="F23" s="10" t="s">
        <v>10</v>
      </c>
      <c r="G23" s="10">
        <v>2168</v>
      </c>
      <c r="H23" s="35">
        <v>12</v>
      </c>
    </row>
    <row r="24" spans="1:8" x14ac:dyDescent="0.25">
      <c r="A24" s="41" t="s">
        <v>54</v>
      </c>
      <c r="B24" s="7">
        <v>1022</v>
      </c>
      <c r="C24" s="8" t="s">
        <v>56</v>
      </c>
      <c r="D24" s="9"/>
      <c r="E24" s="10"/>
      <c r="F24" s="10"/>
      <c r="G24" s="10"/>
      <c r="H24" s="35"/>
    </row>
    <row r="25" spans="1:8" x14ac:dyDescent="0.25">
      <c r="A25" s="41" t="s">
        <v>54</v>
      </c>
      <c r="B25" s="7">
        <v>1023</v>
      </c>
      <c r="C25" s="8" t="s">
        <v>56</v>
      </c>
      <c r="D25" s="9"/>
      <c r="E25" s="10"/>
      <c r="F25" s="10"/>
      <c r="G25" s="10"/>
      <c r="H25" s="35"/>
    </row>
    <row r="26" spans="1:8" x14ac:dyDescent="0.25">
      <c r="A26" s="41" t="s">
        <v>54</v>
      </c>
      <c r="B26" s="7">
        <v>1024</v>
      </c>
      <c r="C26" s="8" t="s">
        <v>56</v>
      </c>
      <c r="D26" s="9"/>
      <c r="E26" s="10"/>
      <c r="F26" s="10"/>
      <c r="G26" s="10"/>
      <c r="H26" s="35"/>
    </row>
    <row r="27" spans="1:8" ht="15.75" thickBot="1" x14ac:dyDescent="0.3">
      <c r="A27" s="41" t="s">
        <v>54</v>
      </c>
      <c r="B27" s="36">
        <v>1025</v>
      </c>
      <c r="C27" s="37" t="s">
        <v>56</v>
      </c>
      <c r="D27" s="38"/>
      <c r="E27" s="39"/>
      <c r="F27" s="39"/>
      <c r="G27" s="39"/>
      <c r="H27" s="4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14"/>
  <sheetViews>
    <sheetView workbookViewId="0">
      <selection activeCell="C16" sqref="C16"/>
    </sheetView>
  </sheetViews>
  <sheetFormatPr baseColWidth="10" defaultRowHeight="15" x14ac:dyDescent="0.25"/>
  <cols>
    <col min="2" max="2" width="9.7109375" customWidth="1"/>
    <col min="3" max="3" width="20.7109375" customWidth="1"/>
    <col min="4" max="4" width="5.7109375" customWidth="1"/>
    <col min="5" max="7" width="4.7109375" style="47" customWidth="1"/>
    <col min="8" max="12" width="4.7109375" customWidth="1"/>
  </cols>
  <sheetData>
    <row r="1" spans="1:16" ht="49.15" customHeight="1" x14ac:dyDescent="0.25">
      <c r="A1" s="29" t="s">
        <v>41</v>
      </c>
      <c r="B1" s="12" t="s">
        <v>58</v>
      </c>
      <c r="C1" s="46" t="s">
        <v>30</v>
      </c>
      <c r="D1" s="13" t="s">
        <v>31</v>
      </c>
      <c r="E1" s="14" t="s">
        <v>32</v>
      </c>
      <c r="F1" s="14" t="s">
        <v>33</v>
      </c>
      <c r="G1" s="14" t="s">
        <v>34</v>
      </c>
      <c r="H1" s="15" t="s">
        <v>35</v>
      </c>
      <c r="I1" s="12">
        <v>69</v>
      </c>
      <c r="J1" s="12">
        <v>169</v>
      </c>
      <c r="K1" s="12">
        <v>269</v>
      </c>
      <c r="L1" s="16" t="s">
        <v>36</v>
      </c>
      <c r="M1" s="14" t="s">
        <v>37</v>
      </c>
      <c r="N1" s="14" t="s">
        <v>38</v>
      </c>
      <c r="O1" s="17" t="s">
        <v>39</v>
      </c>
      <c r="P1" s="14" t="s">
        <v>40</v>
      </c>
    </row>
    <row r="2" spans="1:16" ht="14.45" x14ac:dyDescent="0.3">
      <c r="A2" s="18" t="str">
        <f>VLOOKUP(B2,Données!$B$2:$H$27,5)</f>
        <v>F</v>
      </c>
      <c r="B2" s="9">
        <v>1000</v>
      </c>
      <c r="C2" s="19" t="str">
        <f>IF(B2=Données!J$2,Données!$J$1,VLOOKUP(B2,Données!$B$2:$H$27,2))</f>
        <v>Lise Mc Lean</v>
      </c>
      <c r="D2" s="18">
        <f>IF(C2="Dummy",Données!$J$3,ROUNDDOWN(O2/P2,0))</f>
        <v>192</v>
      </c>
      <c r="E2" s="48">
        <v>207</v>
      </c>
      <c r="F2" s="48">
        <v>154</v>
      </c>
      <c r="G2" s="48">
        <v>215</v>
      </c>
      <c r="H2" s="20"/>
      <c r="I2" s="20"/>
      <c r="J2" s="20"/>
      <c r="K2" s="20"/>
      <c r="L2" s="20"/>
      <c r="M2" s="21">
        <f>SUM(E2:G2)</f>
        <v>576</v>
      </c>
      <c r="N2" s="21">
        <f>COUNTIF(E2:G2,"&gt;0")</f>
        <v>3</v>
      </c>
      <c r="O2" s="22">
        <f>M2</f>
        <v>576</v>
      </c>
      <c r="P2" s="21">
        <f>N2</f>
        <v>3</v>
      </c>
    </row>
    <row r="3" spans="1:16" ht="14.45" x14ac:dyDescent="0.3">
      <c r="A3" s="18" t="str">
        <f>VLOOKUP(B3,Données!$B$2:$H$27,5)</f>
        <v>H</v>
      </c>
      <c r="B3" s="9">
        <v>1011</v>
      </c>
      <c r="C3" s="19" t="str">
        <f>IF(B3=Données!J$2,Données!$J$1,VLOOKUP(B3,Données!$B$2:$H$27,2))</f>
        <v>Claude Gariépy</v>
      </c>
      <c r="D3" s="18">
        <f>IF(C3="Dummy",Données!$J$3,ROUNDDOWN(O3/P3,0))</f>
        <v>159</v>
      </c>
      <c r="E3" s="48">
        <v>131</v>
      </c>
      <c r="F3" s="48">
        <v>143</v>
      </c>
      <c r="G3" s="48">
        <v>205</v>
      </c>
      <c r="H3" s="20"/>
      <c r="I3" s="20"/>
      <c r="J3" s="20"/>
      <c r="K3" s="20"/>
      <c r="L3" s="20"/>
      <c r="M3" s="21">
        <f t="shared" ref="M3:M6" si="0">SUM(E3:G3)</f>
        <v>479</v>
      </c>
      <c r="N3" s="21">
        <f t="shared" ref="N3:N6" si="1">COUNTIF(E3:G3,"&gt;0")</f>
        <v>3</v>
      </c>
      <c r="O3" s="22">
        <f t="shared" ref="O3:O6" si="2">M3</f>
        <v>479</v>
      </c>
      <c r="P3" s="21">
        <f t="shared" ref="P3:P6" si="3">N3</f>
        <v>3</v>
      </c>
    </row>
    <row r="4" spans="1:16" ht="14.45" x14ac:dyDescent="0.3">
      <c r="A4" s="18" t="str">
        <f>VLOOKUP(B4,Données!$B$2:$H$27,5)</f>
        <v>H</v>
      </c>
      <c r="B4" s="9">
        <v>1012</v>
      </c>
      <c r="C4" s="19" t="str">
        <f>IF(B4=Données!J$2,Données!$J$1,VLOOKUP(B4,Données!$B$2:$H$27,2))</f>
        <v>Roland Gariépy</v>
      </c>
      <c r="D4" s="18">
        <f>IF(C4="Dummy",Données!$J$3,ROUNDDOWN(O4/P4,0))</f>
        <v>113</v>
      </c>
      <c r="E4" s="48">
        <v>120</v>
      </c>
      <c r="F4" s="48">
        <v>113</v>
      </c>
      <c r="G4" s="48">
        <v>106</v>
      </c>
      <c r="H4" s="20"/>
      <c r="I4" s="20"/>
      <c r="J4" s="20"/>
      <c r="K4" s="20"/>
      <c r="L4" s="20"/>
      <c r="M4" s="21">
        <f t="shared" si="0"/>
        <v>339</v>
      </c>
      <c r="N4" s="21">
        <f t="shared" si="1"/>
        <v>3</v>
      </c>
      <c r="O4" s="22">
        <f t="shared" si="2"/>
        <v>339</v>
      </c>
      <c r="P4" s="21">
        <f t="shared" si="3"/>
        <v>3</v>
      </c>
    </row>
    <row r="5" spans="1:16" ht="14.45" x14ac:dyDescent="0.3">
      <c r="A5" s="18" t="str">
        <f>VLOOKUP(B5,Données!$B$2:$H$27,5)</f>
        <v>F</v>
      </c>
      <c r="B5" s="9">
        <v>1017</v>
      </c>
      <c r="C5" s="19" t="str">
        <f>IF(B5=Données!J$2,Données!$J$1,VLOOKUP(B5,Données!$B$2:$H$27,2))</f>
        <v>Thérèse Hupé</v>
      </c>
      <c r="D5" s="18">
        <f>IF(C5="Dummy",Données!$J$3,ROUNDDOWN(O5/P5,0))</f>
        <v>192</v>
      </c>
      <c r="E5" s="48">
        <v>184</v>
      </c>
      <c r="F5" s="48">
        <v>188</v>
      </c>
      <c r="G5" s="48">
        <v>206</v>
      </c>
      <c r="H5" s="20"/>
      <c r="I5" s="20"/>
      <c r="J5" s="20"/>
      <c r="K5" s="20"/>
      <c r="L5" s="20"/>
      <c r="M5" s="21">
        <f t="shared" si="0"/>
        <v>578</v>
      </c>
      <c r="N5" s="21">
        <f t="shared" si="1"/>
        <v>3</v>
      </c>
      <c r="O5" s="22">
        <f t="shared" si="2"/>
        <v>578</v>
      </c>
      <c r="P5" s="21">
        <f t="shared" si="3"/>
        <v>3</v>
      </c>
    </row>
    <row r="6" spans="1:16" ht="14.45" x14ac:dyDescent="0.3">
      <c r="A6" s="18" t="str">
        <f>VLOOKUP(B6,Données!$B$2:$H$27,5)</f>
        <v>F</v>
      </c>
      <c r="B6" s="9">
        <v>1019</v>
      </c>
      <c r="C6" s="19" t="str">
        <f>IF(B6=Données!J$2,Données!$J$1,VLOOKUP(B6,Données!$B$2:$H$27,2))</f>
        <v>Jocelyne Brunelle</v>
      </c>
      <c r="D6" s="18">
        <f>IF(C6="Dummy",Données!$J$3,ROUNDDOWN(O6/P6,0))</f>
        <v>131</v>
      </c>
      <c r="E6" s="48">
        <v>128</v>
      </c>
      <c r="F6" s="48">
        <v>145</v>
      </c>
      <c r="G6" s="48">
        <v>121</v>
      </c>
      <c r="H6" s="20"/>
      <c r="I6" s="20"/>
      <c r="J6" s="20"/>
      <c r="K6" s="20"/>
      <c r="L6" s="20"/>
      <c r="M6" s="21">
        <f t="shared" si="0"/>
        <v>394</v>
      </c>
      <c r="N6" s="21">
        <f t="shared" si="1"/>
        <v>3</v>
      </c>
      <c r="O6" s="22">
        <f t="shared" si="2"/>
        <v>394</v>
      </c>
      <c r="P6" s="21">
        <f t="shared" si="3"/>
        <v>3</v>
      </c>
    </row>
    <row r="7" spans="1:16" ht="14.45" x14ac:dyDescent="0.3">
      <c r="A7" s="23"/>
      <c r="B7" s="23"/>
      <c r="C7" s="23"/>
      <c r="D7" s="24"/>
      <c r="E7" s="25"/>
      <c r="F7" s="25"/>
      <c r="G7" s="25"/>
      <c r="H7" s="26"/>
      <c r="I7" s="26"/>
      <c r="J7" s="26"/>
      <c r="K7" s="26"/>
      <c r="L7" s="26"/>
      <c r="M7" s="27"/>
      <c r="N7" s="26"/>
      <c r="O7" s="28"/>
      <c r="P7" s="26"/>
    </row>
    <row r="8" spans="1:16" x14ac:dyDescent="0.25">
      <c r="A8" t="s">
        <v>64</v>
      </c>
    </row>
    <row r="9" spans="1:16" x14ac:dyDescent="0.25">
      <c r="A9" s="50" t="s">
        <v>63</v>
      </c>
      <c r="I9" t="s">
        <v>59</v>
      </c>
    </row>
    <row r="10" spans="1:16" x14ac:dyDescent="0.25">
      <c r="A10" t="s">
        <v>65</v>
      </c>
      <c r="E10" s="48">
        <v>207</v>
      </c>
      <c r="F10" s="48">
        <v>154</v>
      </c>
      <c r="G10" s="48">
        <v>215</v>
      </c>
      <c r="I10" t="s">
        <v>60</v>
      </c>
    </row>
    <row r="11" spans="1:16" x14ac:dyDescent="0.25">
      <c r="A11" t="s">
        <v>66</v>
      </c>
      <c r="E11" s="48">
        <v>131</v>
      </c>
      <c r="F11" s="48">
        <v>143</v>
      </c>
      <c r="G11" s="48">
        <v>205</v>
      </c>
      <c r="I11" t="s">
        <v>61</v>
      </c>
    </row>
    <row r="12" spans="1:16" x14ac:dyDescent="0.25">
      <c r="C12" t="s">
        <v>52</v>
      </c>
      <c r="E12" s="48">
        <v>120</v>
      </c>
      <c r="F12" s="48">
        <v>113</v>
      </c>
      <c r="G12" s="48">
        <v>106</v>
      </c>
      <c r="I12" t="s">
        <v>62</v>
      </c>
    </row>
    <row r="13" spans="1:16" ht="14.45" x14ac:dyDescent="0.3">
      <c r="C13" t="s">
        <v>57</v>
      </c>
      <c r="E13" s="48">
        <v>184</v>
      </c>
      <c r="F13" s="48">
        <v>188</v>
      </c>
      <c r="G13" s="48">
        <v>206</v>
      </c>
    </row>
    <row r="14" spans="1:16" ht="14.45" x14ac:dyDescent="0.3">
      <c r="E14" s="48">
        <v>128</v>
      </c>
      <c r="F14" s="48">
        <v>145</v>
      </c>
      <c r="G14" s="48">
        <v>121</v>
      </c>
    </row>
  </sheetData>
  <conditionalFormatting sqref="B1:P1 A7:P7 A2:D6 H2:M6">
    <cfRule type="containsErrors" dxfId="109" priority="8">
      <formula>ISERROR(A1)</formula>
    </cfRule>
  </conditionalFormatting>
  <conditionalFormatting sqref="E1:G1 E7:G7">
    <cfRule type="cellIs" dxfId="108" priority="6" operator="equal">
      <formula>0</formula>
    </cfRule>
    <cfRule type="containsErrors" dxfId="107" priority="7">
      <formula>ISERROR(E1)</formula>
    </cfRule>
  </conditionalFormatting>
  <conditionalFormatting sqref="M1:M7">
    <cfRule type="containsErrors" dxfId="106" priority="5">
      <formula>ISERROR(M1)</formula>
    </cfRule>
  </conditionalFormatting>
  <conditionalFormatting sqref="M1:P1 M7:P7 M2:M6">
    <cfRule type="cellIs" dxfId="105" priority="4" operator="equal">
      <formula>0</formula>
    </cfRule>
  </conditionalFormatting>
  <conditionalFormatting sqref="A1">
    <cfRule type="containsErrors" dxfId="104" priority="3">
      <formula>ISERROR(A1)</formula>
    </cfRule>
  </conditionalFormatting>
  <conditionalFormatting sqref="N2:P6">
    <cfRule type="cellIs" dxfId="103" priority="1" operator="equal">
      <formula>0</formula>
    </cfRule>
    <cfRule type="containsErrors" dxfId="102" priority="2">
      <formula>ISERROR(N2)</formula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>
                <anchor moveWithCells="1">
                  <from>
                    <xdr:col>2</xdr:col>
                    <xdr:colOff>19050</xdr:colOff>
                    <xdr:row>0</xdr:row>
                    <xdr:rowOff>0</xdr:rowOff>
                  </from>
                  <to>
                    <xdr:col>3</xdr:col>
                    <xdr:colOff>0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S14"/>
  <sheetViews>
    <sheetView workbookViewId="0">
      <selection activeCell="M13" sqref="M13"/>
    </sheetView>
  </sheetViews>
  <sheetFormatPr baseColWidth="10" defaultRowHeight="15" x14ac:dyDescent="0.25"/>
  <cols>
    <col min="2" max="2" width="9.7109375" customWidth="1"/>
    <col min="3" max="3" width="20.7109375" customWidth="1"/>
    <col min="4" max="4" width="5.7109375" customWidth="1"/>
    <col min="5" max="7" width="4.7109375" style="47" customWidth="1"/>
    <col min="8" max="12" width="4.7109375" customWidth="1"/>
  </cols>
  <sheetData>
    <row r="1" spans="1:19" ht="49.15" customHeight="1" x14ac:dyDescent="0.25">
      <c r="A1" s="29" t="s">
        <v>42</v>
      </c>
      <c r="B1" s="12" t="s">
        <v>58</v>
      </c>
      <c r="C1" s="46" t="s">
        <v>30</v>
      </c>
      <c r="D1" s="13" t="s">
        <v>31</v>
      </c>
      <c r="E1" s="14" t="s">
        <v>32</v>
      </c>
      <c r="F1" s="14" t="s">
        <v>33</v>
      </c>
      <c r="G1" s="14" t="s">
        <v>34</v>
      </c>
      <c r="H1" s="15" t="s">
        <v>35</v>
      </c>
      <c r="I1" s="12">
        <v>69</v>
      </c>
      <c r="J1" s="12">
        <v>169</v>
      </c>
      <c r="K1" s="12">
        <v>269</v>
      </c>
      <c r="L1" s="16" t="s">
        <v>36</v>
      </c>
      <c r="M1" s="14" t="s">
        <v>37</v>
      </c>
      <c r="N1" s="14" t="s">
        <v>38</v>
      </c>
      <c r="O1" s="17" t="s">
        <v>39</v>
      </c>
      <c r="P1" s="14" t="s">
        <v>40</v>
      </c>
      <c r="Q1" s="54" t="str">
        <f>SUBSTITUTE(SUBSTITUTE(A1,"aine",""),RIGHT(A1,2),TEXT(VALUE(RIGHT(A1,2))-1,"00"))</f>
        <v>Sem.01</v>
      </c>
    </row>
    <row r="2" spans="1:19" x14ac:dyDescent="0.25">
      <c r="A2" s="18" t="str">
        <f>VLOOKUP(B2,Données!$B$2:$H$27,5)</f>
        <v>F</v>
      </c>
      <c r="B2" s="9">
        <v>1000</v>
      </c>
      <c r="C2" s="19" t="str">
        <f>IF(B2=Données!J$2,Données!$J$1,VLOOKUP(B2,Données!$B$2:$H$27,2))</f>
        <v>Lise Mc Lean</v>
      </c>
      <c r="D2" s="18">
        <f ca="1">IF(C2="Dummy",Données!$J$3,ROUNDDOWN(O2/P2,0))</f>
        <v>166</v>
      </c>
      <c r="E2" s="48">
        <v>160</v>
      </c>
      <c r="F2" s="48">
        <v>153</v>
      </c>
      <c r="G2" s="48">
        <v>108</v>
      </c>
      <c r="H2" s="20"/>
      <c r="I2" s="20"/>
      <c r="J2" s="20"/>
      <c r="K2" s="20"/>
      <c r="L2" s="20"/>
      <c r="M2" s="21">
        <f>SUM(E2:G2)</f>
        <v>421</v>
      </c>
      <c r="N2" s="21">
        <f>COUNTIF(E2:G2,"&gt;0")</f>
        <v>3</v>
      </c>
      <c r="O2" s="22">
        <f ca="1">IF(C2&lt;&gt;INDIRECT($Q$1&amp;"!C"&amp;ROW()),R2+M2,M2+INDIRECT($Q$1&amp;"!O"&amp;ROW()))</f>
        <v>997</v>
      </c>
      <c r="P2" s="21">
        <f ca="1">IF(C2&lt;&gt;INDIRECT($Q$1&amp;"!C"&amp;ROW()),S2+N2,N2+INDIRECT($Q$1&amp;"!P"&amp;ROW()))</f>
        <v>6</v>
      </c>
      <c r="Q2" s="55" t="str">
        <f ca="1">IF(AND(B2&lt;&gt;"",B2&lt;&gt;INDIRECT($Q$1&amp;"!B"&amp;ROW())),"Nouveau","")</f>
        <v/>
      </c>
      <c r="R2" s="54"/>
      <c r="S2" s="54"/>
    </row>
    <row r="3" spans="1:19" x14ac:dyDescent="0.25">
      <c r="A3" s="18" t="str">
        <f>VLOOKUP(B3,Données!$B$2:$H$27,5)</f>
        <v>H</v>
      </c>
      <c r="B3" s="9">
        <v>1011</v>
      </c>
      <c r="C3" s="19" t="str">
        <f>IF(B3=Données!J$2,Données!$J$1,VLOOKUP(B3,Données!$B$2:$H$27,2))</f>
        <v>Claude Gariépy</v>
      </c>
      <c r="D3" s="18">
        <f ca="1">IF(C3="Dummy",Données!$J$3,ROUNDDOWN(O3/P3,0))</f>
        <v>157</v>
      </c>
      <c r="E3" s="48">
        <v>187</v>
      </c>
      <c r="F3" s="48">
        <v>130</v>
      </c>
      <c r="G3" s="48">
        <v>150</v>
      </c>
      <c r="H3" s="20"/>
      <c r="I3" s="20"/>
      <c r="J3" s="20"/>
      <c r="K3" s="20"/>
      <c r="L3" s="20"/>
      <c r="M3" s="21">
        <f t="shared" ref="M3:M6" si="0">SUM(E3:G3)</f>
        <v>467</v>
      </c>
      <c r="N3" s="21">
        <f t="shared" ref="N3:N6" si="1">COUNTIF(E3:G3,"&gt;0")</f>
        <v>3</v>
      </c>
      <c r="O3" s="22">
        <f t="shared" ref="O3:O6" ca="1" si="2">IF(C3&lt;&gt;INDIRECT($Q$1&amp;"!C"&amp;ROW()),R3+M3,M3+INDIRECT($Q$1&amp;"!O"&amp;ROW()))</f>
        <v>946</v>
      </c>
      <c r="P3" s="21">
        <f t="shared" ref="P3:P6" ca="1" si="3">IF(C3&lt;&gt;INDIRECT($Q$1&amp;"!C"&amp;ROW()),S3+N3,N3+INDIRECT($Q$1&amp;"!P"&amp;ROW()))</f>
        <v>6</v>
      </c>
      <c r="Q3" s="55" t="str">
        <f t="shared" ref="Q3:Q7" ca="1" si="4">IF(AND(B3&lt;&gt;"",B3&lt;&gt;INDIRECT($Q$1&amp;"!B"&amp;ROW())),"Nouveau","")</f>
        <v/>
      </c>
      <c r="R3" s="54"/>
      <c r="S3" s="54"/>
    </row>
    <row r="4" spans="1:19" x14ac:dyDescent="0.25">
      <c r="A4" s="18" t="str">
        <f>VLOOKUP(B4,Données!$B$2:$H$27,5)</f>
        <v>H</v>
      </c>
      <c r="B4" s="9">
        <v>1012</v>
      </c>
      <c r="C4" s="19" t="str">
        <f>IF(B4=Données!J$2,Données!$J$1,VLOOKUP(B4,Données!$B$2:$H$27,2))</f>
        <v>Roland Gariépy</v>
      </c>
      <c r="D4" s="18">
        <f ca="1">IF(C4="Dummy",Données!$J$3,ROUNDDOWN(O4/P4,0))</f>
        <v>143</v>
      </c>
      <c r="E4" s="48">
        <v>138</v>
      </c>
      <c r="F4" s="48">
        <v>169</v>
      </c>
      <c r="G4" s="48">
        <v>215</v>
      </c>
      <c r="H4" s="20"/>
      <c r="I4" s="20"/>
      <c r="J4" s="20"/>
      <c r="K4" s="20"/>
      <c r="L4" s="20"/>
      <c r="M4" s="21">
        <f t="shared" si="0"/>
        <v>522</v>
      </c>
      <c r="N4" s="21">
        <f t="shared" si="1"/>
        <v>3</v>
      </c>
      <c r="O4" s="22">
        <f t="shared" ca="1" si="2"/>
        <v>861</v>
      </c>
      <c r="P4" s="21">
        <f t="shared" ca="1" si="3"/>
        <v>6</v>
      </c>
      <c r="Q4" s="55" t="str">
        <f t="shared" ca="1" si="4"/>
        <v/>
      </c>
      <c r="R4" s="54"/>
      <c r="S4" s="54"/>
    </row>
    <row r="5" spans="1:19" x14ac:dyDescent="0.25">
      <c r="A5" s="18" t="str">
        <f>VLOOKUP(B5,Données!$B$2:$H$27,5)</f>
        <v>F</v>
      </c>
      <c r="B5" s="9">
        <v>1017</v>
      </c>
      <c r="C5" s="19" t="str">
        <f>IF(B5=Données!J$2,Données!$J$1,VLOOKUP(B5,Données!$B$2:$H$27,2))</f>
        <v>Thérèse Hupé</v>
      </c>
      <c r="D5" s="18">
        <f ca="1">IF(C5="Dummy",Données!$J$3,ROUNDDOWN(O5/P5,0))</f>
        <v>183</v>
      </c>
      <c r="E5" s="48"/>
      <c r="F5" s="48">
        <v>138</v>
      </c>
      <c r="G5" s="48">
        <v>201</v>
      </c>
      <c r="H5" s="20"/>
      <c r="I5" s="20"/>
      <c r="J5" s="20"/>
      <c r="K5" s="20"/>
      <c r="L5" s="20"/>
      <c r="M5" s="21">
        <f t="shared" si="0"/>
        <v>339</v>
      </c>
      <c r="N5" s="21">
        <f t="shared" si="1"/>
        <v>2</v>
      </c>
      <c r="O5" s="22">
        <f t="shared" ca="1" si="2"/>
        <v>917</v>
      </c>
      <c r="P5" s="21">
        <f t="shared" ca="1" si="3"/>
        <v>5</v>
      </c>
      <c r="Q5" s="55" t="str">
        <f t="shared" ca="1" si="4"/>
        <v/>
      </c>
      <c r="R5" s="54"/>
      <c r="S5" s="54"/>
    </row>
    <row r="6" spans="1:19" x14ac:dyDescent="0.25">
      <c r="A6" s="18" t="str">
        <f>VLOOKUP(B6,Données!$B$2:$H$27,5)</f>
        <v>F</v>
      </c>
      <c r="B6" s="9">
        <v>1019</v>
      </c>
      <c r="C6" s="19" t="str">
        <f>IF(B6=Données!J$2,Données!$J$1,VLOOKUP(B6,Données!$B$2:$H$27,2))</f>
        <v>Jocelyne Brunelle</v>
      </c>
      <c r="D6" s="18">
        <f ca="1">IF(C6="Dummy",Données!$J$3,ROUNDDOWN(O6/P6,0))</f>
        <v>129</v>
      </c>
      <c r="E6" s="48">
        <v>128</v>
      </c>
      <c r="F6" s="48">
        <v>147</v>
      </c>
      <c r="G6" s="48">
        <v>109</v>
      </c>
      <c r="H6" s="20"/>
      <c r="I6" s="20"/>
      <c r="J6" s="20"/>
      <c r="K6" s="20"/>
      <c r="L6" s="20"/>
      <c r="M6" s="21">
        <f t="shared" si="0"/>
        <v>384</v>
      </c>
      <c r="N6" s="21">
        <f t="shared" si="1"/>
        <v>3</v>
      </c>
      <c r="O6" s="22">
        <f t="shared" ca="1" si="2"/>
        <v>778</v>
      </c>
      <c r="P6" s="21">
        <f t="shared" ca="1" si="3"/>
        <v>6</v>
      </c>
      <c r="Q6" s="55" t="str">
        <f t="shared" ca="1" si="4"/>
        <v/>
      </c>
      <c r="R6" s="54"/>
      <c r="S6" s="54"/>
    </row>
    <row r="7" spans="1:19" ht="14.45" x14ac:dyDescent="0.3">
      <c r="A7" s="23"/>
      <c r="B7" s="23"/>
      <c r="C7" s="23"/>
      <c r="D7" s="24"/>
      <c r="E7" s="25"/>
      <c r="F7" s="25"/>
      <c r="G7" s="25"/>
      <c r="H7" s="26"/>
      <c r="I7" s="26"/>
      <c r="J7" s="26"/>
      <c r="K7" s="26"/>
      <c r="L7" s="26"/>
      <c r="M7" s="27"/>
      <c r="N7" s="26"/>
      <c r="O7" s="26"/>
      <c r="P7" s="26"/>
    </row>
    <row r="9" spans="1:19" ht="14.45" x14ac:dyDescent="0.3">
      <c r="A9" s="43"/>
    </row>
    <row r="10" spans="1:19" ht="14.45" x14ac:dyDescent="0.3">
      <c r="E10" s="48">
        <v>160</v>
      </c>
      <c r="F10" s="48">
        <v>153</v>
      </c>
      <c r="G10" s="48">
        <v>108</v>
      </c>
    </row>
    <row r="11" spans="1:19" ht="14.45" x14ac:dyDescent="0.3">
      <c r="E11" s="48">
        <v>187</v>
      </c>
      <c r="F11" s="48">
        <v>130</v>
      </c>
      <c r="G11" s="48">
        <v>150</v>
      </c>
    </row>
    <row r="12" spans="1:19" x14ac:dyDescent="0.25">
      <c r="C12" t="s">
        <v>52</v>
      </c>
      <c r="E12" s="48">
        <v>138</v>
      </c>
      <c r="F12" s="48">
        <v>169</v>
      </c>
      <c r="G12" s="48">
        <v>215</v>
      </c>
    </row>
    <row r="13" spans="1:19" ht="14.45" x14ac:dyDescent="0.3">
      <c r="C13" t="s">
        <v>57</v>
      </c>
      <c r="E13" s="48"/>
      <c r="F13" s="48">
        <v>138</v>
      </c>
      <c r="G13" s="48">
        <v>201</v>
      </c>
    </row>
    <row r="14" spans="1:19" ht="14.45" x14ac:dyDescent="0.3">
      <c r="E14" s="48">
        <v>128</v>
      </c>
      <c r="F14" s="48">
        <v>147</v>
      </c>
      <c r="G14" s="48">
        <v>109</v>
      </c>
    </row>
  </sheetData>
  <conditionalFormatting sqref="B1:P1 A7:P7 D2:D6 O3:P7 H2:P6">
    <cfRule type="containsErrors" dxfId="101" priority="16">
      <formula>ISERROR(A1)</formula>
    </cfRule>
  </conditionalFormatting>
  <conditionalFormatting sqref="E1:G1 E7:G7">
    <cfRule type="cellIs" dxfId="100" priority="14" operator="equal">
      <formula>0</formula>
    </cfRule>
    <cfRule type="containsErrors" dxfId="99" priority="15">
      <formula>ISERROR(E1)</formula>
    </cfRule>
  </conditionalFormatting>
  <conditionalFormatting sqref="M1:M7">
    <cfRule type="containsErrors" dxfId="98" priority="13">
      <formula>ISERROR(M1)</formula>
    </cfRule>
  </conditionalFormatting>
  <conditionalFormatting sqref="M1:P7">
    <cfRule type="cellIs" dxfId="97" priority="12" operator="equal">
      <formula>0</formula>
    </cfRule>
  </conditionalFormatting>
  <conditionalFormatting sqref="A1">
    <cfRule type="containsErrors" dxfId="96" priority="9">
      <formula>ISERROR(A1)</formula>
    </cfRule>
  </conditionalFormatting>
  <conditionalFormatting sqref="A2:A6 C2:C6">
    <cfRule type="containsErrors" dxfId="95" priority="8">
      <formula>ISERROR(A2)</formula>
    </cfRule>
  </conditionalFormatting>
  <conditionalFormatting sqref="B2:B6">
    <cfRule type="containsErrors" dxfId="94" priority="1">
      <formula>ISERROR(B2)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>
                <anchor moveWithCells="1">
                  <from>
                    <xdr:col>2</xdr:col>
                    <xdr:colOff>19050</xdr:colOff>
                    <xdr:row>0</xdr:row>
                    <xdr:rowOff>0</xdr:rowOff>
                  </from>
                  <to>
                    <xdr:col>3</xdr:col>
                    <xdr:colOff>0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S14"/>
  <sheetViews>
    <sheetView workbookViewId="0">
      <selection activeCell="G9" sqref="G9"/>
    </sheetView>
  </sheetViews>
  <sheetFormatPr baseColWidth="10" defaultRowHeight="15" x14ac:dyDescent="0.25"/>
  <cols>
    <col min="2" max="2" width="9.7109375" customWidth="1"/>
    <col min="3" max="3" width="20.7109375" customWidth="1"/>
    <col min="4" max="4" width="5.7109375" customWidth="1"/>
    <col min="5" max="7" width="4.7109375" style="47" customWidth="1"/>
    <col min="8" max="12" width="4.7109375" customWidth="1"/>
  </cols>
  <sheetData>
    <row r="1" spans="1:19" ht="49.15" customHeight="1" x14ac:dyDescent="0.25">
      <c r="A1" s="29" t="s">
        <v>43</v>
      </c>
      <c r="B1" s="12" t="s">
        <v>58</v>
      </c>
      <c r="C1" s="46" t="s">
        <v>30</v>
      </c>
      <c r="D1" s="13" t="s">
        <v>31</v>
      </c>
      <c r="E1" s="14" t="s">
        <v>32</v>
      </c>
      <c r="F1" s="14" t="s">
        <v>33</v>
      </c>
      <c r="G1" s="14" t="s">
        <v>34</v>
      </c>
      <c r="H1" s="15" t="s">
        <v>35</v>
      </c>
      <c r="I1" s="12">
        <v>69</v>
      </c>
      <c r="J1" s="12">
        <v>169</v>
      </c>
      <c r="K1" s="12">
        <v>269</v>
      </c>
      <c r="L1" s="16" t="s">
        <v>36</v>
      </c>
      <c r="M1" s="14" t="s">
        <v>37</v>
      </c>
      <c r="N1" s="14" t="s">
        <v>38</v>
      </c>
      <c r="O1" s="17" t="s">
        <v>39</v>
      </c>
      <c r="P1" s="14" t="s">
        <v>40</v>
      </c>
      <c r="Q1" s="54" t="str">
        <f>SUBSTITUTE(SUBSTITUTE(A1,"aine",""),RIGHT(A1,2),TEXT(VALUE(RIGHT(A1,2))-1,"00"))</f>
        <v>Sem.02</v>
      </c>
    </row>
    <row r="2" spans="1:19" x14ac:dyDescent="0.25">
      <c r="A2" s="18" t="str">
        <f>VLOOKUP(B2,Données!$B$2:$H$27,5)</f>
        <v>F</v>
      </c>
      <c r="B2" s="9">
        <v>1000</v>
      </c>
      <c r="C2" s="19" t="str">
        <f>IF(B2=Données!J$2,Données!$J$1,VLOOKUP(B2,Données!$B$2:$H$27,2))</f>
        <v>Lise Mc Lean</v>
      </c>
      <c r="D2" s="18">
        <f ca="1">IF(C2="Dummy",Données!$J$3,ROUNDDOWN(O2/P2,0))</f>
        <v>160</v>
      </c>
      <c r="E2" s="48">
        <v>100</v>
      </c>
      <c r="F2" s="48">
        <v>167</v>
      </c>
      <c r="G2" s="48">
        <v>181</v>
      </c>
      <c r="H2" s="20"/>
      <c r="I2" s="20"/>
      <c r="J2" s="20"/>
      <c r="K2" s="20"/>
      <c r="L2" s="20"/>
      <c r="M2" s="21">
        <f>SUM(E2:G2)</f>
        <v>448</v>
      </c>
      <c r="N2" s="21">
        <f>COUNTIF(E2:G2,"&gt;0")</f>
        <v>3</v>
      </c>
      <c r="O2" s="22">
        <f ca="1">IF(C2&lt;&gt;INDIRECT($Q$1&amp;"!C"&amp;ROW()),R2+M2,M2+INDIRECT($Q$1&amp;"!O"&amp;ROW()))</f>
        <v>1445</v>
      </c>
      <c r="P2" s="21">
        <f ca="1">IF(C2&lt;&gt;INDIRECT($Q$1&amp;"!C"&amp;ROW()),S2+N2,N2+INDIRECT($Q$1&amp;"!P"&amp;ROW()))</f>
        <v>9</v>
      </c>
      <c r="Q2" s="55" t="str">
        <f ca="1">IF(AND(B2&lt;&gt;"",B2&lt;&gt;INDIRECT($Q$1&amp;"!B"&amp;ROW())),"Nouveau","")</f>
        <v/>
      </c>
      <c r="R2" s="54"/>
      <c r="S2" s="54"/>
    </row>
    <row r="3" spans="1:19" x14ac:dyDescent="0.25">
      <c r="A3" s="18" t="str">
        <f>VLOOKUP(B3,Données!$B$2:$H$27,5)</f>
        <v>H</v>
      </c>
      <c r="B3" s="9">
        <v>1011</v>
      </c>
      <c r="C3" s="19" t="str">
        <f>IF(B3=Données!J$2,Données!$J$1,VLOOKUP(B3,Données!$B$2:$H$27,2))</f>
        <v>Claude Gariépy</v>
      </c>
      <c r="D3" s="18">
        <f ca="1">IF(C3="Dummy",Données!$J$3,ROUNDDOWN(O3/P3,0))</f>
        <v>135</v>
      </c>
      <c r="E3" s="48">
        <v>90</v>
      </c>
      <c r="F3" s="48">
        <v>95</v>
      </c>
      <c r="G3" s="48">
        <v>87</v>
      </c>
      <c r="H3" s="20"/>
      <c r="I3" s="20"/>
      <c r="J3" s="20"/>
      <c r="K3" s="20"/>
      <c r="L3" s="20"/>
      <c r="M3" s="21">
        <f t="shared" ref="M3:M6" si="0">SUM(E3:G3)</f>
        <v>272</v>
      </c>
      <c r="N3" s="21">
        <f t="shared" ref="N3:N6" si="1">COUNTIF(E3:G3,"&gt;0")</f>
        <v>3</v>
      </c>
      <c r="O3" s="22">
        <f t="shared" ref="O3:O6" ca="1" si="2">IF(C3&lt;&gt;INDIRECT($Q$1&amp;"!C"&amp;ROW()),R3+M3,M3+INDIRECT($Q$1&amp;"!O"&amp;ROW()))</f>
        <v>1218</v>
      </c>
      <c r="P3" s="21">
        <f t="shared" ref="P3:P6" ca="1" si="3">IF(C3&lt;&gt;INDIRECT($Q$1&amp;"!C"&amp;ROW()),S3+N3,N3+INDIRECT($Q$1&amp;"!P"&amp;ROW()))</f>
        <v>9</v>
      </c>
      <c r="Q3" s="55" t="str">
        <f t="shared" ref="Q3:Q6" ca="1" si="4">IF(AND(B3&lt;&gt;"",B3&lt;&gt;INDIRECT($Q$1&amp;"!B"&amp;ROW())),"Nouveau","")</f>
        <v/>
      </c>
      <c r="R3" s="54"/>
      <c r="S3" s="54"/>
    </row>
    <row r="4" spans="1:19" x14ac:dyDescent="0.25">
      <c r="A4" s="18" t="str">
        <f>VLOOKUP(B4,Données!$B$2:$H$27,5)</f>
        <v>H</v>
      </c>
      <c r="B4" s="9">
        <v>1012</v>
      </c>
      <c r="C4" s="19" t="str">
        <f>IF(B4=Données!J$2,Données!$J$1,VLOOKUP(B4,Données!$B$2:$H$27,2))</f>
        <v>Roland Gariépy</v>
      </c>
      <c r="D4" s="18">
        <f ca="1">IF(C4="Dummy",Données!$J$3,ROUNDDOWN(O4/P4,0))</f>
        <v>149</v>
      </c>
      <c r="E4" s="48">
        <v>154</v>
      </c>
      <c r="F4" s="48">
        <v>202</v>
      </c>
      <c r="G4" s="48">
        <v>130</v>
      </c>
      <c r="H4" s="20"/>
      <c r="I4" s="20"/>
      <c r="J4" s="20"/>
      <c r="K4" s="20"/>
      <c r="L4" s="20"/>
      <c r="M4" s="21">
        <f t="shared" si="0"/>
        <v>486</v>
      </c>
      <c r="N4" s="21">
        <f t="shared" si="1"/>
        <v>3</v>
      </c>
      <c r="O4" s="22">
        <f t="shared" ca="1" si="2"/>
        <v>1347</v>
      </c>
      <c r="P4" s="21">
        <f t="shared" ca="1" si="3"/>
        <v>9</v>
      </c>
      <c r="Q4" s="55" t="str">
        <f t="shared" ca="1" si="4"/>
        <v/>
      </c>
      <c r="R4" s="54"/>
      <c r="S4" s="54"/>
    </row>
    <row r="5" spans="1:19" x14ac:dyDescent="0.25">
      <c r="A5" s="18" t="str">
        <f>VLOOKUP(B5,Données!$B$2:$H$27,5)</f>
        <v>F</v>
      </c>
      <c r="B5" s="9">
        <v>1017</v>
      </c>
      <c r="C5" s="19" t="str">
        <f>IF(B5=Données!J$2,Données!$J$1,VLOOKUP(B5,Données!$B$2:$H$27,2))</f>
        <v>Thérèse Hupé</v>
      </c>
      <c r="D5" s="18">
        <f ca="1">IF(C5="Dummy",Données!$J$3,ROUNDDOWN(O5/P5,0))</f>
        <v>171</v>
      </c>
      <c r="E5" s="48">
        <v>120</v>
      </c>
      <c r="F5" s="48">
        <v>180</v>
      </c>
      <c r="G5" s="48">
        <v>155</v>
      </c>
      <c r="H5" s="20"/>
      <c r="I5" s="20"/>
      <c r="J5" s="20"/>
      <c r="K5" s="20"/>
      <c r="L5" s="20"/>
      <c r="M5" s="21">
        <f t="shared" si="0"/>
        <v>455</v>
      </c>
      <c r="N5" s="21">
        <f t="shared" si="1"/>
        <v>3</v>
      </c>
      <c r="O5" s="22">
        <f t="shared" ca="1" si="2"/>
        <v>1372</v>
      </c>
      <c r="P5" s="21">
        <f t="shared" ca="1" si="3"/>
        <v>8</v>
      </c>
      <c r="Q5" s="55" t="str">
        <f t="shared" ca="1" si="4"/>
        <v/>
      </c>
      <c r="R5" s="54"/>
      <c r="S5" s="54"/>
    </row>
    <row r="6" spans="1:19" x14ac:dyDescent="0.25">
      <c r="A6" s="18" t="str">
        <f>VLOOKUP(B6,Données!$B$2:$H$27,5)</f>
        <v>F</v>
      </c>
      <c r="B6" s="9">
        <v>1019</v>
      </c>
      <c r="C6" s="19" t="str">
        <f>IF(B6=Données!J$2,Données!$J$1,VLOOKUP(B6,Données!$B$2:$H$27,2))</f>
        <v>Jocelyne Brunelle</v>
      </c>
      <c r="D6" s="18">
        <f ca="1">IF(C6="Dummy",Données!$J$3,ROUNDDOWN(O6/P6,0))</f>
        <v>128</v>
      </c>
      <c r="E6" s="48">
        <v>122</v>
      </c>
      <c r="F6" s="48">
        <v>118</v>
      </c>
      <c r="G6" s="48">
        <v>137</v>
      </c>
      <c r="H6" s="20"/>
      <c r="I6" s="20"/>
      <c r="J6" s="20"/>
      <c r="K6" s="20"/>
      <c r="L6" s="20"/>
      <c r="M6" s="21">
        <f t="shared" si="0"/>
        <v>377</v>
      </c>
      <c r="N6" s="21">
        <f t="shared" si="1"/>
        <v>3</v>
      </c>
      <c r="O6" s="22">
        <f t="shared" ca="1" si="2"/>
        <v>1155</v>
      </c>
      <c r="P6" s="21">
        <f t="shared" ca="1" si="3"/>
        <v>9</v>
      </c>
      <c r="Q6" s="55" t="str">
        <f t="shared" ca="1" si="4"/>
        <v/>
      </c>
      <c r="R6" s="54"/>
      <c r="S6" s="54"/>
    </row>
    <row r="7" spans="1:19" ht="14.45" x14ac:dyDescent="0.3">
      <c r="A7" s="23"/>
      <c r="B7" s="23"/>
      <c r="C7" s="23"/>
      <c r="D7" s="24"/>
      <c r="E7" s="25"/>
      <c r="F7" s="25"/>
      <c r="G7" s="25"/>
      <c r="H7" s="26"/>
      <c r="I7" s="26"/>
      <c r="J7" s="26"/>
      <c r="K7" s="26"/>
      <c r="L7" s="26"/>
      <c r="M7" s="27"/>
      <c r="N7" s="26"/>
      <c r="O7" s="28"/>
      <c r="P7" s="26"/>
    </row>
    <row r="8" spans="1:19" x14ac:dyDescent="0.25">
      <c r="M8" t="s">
        <v>67</v>
      </c>
    </row>
    <row r="9" spans="1:19" x14ac:dyDescent="0.25">
      <c r="A9" s="52"/>
      <c r="B9" s="51"/>
      <c r="C9" s="51"/>
      <c r="M9" t="s">
        <v>68</v>
      </c>
    </row>
    <row r="10" spans="1:19" x14ac:dyDescent="0.25">
      <c r="A10" s="51"/>
      <c r="B10" s="51"/>
      <c r="C10" s="51"/>
      <c r="E10" s="48">
        <v>100</v>
      </c>
      <c r="F10" s="48">
        <v>167</v>
      </c>
      <c r="G10" s="48">
        <v>181</v>
      </c>
      <c r="M10" t="s">
        <v>70</v>
      </c>
    </row>
    <row r="11" spans="1:19" ht="14.45" x14ac:dyDescent="0.3">
      <c r="A11" s="51"/>
      <c r="B11" s="51"/>
      <c r="C11" s="51"/>
      <c r="E11" s="48">
        <v>90</v>
      </c>
      <c r="F11" s="48">
        <v>95</v>
      </c>
      <c r="G11" s="48">
        <v>87</v>
      </c>
      <c r="M11" t="s">
        <v>69</v>
      </c>
    </row>
    <row r="12" spans="1:19" x14ac:dyDescent="0.25">
      <c r="C12" t="s">
        <v>53</v>
      </c>
      <c r="E12" s="48">
        <v>154</v>
      </c>
      <c r="F12" s="48">
        <v>202</v>
      </c>
      <c r="G12" s="48">
        <v>130</v>
      </c>
      <c r="M12" t="s">
        <v>71</v>
      </c>
    </row>
    <row r="13" spans="1:19" ht="14.45" x14ac:dyDescent="0.3">
      <c r="C13" t="s">
        <v>57</v>
      </c>
      <c r="E13" s="48">
        <v>120</v>
      </c>
      <c r="F13" s="48">
        <v>180</v>
      </c>
      <c r="G13" s="48">
        <v>155</v>
      </c>
    </row>
    <row r="14" spans="1:19" ht="14.45" x14ac:dyDescent="0.3">
      <c r="E14" s="48">
        <v>122</v>
      </c>
      <c r="F14" s="48">
        <v>118</v>
      </c>
      <c r="G14" s="48">
        <v>137</v>
      </c>
    </row>
  </sheetData>
  <conditionalFormatting sqref="B1:P1 A7:P7 D2:D6 H2:N6">
    <cfRule type="containsErrors" dxfId="93" priority="15">
      <formula>ISERROR(A1)</formula>
    </cfRule>
  </conditionalFormatting>
  <conditionalFormatting sqref="E1:G1 E7:G7">
    <cfRule type="cellIs" dxfId="92" priority="13" operator="equal">
      <formula>0</formula>
    </cfRule>
    <cfRule type="containsErrors" dxfId="91" priority="14">
      <formula>ISERROR(E1)</formula>
    </cfRule>
  </conditionalFormatting>
  <conditionalFormatting sqref="M1:M7">
    <cfRule type="containsErrors" dxfId="90" priority="12">
      <formula>ISERROR(M1)</formula>
    </cfRule>
  </conditionalFormatting>
  <conditionalFormatting sqref="M1:P1 M7:P7 M2:N6">
    <cfRule type="cellIs" dxfId="89" priority="11" operator="equal">
      <formula>0</formula>
    </cfRule>
  </conditionalFormatting>
  <conditionalFormatting sqref="A1">
    <cfRule type="containsErrors" dxfId="88" priority="9">
      <formula>ISERROR(A1)</formula>
    </cfRule>
  </conditionalFormatting>
  <conditionalFormatting sqref="A2:A6 C2:C6">
    <cfRule type="containsErrors" dxfId="87" priority="8">
      <formula>ISERROR(A2)</formula>
    </cfRule>
  </conditionalFormatting>
  <conditionalFormatting sqref="B2:B6">
    <cfRule type="containsErrors" dxfId="86" priority="3">
      <formula>ISERROR(B2)</formula>
    </cfRule>
  </conditionalFormatting>
  <conditionalFormatting sqref="O2:P6">
    <cfRule type="containsErrors" dxfId="15" priority="2">
      <formula>ISERROR(O2)</formula>
    </cfRule>
  </conditionalFormatting>
  <conditionalFormatting sqref="O2:P6">
    <cfRule type="cellIs" dxfId="14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>
                <anchor moveWithCells="1">
                  <from>
                    <xdr:col>2</xdr:col>
                    <xdr:colOff>19050</xdr:colOff>
                    <xdr:row>0</xdr:row>
                    <xdr:rowOff>0</xdr:rowOff>
                  </from>
                  <to>
                    <xdr:col>3</xdr:col>
                    <xdr:colOff>0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S14"/>
  <sheetViews>
    <sheetView workbookViewId="0">
      <selection activeCell="I10" sqref="I10"/>
    </sheetView>
  </sheetViews>
  <sheetFormatPr baseColWidth="10" defaultRowHeight="15" x14ac:dyDescent="0.25"/>
  <cols>
    <col min="2" max="2" width="9.7109375" customWidth="1"/>
    <col min="3" max="3" width="20.7109375" customWidth="1"/>
    <col min="4" max="4" width="5.7109375" customWidth="1"/>
    <col min="5" max="7" width="4.7109375" style="47" customWidth="1"/>
    <col min="8" max="12" width="4.7109375" customWidth="1"/>
  </cols>
  <sheetData>
    <row r="1" spans="1:19" ht="49.15" customHeight="1" x14ac:dyDescent="0.25">
      <c r="A1" s="29" t="s">
        <v>44</v>
      </c>
      <c r="B1" s="12" t="s">
        <v>58</v>
      </c>
      <c r="C1" s="46" t="s">
        <v>30</v>
      </c>
      <c r="D1" s="13" t="s">
        <v>31</v>
      </c>
      <c r="E1" s="14" t="s">
        <v>32</v>
      </c>
      <c r="F1" s="14" t="s">
        <v>33</v>
      </c>
      <c r="G1" s="14" t="s">
        <v>34</v>
      </c>
      <c r="H1" s="15" t="s">
        <v>35</v>
      </c>
      <c r="I1" s="12">
        <v>69</v>
      </c>
      <c r="J1" s="12">
        <v>169</v>
      </c>
      <c r="K1" s="12">
        <v>269</v>
      </c>
      <c r="L1" s="16" t="s">
        <v>36</v>
      </c>
      <c r="M1" s="14" t="s">
        <v>37</v>
      </c>
      <c r="N1" s="14" t="s">
        <v>38</v>
      </c>
      <c r="O1" s="17" t="s">
        <v>39</v>
      </c>
      <c r="P1" s="14" t="s">
        <v>40</v>
      </c>
      <c r="Q1" s="54" t="str">
        <f>SUBSTITUTE(SUBSTITUTE(A1,"aine",""),RIGHT(A1,2),TEXT(VALUE(RIGHT(A1,2))-1,"00"))</f>
        <v>Sem.03</v>
      </c>
    </row>
    <row r="2" spans="1:19" x14ac:dyDescent="0.25">
      <c r="A2" s="18">
        <f>VLOOKUP(B2,Données!$B$2:$H$27,5)</f>
        <v>0</v>
      </c>
      <c r="B2" s="9">
        <v>5000</v>
      </c>
      <c r="C2" s="19" t="str">
        <f>IF(B2=Données!J$2,Données!$J$1,VLOOKUP(B2,Données!$B$2:$H$27,2))</f>
        <v>Dummy</v>
      </c>
      <c r="D2" s="18">
        <f>IF(C2="Dummy",Données!$J$3,ROUNDDOWN(O2/P2,0))</f>
        <v>130</v>
      </c>
      <c r="E2" s="48"/>
      <c r="F2" s="48"/>
      <c r="G2" s="48"/>
      <c r="H2" s="20"/>
      <c r="I2" s="20"/>
      <c r="J2" s="20"/>
      <c r="K2" s="20"/>
      <c r="L2" s="20"/>
      <c r="M2" s="21">
        <f>SUM(E2:G2)</f>
        <v>0</v>
      </c>
      <c r="N2" s="21">
        <f>COUNTIF(E2:G2,"&gt;0")</f>
        <v>0</v>
      </c>
      <c r="O2" s="22">
        <f ca="1">IF(C2&lt;&gt;INDIRECT($Q$1&amp;"!C"&amp;ROW()),R2+M2,M2+INDIRECT($Q$1&amp;"!O"&amp;ROW()))</f>
        <v>0</v>
      </c>
      <c r="P2" s="21">
        <f ca="1">IF(C2&lt;&gt;INDIRECT($Q$1&amp;"!C"&amp;ROW()),S2+N2,N2+INDIRECT($Q$1&amp;"!P"&amp;ROW()))</f>
        <v>0</v>
      </c>
      <c r="Q2" s="55" t="str">
        <f ca="1">IF(AND(B2&lt;&gt;"",B2&lt;&gt;INDIRECT($Q$1&amp;"!B"&amp;ROW())),"Nouveau","")</f>
        <v>Nouveau</v>
      </c>
      <c r="R2" s="54"/>
      <c r="S2" s="54"/>
    </row>
    <row r="3" spans="1:19" x14ac:dyDescent="0.25">
      <c r="A3" s="18" t="str">
        <f>VLOOKUP(B3,Données!$B$2:$H$27,5)</f>
        <v>H</v>
      </c>
      <c r="B3" s="9">
        <v>1011</v>
      </c>
      <c r="C3" s="19" t="str">
        <f>IF(B3=Données!J$2,Données!$J$1,VLOOKUP(B3,Données!$B$2:$H$27,2))</f>
        <v>Claude Gariépy</v>
      </c>
      <c r="D3" s="18">
        <f ca="1">IF(C3="Dummy",Données!$J$3,ROUNDDOWN(O3/P3,0))</f>
        <v>124</v>
      </c>
      <c r="E3" s="48">
        <v>90</v>
      </c>
      <c r="F3" s="48">
        <v>95</v>
      </c>
      <c r="G3" s="48">
        <v>87</v>
      </c>
      <c r="H3" s="20"/>
      <c r="I3" s="20"/>
      <c r="J3" s="20"/>
      <c r="K3" s="20"/>
      <c r="L3" s="20"/>
      <c r="M3" s="21">
        <f t="shared" ref="M3:M6" si="0">SUM(E3:G3)</f>
        <v>272</v>
      </c>
      <c r="N3" s="21">
        <f t="shared" ref="N3:N6" si="1">COUNTIF(E3:G3,"&gt;0")</f>
        <v>3</v>
      </c>
      <c r="O3" s="22">
        <f t="shared" ref="O3:O6" ca="1" si="2">IF(C3&lt;&gt;INDIRECT($Q$1&amp;"!C"&amp;ROW()),R3+M3,M3+INDIRECT($Q$1&amp;"!O"&amp;ROW()))</f>
        <v>1490</v>
      </c>
      <c r="P3" s="21">
        <f t="shared" ref="P3:P6" ca="1" si="3">IF(C3&lt;&gt;INDIRECT($Q$1&amp;"!C"&amp;ROW()),S3+N3,N3+INDIRECT($Q$1&amp;"!P"&amp;ROW()))</f>
        <v>12</v>
      </c>
      <c r="Q3" s="55" t="str">
        <f t="shared" ref="Q3:Q6" ca="1" si="4">IF(AND(B3&lt;&gt;"",B3&lt;&gt;INDIRECT($Q$1&amp;"!B"&amp;ROW())),"Nouveau","")</f>
        <v/>
      </c>
      <c r="R3" s="54"/>
      <c r="S3" s="54"/>
    </row>
    <row r="4" spans="1:19" x14ac:dyDescent="0.25">
      <c r="A4" s="18" t="str">
        <f>VLOOKUP(B4,Données!$B$2:$H$27,5)</f>
        <v>H</v>
      </c>
      <c r="B4" s="9">
        <v>1012</v>
      </c>
      <c r="C4" s="19" t="str">
        <f>IF(B4=Données!J$2,Données!$J$1,VLOOKUP(B4,Données!$B$2:$H$27,2))</f>
        <v>Roland Gariépy</v>
      </c>
      <c r="D4" s="18">
        <f ca="1">IF(C4="Dummy",Données!$J$3,ROUNDDOWN(O4/P4,0))</f>
        <v>152</v>
      </c>
      <c r="E4" s="48">
        <v>154</v>
      </c>
      <c r="F4" s="48">
        <v>202</v>
      </c>
      <c r="G4" s="48">
        <v>130</v>
      </c>
      <c r="H4" s="20"/>
      <c r="I4" s="20"/>
      <c r="J4" s="20"/>
      <c r="K4" s="20"/>
      <c r="L4" s="20"/>
      <c r="M4" s="21">
        <f t="shared" si="0"/>
        <v>486</v>
      </c>
      <c r="N4" s="21">
        <f t="shared" si="1"/>
        <v>3</v>
      </c>
      <c r="O4" s="22">
        <f t="shared" ca="1" si="2"/>
        <v>1833</v>
      </c>
      <c r="P4" s="21">
        <f t="shared" ca="1" si="3"/>
        <v>12</v>
      </c>
      <c r="Q4" s="55" t="str">
        <f t="shared" ca="1" si="4"/>
        <v/>
      </c>
      <c r="R4" s="54"/>
      <c r="S4" s="54"/>
    </row>
    <row r="5" spans="1:19" x14ac:dyDescent="0.25">
      <c r="A5" s="18" t="str">
        <f>VLOOKUP(B5,Données!$B$2:$H$27,5)</f>
        <v>F</v>
      </c>
      <c r="B5" s="9">
        <v>1017</v>
      </c>
      <c r="C5" s="19" t="str">
        <f>IF(B5=Données!J$2,Données!$J$1,VLOOKUP(B5,Données!$B$2:$H$27,2))</f>
        <v>Thérèse Hupé</v>
      </c>
      <c r="D5" s="18">
        <f ca="1">IF(C5="Dummy",Données!$J$3,ROUNDDOWN(O5/P5,0))</f>
        <v>166</v>
      </c>
      <c r="E5" s="48">
        <v>120</v>
      </c>
      <c r="F5" s="48">
        <v>180</v>
      </c>
      <c r="G5" s="48">
        <v>155</v>
      </c>
      <c r="H5" s="20"/>
      <c r="I5" s="20"/>
      <c r="J5" s="20"/>
      <c r="K5" s="20"/>
      <c r="L5" s="20"/>
      <c r="M5" s="21">
        <f t="shared" si="0"/>
        <v>455</v>
      </c>
      <c r="N5" s="21">
        <f t="shared" si="1"/>
        <v>3</v>
      </c>
      <c r="O5" s="22">
        <f t="shared" ca="1" si="2"/>
        <v>1827</v>
      </c>
      <c r="P5" s="21">
        <f t="shared" ca="1" si="3"/>
        <v>11</v>
      </c>
      <c r="Q5" s="55" t="str">
        <f t="shared" ca="1" si="4"/>
        <v/>
      </c>
      <c r="R5" s="54"/>
      <c r="S5" s="54"/>
    </row>
    <row r="6" spans="1:19" x14ac:dyDescent="0.25">
      <c r="A6" s="18" t="str">
        <f>VLOOKUP(B6,Données!$B$2:$H$27,5)</f>
        <v>F</v>
      </c>
      <c r="B6" s="9">
        <v>1019</v>
      </c>
      <c r="C6" s="19" t="str">
        <f>IF(B6=Données!J$2,Données!$J$1,VLOOKUP(B6,Données!$B$2:$H$27,2))</f>
        <v>Jocelyne Brunelle</v>
      </c>
      <c r="D6" s="18">
        <f ca="1">IF(C6="Dummy",Données!$J$3,ROUNDDOWN(O6/P6,0))</f>
        <v>127</v>
      </c>
      <c r="E6" s="48">
        <v>122</v>
      </c>
      <c r="F6" s="48">
        <v>118</v>
      </c>
      <c r="G6" s="48">
        <v>137</v>
      </c>
      <c r="H6" s="20"/>
      <c r="I6" s="20"/>
      <c r="J6" s="20"/>
      <c r="K6" s="20"/>
      <c r="L6" s="20"/>
      <c r="M6" s="21">
        <f t="shared" si="0"/>
        <v>377</v>
      </c>
      <c r="N6" s="21">
        <f t="shared" si="1"/>
        <v>3</v>
      </c>
      <c r="O6" s="22">
        <f t="shared" ca="1" si="2"/>
        <v>1532</v>
      </c>
      <c r="P6" s="21">
        <f t="shared" ca="1" si="3"/>
        <v>12</v>
      </c>
      <c r="Q6" s="55" t="str">
        <f t="shared" ca="1" si="4"/>
        <v/>
      </c>
      <c r="R6" s="54"/>
      <c r="S6" s="54"/>
    </row>
    <row r="7" spans="1:19" ht="14.45" x14ac:dyDescent="0.3">
      <c r="A7" s="23"/>
      <c r="B7" s="23"/>
      <c r="C7" s="23"/>
      <c r="D7" s="24"/>
      <c r="E7" s="25"/>
      <c r="F7" s="25"/>
      <c r="G7" s="25"/>
      <c r="H7" s="26"/>
      <c r="I7" s="26"/>
      <c r="J7" s="26"/>
      <c r="K7" s="26"/>
      <c r="L7" s="26"/>
      <c r="M7" s="27"/>
      <c r="N7" s="26"/>
      <c r="O7" s="28"/>
      <c r="P7" s="26"/>
    </row>
    <row r="9" spans="1:19" ht="14.45" x14ac:dyDescent="0.3">
      <c r="A9" s="45"/>
    </row>
    <row r="10" spans="1:19" ht="14.45" x14ac:dyDescent="0.3">
      <c r="E10" s="48"/>
      <c r="F10" s="48"/>
      <c r="G10" s="48"/>
    </row>
    <row r="11" spans="1:19" ht="14.45" x14ac:dyDescent="0.3">
      <c r="E11" s="48">
        <v>90</v>
      </c>
      <c r="F11" s="48">
        <v>95</v>
      </c>
      <c r="G11" s="48">
        <v>87</v>
      </c>
    </row>
    <row r="12" spans="1:19" x14ac:dyDescent="0.25">
      <c r="C12" t="s">
        <v>53</v>
      </c>
      <c r="E12" s="48">
        <v>154</v>
      </c>
      <c r="F12" s="48">
        <v>202</v>
      </c>
      <c r="G12" s="48">
        <v>130</v>
      </c>
    </row>
    <row r="13" spans="1:19" ht="14.45" x14ac:dyDescent="0.3">
      <c r="C13" t="s">
        <v>57</v>
      </c>
      <c r="E13" s="48">
        <v>120</v>
      </c>
      <c r="F13" s="48">
        <v>180</v>
      </c>
      <c r="G13" s="48">
        <v>155</v>
      </c>
    </row>
    <row r="14" spans="1:19" ht="14.45" x14ac:dyDescent="0.3">
      <c r="E14" s="48">
        <v>122</v>
      </c>
      <c r="F14" s="48">
        <v>118</v>
      </c>
      <c r="G14" s="48">
        <v>137</v>
      </c>
    </row>
  </sheetData>
  <conditionalFormatting sqref="B1:P1 A7:P7 D2:D6 H2:N6">
    <cfRule type="containsErrors" dxfId="85" priority="17">
      <formula>ISERROR(A1)</formula>
    </cfRule>
  </conditionalFormatting>
  <conditionalFormatting sqref="E1:G1 E7:G7">
    <cfRule type="cellIs" dxfId="84" priority="15" operator="equal">
      <formula>0</formula>
    </cfRule>
    <cfRule type="containsErrors" dxfId="83" priority="16">
      <formula>ISERROR(E1)</formula>
    </cfRule>
  </conditionalFormatting>
  <conditionalFormatting sqref="M1:M7">
    <cfRule type="containsErrors" dxfId="82" priority="14">
      <formula>ISERROR(M1)</formula>
    </cfRule>
  </conditionalFormatting>
  <conditionalFormatting sqref="M1:P1 M7:P7 M2:N6">
    <cfRule type="cellIs" dxfId="81" priority="13" operator="equal">
      <formula>0</formula>
    </cfRule>
  </conditionalFormatting>
  <conditionalFormatting sqref="A1">
    <cfRule type="containsErrors" dxfId="80" priority="11">
      <formula>ISERROR(A1)</formula>
    </cfRule>
  </conditionalFormatting>
  <conditionalFormatting sqref="A2:A6 C2:C6">
    <cfRule type="containsErrors" dxfId="79" priority="10">
      <formula>ISERROR(A2)</formula>
    </cfRule>
  </conditionalFormatting>
  <conditionalFormatting sqref="B2:B6">
    <cfRule type="containsErrors" dxfId="78" priority="5">
      <formula>ISERROR(B2)</formula>
    </cfRule>
  </conditionalFormatting>
  <conditionalFormatting sqref="O2:P6">
    <cfRule type="containsErrors" dxfId="13" priority="2">
      <formula>ISERROR(O2)</formula>
    </cfRule>
  </conditionalFormatting>
  <conditionalFormatting sqref="O2:P6">
    <cfRule type="cellIs" dxfId="12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>
                <anchor moveWithCells="1">
                  <from>
                    <xdr:col>2</xdr:col>
                    <xdr:colOff>19050</xdr:colOff>
                    <xdr:row>0</xdr:row>
                    <xdr:rowOff>0</xdr:rowOff>
                  </from>
                  <to>
                    <xdr:col>3</xdr:col>
                    <xdr:colOff>0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S20"/>
  <sheetViews>
    <sheetView workbookViewId="0">
      <selection activeCell="J13" sqref="J13"/>
    </sheetView>
  </sheetViews>
  <sheetFormatPr baseColWidth="10" defaultRowHeight="15" x14ac:dyDescent="0.25"/>
  <cols>
    <col min="2" max="2" width="9.7109375" customWidth="1"/>
    <col min="3" max="3" width="20.7109375" customWidth="1"/>
    <col min="4" max="4" width="5.7109375" customWidth="1"/>
    <col min="5" max="7" width="4.7109375" style="47" customWidth="1"/>
    <col min="8" max="12" width="4.7109375" customWidth="1"/>
  </cols>
  <sheetData>
    <row r="1" spans="1:19" ht="49.15" customHeight="1" x14ac:dyDescent="0.25">
      <c r="A1" s="29" t="s">
        <v>45</v>
      </c>
      <c r="B1" s="12" t="s">
        <v>58</v>
      </c>
      <c r="C1" s="46" t="s">
        <v>30</v>
      </c>
      <c r="D1" s="13" t="s">
        <v>31</v>
      </c>
      <c r="E1" s="14" t="s">
        <v>32</v>
      </c>
      <c r="F1" s="14" t="s">
        <v>33</v>
      </c>
      <c r="G1" s="14" t="s">
        <v>34</v>
      </c>
      <c r="H1" s="15" t="s">
        <v>35</v>
      </c>
      <c r="I1" s="12">
        <v>69</v>
      </c>
      <c r="J1" s="12">
        <v>169</v>
      </c>
      <c r="K1" s="12">
        <v>269</v>
      </c>
      <c r="L1" s="16" t="s">
        <v>36</v>
      </c>
      <c r="M1" s="14" t="s">
        <v>37</v>
      </c>
      <c r="N1" s="14" t="s">
        <v>38</v>
      </c>
      <c r="O1" s="17" t="s">
        <v>39</v>
      </c>
      <c r="P1" s="14" t="s">
        <v>40</v>
      </c>
      <c r="Q1" s="54" t="str">
        <f>SUBSTITUTE(SUBSTITUTE(A1,"aine",""),RIGHT(A1,2),TEXT(VALUE(RIGHT(A1,2))-1,"00"))</f>
        <v>Sem.04</v>
      </c>
    </row>
    <row r="2" spans="1:19" x14ac:dyDescent="0.25">
      <c r="A2" s="18">
        <f>VLOOKUP(B2,Données!$B$2:$H$27,5)</f>
        <v>0</v>
      </c>
      <c r="B2" s="9">
        <v>5000</v>
      </c>
      <c r="C2" s="19" t="str">
        <f>IF(B2=Données!J$2,Données!$J$1,VLOOKUP(B2,Données!$B$2:$H$27,2))</f>
        <v>Dummy</v>
      </c>
      <c r="D2" s="18">
        <f>IF(C2="Dummy",Données!$J$3,ROUNDDOWN(O2/P2,0))</f>
        <v>130</v>
      </c>
      <c r="E2" s="48"/>
      <c r="F2" s="48"/>
      <c r="G2" s="48"/>
      <c r="H2" s="20"/>
      <c r="I2" s="20"/>
      <c r="J2" s="20"/>
      <c r="K2" s="20"/>
      <c r="L2" s="20"/>
      <c r="M2" s="21">
        <f>SUM(E2:G2)</f>
        <v>0</v>
      </c>
      <c r="N2" s="21">
        <f>COUNTIF(E2:G2,"&gt;0")</f>
        <v>0</v>
      </c>
      <c r="O2" s="22">
        <f ca="1">IF(C2&lt;&gt;INDIRECT($Q$1&amp;"!C"&amp;ROW()),R2+M2,M2+INDIRECT($Q$1&amp;"!O"&amp;ROW()))</f>
        <v>0</v>
      </c>
      <c r="P2" s="21">
        <f ca="1">IF(C2&lt;&gt;INDIRECT($Q$1&amp;"!C"&amp;ROW()),S2+N2,N2+INDIRECT($Q$1&amp;"!P"&amp;ROW()))</f>
        <v>0</v>
      </c>
      <c r="Q2" s="55" t="str">
        <f ca="1">IF(AND(B2&lt;&gt;"",B2&lt;&gt;INDIRECT($Q$1&amp;"!B"&amp;ROW())),"Nouveau","")</f>
        <v/>
      </c>
      <c r="R2" s="54"/>
      <c r="S2" s="54"/>
    </row>
    <row r="3" spans="1:19" x14ac:dyDescent="0.25">
      <c r="A3" s="18" t="str">
        <f>VLOOKUP(B3,Données!$B$2:$H$27,5)</f>
        <v>H</v>
      </c>
      <c r="B3" s="9">
        <v>1011</v>
      </c>
      <c r="C3" s="19" t="str">
        <f>IF(B3=Données!J$2,Données!$J$1,VLOOKUP(B3,Données!$B$2:$H$27,2))</f>
        <v>Claude Gariépy</v>
      </c>
      <c r="D3" s="18">
        <f ca="1">IF(C3="Dummy",Données!$J$3,ROUNDDOWN(O3/P3,0))</f>
        <v>131</v>
      </c>
      <c r="E3" s="48">
        <v>138</v>
      </c>
      <c r="F3" s="48">
        <v>152</v>
      </c>
      <c r="G3" s="48">
        <v>191</v>
      </c>
      <c r="H3" s="20"/>
      <c r="I3" s="20"/>
      <c r="J3" s="20"/>
      <c r="K3" s="20"/>
      <c r="L3" s="20"/>
      <c r="M3" s="21">
        <f t="shared" ref="M3:M6" si="0">SUM(E3:G3)</f>
        <v>481</v>
      </c>
      <c r="N3" s="21">
        <f t="shared" ref="N3:N6" si="1">COUNTIF(E3:G3,"&gt;0")</f>
        <v>3</v>
      </c>
      <c r="O3" s="22">
        <f t="shared" ref="O3:O6" ca="1" si="2">IF(C3&lt;&gt;INDIRECT($Q$1&amp;"!C"&amp;ROW()),R3+M3,M3+INDIRECT($Q$1&amp;"!O"&amp;ROW()))</f>
        <v>1971</v>
      </c>
      <c r="P3" s="21">
        <f t="shared" ref="P3:P6" ca="1" si="3">IF(C3&lt;&gt;INDIRECT($Q$1&amp;"!C"&amp;ROW()),S3+N3,N3+INDIRECT($Q$1&amp;"!P"&amp;ROW()))</f>
        <v>15</v>
      </c>
      <c r="Q3" s="55" t="str">
        <f t="shared" ref="Q3:Q6" ca="1" si="4">IF(AND(B3&lt;&gt;"",B3&lt;&gt;INDIRECT($Q$1&amp;"!B"&amp;ROW())),"Nouveau","")</f>
        <v/>
      </c>
      <c r="R3" s="54"/>
      <c r="S3" s="54"/>
    </row>
    <row r="4" spans="1:19" x14ac:dyDescent="0.25">
      <c r="A4" s="18" t="str">
        <f>VLOOKUP(B4,Données!$B$2:$H$27,5)</f>
        <v>H</v>
      </c>
      <c r="B4" s="9">
        <v>1012</v>
      </c>
      <c r="C4" s="19" t="str">
        <f>IF(B4=Données!J$2,Données!$J$1,VLOOKUP(B4,Données!$B$2:$H$27,2))</f>
        <v>Roland Gariépy</v>
      </c>
      <c r="D4" s="18">
        <f ca="1">IF(C4="Dummy",Données!$J$3,ROUNDDOWN(O4/P4,0))</f>
        <v>153</v>
      </c>
      <c r="E4" s="48">
        <v>169</v>
      </c>
      <c r="F4" s="48">
        <v>162</v>
      </c>
      <c r="G4" s="48">
        <v>141</v>
      </c>
      <c r="H4" s="20"/>
      <c r="I4" s="20"/>
      <c r="J4" s="20"/>
      <c r="K4" s="20"/>
      <c r="L4" s="20"/>
      <c r="M4" s="21">
        <f t="shared" si="0"/>
        <v>472</v>
      </c>
      <c r="N4" s="21">
        <f t="shared" si="1"/>
        <v>3</v>
      </c>
      <c r="O4" s="22">
        <f t="shared" ca="1" si="2"/>
        <v>2305</v>
      </c>
      <c r="P4" s="21">
        <f t="shared" ca="1" si="3"/>
        <v>15</v>
      </c>
      <c r="Q4" s="55" t="str">
        <f t="shared" ca="1" si="4"/>
        <v/>
      </c>
      <c r="R4" s="54"/>
      <c r="S4" s="54"/>
    </row>
    <row r="5" spans="1:19" x14ac:dyDescent="0.25">
      <c r="A5" s="18" t="str">
        <f>VLOOKUP(B5,Données!$B$2:$H$27,5)</f>
        <v>F</v>
      </c>
      <c r="B5" s="9">
        <v>1017</v>
      </c>
      <c r="C5" s="19" t="str">
        <f>IF(B5=Données!J$2,Données!$J$1,VLOOKUP(B5,Données!$B$2:$H$27,2))</f>
        <v>Thérèse Hupé</v>
      </c>
      <c r="D5" s="18">
        <f ca="1">IF(C5="Dummy",Données!$J$3,ROUNDDOWN(O5/P5,0))</f>
        <v>166</v>
      </c>
      <c r="E5" s="48">
        <v>167</v>
      </c>
      <c r="F5" s="48">
        <v>141</v>
      </c>
      <c r="G5" s="48">
        <v>201</v>
      </c>
      <c r="H5" s="20"/>
      <c r="I5" s="20"/>
      <c r="J5" s="20"/>
      <c r="K5" s="20"/>
      <c r="L5" s="20"/>
      <c r="M5" s="21">
        <f t="shared" si="0"/>
        <v>509</v>
      </c>
      <c r="N5" s="21">
        <f t="shared" si="1"/>
        <v>3</v>
      </c>
      <c r="O5" s="22">
        <f t="shared" ca="1" si="2"/>
        <v>2336</v>
      </c>
      <c r="P5" s="21">
        <f t="shared" ca="1" si="3"/>
        <v>14</v>
      </c>
      <c r="Q5" s="55" t="str">
        <f t="shared" ca="1" si="4"/>
        <v/>
      </c>
      <c r="R5" s="54"/>
      <c r="S5" s="54"/>
    </row>
    <row r="6" spans="1:19" x14ac:dyDescent="0.25">
      <c r="A6" s="18" t="str">
        <f>VLOOKUP(B6,Données!$B$2:$H$27,5)</f>
        <v>F</v>
      </c>
      <c r="B6" s="9">
        <v>1019</v>
      </c>
      <c r="C6" s="19" t="str">
        <f>IF(B6=Données!J$2,Données!$J$1,VLOOKUP(B6,Données!$B$2:$H$27,2))</f>
        <v>Jocelyne Brunelle</v>
      </c>
      <c r="D6" s="18">
        <f ca="1">IF(C6="Dummy",Données!$J$3,ROUNDDOWN(O6/P6,0))</f>
        <v>145</v>
      </c>
      <c r="E6" s="48">
        <v>219</v>
      </c>
      <c r="F6" s="48">
        <v>219</v>
      </c>
      <c r="G6" s="48">
        <v>219</v>
      </c>
      <c r="H6" s="20"/>
      <c r="I6" s="20"/>
      <c r="J6" s="20"/>
      <c r="K6" s="20"/>
      <c r="L6" s="20"/>
      <c r="M6" s="21">
        <f t="shared" si="0"/>
        <v>657</v>
      </c>
      <c r="N6" s="21">
        <f t="shared" si="1"/>
        <v>3</v>
      </c>
      <c r="O6" s="22">
        <f t="shared" ca="1" si="2"/>
        <v>2189</v>
      </c>
      <c r="P6" s="21">
        <f t="shared" ca="1" si="3"/>
        <v>15</v>
      </c>
      <c r="Q6" s="55" t="str">
        <f t="shared" ca="1" si="4"/>
        <v/>
      </c>
      <c r="R6" s="54"/>
      <c r="S6" s="54"/>
    </row>
    <row r="7" spans="1:19" ht="14.45" x14ac:dyDescent="0.3">
      <c r="A7" s="23"/>
      <c r="B7" s="23"/>
      <c r="C7" s="23"/>
      <c r="D7" s="24"/>
      <c r="E7" s="25"/>
      <c r="F7" s="25"/>
      <c r="G7" s="25"/>
      <c r="H7" s="26"/>
      <c r="I7" s="26"/>
      <c r="J7" s="26"/>
      <c r="K7" s="26"/>
      <c r="L7" s="26"/>
      <c r="M7" s="27"/>
      <c r="N7" s="26"/>
      <c r="O7" s="28"/>
      <c r="P7" s="26"/>
    </row>
    <row r="9" spans="1:19" x14ac:dyDescent="0.25">
      <c r="A9" s="44"/>
      <c r="M9" t="s">
        <v>72</v>
      </c>
    </row>
    <row r="10" spans="1:19" x14ac:dyDescent="0.25">
      <c r="C10" s="42"/>
      <c r="D10" s="42"/>
      <c r="E10" s="48"/>
      <c r="F10" s="48"/>
      <c r="G10" s="48"/>
      <c r="M10" t="s">
        <v>73</v>
      </c>
    </row>
    <row r="11" spans="1:19" x14ac:dyDescent="0.25">
      <c r="D11" s="42"/>
      <c r="E11" s="48">
        <v>138</v>
      </c>
      <c r="F11" s="48">
        <v>152</v>
      </c>
      <c r="G11" s="48">
        <v>191</v>
      </c>
      <c r="M11" t="s">
        <v>74</v>
      </c>
    </row>
    <row r="12" spans="1:19" x14ac:dyDescent="0.25">
      <c r="C12" s="42" t="s">
        <v>53</v>
      </c>
      <c r="D12" s="42"/>
      <c r="E12" s="48">
        <v>169</v>
      </c>
      <c r="F12" s="48">
        <v>162</v>
      </c>
      <c r="G12" s="48">
        <v>141</v>
      </c>
      <c r="M12" t="s">
        <v>75</v>
      </c>
    </row>
    <row r="13" spans="1:19" x14ac:dyDescent="0.25">
      <c r="C13" s="42" t="s">
        <v>57</v>
      </c>
      <c r="D13" s="42"/>
      <c r="E13" s="48">
        <v>167</v>
      </c>
      <c r="F13" s="48">
        <v>141</v>
      </c>
      <c r="G13" s="48">
        <v>201</v>
      </c>
      <c r="M13" t="s">
        <v>76</v>
      </c>
    </row>
    <row r="14" spans="1:19" ht="14.45" x14ac:dyDescent="0.3">
      <c r="C14" s="42"/>
      <c r="D14" s="42"/>
      <c r="E14" s="48">
        <v>219</v>
      </c>
      <c r="F14" s="48">
        <v>219</v>
      </c>
      <c r="G14" s="48">
        <v>219</v>
      </c>
    </row>
    <row r="15" spans="1:19" x14ac:dyDescent="0.25">
      <c r="M15" s="53" t="s">
        <v>82</v>
      </c>
      <c r="N15" s="53"/>
      <c r="O15" s="53"/>
      <c r="P15" s="53"/>
      <c r="Q15" s="53"/>
    </row>
    <row r="16" spans="1:19" x14ac:dyDescent="0.25">
      <c r="M16" s="53" t="s">
        <v>77</v>
      </c>
      <c r="N16" s="53"/>
      <c r="O16" s="53"/>
      <c r="P16" s="53"/>
      <c r="Q16" s="53"/>
    </row>
    <row r="17" spans="13:17" x14ac:dyDescent="0.25">
      <c r="M17" s="53" t="s">
        <v>80</v>
      </c>
      <c r="N17" s="53"/>
      <c r="O17" s="53"/>
      <c r="P17" s="53"/>
      <c r="Q17" s="53"/>
    </row>
    <row r="18" spans="13:17" x14ac:dyDescent="0.25">
      <c r="M18" s="53" t="s">
        <v>81</v>
      </c>
      <c r="N18" s="53"/>
      <c r="O18" s="53"/>
      <c r="P18" s="53"/>
      <c r="Q18" s="53"/>
    </row>
    <row r="19" spans="13:17" x14ac:dyDescent="0.25">
      <c r="M19" s="53" t="s">
        <v>78</v>
      </c>
    </row>
    <row r="20" spans="13:17" x14ac:dyDescent="0.25">
      <c r="M20" s="53" t="s">
        <v>79</v>
      </c>
    </row>
  </sheetData>
  <conditionalFormatting sqref="B1:P1 A7:P7 D2:D6 H2:N6">
    <cfRule type="containsErrors" dxfId="75" priority="17">
      <formula>ISERROR(A1)</formula>
    </cfRule>
  </conditionalFormatting>
  <conditionalFormatting sqref="E1:G1 E7:G7">
    <cfRule type="cellIs" dxfId="74" priority="15" operator="equal">
      <formula>0</formula>
    </cfRule>
    <cfRule type="containsErrors" dxfId="73" priority="16">
      <formula>ISERROR(E1)</formula>
    </cfRule>
  </conditionalFormatting>
  <conditionalFormatting sqref="M1:M7">
    <cfRule type="containsErrors" dxfId="72" priority="14">
      <formula>ISERROR(M1)</formula>
    </cfRule>
  </conditionalFormatting>
  <conditionalFormatting sqref="M1:P1 M7:P7 M2:N6">
    <cfRule type="cellIs" dxfId="71" priority="13" operator="equal">
      <formula>0</formula>
    </cfRule>
  </conditionalFormatting>
  <conditionalFormatting sqref="A1">
    <cfRule type="containsErrors" dxfId="70" priority="11">
      <formula>ISERROR(A1)</formula>
    </cfRule>
  </conditionalFormatting>
  <conditionalFormatting sqref="A2:A6 C2:C6">
    <cfRule type="containsErrors" dxfId="69" priority="10">
      <formula>ISERROR(A2)</formula>
    </cfRule>
  </conditionalFormatting>
  <conditionalFormatting sqref="B2:B6">
    <cfRule type="containsErrors" dxfId="68" priority="5">
      <formula>ISERROR(B2)</formula>
    </cfRule>
  </conditionalFormatting>
  <conditionalFormatting sqref="O2:P6">
    <cfRule type="containsErrors" dxfId="11" priority="2">
      <formula>ISERROR(O2)</formula>
    </cfRule>
  </conditionalFormatting>
  <conditionalFormatting sqref="O2:P6">
    <cfRule type="cellIs" dxfId="10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>
                <anchor moveWithCells="1">
                  <from>
                    <xdr:col>2</xdr:col>
                    <xdr:colOff>19050</xdr:colOff>
                    <xdr:row>0</xdr:row>
                    <xdr:rowOff>0</xdr:rowOff>
                  </from>
                  <to>
                    <xdr:col>3</xdr:col>
                    <xdr:colOff>0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S14"/>
  <sheetViews>
    <sheetView workbookViewId="0">
      <selection activeCell="K13" sqref="K13"/>
    </sheetView>
  </sheetViews>
  <sheetFormatPr baseColWidth="10" defaultRowHeight="15" x14ac:dyDescent="0.25"/>
  <cols>
    <col min="2" max="2" width="9.7109375" customWidth="1"/>
    <col min="3" max="3" width="20.7109375" customWidth="1"/>
    <col min="4" max="4" width="5.7109375" customWidth="1"/>
    <col min="5" max="7" width="4.7109375" style="47" customWidth="1"/>
    <col min="8" max="12" width="4.7109375" customWidth="1"/>
  </cols>
  <sheetData>
    <row r="1" spans="1:19" ht="49.15" customHeight="1" x14ac:dyDescent="0.25">
      <c r="A1" s="29" t="s">
        <v>46</v>
      </c>
      <c r="B1" s="12" t="s">
        <v>58</v>
      </c>
      <c r="C1" s="46" t="s">
        <v>30</v>
      </c>
      <c r="D1" s="13" t="s">
        <v>31</v>
      </c>
      <c r="E1" s="14" t="s">
        <v>32</v>
      </c>
      <c r="F1" s="14" t="s">
        <v>33</v>
      </c>
      <c r="G1" s="14" t="s">
        <v>34</v>
      </c>
      <c r="H1" s="15" t="s">
        <v>35</v>
      </c>
      <c r="I1" s="12">
        <v>69</v>
      </c>
      <c r="J1" s="12">
        <v>169</v>
      </c>
      <c r="K1" s="12">
        <v>269</v>
      </c>
      <c r="L1" s="16" t="s">
        <v>36</v>
      </c>
      <c r="M1" s="14" t="s">
        <v>37</v>
      </c>
      <c r="N1" s="14" t="s">
        <v>38</v>
      </c>
      <c r="O1" s="17" t="s">
        <v>39</v>
      </c>
      <c r="P1" s="14" t="s">
        <v>40</v>
      </c>
      <c r="Q1" s="54" t="str">
        <f>SUBSTITUTE(SUBSTITUTE(A1,"aine",""),RIGHT(A1,2),TEXT(VALUE(RIGHT(A1,2))-1,"00"))</f>
        <v>Sem.05</v>
      </c>
    </row>
    <row r="2" spans="1:19" x14ac:dyDescent="0.25">
      <c r="A2" s="18" t="str">
        <f>VLOOKUP(B2,Données!$B$2:$H$27,5)</f>
        <v>H</v>
      </c>
      <c r="B2" s="9">
        <v>1021</v>
      </c>
      <c r="C2" s="19" t="str">
        <f>IF(B2=Données!J$2,Données!$J$1,VLOOKUP(B2,Données!$B$2:$H$27,2))</f>
        <v>Michel</v>
      </c>
      <c r="D2" s="18">
        <f ca="1">IF(C2="Dummy",Données!$J$3,ROUNDDOWN(O2/P2,0))</f>
        <v>186</v>
      </c>
      <c r="E2" s="48">
        <v>147</v>
      </c>
      <c r="F2" s="48">
        <v>172</v>
      </c>
      <c r="G2" s="48">
        <v>130</v>
      </c>
      <c r="H2" s="20"/>
      <c r="I2" s="20"/>
      <c r="J2" s="20"/>
      <c r="K2" s="20"/>
      <c r="L2" s="20"/>
      <c r="M2" s="21">
        <f>SUM(E2:G2)</f>
        <v>449</v>
      </c>
      <c r="N2" s="21">
        <f>COUNTIF(E2:G2,"&gt;0")</f>
        <v>3</v>
      </c>
      <c r="O2" s="22">
        <f ca="1">IF(C2&lt;&gt;INDIRECT($Q$1&amp;"!C"&amp;ROW()),R2+M2,M2+INDIRECT($Q$1&amp;"!O"&amp;ROW()))</f>
        <v>1679</v>
      </c>
      <c r="P2" s="21">
        <f ca="1">IF(C2&lt;&gt;INDIRECT($Q$1&amp;"!C"&amp;ROW()),S2+N2,N2+INDIRECT($Q$1&amp;"!P"&amp;ROW()))</f>
        <v>9</v>
      </c>
      <c r="Q2" s="55" t="str">
        <f ca="1">IF(AND(B2&lt;&gt;"",B2&lt;&gt;INDIRECT($Q$1&amp;"!B"&amp;ROW())),"Nouveau","")</f>
        <v>Nouveau</v>
      </c>
      <c r="R2" s="54">
        <v>1230</v>
      </c>
      <c r="S2" s="54">
        <v>6</v>
      </c>
    </row>
    <row r="3" spans="1:19" x14ac:dyDescent="0.25">
      <c r="A3" s="18" t="str">
        <f>VLOOKUP(B3,Données!$B$2:$H$27,5)</f>
        <v>H</v>
      </c>
      <c r="B3" s="9">
        <v>1011</v>
      </c>
      <c r="C3" s="19" t="str">
        <f>IF(B3=Données!J$2,Données!$J$1,VLOOKUP(B3,Données!$B$2:$H$27,2))</f>
        <v>Claude Gariépy</v>
      </c>
      <c r="D3" s="18">
        <f ca="1">IF(C3="Dummy",Données!$J$3,ROUNDDOWN(O3/P3,0))</f>
        <v>129</v>
      </c>
      <c r="E3" s="48">
        <v>140</v>
      </c>
      <c r="F3" s="48">
        <v>129</v>
      </c>
      <c r="G3" s="48">
        <v>94</v>
      </c>
      <c r="H3" s="20"/>
      <c r="I3" s="20"/>
      <c r="J3" s="20"/>
      <c r="K3" s="20"/>
      <c r="L3" s="20"/>
      <c r="M3" s="21">
        <f t="shared" ref="M3:M6" si="0">SUM(E3:G3)</f>
        <v>363</v>
      </c>
      <c r="N3" s="21">
        <f t="shared" ref="N3:N6" si="1">COUNTIF(E3:G3,"&gt;0")</f>
        <v>3</v>
      </c>
      <c r="O3" s="22">
        <f t="shared" ref="O3:O6" ca="1" si="2">IF(C3&lt;&gt;INDIRECT($Q$1&amp;"!C"&amp;ROW()),R3+M3,M3+INDIRECT($Q$1&amp;"!O"&amp;ROW()))</f>
        <v>2334</v>
      </c>
      <c r="P3" s="21">
        <f t="shared" ref="P3:P6" ca="1" si="3">IF(C3&lt;&gt;INDIRECT($Q$1&amp;"!C"&amp;ROW()),S3+N3,N3+INDIRECT($Q$1&amp;"!P"&amp;ROW()))</f>
        <v>18</v>
      </c>
      <c r="Q3" s="55" t="str">
        <f t="shared" ref="Q3:Q6" ca="1" si="4">IF(AND(B3&lt;&gt;"",B3&lt;&gt;INDIRECT($Q$1&amp;"!B"&amp;ROW())),"Nouveau","")</f>
        <v/>
      </c>
      <c r="R3" s="54"/>
      <c r="S3" s="54"/>
    </row>
    <row r="4" spans="1:19" x14ac:dyDescent="0.25">
      <c r="A4" s="18" t="str">
        <f>VLOOKUP(B4,Données!$B$2:$H$27,5)</f>
        <v>H</v>
      </c>
      <c r="B4" s="9">
        <v>1012</v>
      </c>
      <c r="C4" s="19" t="str">
        <f>IF(B4=Données!J$2,Données!$J$1,VLOOKUP(B4,Données!$B$2:$H$27,2))</f>
        <v>Roland Gariépy</v>
      </c>
      <c r="D4" s="18">
        <f ca="1">IF(C4="Dummy",Données!$J$3,ROUNDDOWN(O4/P4,0))</f>
        <v>155</v>
      </c>
      <c r="E4" s="48">
        <v>162</v>
      </c>
      <c r="F4" s="48">
        <v>162</v>
      </c>
      <c r="G4" s="48">
        <v>162</v>
      </c>
      <c r="H4" s="20"/>
      <c r="I4" s="20"/>
      <c r="J4" s="20"/>
      <c r="K4" s="20"/>
      <c r="L4" s="20"/>
      <c r="M4" s="21">
        <f t="shared" si="0"/>
        <v>486</v>
      </c>
      <c r="N4" s="21">
        <f t="shared" si="1"/>
        <v>3</v>
      </c>
      <c r="O4" s="22">
        <f t="shared" ca="1" si="2"/>
        <v>2791</v>
      </c>
      <c r="P4" s="21">
        <f t="shared" ca="1" si="3"/>
        <v>18</v>
      </c>
      <c r="Q4" s="55" t="str">
        <f t="shared" ca="1" si="4"/>
        <v/>
      </c>
      <c r="R4" s="54"/>
      <c r="S4" s="54"/>
    </row>
    <row r="5" spans="1:19" x14ac:dyDescent="0.25">
      <c r="A5" s="18" t="str">
        <f>VLOOKUP(B5,Données!$B$2:$H$27,5)</f>
        <v>F</v>
      </c>
      <c r="B5" s="9">
        <v>1017</v>
      </c>
      <c r="C5" s="19" t="str">
        <f>IF(B5=Données!J$2,Données!$J$1,VLOOKUP(B5,Données!$B$2:$H$27,2))</f>
        <v>Thérèse Hupé</v>
      </c>
      <c r="D5" s="18">
        <f ca="1">IF(C5="Dummy",Données!$J$3,ROUNDDOWN(O5/P5,0))</f>
        <v>167</v>
      </c>
      <c r="E5" s="48">
        <v>175</v>
      </c>
      <c r="F5" s="48">
        <v>168</v>
      </c>
      <c r="G5" s="48">
        <v>169</v>
      </c>
      <c r="H5" s="20"/>
      <c r="I5" s="20"/>
      <c r="J5" s="20"/>
      <c r="K5" s="20"/>
      <c r="L5" s="20"/>
      <c r="M5" s="21">
        <f t="shared" si="0"/>
        <v>512</v>
      </c>
      <c r="N5" s="21">
        <f t="shared" si="1"/>
        <v>3</v>
      </c>
      <c r="O5" s="22">
        <f t="shared" ca="1" si="2"/>
        <v>2848</v>
      </c>
      <c r="P5" s="21">
        <f t="shared" ca="1" si="3"/>
        <v>17</v>
      </c>
      <c r="Q5" s="55" t="str">
        <f t="shared" ca="1" si="4"/>
        <v/>
      </c>
      <c r="R5" s="54"/>
      <c r="S5" s="54"/>
    </row>
    <row r="6" spans="1:19" x14ac:dyDescent="0.25">
      <c r="A6" s="18" t="str">
        <f>VLOOKUP(B6,Données!$B$2:$H$27,5)</f>
        <v>F</v>
      </c>
      <c r="B6" s="9">
        <v>1019</v>
      </c>
      <c r="C6" s="19" t="str">
        <f>IF(B6=Données!J$2,Données!$J$1,VLOOKUP(B6,Données!$B$2:$H$27,2))</f>
        <v>Jocelyne Brunelle</v>
      </c>
      <c r="D6" s="18">
        <f ca="1">IF(C6="Dummy",Données!$J$3,ROUNDDOWN(O6/P6,0))</f>
        <v>155</v>
      </c>
      <c r="E6" s="48">
        <v>200</v>
      </c>
      <c r="F6" s="48">
        <v>188</v>
      </c>
      <c r="G6" s="48">
        <v>224</v>
      </c>
      <c r="H6" s="20"/>
      <c r="I6" s="20"/>
      <c r="J6" s="20"/>
      <c r="K6" s="20"/>
      <c r="L6" s="20"/>
      <c r="M6" s="21">
        <f t="shared" si="0"/>
        <v>612</v>
      </c>
      <c r="N6" s="21">
        <f t="shared" si="1"/>
        <v>3</v>
      </c>
      <c r="O6" s="22">
        <f t="shared" ca="1" si="2"/>
        <v>2801</v>
      </c>
      <c r="P6" s="21">
        <f t="shared" ca="1" si="3"/>
        <v>18</v>
      </c>
      <c r="Q6" s="55" t="str">
        <f t="shared" ca="1" si="4"/>
        <v/>
      </c>
      <c r="R6" s="54"/>
      <c r="S6" s="54"/>
    </row>
    <row r="7" spans="1:19" ht="14.45" x14ac:dyDescent="0.3">
      <c r="A7" s="23"/>
      <c r="B7" s="23"/>
      <c r="C7" s="23"/>
      <c r="D7" s="24"/>
      <c r="E7" s="25"/>
      <c r="F7" s="25"/>
      <c r="G7" s="25"/>
      <c r="H7" s="26"/>
      <c r="I7" s="26"/>
      <c r="J7" s="26"/>
      <c r="K7" s="26"/>
      <c r="L7" s="26"/>
      <c r="M7" s="27"/>
      <c r="N7" s="26"/>
      <c r="O7" s="28"/>
      <c r="P7" s="26"/>
    </row>
    <row r="9" spans="1:19" ht="14.45" x14ac:dyDescent="0.3">
      <c r="A9" s="44"/>
    </row>
    <row r="10" spans="1:19" ht="14.45" x14ac:dyDescent="0.3">
      <c r="C10" s="42"/>
      <c r="D10" s="42"/>
      <c r="E10" s="48">
        <v>147</v>
      </c>
      <c r="F10" s="48">
        <v>172</v>
      </c>
      <c r="G10" s="48">
        <v>130</v>
      </c>
    </row>
    <row r="11" spans="1:19" ht="14.45" x14ac:dyDescent="0.3">
      <c r="D11" s="42"/>
      <c r="E11" s="48">
        <v>140</v>
      </c>
      <c r="F11" s="48">
        <v>129</v>
      </c>
      <c r="G11" s="48">
        <v>94</v>
      </c>
    </row>
    <row r="12" spans="1:19" x14ac:dyDescent="0.25">
      <c r="C12" s="42" t="s">
        <v>53</v>
      </c>
      <c r="D12" s="42"/>
      <c r="E12" s="48">
        <v>162</v>
      </c>
      <c r="F12" s="48">
        <v>162</v>
      </c>
      <c r="G12" s="48">
        <v>162</v>
      </c>
    </row>
    <row r="13" spans="1:19" ht="14.45" x14ac:dyDescent="0.3">
      <c r="C13" s="42" t="s">
        <v>57</v>
      </c>
      <c r="D13" s="42"/>
      <c r="E13" s="48">
        <v>175</v>
      </c>
      <c r="F13" s="48">
        <v>168</v>
      </c>
      <c r="G13" s="48">
        <v>169</v>
      </c>
    </row>
    <row r="14" spans="1:19" ht="14.45" x14ac:dyDescent="0.3">
      <c r="C14" s="42"/>
      <c r="D14" s="42"/>
      <c r="E14" s="48">
        <v>200</v>
      </c>
      <c r="F14" s="48">
        <v>188</v>
      </c>
      <c r="G14" s="48">
        <v>224</v>
      </c>
    </row>
  </sheetData>
  <conditionalFormatting sqref="B1:P1 A7:P7 D2:D6 H2:N6">
    <cfRule type="containsErrors" dxfId="65" priority="15">
      <formula>ISERROR(A1)</formula>
    </cfRule>
  </conditionalFormatting>
  <conditionalFormatting sqref="E1:G1 E7:G7">
    <cfRule type="cellIs" dxfId="64" priority="13" operator="equal">
      <formula>0</formula>
    </cfRule>
    <cfRule type="containsErrors" dxfId="63" priority="14">
      <formula>ISERROR(E1)</formula>
    </cfRule>
  </conditionalFormatting>
  <conditionalFormatting sqref="M1:M7">
    <cfRule type="containsErrors" dxfId="62" priority="12">
      <formula>ISERROR(M1)</formula>
    </cfRule>
  </conditionalFormatting>
  <conditionalFormatting sqref="M1:P1 M7:P7 M2:N6">
    <cfRule type="cellIs" dxfId="61" priority="11" operator="equal">
      <formula>0</formula>
    </cfRule>
  </conditionalFormatting>
  <conditionalFormatting sqref="A1">
    <cfRule type="containsErrors" dxfId="60" priority="9">
      <formula>ISERROR(A1)</formula>
    </cfRule>
  </conditionalFormatting>
  <conditionalFormatting sqref="B2:B6">
    <cfRule type="containsErrors" dxfId="59" priority="5">
      <formula>ISERROR(B2)</formula>
    </cfRule>
  </conditionalFormatting>
  <conditionalFormatting sqref="A2:A6 C2:C6">
    <cfRule type="containsErrors" dxfId="58" priority="8">
      <formula>ISERROR(A2)</formula>
    </cfRule>
  </conditionalFormatting>
  <conditionalFormatting sqref="O2:P6">
    <cfRule type="containsErrors" dxfId="9" priority="2">
      <formula>ISERROR(O2)</formula>
    </cfRule>
  </conditionalFormatting>
  <conditionalFormatting sqref="O2:P6">
    <cfRule type="cellIs" dxfId="8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>
                <anchor moveWithCells="1">
                  <from>
                    <xdr:col>2</xdr:col>
                    <xdr:colOff>19050</xdr:colOff>
                    <xdr:row>0</xdr:row>
                    <xdr:rowOff>0</xdr:rowOff>
                  </from>
                  <to>
                    <xdr:col>3</xdr:col>
                    <xdr:colOff>0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S14"/>
  <sheetViews>
    <sheetView tabSelected="1" workbookViewId="0">
      <selection activeCell="O13" sqref="O13"/>
    </sheetView>
  </sheetViews>
  <sheetFormatPr baseColWidth="10" defaultRowHeight="15" x14ac:dyDescent="0.25"/>
  <cols>
    <col min="2" max="2" width="9.7109375" customWidth="1"/>
    <col min="3" max="3" width="20.7109375" customWidth="1"/>
    <col min="4" max="4" width="5.7109375" customWidth="1"/>
    <col min="5" max="7" width="4.7109375" style="47" customWidth="1"/>
    <col min="8" max="12" width="4.7109375" customWidth="1"/>
  </cols>
  <sheetData>
    <row r="1" spans="1:19" ht="49.15" customHeight="1" x14ac:dyDescent="0.25">
      <c r="A1" s="29" t="s">
        <v>47</v>
      </c>
      <c r="B1" s="12" t="s">
        <v>58</v>
      </c>
      <c r="C1" s="46" t="s">
        <v>30</v>
      </c>
      <c r="D1" s="13" t="s">
        <v>31</v>
      </c>
      <c r="E1" s="14" t="s">
        <v>32</v>
      </c>
      <c r="F1" s="14" t="s">
        <v>33</v>
      </c>
      <c r="G1" s="14" t="s">
        <v>34</v>
      </c>
      <c r="H1" s="15" t="s">
        <v>35</v>
      </c>
      <c r="I1" s="12">
        <v>69</v>
      </c>
      <c r="J1" s="12">
        <v>169</v>
      </c>
      <c r="K1" s="12">
        <v>269</v>
      </c>
      <c r="L1" s="16" t="s">
        <v>36</v>
      </c>
      <c r="M1" s="14" t="s">
        <v>37</v>
      </c>
      <c r="N1" s="14" t="s">
        <v>38</v>
      </c>
      <c r="O1" s="17" t="s">
        <v>39</v>
      </c>
      <c r="P1" s="14" t="s">
        <v>40</v>
      </c>
      <c r="Q1" s="54" t="str">
        <f>SUBSTITUTE(SUBSTITUTE(A1,"aine",""),RIGHT(A1,2),TEXT(VALUE(RIGHT(A1,2))-1,"00"))</f>
        <v>Sem.06</v>
      </c>
    </row>
    <row r="2" spans="1:19" x14ac:dyDescent="0.25">
      <c r="A2" s="18" t="str">
        <f>VLOOKUP(B2,Données!$B$2:$H$27,5)</f>
        <v>H</v>
      </c>
      <c r="B2" s="9">
        <v>1021</v>
      </c>
      <c r="C2" s="19" t="str">
        <f>IF(B2=Données!J$2,Données!$J$1,VLOOKUP(B2,Données!$B$2:$H$27,2))</f>
        <v>Michel</v>
      </c>
      <c r="D2" s="18">
        <f ca="1">IF(C2="Dummy",Données!$J$3,ROUNDDOWN(O2/P2,0))</f>
        <v>180</v>
      </c>
      <c r="E2" s="48">
        <v>147</v>
      </c>
      <c r="F2" s="48">
        <v>165</v>
      </c>
      <c r="G2" s="48">
        <v>177</v>
      </c>
      <c r="H2" s="20"/>
      <c r="I2" s="20"/>
      <c r="J2" s="20"/>
      <c r="K2" s="20"/>
      <c r="L2" s="20"/>
      <c r="M2" s="21">
        <f>SUM(E2:G2)</f>
        <v>489</v>
      </c>
      <c r="N2" s="21">
        <f>COUNTIF(E2:G2,"&gt;0")</f>
        <v>3</v>
      </c>
      <c r="O2" s="22">
        <f ca="1">IF(C2&lt;&gt;INDIRECT($Q$1&amp;"!C"&amp;ROW()),R2+M2,M2+INDIRECT($Q$1&amp;"!O"&amp;ROW()))</f>
        <v>2168</v>
      </c>
      <c r="P2" s="21">
        <f ca="1">IF(C2&lt;&gt;INDIRECT($Q$1&amp;"!C"&amp;ROW()),S2+N2,N2+INDIRECT($Q$1&amp;"!P"&amp;ROW()))</f>
        <v>12</v>
      </c>
      <c r="Q2" s="55" t="str">
        <f ca="1">IF(AND(B2&lt;&gt;"",B2&lt;&gt;INDIRECT($Q$1&amp;"!B"&amp;ROW())),"Nouveau","")</f>
        <v/>
      </c>
      <c r="R2" s="54"/>
      <c r="S2" s="54"/>
    </row>
    <row r="3" spans="1:19" x14ac:dyDescent="0.25">
      <c r="A3" s="18" t="str">
        <f>VLOOKUP(B3,Données!$B$2:$H$27,5)</f>
        <v>H</v>
      </c>
      <c r="B3" s="9">
        <v>1011</v>
      </c>
      <c r="C3" s="19" t="str">
        <f>IF(B3=Données!J$2,Données!$J$1,VLOOKUP(B3,Données!$B$2:$H$27,2))</f>
        <v>Claude Gariépy</v>
      </c>
      <c r="D3" s="18">
        <f ca="1">IF(C3="Dummy",Données!$J$3,ROUNDDOWN(O3/P3,0))</f>
        <v>128</v>
      </c>
      <c r="E3" s="48">
        <v>110</v>
      </c>
      <c r="F3" s="48">
        <v>121</v>
      </c>
      <c r="G3" s="48">
        <v>126</v>
      </c>
      <c r="H3" s="20"/>
      <c r="I3" s="20"/>
      <c r="J3" s="20"/>
      <c r="K3" s="20"/>
      <c r="L3" s="20"/>
      <c r="M3" s="21">
        <f t="shared" ref="M3:M6" si="0">SUM(E3:G3)</f>
        <v>357</v>
      </c>
      <c r="N3" s="21">
        <f t="shared" ref="N3:N6" si="1">COUNTIF(E3:G3,"&gt;0")</f>
        <v>3</v>
      </c>
      <c r="O3" s="22">
        <f t="shared" ref="O3:O6" ca="1" si="2">IF(C3&lt;&gt;INDIRECT($Q$1&amp;"!C"&amp;ROW()),R3+M3,M3+INDIRECT($Q$1&amp;"!O"&amp;ROW()))</f>
        <v>2691</v>
      </c>
      <c r="P3" s="21">
        <f t="shared" ref="P3:P6" ca="1" si="3">IF(C3&lt;&gt;INDIRECT($Q$1&amp;"!C"&amp;ROW()),S3+N3,N3+INDIRECT($Q$1&amp;"!P"&amp;ROW()))</f>
        <v>21</v>
      </c>
      <c r="Q3" s="55" t="str">
        <f t="shared" ref="Q3:Q6" ca="1" si="4">IF(AND(B3&lt;&gt;"",B3&lt;&gt;INDIRECT($Q$1&amp;"!B"&amp;ROW())),"Nouveau","")</f>
        <v/>
      </c>
      <c r="R3" s="54"/>
      <c r="S3" s="54"/>
    </row>
    <row r="4" spans="1:19" x14ac:dyDescent="0.25">
      <c r="A4" s="18" t="str">
        <f>VLOOKUP(B4,Données!$B$2:$H$27,5)</f>
        <v>H</v>
      </c>
      <c r="B4" s="9">
        <v>1012</v>
      </c>
      <c r="C4" s="19" t="str">
        <f>IF(B4=Données!J$2,Données!$J$1,VLOOKUP(B4,Données!$B$2:$H$27,2))</f>
        <v>Roland Gariépy</v>
      </c>
      <c r="D4" s="18">
        <f ca="1">IF(C4="Dummy",Données!$J$3,ROUNDDOWN(O4/P4,0))</f>
        <v>154</v>
      </c>
      <c r="E4" s="48">
        <v>201</v>
      </c>
      <c r="F4" s="48">
        <v>106</v>
      </c>
      <c r="G4" s="48">
        <v>155</v>
      </c>
      <c r="H4" s="20"/>
      <c r="I4" s="20"/>
      <c r="J4" s="20"/>
      <c r="K4" s="20"/>
      <c r="L4" s="20"/>
      <c r="M4" s="21">
        <f t="shared" si="0"/>
        <v>462</v>
      </c>
      <c r="N4" s="21">
        <f t="shared" si="1"/>
        <v>3</v>
      </c>
      <c r="O4" s="22">
        <f t="shared" ca="1" si="2"/>
        <v>3253</v>
      </c>
      <c r="P4" s="21">
        <f t="shared" ca="1" si="3"/>
        <v>21</v>
      </c>
      <c r="Q4" s="55" t="str">
        <f t="shared" ca="1" si="4"/>
        <v/>
      </c>
      <c r="R4" s="54"/>
      <c r="S4" s="54"/>
    </row>
    <row r="5" spans="1:19" x14ac:dyDescent="0.25">
      <c r="A5" s="18" t="str">
        <f>VLOOKUP(B5,Données!$B$2:$H$27,5)</f>
        <v>F</v>
      </c>
      <c r="B5" s="9">
        <v>1017</v>
      </c>
      <c r="C5" s="19" t="str">
        <f>IF(B5=Données!J$2,Données!$J$1,VLOOKUP(B5,Données!$B$2:$H$27,2))</f>
        <v>Thérèse Hupé</v>
      </c>
      <c r="D5" s="18">
        <f ca="1">IF(C5="Dummy",Données!$J$3,ROUNDDOWN(O5/P5,0))</f>
        <v>168</v>
      </c>
      <c r="E5" s="48">
        <v>176</v>
      </c>
      <c r="F5" s="48">
        <v>164</v>
      </c>
      <c r="G5" s="48">
        <v>178</v>
      </c>
      <c r="H5" s="20"/>
      <c r="I5" s="20"/>
      <c r="J5" s="20"/>
      <c r="K5" s="20"/>
      <c r="L5" s="20"/>
      <c r="M5" s="21">
        <f t="shared" si="0"/>
        <v>518</v>
      </c>
      <c r="N5" s="21">
        <f t="shared" si="1"/>
        <v>3</v>
      </c>
      <c r="O5" s="22">
        <f t="shared" ca="1" si="2"/>
        <v>3366</v>
      </c>
      <c r="P5" s="21">
        <f t="shared" ca="1" si="3"/>
        <v>20</v>
      </c>
      <c r="Q5" s="55" t="str">
        <f t="shared" ca="1" si="4"/>
        <v/>
      </c>
      <c r="R5" s="54"/>
      <c r="S5" s="54"/>
    </row>
    <row r="6" spans="1:19" x14ac:dyDescent="0.25">
      <c r="A6" s="18" t="str">
        <f>VLOOKUP(B6,Données!$B$2:$H$27,5)</f>
        <v>F</v>
      </c>
      <c r="B6" s="9">
        <v>1019</v>
      </c>
      <c r="C6" s="19" t="str">
        <f>IF(B6=Données!J$2,Données!$J$1,VLOOKUP(B6,Données!$B$2:$H$27,2))</f>
        <v>Jocelyne Brunelle</v>
      </c>
      <c r="D6" s="18">
        <f ca="1">IF(C6="Dummy",Données!$J$3,ROUNDDOWN(O6/P6,0))</f>
        <v>163</v>
      </c>
      <c r="E6" s="48">
        <v>215</v>
      </c>
      <c r="F6" s="48">
        <v>164</v>
      </c>
      <c r="G6" s="48">
        <v>254</v>
      </c>
      <c r="H6" s="20"/>
      <c r="I6" s="20"/>
      <c r="J6" s="20"/>
      <c r="K6" s="20"/>
      <c r="L6" s="20"/>
      <c r="M6" s="21">
        <f t="shared" si="0"/>
        <v>633</v>
      </c>
      <c r="N6" s="21">
        <f t="shared" si="1"/>
        <v>3</v>
      </c>
      <c r="O6" s="22">
        <f t="shared" ca="1" si="2"/>
        <v>3434</v>
      </c>
      <c r="P6" s="21">
        <f t="shared" ca="1" si="3"/>
        <v>21</v>
      </c>
      <c r="Q6" s="55" t="str">
        <f t="shared" ca="1" si="4"/>
        <v/>
      </c>
      <c r="R6" s="54"/>
      <c r="S6" s="54"/>
    </row>
    <row r="7" spans="1:19" ht="14.45" x14ac:dyDescent="0.3">
      <c r="A7" s="23"/>
      <c r="B7" s="23"/>
      <c r="C7" s="23"/>
      <c r="D7" s="24"/>
      <c r="E7" s="25"/>
      <c r="F7" s="25"/>
      <c r="G7" s="25"/>
      <c r="H7" s="26"/>
      <c r="I7" s="26"/>
      <c r="J7" s="26"/>
      <c r="K7" s="26"/>
      <c r="L7" s="26"/>
      <c r="M7" s="27"/>
      <c r="N7" s="26"/>
      <c r="O7" s="28"/>
      <c r="P7" s="26"/>
    </row>
    <row r="9" spans="1:19" ht="14.45" x14ac:dyDescent="0.3">
      <c r="A9" s="44"/>
    </row>
    <row r="10" spans="1:19" ht="14.45" x14ac:dyDescent="0.3">
      <c r="C10" s="42"/>
      <c r="D10" s="42"/>
      <c r="E10" s="48">
        <v>147</v>
      </c>
      <c r="F10" s="48">
        <v>165</v>
      </c>
      <c r="G10" s="48">
        <v>177</v>
      </c>
    </row>
    <row r="11" spans="1:19" ht="14.45" x14ac:dyDescent="0.3">
      <c r="D11" s="42"/>
      <c r="E11" s="48">
        <v>110</v>
      </c>
      <c r="F11" s="48">
        <v>121</v>
      </c>
      <c r="G11" s="48">
        <v>126</v>
      </c>
    </row>
    <row r="12" spans="1:19" x14ac:dyDescent="0.25">
      <c r="C12" s="42" t="s">
        <v>53</v>
      </c>
      <c r="D12" s="42"/>
      <c r="E12" s="48">
        <v>201</v>
      </c>
      <c r="F12" s="48">
        <v>106</v>
      </c>
      <c r="G12" s="48">
        <v>155</v>
      </c>
    </row>
    <row r="13" spans="1:19" ht="14.45" x14ac:dyDescent="0.3">
      <c r="C13" s="42" t="s">
        <v>57</v>
      </c>
      <c r="D13" s="42"/>
      <c r="E13" s="48">
        <v>176</v>
      </c>
      <c r="F13" s="48">
        <v>164</v>
      </c>
      <c r="G13" s="48">
        <v>178</v>
      </c>
    </row>
    <row r="14" spans="1:19" ht="14.45" x14ac:dyDescent="0.3">
      <c r="C14" s="42"/>
      <c r="D14" s="42"/>
      <c r="E14" s="48">
        <v>215</v>
      </c>
      <c r="F14" s="48">
        <v>164</v>
      </c>
      <c r="G14" s="48">
        <v>254</v>
      </c>
    </row>
  </sheetData>
  <conditionalFormatting sqref="B1:P1 A7:P7 D2:D6 H2:N6">
    <cfRule type="containsErrors" dxfId="55" priority="16">
      <formula>ISERROR(A1)</formula>
    </cfRule>
  </conditionalFormatting>
  <conditionalFormatting sqref="E1:G1 E7:G7">
    <cfRule type="cellIs" dxfId="54" priority="14" operator="equal">
      <formula>0</formula>
    </cfRule>
    <cfRule type="containsErrors" dxfId="53" priority="15">
      <formula>ISERROR(E1)</formula>
    </cfRule>
  </conditionalFormatting>
  <conditionalFormatting sqref="M1:M7">
    <cfRule type="containsErrors" dxfId="52" priority="13">
      <formula>ISERROR(M1)</formula>
    </cfRule>
  </conditionalFormatting>
  <conditionalFormatting sqref="M1:P1 M7:P7 M2:N6">
    <cfRule type="cellIs" dxfId="51" priority="12" operator="equal">
      <formula>0</formula>
    </cfRule>
  </conditionalFormatting>
  <conditionalFormatting sqref="A1">
    <cfRule type="containsErrors" dxfId="50" priority="10">
      <formula>ISERROR(A1)</formula>
    </cfRule>
  </conditionalFormatting>
  <conditionalFormatting sqref="B2:B6">
    <cfRule type="containsErrors" dxfId="49" priority="5">
      <formula>ISERROR(B2)</formula>
    </cfRule>
  </conditionalFormatting>
  <conditionalFormatting sqref="A2:A6 C2:C6">
    <cfRule type="containsErrors" dxfId="48" priority="9">
      <formula>ISERROR(A2)</formula>
    </cfRule>
  </conditionalFormatting>
  <conditionalFormatting sqref="O2:P6">
    <cfRule type="containsErrors" dxfId="7" priority="2">
      <formula>ISERROR(O2)</formula>
    </cfRule>
  </conditionalFormatting>
  <conditionalFormatting sqref="O2:P6">
    <cfRule type="cellIs" dxfId="6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>
                <anchor moveWithCells="1">
                  <from>
                    <xdr:col>2</xdr:col>
                    <xdr:colOff>19050</xdr:colOff>
                    <xdr:row>0</xdr:row>
                    <xdr:rowOff>0</xdr:rowOff>
                  </from>
                  <to>
                    <xdr:col>3</xdr:col>
                    <xdr:colOff>0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S14"/>
  <sheetViews>
    <sheetView workbookViewId="0">
      <selection activeCell="Q1" sqref="Q1"/>
    </sheetView>
  </sheetViews>
  <sheetFormatPr baseColWidth="10" defaultRowHeight="15" x14ac:dyDescent="0.25"/>
  <cols>
    <col min="2" max="2" width="9.7109375" customWidth="1"/>
    <col min="3" max="3" width="20.7109375" customWidth="1"/>
    <col min="4" max="4" width="5.7109375" customWidth="1"/>
    <col min="5" max="7" width="4.7109375" style="47" customWidth="1"/>
    <col min="8" max="12" width="4.7109375" customWidth="1"/>
  </cols>
  <sheetData>
    <row r="1" spans="1:19" ht="49.15" customHeight="1" x14ac:dyDescent="0.25">
      <c r="A1" s="29" t="s">
        <v>48</v>
      </c>
      <c r="B1" s="12" t="s">
        <v>58</v>
      </c>
      <c r="C1" s="46" t="s">
        <v>30</v>
      </c>
      <c r="D1" s="13" t="s">
        <v>31</v>
      </c>
      <c r="E1" s="14" t="s">
        <v>32</v>
      </c>
      <c r="F1" s="14" t="s">
        <v>33</v>
      </c>
      <c r="G1" s="14" t="s">
        <v>34</v>
      </c>
      <c r="H1" s="15" t="s">
        <v>35</v>
      </c>
      <c r="I1" s="12">
        <v>69</v>
      </c>
      <c r="J1" s="12">
        <v>169</v>
      </c>
      <c r="K1" s="12">
        <v>269</v>
      </c>
      <c r="L1" s="16" t="s">
        <v>36</v>
      </c>
      <c r="M1" s="14" t="s">
        <v>37</v>
      </c>
      <c r="N1" s="14" t="s">
        <v>38</v>
      </c>
      <c r="O1" s="17" t="s">
        <v>39</v>
      </c>
      <c r="P1" s="14" t="s">
        <v>40</v>
      </c>
      <c r="Q1" s="54" t="str">
        <f>SUBSTITUTE(SUBSTITUTE(A1,"aine",""),RIGHT(A1,2),TEXT(VALUE(RIGHT(A1,2))-1,"00"))</f>
        <v>Sem.07</v>
      </c>
    </row>
    <row r="2" spans="1:19" x14ac:dyDescent="0.25">
      <c r="A2" s="18" t="str">
        <f>VLOOKUP(B2,Données!$B$2:$H$27,5)</f>
        <v>H</v>
      </c>
      <c r="B2" s="9">
        <v>1021</v>
      </c>
      <c r="C2" s="19" t="str">
        <f>IF(B2=Données!J$2,Données!$J$1,VLOOKUP(B2,Données!$B$2:$H$27,2))</f>
        <v>Michel</v>
      </c>
      <c r="D2" s="18">
        <f ca="1">IF(C2="Dummy",Données!$J$3,ROUNDDOWN(O2/P2,0))</f>
        <v>180</v>
      </c>
      <c r="E2" s="48"/>
      <c r="F2" s="48"/>
      <c r="G2" s="48"/>
      <c r="H2" s="20"/>
      <c r="I2" s="20"/>
      <c r="J2" s="20"/>
      <c r="K2" s="20"/>
      <c r="L2" s="20"/>
      <c r="M2" s="21">
        <f>SUM(E2:G2)</f>
        <v>0</v>
      </c>
      <c r="N2" s="21">
        <f>COUNTIF(E2:G2,"&gt;0")</f>
        <v>0</v>
      </c>
      <c r="O2" s="22">
        <f ca="1">IF(C2&lt;&gt;INDIRECT($Q$1&amp;"!C"&amp;ROW()),R2+M2,M2+INDIRECT($Q$1&amp;"!O"&amp;ROW()))</f>
        <v>2168</v>
      </c>
      <c r="P2" s="21">
        <f ca="1">IF(C2&lt;&gt;INDIRECT($Q$1&amp;"!C"&amp;ROW()),S2+N2,N2+INDIRECT($Q$1&amp;"!P"&amp;ROW()))</f>
        <v>12</v>
      </c>
      <c r="Q2" s="55" t="str">
        <f ca="1">IF(AND(B2&lt;&gt;"",B2&lt;&gt;INDIRECT($Q$1&amp;"!B"&amp;ROW())),"Nouveau","")</f>
        <v/>
      </c>
      <c r="R2" s="54"/>
      <c r="S2" s="54"/>
    </row>
    <row r="3" spans="1:19" x14ac:dyDescent="0.25">
      <c r="A3" s="18" t="str">
        <f>VLOOKUP(B3,Données!$B$2:$H$27,5)</f>
        <v>H</v>
      </c>
      <c r="B3" s="9">
        <v>1011</v>
      </c>
      <c r="C3" s="19" t="str">
        <f>IF(B3=Données!J$2,Données!$J$1,VLOOKUP(B3,Données!$B$2:$H$27,2))</f>
        <v>Claude Gariépy</v>
      </c>
      <c r="D3" s="18">
        <f ca="1">IF(C3="Dummy",Données!$J$3,ROUNDDOWN(O3/P3,0))</f>
        <v>128</v>
      </c>
      <c r="E3" s="48"/>
      <c r="F3" s="48"/>
      <c r="G3" s="48"/>
      <c r="H3" s="20"/>
      <c r="I3" s="20"/>
      <c r="J3" s="20"/>
      <c r="K3" s="20"/>
      <c r="L3" s="20"/>
      <c r="M3" s="21">
        <f t="shared" ref="M3:M6" si="0">SUM(E3:G3)</f>
        <v>0</v>
      </c>
      <c r="N3" s="21">
        <f t="shared" ref="N3:N6" si="1">COUNTIF(E3:G3,"&gt;0")</f>
        <v>0</v>
      </c>
      <c r="O3" s="22">
        <f t="shared" ref="O3:O6" ca="1" si="2">IF(C3&lt;&gt;INDIRECT($Q$1&amp;"!C"&amp;ROW()),R3+M3,M3+INDIRECT($Q$1&amp;"!O"&amp;ROW()))</f>
        <v>2691</v>
      </c>
      <c r="P3" s="21">
        <f t="shared" ref="P3:P6" ca="1" si="3">IF(C3&lt;&gt;INDIRECT($Q$1&amp;"!C"&amp;ROW()),S3+N3,N3+INDIRECT($Q$1&amp;"!P"&amp;ROW()))</f>
        <v>21</v>
      </c>
      <c r="Q3" s="55" t="str">
        <f t="shared" ref="Q3:Q6" ca="1" si="4">IF(AND(B3&lt;&gt;"",B3&lt;&gt;INDIRECT($Q$1&amp;"!B"&amp;ROW())),"Nouveau","")</f>
        <v/>
      </c>
      <c r="R3" s="54"/>
      <c r="S3" s="54"/>
    </row>
    <row r="4" spans="1:19" x14ac:dyDescent="0.25">
      <c r="A4" s="18" t="str">
        <f>VLOOKUP(B4,Données!$B$2:$H$27,5)</f>
        <v>H</v>
      </c>
      <c r="B4" s="9">
        <v>1012</v>
      </c>
      <c r="C4" s="19" t="str">
        <f>IF(B4=Données!J$2,Données!$J$1,VLOOKUP(B4,Données!$B$2:$H$27,2))</f>
        <v>Roland Gariépy</v>
      </c>
      <c r="D4" s="18">
        <f ca="1">IF(C4="Dummy",Données!$J$3,ROUNDDOWN(O4/P4,0))</f>
        <v>154</v>
      </c>
      <c r="E4" s="48"/>
      <c r="F4" s="48"/>
      <c r="G4" s="48"/>
      <c r="H4" s="20"/>
      <c r="I4" s="20"/>
      <c r="J4" s="20"/>
      <c r="K4" s="20"/>
      <c r="L4" s="20"/>
      <c r="M4" s="21">
        <f t="shared" si="0"/>
        <v>0</v>
      </c>
      <c r="N4" s="21">
        <f t="shared" si="1"/>
        <v>0</v>
      </c>
      <c r="O4" s="22">
        <f t="shared" ca="1" si="2"/>
        <v>3253</v>
      </c>
      <c r="P4" s="21">
        <f t="shared" ca="1" si="3"/>
        <v>21</v>
      </c>
      <c r="Q4" s="55" t="str">
        <f t="shared" ca="1" si="4"/>
        <v/>
      </c>
      <c r="R4" s="54"/>
      <c r="S4" s="54"/>
    </row>
    <row r="5" spans="1:19" x14ac:dyDescent="0.25">
      <c r="A5" s="18" t="str">
        <f>VLOOKUP(B5,Données!$B$2:$H$27,5)</f>
        <v>F</v>
      </c>
      <c r="B5" s="9">
        <v>1017</v>
      </c>
      <c r="C5" s="19" t="str">
        <f>IF(B5=Données!J$2,Données!$J$1,VLOOKUP(B5,Données!$B$2:$H$27,2))</f>
        <v>Thérèse Hupé</v>
      </c>
      <c r="D5" s="18">
        <f ca="1">IF(C5="Dummy",Données!$J$3,ROUNDDOWN(O5/P5,0))</f>
        <v>168</v>
      </c>
      <c r="E5" s="48"/>
      <c r="F5" s="48"/>
      <c r="G5" s="48"/>
      <c r="H5" s="20"/>
      <c r="I5" s="20"/>
      <c r="J5" s="20"/>
      <c r="K5" s="20"/>
      <c r="L5" s="20"/>
      <c r="M5" s="21">
        <f t="shared" si="0"/>
        <v>0</v>
      </c>
      <c r="N5" s="21">
        <f t="shared" si="1"/>
        <v>0</v>
      </c>
      <c r="O5" s="22">
        <f t="shared" ca="1" si="2"/>
        <v>3366</v>
      </c>
      <c r="P5" s="21">
        <f t="shared" ca="1" si="3"/>
        <v>20</v>
      </c>
      <c r="Q5" s="55" t="str">
        <f t="shared" ca="1" si="4"/>
        <v/>
      </c>
      <c r="R5" s="54"/>
      <c r="S5" s="54"/>
    </row>
    <row r="6" spans="1:19" x14ac:dyDescent="0.25">
      <c r="A6" s="18" t="str">
        <f>VLOOKUP(B6,Données!$B$2:$H$27,5)</f>
        <v>F</v>
      </c>
      <c r="B6" s="9">
        <v>1019</v>
      </c>
      <c r="C6" s="19" t="str">
        <f>IF(B6=Données!J$2,Données!$J$1,VLOOKUP(B6,Données!$B$2:$H$27,2))</f>
        <v>Jocelyne Brunelle</v>
      </c>
      <c r="D6" s="18">
        <f ca="1">IF(C6="Dummy",Données!$J$3,ROUNDDOWN(O6/P6,0))</f>
        <v>163</v>
      </c>
      <c r="E6" s="48"/>
      <c r="F6" s="48"/>
      <c r="G6" s="48"/>
      <c r="H6" s="20"/>
      <c r="I6" s="20"/>
      <c r="J6" s="20"/>
      <c r="K6" s="20"/>
      <c r="L6" s="20"/>
      <c r="M6" s="21">
        <f t="shared" si="0"/>
        <v>0</v>
      </c>
      <c r="N6" s="21">
        <f t="shared" si="1"/>
        <v>0</v>
      </c>
      <c r="O6" s="22">
        <f t="shared" ca="1" si="2"/>
        <v>3434</v>
      </c>
      <c r="P6" s="21">
        <f t="shared" ca="1" si="3"/>
        <v>21</v>
      </c>
      <c r="Q6" s="55" t="str">
        <f t="shared" ca="1" si="4"/>
        <v/>
      </c>
      <c r="R6" s="54"/>
      <c r="S6" s="54"/>
    </row>
    <row r="7" spans="1:19" ht="14.45" x14ac:dyDescent="0.3">
      <c r="A7" s="23"/>
      <c r="B7" s="23"/>
      <c r="C7" s="23"/>
      <c r="D7" s="24"/>
      <c r="E7" s="25"/>
      <c r="F7" s="25"/>
      <c r="G7" s="25"/>
      <c r="H7" s="26"/>
      <c r="I7" s="26"/>
      <c r="J7" s="26"/>
      <c r="K7" s="26"/>
      <c r="L7" s="26"/>
      <c r="M7" s="27"/>
      <c r="N7" s="26"/>
      <c r="O7" s="28"/>
      <c r="P7" s="26"/>
    </row>
    <row r="9" spans="1:19" ht="14.45" x14ac:dyDescent="0.3">
      <c r="A9" s="44"/>
    </row>
    <row r="10" spans="1:19" ht="14.45" x14ac:dyDescent="0.3">
      <c r="C10" s="42"/>
      <c r="D10" s="42"/>
      <c r="E10" s="48">
        <v>100</v>
      </c>
      <c r="F10" s="48">
        <v>167</v>
      </c>
      <c r="G10" s="48">
        <v>181</v>
      </c>
    </row>
    <row r="11" spans="1:19" ht="14.45" x14ac:dyDescent="0.3">
      <c r="D11" s="42"/>
      <c r="E11" s="48">
        <v>89</v>
      </c>
      <c r="F11" s="48">
        <v>110</v>
      </c>
      <c r="G11" s="48">
        <v>86</v>
      </c>
    </row>
    <row r="12" spans="1:19" x14ac:dyDescent="0.25">
      <c r="C12" s="42" t="s">
        <v>53</v>
      </c>
      <c r="D12" s="42"/>
      <c r="E12" s="48">
        <v>195</v>
      </c>
      <c r="F12" s="48">
        <v>167</v>
      </c>
      <c r="G12" s="48">
        <v>110</v>
      </c>
    </row>
    <row r="13" spans="1:19" ht="14.45" x14ac:dyDescent="0.3">
      <c r="C13" s="42" t="s">
        <v>57</v>
      </c>
      <c r="D13" s="42"/>
      <c r="E13" s="48">
        <v>167</v>
      </c>
      <c r="F13" s="48">
        <v>111</v>
      </c>
      <c r="G13" s="48">
        <v>193</v>
      </c>
    </row>
    <row r="14" spans="1:19" ht="14.45" x14ac:dyDescent="0.3">
      <c r="C14" s="42"/>
      <c r="D14" s="42"/>
      <c r="E14" s="48">
        <v>193</v>
      </c>
      <c r="F14" s="48">
        <v>162</v>
      </c>
      <c r="G14" s="48">
        <v>161</v>
      </c>
    </row>
  </sheetData>
  <conditionalFormatting sqref="B1:P1 A7:P7 D2:D6 H2:N6">
    <cfRule type="containsErrors" dxfId="45" priority="15">
      <formula>ISERROR(A1)</formula>
    </cfRule>
  </conditionalFormatting>
  <conditionalFormatting sqref="E1:G1 E7:G7">
    <cfRule type="cellIs" dxfId="44" priority="13" operator="equal">
      <formula>0</formula>
    </cfRule>
    <cfRule type="containsErrors" dxfId="43" priority="14">
      <formula>ISERROR(E1)</formula>
    </cfRule>
  </conditionalFormatting>
  <conditionalFormatting sqref="M1:M7">
    <cfRule type="containsErrors" dxfId="42" priority="12">
      <formula>ISERROR(M1)</formula>
    </cfRule>
  </conditionalFormatting>
  <conditionalFormatting sqref="M1:P1 M7:P7 M2:N6">
    <cfRule type="cellIs" dxfId="41" priority="11" operator="equal">
      <formula>0</formula>
    </cfRule>
  </conditionalFormatting>
  <conditionalFormatting sqref="A1">
    <cfRule type="containsErrors" dxfId="40" priority="9">
      <formula>ISERROR(A1)</formula>
    </cfRule>
  </conditionalFormatting>
  <conditionalFormatting sqref="B2:B6">
    <cfRule type="containsErrors" dxfId="39" priority="5">
      <formula>ISERROR(B2)</formula>
    </cfRule>
  </conditionalFormatting>
  <conditionalFormatting sqref="A2:A6 C2:C6">
    <cfRule type="containsErrors" dxfId="38" priority="8">
      <formula>ISERROR(A2)</formula>
    </cfRule>
  </conditionalFormatting>
  <conditionalFormatting sqref="O2:P6">
    <cfRule type="containsErrors" dxfId="5" priority="2">
      <formula>ISERROR(O2)</formula>
    </cfRule>
  </conditionalFormatting>
  <conditionalFormatting sqref="O2:P6">
    <cfRule type="cellIs" dxfId="4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Transferer">
                <anchor moveWithCells="1">
                  <from>
                    <xdr:col>2</xdr:col>
                    <xdr:colOff>19050</xdr:colOff>
                    <xdr:row>0</xdr:row>
                    <xdr:rowOff>0</xdr:rowOff>
                  </from>
                  <to>
                    <xdr:col>3</xdr:col>
                    <xdr:colOff>0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S14"/>
  <sheetViews>
    <sheetView workbookViewId="0">
      <selection activeCell="F8" sqref="F8"/>
    </sheetView>
  </sheetViews>
  <sheetFormatPr baseColWidth="10" defaultRowHeight="15" x14ac:dyDescent="0.25"/>
  <cols>
    <col min="2" max="2" width="9.7109375" customWidth="1"/>
    <col min="3" max="3" width="20.7109375" customWidth="1"/>
    <col min="4" max="4" width="5.7109375" customWidth="1"/>
    <col min="5" max="7" width="4.7109375" style="47" customWidth="1"/>
    <col min="8" max="12" width="4.7109375" customWidth="1"/>
  </cols>
  <sheetData>
    <row r="1" spans="1:19" ht="49.15" customHeight="1" x14ac:dyDescent="0.25">
      <c r="A1" s="29" t="s">
        <v>49</v>
      </c>
      <c r="B1" s="12" t="s">
        <v>58</v>
      </c>
      <c r="C1" s="46" t="s">
        <v>30</v>
      </c>
      <c r="D1" s="13" t="s">
        <v>31</v>
      </c>
      <c r="E1" s="14" t="s">
        <v>32</v>
      </c>
      <c r="F1" s="14" t="s">
        <v>33</v>
      </c>
      <c r="G1" s="14" t="s">
        <v>34</v>
      </c>
      <c r="H1" s="15" t="s">
        <v>35</v>
      </c>
      <c r="I1" s="12">
        <v>69</v>
      </c>
      <c r="J1" s="12">
        <v>169</v>
      </c>
      <c r="K1" s="12">
        <v>269</v>
      </c>
      <c r="L1" s="16" t="s">
        <v>36</v>
      </c>
      <c r="M1" s="14" t="s">
        <v>37</v>
      </c>
      <c r="N1" s="14" t="s">
        <v>38</v>
      </c>
      <c r="O1" s="17" t="s">
        <v>39</v>
      </c>
      <c r="P1" s="14" t="s">
        <v>40</v>
      </c>
      <c r="Q1" s="54" t="str">
        <f>SUBSTITUTE(SUBSTITUTE(A1,"aine",""),RIGHT(A1,2),TEXT(VALUE(RIGHT(A1,2))-1,"00"))</f>
        <v>Sem.08</v>
      </c>
    </row>
    <row r="2" spans="1:19" x14ac:dyDescent="0.25">
      <c r="A2" s="18" t="e">
        <f>VLOOKUP(B2,Données!$B$2:$H$27,5)</f>
        <v>#N/A</v>
      </c>
      <c r="B2" s="9"/>
      <c r="C2" s="19" t="e">
        <f>IF(B2=Données!J$2,Données!$J$1,VLOOKUP(B2,Données!$B$2:$H$27,2))</f>
        <v>#N/A</v>
      </c>
      <c r="D2" s="18" t="e">
        <f>IF(C2="Dummy",Données!$J$3,ROUNDDOWN(O2/P2,0))</f>
        <v>#N/A</v>
      </c>
      <c r="E2" s="48"/>
      <c r="F2" s="48"/>
      <c r="G2" s="48"/>
      <c r="H2" s="20"/>
      <c r="I2" s="20"/>
      <c r="J2" s="20"/>
      <c r="K2" s="20"/>
      <c r="L2" s="20"/>
      <c r="M2" s="21">
        <f>SUM(E2:G2)</f>
        <v>0</v>
      </c>
      <c r="N2" s="21">
        <f>COUNTIF(E2:G2,"&gt;0")</f>
        <v>0</v>
      </c>
      <c r="O2" s="22" t="e">
        <f ca="1">IF(C2&lt;&gt;INDIRECT($Q$1&amp;"!C"&amp;ROW()),R2+M2,M2+INDIRECT($Q$1&amp;"!O"&amp;ROW()))</f>
        <v>#N/A</v>
      </c>
      <c r="P2" s="21" t="e">
        <f ca="1">IF(C2&lt;&gt;INDIRECT($Q$1&amp;"!C"&amp;ROW()),S2+N2,N2+INDIRECT($Q$1&amp;"!P"&amp;ROW()))</f>
        <v>#N/A</v>
      </c>
      <c r="Q2" s="55" t="str">
        <f ca="1">IF(AND(B2&lt;&gt;"",B2&lt;&gt;INDIRECT($Q$1&amp;"!B"&amp;ROW())),"Nouveau","")</f>
        <v/>
      </c>
      <c r="R2" s="54"/>
      <c r="S2" s="54"/>
    </row>
    <row r="3" spans="1:19" x14ac:dyDescent="0.25">
      <c r="A3" s="18" t="e">
        <f>VLOOKUP(B3,Données!$B$2:$H$27,5)</f>
        <v>#N/A</v>
      </c>
      <c r="B3" s="9"/>
      <c r="C3" s="19" t="e">
        <f>IF(B3=Données!J$2,Données!$J$1,VLOOKUP(B3,Données!$B$2:$H$27,2))</f>
        <v>#N/A</v>
      </c>
      <c r="D3" s="18" t="e">
        <f>IF(C3="Dummy",Données!$J$3,ROUNDDOWN(O3/P3,0))</f>
        <v>#N/A</v>
      </c>
      <c r="E3" s="48"/>
      <c r="F3" s="48"/>
      <c r="G3" s="48"/>
      <c r="H3" s="20"/>
      <c r="I3" s="20"/>
      <c r="J3" s="20"/>
      <c r="K3" s="20"/>
      <c r="L3" s="20"/>
      <c r="M3" s="21">
        <f t="shared" ref="M3:M6" si="0">SUM(E3:G3)</f>
        <v>0</v>
      </c>
      <c r="N3" s="21">
        <f t="shared" ref="N3:N6" si="1">COUNTIF(E3:G3,"&gt;0")</f>
        <v>0</v>
      </c>
      <c r="O3" s="22" t="e">
        <f t="shared" ref="O3:O6" ca="1" si="2">IF(C3&lt;&gt;INDIRECT($Q$1&amp;"!C"&amp;ROW()),R3+M3,M3+INDIRECT($Q$1&amp;"!O"&amp;ROW()))</f>
        <v>#N/A</v>
      </c>
      <c r="P3" s="21" t="e">
        <f t="shared" ref="P3:P6" ca="1" si="3">IF(C3&lt;&gt;INDIRECT($Q$1&amp;"!C"&amp;ROW()),S3+N3,N3+INDIRECT($Q$1&amp;"!P"&amp;ROW()))</f>
        <v>#N/A</v>
      </c>
      <c r="Q3" s="55" t="str">
        <f t="shared" ref="Q3:Q6" ca="1" si="4">IF(AND(B3&lt;&gt;"",B3&lt;&gt;INDIRECT($Q$1&amp;"!B"&amp;ROW())),"Nouveau","")</f>
        <v/>
      </c>
      <c r="R3" s="54"/>
      <c r="S3" s="54"/>
    </row>
    <row r="4" spans="1:19" x14ac:dyDescent="0.25">
      <c r="A4" s="18" t="e">
        <f>VLOOKUP(B4,Données!$B$2:$H$27,5)</f>
        <v>#N/A</v>
      </c>
      <c r="B4" s="9"/>
      <c r="C4" s="19" t="e">
        <f>IF(B4=Données!J$2,Données!$J$1,VLOOKUP(B4,Données!$B$2:$H$27,2))</f>
        <v>#N/A</v>
      </c>
      <c r="D4" s="18" t="e">
        <f>IF(C4="Dummy",Données!$J$3,ROUNDDOWN(O4/P4,0))</f>
        <v>#N/A</v>
      </c>
      <c r="E4" s="48"/>
      <c r="F4" s="48"/>
      <c r="G4" s="48"/>
      <c r="H4" s="20"/>
      <c r="I4" s="20"/>
      <c r="J4" s="20"/>
      <c r="K4" s="20"/>
      <c r="L4" s="20"/>
      <c r="M4" s="21">
        <f t="shared" si="0"/>
        <v>0</v>
      </c>
      <c r="N4" s="21">
        <f t="shared" si="1"/>
        <v>0</v>
      </c>
      <c r="O4" s="22" t="e">
        <f t="shared" ca="1" si="2"/>
        <v>#N/A</v>
      </c>
      <c r="P4" s="21" t="e">
        <f t="shared" ca="1" si="3"/>
        <v>#N/A</v>
      </c>
      <c r="Q4" s="55" t="str">
        <f t="shared" ca="1" si="4"/>
        <v/>
      </c>
      <c r="R4" s="54"/>
      <c r="S4" s="54"/>
    </row>
    <row r="5" spans="1:19" x14ac:dyDescent="0.25">
      <c r="A5" s="18" t="e">
        <f>VLOOKUP(B5,Données!$B$2:$H$27,5)</f>
        <v>#N/A</v>
      </c>
      <c r="B5" s="9"/>
      <c r="C5" s="19" t="e">
        <f>IF(B5=Données!J$2,Données!$J$1,VLOOKUP(B5,Données!$B$2:$H$27,2))</f>
        <v>#N/A</v>
      </c>
      <c r="D5" s="18" t="e">
        <f>IF(C5="Dummy",Données!$J$3,ROUNDDOWN(O5/P5,0))</f>
        <v>#N/A</v>
      </c>
      <c r="E5" s="48"/>
      <c r="F5" s="48"/>
      <c r="G5" s="48"/>
      <c r="H5" s="20"/>
      <c r="I5" s="20"/>
      <c r="J5" s="20"/>
      <c r="K5" s="20"/>
      <c r="L5" s="20"/>
      <c r="M5" s="21">
        <f t="shared" si="0"/>
        <v>0</v>
      </c>
      <c r="N5" s="21">
        <f t="shared" si="1"/>
        <v>0</v>
      </c>
      <c r="O5" s="22" t="e">
        <f t="shared" ca="1" si="2"/>
        <v>#N/A</v>
      </c>
      <c r="P5" s="21" t="e">
        <f t="shared" ca="1" si="3"/>
        <v>#N/A</v>
      </c>
      <c r="Q5" s="55" t="str">
        <f t="shared" ca="1" si="4"/>
        <v/>
      </c>
      <c r="R5" s="54"/>
      <c r="S5" s="54"/>
    </row>
    <row r="6" spans="1:19" x14ac:dyDescent="0.25">
      <c r="A6" s="18" t="e">
        <f>VLOOKUP(B6,Données!$B$2:$H$27,5)</f>
        <v>#N/A</v>
      </c>
      <c r="B6" s="9"/>
      <c r="C6" s="19" t="e">
        <f>IF(B6=Données!J$2,Données!$J$1,VLOOKUP(B6,Données!$B$2:$H$27,2))</f>
        <v>#N/A</v>
      </c>
      <c r="D6" s="18" t="e">
        <f>IF(C6="Dummy",Données!$J$3,ROUNDDOWN(O6/P6,0))</f>
        <v>#N/A</v>
      </c>
      <c r="E6" s="48"/>
      <c r="F6" s="48"/>
      <c r="G6" s="48"/>
      <c r="H6" s="20"/>
      <c r="I6" s="20"/>
      <c r="J6" s="20"/>
      <c r="K6" s="20"/>
      <c r="L6" s="20"/>
      <c r="M6" s="21">
        <f t="shared" si="0"/>
        <v>0</v>
      </c>
      <c r="N6" s="21">
        <f t="shared" si="1"/>
        <v>0</v>
      </c>
      <c r="O6" s="22" t="e">
        <f t="shared" ca="1" si="2"/>
        <v>#N/A</v>
      </c>
      <c r="P6" s="21" t="e">
        <f t="shared" ca="1" si="3"/>
        <v>#N/A</v>
      </c>
      <c r="Q6" s="55" t="str">
        <f t="shared" ca="1" si="4"/>
        <v/>
      </c>
      <c r="R6" s="54"/>
      <c r="S6" s="54"/>
    </row>
    <row r="7" spans="1:19" ht="14.45" x14ac:dyDescent="0.3">
      <c r="A7" s="23"/>
      <c r="B7" s="23"/>
      <c r="C7" s="23"/>
      <c r="D7" s="24"/>
      <c r="E7" s="25"/>
      <c r="F7" s="25"/>
      <c r="G7" s="25"/>
      <c r="H7" s="26"/>
      <c r="I7" s="26"/>
      <c r="J7" s="26"/>
      <c r="K7" s="26"/>
      <c r="L7" s="26"/>
      <c r="M7" s="27"/>
      <c r="N7" s="26"/>
      <c r="O7" s="28"/>
      <c r="P7" s="26"/>
    </row>
    <row r="9" spans="1:19" ht="14.45" x14ac:dyDescent="0.3">
      <c r="A9" s="44"/>
    </row>
    <row r="10" spans="1:19" ht="14.45" x14ac:dyDescent="0.3">
      <c r="C10" s="42"/>
      <c r="D10" s="42"/>
      <c r="E10" s="49">
        <v>145</v>
      </c>
      <c r="F10" s="49">
        <v>152</v>
      </c>
      <c r="G10" s="49">
        <v>163</v>
      </c>
    </row>
    <row r="11" spans="1:19" ht="14.45" x14ac:dyDescent="0.3">
      <c r="D11" s="42"/>
      <c r="E11" s="49">
        <v>130</v>
      </c>
      <c r="F11" s="49">
        <v>130</v>
      </c>
      <c r="G11" s="49">
        <v>130</v>
      </c>
    </row>
    <row r="12" spans="1:19" x14ac:dyDescent="0.25">
      <c r="C12" s="42" t="s">
        <v>53</v>
      </c>
      <c r="D12" s="42"/>
      <c r="E12" s="49">
        <v>143</v>
      </c>
      <c r="F12" s="49">
        <v>139</v>
      </c>
      <c r="G12" s="49">
        <v>159</v>
      </c>
    </row>
    <row r="13" spans="1:19" ht="14.45" x14ac:dyDescent="0.3">
      <c r="C13" s="42" t="s">
        <v>57</v>
      </c>
      <c r="D13" s="42"/>
      <c r="E13" s="49">
        <v>231</v>
      </c>
      <c r="F13" s="49">
        <v>233</v>
      </c>
      <c r="G13" s="49">
        <v>184</v>
      </c>
    </row>
    <row r="14" spans="1:19" ht="14.45" x14ac:dyDescent="0.3">
      <c r="C14" s="42"/>
      <c r="D14" s="42"/>
      <c r="E14" s="49">
        <v>158</v>
      </c>
      <c r="F14" s="49">
        <v>155</v>
      </c>
      <c r="G14" s="49">
        <v>170</v>
      </c>
    </row>
  </sheetData>
  <conditionalFormatting sqref="B1:P1 A7:P7 D2:D6 H2:N6">
    <cfRule type="containsErrors" dxfId="35" priority="14">
      <formula>ISERROR(A1)</formula>
    </cfRule>
  </conditionalFormatting>
  <conditionalFormatting sqref="E1:G1 E7:G7">
    <cfRule type="cellIs" dxfId="34" priority="12" operator="equal">
      <formula>0</formula>
    </cfRule>
    <cfRule type="containsErrors" dxfId="33" priority="13">
      <formula>ISERROR(E1)</formula>
    </cfRule>
  </conditionalFormatting>
  <conditionalFormatting sqref="M1:M7">
    <cfRule type="containsErrors" dxfId="32" priority="11">
      <formula>ISERROR(M1)</formula>
    </cfRule>
  </conditionalFormatting>
  <conditionalFormatting sqref="M1:P1 M7:P7 M2:N6">
    <cfRule type="cellIs" dxfId="31" priority="10" operator="equal">
      <formula>0</formula>
    </cfRule>
  </conditionalFormatting>
  <conditionalFormatting sqref="A1">
    <cfRule type="containsErrors" dxfId="30" priority="8">
      <formula>ISERROR(A1)</formula>
    </cfRule>
  </conditionalFormatting>
  <conditionalFormatting sqref="B2:B6">
    <cfRule type="containsErrors" dxfId="29" priority="5">
      <formula>ISERROR(B2)</formula>
    </cfRule>
  </conditionalFormatting>
  <conditionalFormatting sqref="A2:A6 C2:C6">
    <cfRule type="containsErrors" dxfId="28" priority="7">
      <formula>ISERROR(A2)</formula>
    </cfRule>
  </conditionalFormatting>
  <conditionalFormatting sqref="O2:P6">
    <cfRule type="containsErrors" dxfId="3" priority="2">
      <formula>ISERROR(O2)</formula>
    </cfRule>
  </conditionalFormatting>
  <conditionalFormatting sqref="O2:P6">
    <cfRule type="cellIs" dxfId="2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>
                <anchor moveWithCells="1">
                  <from>
                    <xdr:col>2</xdr:col>
                    <xdr:colOff>19050</xdr:colOff>
                    <xdr:row>0</xdr:row>
                    <xdr:rowOff>0</xdr:rowOff>
                  </from>
                  <to>
                    <xdr:col>3</xdr:col>
                    <xdr:colOff>0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S14"/>
  <sheetViews>
    <sheetView workbookViewId="0">
      <selection activeCell="O8" sqref="O8"/>
    </sheetView>
  </sheetViews>
  <sheetFormatPr baseColWidth="10" defaultRowHeight="15" x14ac:dyDescent="0.25"/>
  <cols>
    <col min="2" max="2" width="9.7109375" customWidth="1"/>
    <col min="3" max="3" width="20.7109375" customWidth="1"/>
    <col min="4" max="4" width="5.7109375" customWidth="1"/>
    <col min="5" max="7" width="4.7109375" style="47" customWidth="1"/>
    <col min="8" max="12" width="4.7109375" customWidth="1"/>
  </cols>
  <sheetData>
    <row r="1" spans="1:19" ht="49.15" customHeight="1" x14ac:dyDescent="0.25">
      <c r="A1" s="29" t="s">
        <v>50</v>
      </c>
      <c r="B1" s="12" t="s">
        <v>58</v>
      </c>
      <c r="C1" s="46" t="s">
        <v>30</v>
      </c>
      <c r="D1" s="13" t="s">
        <v>31</v>
      </c>
      <c r="E1" s="14" t="s">
        <v>32</v>
      </c>
      <c r="F1" s="14" t="s">
        <v>33</v>
      </c>
      <c r="G1" s="14" t="s">
        <v>34</v>
      </c>
      <c r="H1" s="15" t="s">
        <v>35</v>
      </c>
      <c r="I1" s="12">
        <v>69</v>
      </c>
      <c r="J1" s="12">
        <v>169</v>
      </c>
      <c r="K1" s="12">
        <v>269</v>
      </c>
      <c r="L1" s="16" t="s">
        <v>36</v>
      </c>
      <c r="M1" s="14" t="s">
        <v>37</v>
      </c>
      <c r="N1" s="14" t="s">
        <v>38</v>
      </c>
      <c r="O1" s="17" t="s">
        <v>39</v>
      </c>
      <c r="P1" s="14" t="s">
        <v>40</v>
      </c>
      <c r="Q1" s="54" t="str">
        <f>SUBSTITUTE(SUBSTITUTE(A1,"aine",""),RIGHT(A1,2),TEXT(VALUE(RIGHT(A1,2))-1,"00"))</f>
        <v>Sem.09</v>
      </c>
    </row>
    <row r="2" spans="1:19" x14ac:dyDescent="0.25">
      <c r="A2" s="18" t="e">
        <f>VLOOKUP(B2,Données!$B$2:$H$27,5)</f>
        <v>#N/A</v>
      </c>
      <c r="B2" s="9"/>
      <c r="C2" s="19" t="e">
        <f>IF(B2=Données!J$2,Données!$J$1,VLOOKUP(B2,Données!$B$2:$H$27,2))</f>
        <v>#N/A</v>
      </c>
      <c r="D2" s="18" t="e">
        <f>IF(C2="Dummy",Données!$J$3,ROUNDDOWN(O2/P2,0))</f>
        <v>#N/A</v>
      </c>
      <c r="E2" s="48"/>
      <c r="F2" s="48"/>
      <c r="G2" s="48"/>
      <c r="H2" s="20"/>
      <c r="I2" s="20"/>
      <c r="J2" s="20"/>
      <c r="K2" s="20"/>
      <c r="L2" s="20"/>
      <c r="M2" s="21">
        <f>SUM(E2:G2)</f>
        <v>0</v>
      </c>
      <c r="N2" s="21">
        <f>COUNTIF(E2:G2,"&gt;0")</f>
        <v>0</v>
      </c>
      <c r="O2" s="22" t="e">
        <f ca="1">IF(C2&lt;&gt;INDIRECT($Q$1&amp;"!C"&amp;ROW()),R2+M2,M2+INDIRECT($Q$1&amp;"!O"&amp;ROW()))</f>
        <v>#N/A</v>
      </c>
      <c r="P2" s="21" t="e">
        <f ca="1">IF(C2&lt;&gt;INDIRECT($Q$1&amp;"!C"&amp;ROW()),S2+N2,N2+INDIRECT($Q$1&amp;"!P"&amp;ROW()))</f>
        <v>#N/A</v>
      </c>
      <c r="Q2" s="55" t="str">
        <f ca="1">IF(AND(B2&lt;&gt;"",B2&lt;&gt;INDIRECT($Q$1&amp;"!B"&amp;ROW())),"Nouveau","")</f>
        <v/>
      </c>
      <c r="R2" s="54"/>
      <c r="S2" s="54"/>
    </row>
    <row r="3" spans="1:19" x14ac:dyDescent="0.25">
      <c r="A3" s="18" t="e">
        <f>VLOOKUP(B3,Données!$B$2:$H$27,5)</f>
        <v>#N/A</v>
      </c>
      <c r="B3" s="9"/>
      <c r="C3" s="19" t="e">
        <f>IF(B3=Données!J$2,Données!$J$1,VLOOKUP(B3,Données!$B$2:$H$27,2))</f>
        <v>#N/A</v>
      </c>
      <c r="D3" s="18" t="e">
        <f>IF(C3="Dummy",Données!$J$3,ROUNDDOWN(O3/P3,0))</f>
        <v>#N/A</v>
      </c>
      <c r="E3" s="48"/>
      <c r="F3" s="48"/>
      <c r="G3" s="48"/>
      <c r="H3" s="20"/>
      <c r="I3" s="20"/>
      <c r="J3" s="20"/>
      <c r="K3" s="20"/>
      <c r="L3" s="20"/>
      <c r="M3" s="21">
        <f t="shared" ref="M3:M6" si="0">SUM(E3:G3)</f>
        <v>0</v>
      </c>
      <c r="N3" s="21">
        <f t="shared" ref="N3:N6" si="1">COUNTIF(E3:G3,"&gt;0")</f>
        <v>0</v>
      </c>
      <c r="O3" s="22" t="e">
        <f t="shared" ref="O3:O6" ca="1" si="2">IF(C3&lt;&gt;INDIRECT($Q$1&amp;"!C"&amp;ROW()),R3+M3,M3+INDIRECT($Q$1&amp;"!O"&amp;ROW()))</f>
        <v>#N/A</v>
      </c>
      <c r="P3" s="21" t="e">
        <f t="shared" ref="P3:P6" ca="1" si="3">IF(C3&lt;&gt;INDIRECT($Q$1&amp;"!C"&amp;ROW()),S3+N3,N3+INDIRECT($Q$1&amp;"!P"&amp;ROW()))</f>
        <v>#N/A</v>
      </c>
      <c r="Q3" s="55" t="str">
        <f t="shared" ref="Q3:Q6" ca="1" si="4">IF(AND(B3&lt;&gt;"",B3&lt;&gt;INDIRECT($Q$1&amp;"!B"&amp;ROW())),"Nouveau","")</f>
        <v/>
      </c>
      <c r="R3" s="54"/>
      <c r="S3" s="54"/>
    </row>
    <row r="4" spans="1:19" x14ac:dyDescent="0.25">
      <c r="A4" s="18" t="e">
        <f>VLOOKUP(B4,Données!$B$2:$H$27,5)</f>
        <v>#N/A</v>
      </c>
      <c r="B4" s="9"/>
      <c r="C4" s="19" t="e">
        <f>IF(B4=Données!J$2,Données!$J$1,VLOOKUP(B4,Données!$B$2:$H$27,2))</f>
        <v>#N/A</v>
      </c>
      <c r="D4" s="18" t="e">
        <f>IF(C4="Dummy",Données!$J$3,ROUNDDOWN(O4/P4,0))</f>
        <v>#N/A</v>
      </c>
      <c r="E4" s="48"/>
      <c r="F4" s="48"/>
      <c r="G4" s="48"/>
      <c r="H4" s="20"/>
      <c r="I4" s="20"/>
      <c r="J4" s="20"/>
      <c r="K4" s="20"/>
      <c r="L4" s="20"/>
      <c r="M4" s="21">
        <f t="shared" si="0"/>
        <v>0</v>
      </c>
      <c r="N4" s="21">
        <f t="shared" si="1"/>
        <v>0</v>
      </c>
      <c r="O4" s="22" t="e">
        <f t="shared" ca="1" si="2"/>
        <v>#N/A</v>
      </c>
      <c r="P4" s="21" t="e">
        <f t="shared" ca="1" si="3"/>
        <v>#N/A</v>
      </c>
      <c r="Q4" s="55" t="str">
        <f t="shared" ca="1" si="4"/>
        <v/>
      </c>
      <c r="R4" s="54"/>
      <c r="S4" s="54"/>
    </row>
    <row r="5" spans="1:19" x14ac:dyDescent="0.25">
      <c r="A5" s="18" t="e">
        <f>VLOOKUP(B5,Données!$B$2:$H$27,5)</f>
        <v>#N/A</v>
      </c>
      <c r="B5" s="9"/>
      <c r="C5" s="19" t="e">
        <f>IF(B5=Données!J$2,Données!$J$1,VLOOKUP(B5,Données!$B$2:$H$27,2))</f>
        <v>#N/A</v>
      </c>
      <c r="D5" s="18" t="e">
        <f>IF(C5="Dummy",Données!$J$3,ROUNDDOWN(O5/P5,0))</f>
        <v>#N/A</v>
      </c>
      <c r="E5" s="48"/>
      <c r="F5" s="48"/>
      <c r="G5" s="48"/>
      <c r="H5" s="20"/>
      <c r="I5" s="20"/>
      <c r="J5" s="20"/>
      <c r="K5" s="20"/>
      <c r="L5" s="20"/>
      <c r="M5" s="21">
        <f t="shared" si="0"/>
        <v>0</v>
      </c>
      <c r="N5" s="21">
        <f t="shared" si="1"/>
        <v>0</v>
      </c>
      <c r="O5" s="22" t="e">
        <f t="shared" ca="1" si="2"/>
        <v>#N/A</v>
      </c>
      <c r="P5" s="21" t="e">
        <f t="shared" ca="1" si="3"/>
        <v>#N/A</v>
      </c>
      <c r="Q5" s="55" t="str">
        <f t="shared" ca="1" si="4"/>
        <v/>
      </c>
      <c r="R5" s="54"/>
      <c r="S5" s="54"/>
    </row>
    <row r="6" spans="1:19" x14ac:dyDescent="0.25">
      <c r="A6" s="18" t="e">
        <f>VLOOKUP(B6,Données!$B$2:$H$27,5)</f>
        <v>#N/A</v>
      </c>
      <c r="B6" s="9"/>
      <c r="C6" s="19" t="e">
        <f>IF(B6=Données!J$2,Données!$J$1,VLOOKUP(B6,Données!$B$2:$H$27,2))</f>
        <v>#N/A</v>
      </c>
      <c r="D6" s="18" t="e">
        <f>IF(C6="Dummy",Données!$J$3,ROUNDDOWN(O6/P6,0))</f>
        <v>#N/A</v>
      </c>
      <c r="E6" s="48"/>
      <c r="F6" s="48"/>
      <c r="G6" s="48"/>
      <c r="H6" s="20"/>
      <c r="I6" s="20"/>
      <c r="J6" s="20"/>
      <c r="K6" s="20"/>
      <c r="L6" s="20"/>
      <c r="M6" s="21">
        <f t="shared" si="0"/>
        <v>0</v>
      </c>
      <c r="N6" s="21">
        <f t="shared" si="1"/>
        <v>0</v>
      </c>
      <c r="O6" s="22" t="e">
        <f t="shared" ca="1" si="2"/>
        <v>#N/A</v>
      </c>
      <c r="P6" s="21" t="e">
        <f t="shared" ca="1" si="3"/>
        <v>#N/A</v>
      </c>
      <c r="Q6" s="55" t="str">
        <f t="shared" ca="1" si="4"/>
        <v/>
      </c>
      <c r="R6" s="54"/>
      <c r="S6" s="54"/>
    </row>
    <row r="7" spans="1:19" ht="14.45" x14ac:dyDescent="0.3">
      <c r="A7" s="23"/>
      <c r="B7" s="23"/>
      <c r="C7" s="23"/>
      <c r="D7" s="24"/>
      <c r="E7" s="25"/>
      <c r="F7" s="25"/>
      <c r="G7" s="25"/>
      <c r="H7" s="26"/>
      <c r="I7" s="26"/>
      <c r="J7" s="26"/>
      <c r="K7" s="26"/>
      <c r="L7" s="26"/>
      <c r="M7" s="27"/>
      <c r="N7" s="26"/>
      <c r="O7" s="28"/>
      <c r="P7" s="26"/>
    </row>
    <row r="9" spans="1:19" ht="14.45" x14ac:dyDescent="0.3">
      <c r="A9" s="44"/>
    </row>
    <row r="10" spans="1:19" ht="14.45" x14ac:dyDescent="0.3">
      <c r="C10" s="42"/>
      <c r="D10" s="42"/>
      <c r="E10" s="49">
        <v>145</v>
      </c>
      <c r="F10" s="49">
        <v>152</v>
      </c>
      <c r="G10" s="49">
        <v>163</v>
      </c>
    </row>
    <row r="11" spans="1:19" ht="14.45" x14ac:dyDescent="0.3">
      <c r="D11" s="42"/>
      <c r="E11" s="49">
        <v>130</v>
      </c>
      <c r="F11" s="49">
        <v>130</v>
      </c>
      <c r="G11" s="49">
        <v>130</v>
      </c>
    </row>
    <row r="12" spans="1:19" x14ac:dyDescent="0.25">
      <c r="C12" s="42" t="s">
        <v>53</v>
      </c>
      <c r="D12" s="42"/>
      <c r="E12" s="49">
        <v>143</v>
      </c>
      <c r="F12" s="49">
        <v>139</v>
      </c>
      <c r="G12" s="49">
        <v>159</v>
      </c>
    </row>
    <row r="13" spans="1:19" ht="14.45" x14ac:dyDescent="0.3">
      <c r="C13" s="42" t="s">
        <v>57</v>
      </c>
      <c r="D13" s="42"/>
      <c r="E13" s="49">
        <v>231</v>
      </c>
      <c r="F13" s="49">
        <v>233</v>
      </c>
      <c r="G13" s="49">
        <v>184</v>
      </c>
    </row>
    <row r="14" spans="1:19" ht="14.45" x14ac:dyDescent="0.3">
      <c r="C14" s="42"/>
      <c r="D14" s="42"/>
      <c r="E14" s="49">
        <v>158</v>
      </c>
      <c r="F14" s="49">
        <v>155</v>
      </c>
      <c r="G14" s="49">
        <v>170</v>
      </c>
    </row>
  </sheetData>
  <conditionalFormatting sqref="B1:P1 A7:P7 D2:D6 H2:N6">
    <cfRule type="containsErrors" dxfId="25" priority="14">
      <formula>ISERROR(A1)</formula>
    </cfRule>
  </conditionalFormatting>
  <conditionalFormatting sqref="E1:G1 E7:G7">
    <cfRule type="cellIs" dxfId="24" priority="12" operator="equal">
      <formula>0</formula>
    </cfRule>
    <cfRule type="containsErrors" dxfId="23" priority="13">
      <formula>ISERROR(E1)</formula>
    </cfRule>
  </conditionalFormatting>
  <conditionalFormatting sqref="M1:M7">
    <cfRule type="containsErrors" dxfId="22" priority="11">
      <formula>ISERROR(M1)</formula>
    </cfRule>
  </conditionalFormatting>
  <conditionalFormatting sqref="M1:P1 M7:P7 M2:N6">
    <cfRule type="cellIs" dxfId="21" priority="10" operator="equal">
      <formula>0</formula>
    </cfRule>
  </conditionalFormatting>
  <conditionalFormatting sqref="A1">
    <cfRule type="containsErrors" dxfId="20" priority="8">
      <formula>ISERROR(A1)</formula>
    </cfRule>
  </conditionalFormatting>
  <conditionalFormatting sqref="B2:B6">
    <cfRule type="containsErrors" dxfId="19" priority="5">
      <formula>ISERROR(B2)</formula>
    </cfRule>
  </conditionalFormatting>
  <conditionalFormatting sqref="A2:A6 C2:C6">
    <cfRule type="containsErrors" dxfId="18" priority="7">
      <formula>ISERROR(A2)</formula>
    </cfRule>
  </conditionalFormatting>
  <conditionalFormatting sqref="O2:P6">
    <cfRule type="containsErrors" dxfId="1" priority="2">
      <formula>ISERROR(O2)</formula>
    </cfRule>
  </conditionalFormatting>
  <conditionalFormatting sqref="O2:P6">
    <cfRule type="cellIs" dxfId="0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>
                <anchor moveWithCells="1">
                  <from>
                    <xdr:col>2</xdr:col>
                    <xdr:colOff>19050</xdr:colOff>
                    <xdr:row>0</xdr:row>
                    <xdr:rowOff>0</xdr:rowOff>
                  </from>
                  <to>
                    <xdr:col>3</xdr:col>
                    <xdr:colOff>0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Données</vt:lpstr>
      <vt:lpstr>Sem.01</vt:lpstr>
      <vt:lpstr>Sem.02</vt:lpstr>
      <vt:lpstr>Sem.03</vt:lpstr>
      <vt:lpstr>Sem.04</vt:lpstr>
      <vt:lpstr>Sem.05</vt:lpstr>
      <vt:lpstr>Sem.06</vt:lpstr>
      <vt:lpstr>Sem.07</vt:lpstr>
      <vt:lpstr>Sem.08</vt:lpstr>
      <vt:lpstr>Sem.09</vt:lpstr>
      <vt:lpstr>Sem.10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 </cp:lastModifiedBy>
  <dcterms:created xsi:type="dcterms:W3CDTF">2016-04-17T14:53:24Z</dcterms:created>
  <dcterms:modified xsi:type="dcterms:W3CDTF">2016-04-19T21:33:48Z</dcterms:modified>
</cp:coreProperties>
</file>