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showInkAnnotation="0" codeName="ThisWorkbook" hidePivotFieldList="1" autoCompressPictures="0"/>
  <bookViews>
    <workbookView xWindow="0" yWindow="0" windowWidth="20730" windowHeight="11760" tabRatio="500"/>
  </bookViews>
  <sheets>
    <sheet name="Recette" sheetId="18" r:id="rId1"/>
  </sheets>
  <functionGroups builtInGroupCount="17"/>
  <definedNames>
    <definedName name="Allergènes_li">#REF!</definedName>
    <definedName name="Allergènes_Liste">#REF!</definedName>
    <definedName name="Autre_boisson">#REF!</definedName>
    <definedName name="Autre_Ciqual_bébé">#REF!</definedName>
    <definedName name="Autre_économat">#REF!</definedName>
    <definedName name="Autre_féculent">#REF!</definedName>
    <definedName name="Autre_fromage">#REF!</definedName>
    <definedName name="Autre_fruit">#REF!</definedName>
    <definedName name="Autre_légume">#REF!</definedName>
    <definedName name="Autre_MG">#REF!</definedName>
    <definedName name="Autre_non_classé">#REF!</definedName>
    <definedName name="Autre_pdt_indus">#REF!</definedName>
    <definedName name="Autre_pdt_laitier">#REF!</definedName>
    <definedName name="Autre_poisson">#REF!</definedName>
    <definedName name="Autre_sucré">#REF!</definedName>
    <definedName name="Autre_viande">#REF!</definedName>
    <definedName name="base_protidique_emplacement">#REF!</definedName>
    <definedName name="BDD_TCD">#REF!</definedName>
    <definedName name="BDD_VN">#REF!</definedName>
    <definedName name="BDD_VN_titres">#REF!</definedName>
    <definedName name="Catégorie_ingrédient">#REF!</definedName>
    <definedName name="cocher">#REF!</definedName>
    <definedName name="eau">#REF!</definedName>
    <definedName name="Echantillons">#REF!</definedName>
    <definedName name="Economat">#REF!</definedName>
    <definedName name="Egalités_critères">#REF!</definedName>
    <definedName name="épice_etc">#REF!</definedName>
    <definedName name="famille_ingrédient">#REF!</definedName>
    <definedName name="Féculent">#REF!</definedName>
    <definedName name="Fruit">#REF!</definedName>
    <definedName name="Grammage_portion">Recette!$C$80</definedName>
    <definedName name="kcal_kj">#REF!</definedName>
    <definedName name="Légume">#REF!</definedName>
    <definedName name="MG">#REF!</definedName>
    <definedName name="Motifs">#REF!</definedName>
    <definedName name="Nbre_portions_recette">Recette!#REF!</definedName>
    <definedName name="nom_ingrédient">Recette!$C$22:$C$42</definedName>
    <definedName name="Oeuf">#REF!</definedName>
    <definedName name="oui_">#REF!</definedName>
    <definedName name="oui_non">#REF!</definedName>
    <definedName name="Pdt_Laitier">#REF!</definedName>
    <definedName name="Poids_recette">Recette!$E$43</definedName>
    <definedName name="Poisson">#REF!</definedName>
    <definedName name="ratio_lipide_gParPortion">Recette!$E$176</definedName>
    <definedName name="ratio_lipide_gPour100G">Recette!$F$176</definedName>
    <definedName name="ratio_lipide_gPour100Kcal">Recette!$I$176</definedName>
    <definedName name="ratio_lipide_gPour100KJ">Recette!$H$176</definedName>
    <definedName name="ratio_PsurL">Recette!$V$176</definedName>
    <definedName name="ratio_sodium_pour100g">Recette!$S$176</definedName>
    <definedName name="ratio_sodium_pour100kCal">Recette!$T$176</definedName>
    <definedName name="ratio_sodium_pour100Kj">Recette!$U$176</definedName>
    <definedName name="recette_exprimée_en">Recette!$C$17</definedName>
    <definedName name="Sources_données">#REF!</definedName>
    <definedName name="Textes">#REF!</definedName>
    <definedName name="trouver_fromage">Recette!$O$22:$O$42</definedName>
    <definedName name="trouver_PdtLaitier">Recette!$N$22:$N$42</definedName>
    <definedName name="trouver_sourceTradiProtéine">Recette!$M$22:$M$42</definedName>
    <definedName name="Type_recette">#REF!</definedName>
    <definedName name="unités">#REF!</definedName>
    <definedName name="Viande">#REF!</definedName>
    <definedName name="vide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3" i="18" l="1"/>
  <c r="E21" i="18"/>
  <c r="F27" i="18" s="1"/>
  <c r="C99" i="18"/>
  <c r="C124" i="18"/>
  <c r="C100" i="18"/>
  <c r="C125" i="18"/>
  <c r="C101" i="18"/>
  <c r="C126" i="18"/>
  <c r="C102" i="18"/>
  <c r="C127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B183" i="18" a="1"/>
  <c r="B183" i="18"/>
  <c r="C183" i="18" a="1"/>
  <c r="C183" i="18"/>
  <c r="B186" i="18"/>
  <c r="C103" i="18"/>
  <c r="C104" i="18"/>
  <c r="C105" i="18"/>
  <c r="C106" i="18"/>
  <c r="C131" i="18"/>
  <c r="C107" i="18"/>
  <c r="C108" i="18"/>
  <c r="C133" i="18" s="1"/>
  <c r="C109" i="18"/>
  <c r="C110" i="18"/>
  <c r="C135" i="18" s="1"/>
  <c r="C111" i="18"/>
  <c r="C112" i="18"/>
  <c r="C113" i="18"/>
  <c r="C114" i="18"/>
  <c r="C139" i="18"/>
  <c r="C115" i="18"/>
  <c r="C116" i="18"/>
  <c r="C141" i="18" s="1"/>
  <c r="C117" i="18"/>
  <c r="C118" i="18"/>
  <c r="C119" i="18"/>
  <c r="O23" i="18"/>
  <c r="O24" i="18"/>
  <c r="B76" i="18" s="1" a="1"/>
  <c r="B76" i="18" s="1"/>
  <c r="O25" i="18"/>
  <c r="O26" i="18"/>
  <c r="O27" i="18"/>
  <c r="O28" i="18"/>
  <c r="O29" i="18"/>
  <c r="O30" i="18"/>
  <c r="O31" i="18"/>
  <c r="O32" i="18"/>
  <c r="O33" i="18"/>
  <c r="O34" i="18"/>
  <c r="O35" i="18"/>
  <c r="O36" i="18"/>
  <c r="O37" i="18"/>
  <c r="O38" i="18"/>
  <c r="O39" i="18"/>
  <c r="O40" i="18"/>
  <c r="O41" i="18"/>
  <c r="O42" i="18"/>
  <c r="O22" i="18"/>
  <c r="B70" i="18"/>
  <c r="B69" i="18"/>
  <c r="F76" i="18"/>
  <c r="F75" i="18"/>
  <c r="F74" i="18"/>
  <c r="F73" i="18"/>
  <c r="F64" i="18"/>
  <c r="F65" i="18"/>
  <c r="F66" i="18"/>
  <c r="F67" i="18"/>
  <c r="N22" i="18"/>
  <c r="H104" i="18"/>
  <c r="M22" i="18"/>
  <c r="M23" i="18"/>
  <c r="M24" i="18"/>
  <c r="M25" i="18"/>
  <c r="M26" i="18"/>
  <c r="M27" i="18"/>
  <c r="M28" i="18"/>
  <c r="M29" i="18"/>
  <c r="M30" i="18"/>
  <c r="M31" i="18"/>
  <c r="M32" i="18"/>
  <c r="M33" i="18"/>
  <c r="M34" i="18"/>
  <c r="M35" i="18"/>
  <c r="M36" i="18"/>
  <c r="M37" i="18"/>
  <c r="M38" i="18"/>
  <c r="M39" i="18"/>
  <c r="M40" i="18"/>
  <c r="M41" i="18"/>
  <c r="M42" i="18"/>
  <c r="N23" i="18"/>
  <c r="N24" i="18"/>
  <c r="B65" i="18" s="1" a="1"/>
  <c r="B65" i="18" s="1"/>
  <c r="N25" i="18"/>
  <c r="N26" i="18"/>
  <c r="N27" i="18"/>
  <c r="N28" i="18"/>
  <c r="N29" i="18"/>
  <c r="N30" i="18"/>
  <c r="N31" i="18"/>
  <c r="N32" i="18"/>
  <c r="N33" i="18"/>
  <c r="N34" i="18"/>
  <c r="N35" i="18"/>
  <c r="N36" i="18"/>
  <c r="N37" i="18"/>
  <c r="N38" i="18"/>
  <c r="N39" i="18"/>
  <c r="N40" i="18"/>
  <c r="N41" i="18"/>
  <c r="N42" i="18"/>
  <c r="B49" i="18"/>
  <c r="B61" i="18"/>
  <c r="B60" i="18"/>
  <c r="B59" i="18"/>
  <c r="A99" i="18"/>
  <c r="A100" i="18"/>
  <c r="A101" i="18"/>
  <c r="A102" i="18"/>
  <c r="B125" i="18"/>
  <c r="B126" i="18"/>
  <c r="B127" i="18"/>
  <c r="B124" i="18"/>
  <c r="A103" i="18"/>
  <c r="A104" i="18"/>
  <c r="A105" i="18"/>
  <c r="A106" i="18"/>
  <c r="A107" i="18"/>
  <c r="A108" i="18"/>
  <c r="A109" i="18"/>
  <c r="A110" i="18"/>
  <c r="A111" i="18"/>
  <c r="A112" i="18"/>
  <c r="A113" i="18"/>
  <c r="A114" i="18"/>
  <c r="A115" i="18"/>
  <c r="A116" i="18"/>
  <c r="A117" i="18"/>
  <c r="A118" i="18"/>
  <c r="A119" i="18"/>
  <c r="E59" i="18"/>
  <c r="B48" i="18"/>
  <c r="B100" i="18"/>
  <c r="B101" i="18"/>
  <c r="B102" i="18"/>
  <c r="B103" i="18"/>
  <c r="B105" i="18"/>
  <c r="B106" i="18"/>
  <c r="B107" i="18"/>
  <c r="B108" i="18"/>
  <c r="B109" i="18"/>
  <c r="B110" i="18"/>
  <c r="B111" i="18"/>
  <c r="B113" i="18"/>
  <c r="B114" i="18"/>
  <c r="B115" i="18"/>
  <c r="B116" i="18"/>
  <c r="B117" i="18"/>
  <c r="B118" i="18"/>
  <c r="B119" i="18"/>
  <c r="B99" i="18"/>
  <c r="H27" i="18"/>
  <c r="K27" i="18"/>
  <c r="G21" i="18"/>
  <c r="E17" i="18"/>
  <c r="F17" i="18" s="1"/>
  <c r="B64" i="18" a="1"/>
  <c r="B64" i="18" s="1"/>
  <c r="B66" i="18" a="1"/>
  <c r="B66" i="18" s="1"/>
  <c r="B67" i="18" a="1"/>
  <c r="B67" i="18" s="1"/>
  <c r="J176" i="18"/>
  <c r="B72" i="18" a="1"/>
  <c r="B72" i="18" s="1"/>
  <c r="F72" i="18" s="1"/>
  <c r="B63" i="18" a="1"/>
  <c r="B63" i="18" s="1"/>
  <c r="F63" i="18" s="1"/>
  <c r="B75" i="18" a="1"/>
  <c r="B75" i="18" s="1"/>
  <c r="B74" i="18" a="1"/>
  <c r="B74" i="18"/>
  <c r="B73" i="18" a="1"/>
  <c r="B73" i="18" s="1"/>
  <c r="B52" i="18" a="1"/>
  <c r="B52" i="18"/>
  <c r="G52" i="18" s="1"/>
  <c r="F52" i="18"/>
  <c r="B53" i="18" a="1"/>
  <c r="B53" i="18"/>
  <c r="G53" i="18" s="1"/>
  <c r="F53" i="18"/>
  <c r="B54" i="18" a="1"/>
  <c r="B54" i="18"/>
  <c r="G54" i="18" s="1"/>
  <c r="F54" i="18"/>
  <c r="B51" i="18" a="1"/>
  <c r="B51" i="18"/>
  <c r="F51" i="18" s="1"/>
  <c r="G51" i="18"/>
  <c r="B58" i="18" a="1"/>
  <c r="B58" i="18"/>
  <c r="F58" i="18" s="1"/>
  <c r="G58" i="18"/>
  <c r="B57" i="18" a="1"/>
  <c r="B57" i="18" s="1"/>
  <c r="B56" i="18" a="1"/>
  <c r="B56" i="18"/>
  <c r="F56" i="18" s="1"/>
  <c r="G56" i="18"/>
  <c r="B55" i="18" a="1"/>
  <c r="B55" i="18"/>
  <c r="F55" i="18" s="1"/>
  <c r="G55" i="18"/>
  <c r="I51" i="18"/>
  <c r="I55" i="18"/>
  <c r="I53" i="18"/>
  <c r="C7" i="18"/>
  <c r="F57" i="18" l="1"/>
  <c r="G57" i="18"/>
  <c r="I57" i="18"/>
  <c r="B141" i="18"/>
  <c r="B133" i="18"/>
  <c r="K135" i="18"/>
  <c r="H135" i="18"/>
  <c r="B135" i="18"/>
  <c r="I117" i="18"/>
  <c r="K117" i="18"/>
  <c r="J117" i="18"/>
  <c r="C142" i="18"/>
  <c r="E112" i="18"/>
  <c r="G112" i="18"/>
  <c r="I112" i="18"/>
  <c r="K112" i="18"/>
  <c r="K109" i="18"/>
  <c r="E109" i="18"/>
  <c r="C134" i="18"/>
  <c r="E104" i="18"/>
  <c r="G104" i="18"/>
  <c r="J104" i="18"/>
  <c r="F104" i="18"/>
  <c r="I104" i="18"/>
  <c r="K104" i="18"/>
  <c r="K110" i="18"/>
  <c r="B112" i="18"/>
  <c r="B104" i="18"/>
  <c r="B139" i="18"/>
  <c r="B131" i="18"/>
  <c r="E119" i="18"/>
  <c r="G119" i="18"/>
  <c r="I119" i="18"/>
  <c r="K119" i="18"/>
  <c r="C144" i="18"/>
  <c r="E111" i="18"/>
  <c r="G111" i="18"/>
  <c r="I111" i="18"/>
  <c r="K111" i="18"/>
  <c r="C136" i="18"/>
  <c r="E103" i="18"/>
  <c r="G103" i="18"/>
  <c r="I103" i="18"/>
  <c r="K103" i="18"/>
  <c r="C128" i="18"/>
  <c r="H51" i="18"/>
  <c r="I52" i="18"/>
  <c r="I54" i="18"/>
  <c r="I56" i="18"/>
  <c r="I58" i="18"/>
  <c r="C143" i="18"/>
  <c r="G116" i="18"/>
  <c r="K116" i="18"/>
  <c r="C138" i="18"/>
  <c r="E108" i="18"/>
  <c r="I108" i="18"/>
  <c r="C130" i="18"/>
  <c r="I118" i="18"/>
  <c r="E118" i="18"/>
  <c r="G115" i="18"/>
  <c r="K115" i="18"/>
  <c r="C140" i="18"/>
  <c r="C137" i="18"/>
  <c r="F110" i="18"/>
  <c r="I110" i="18"/>
  <c r="J110" i="18"/>
  <c r="E107" i="18"/>
  <c r="I107" i="18"/>
  <c r="C132" i="18"/>
  <c r="C129" i="18"/>
  <c r="H55" i="18" s="1"/>
  <c r="I126" i="18"/>
  <c r="F42" i="18"/>
  <c r="F119" i="18" s="1"/>
  <c r="F40" i="18"/>
  <c r="F38" i="18"/>
  <c r="F115" i="18" s="1"/>
  <c r="F36" i="18"/>
  <c r="F113" i="18" s="1"/>
  <c r="F34" i="18"/>
  <c r="F111" i="18" s="1"/>
  <c r="F32" i="18"/>
  <c r="I109" i="18" s="1"/>
  <c r="F30" i="18"/>
  <c r="H107" i="18" s="1"/>
  <c r="F28" i="18"/>
  <c r="F105" i="18" s="1"/>
  <c r="F26" i="18"/>
  <c r="F103" i="18" s="1"/>
  <c r="F25" i="18"/>
  <c r="F24" i="18"/>
  <c r="F23" i="18"/>
  <c r="F22" i="18"/>
  <c r="G124" i="18" s="1"/>
  <c r="F41" i="18"/>
  <c r="K118" i="18" s="1"/>
  <c r="F39" i="18"/>
  <c r="E141" i="18" s="1"/>
  <c r="F37" i="18"/>
  <c r="I139" i="18" s="1"/>
  <c r="F35" i="18"/>
  <c r="F112" i="18" s="1"/>
  <c r="F33" i="18"/>
  <c r="I135" i="18" s="1"/>
  <c r="F31" i="18"/>
  <c r="F29" i="18"/>
  <c r="H29" i="18" l="1"/>
  <c r="H106" i="18"/>
  <c r="K29" i="18"/>
  <c r="H131" i="18"/>
  <c r="L131" i="18"/>
  <c r="K31" i="18"/>
  <c r="H31" i="18"/>
  <c r="H108" i="18"/>
  <c r="F133" i="18"/>
  <c r="H115" i="18"/>
  <c r="G125" i="18"/>
  <c r="G145" i="18" s="1"/>
  <c r="J125" i="18"/>
  <c r="E125" i="18"/>
  <c r="E100" i="18"/>
  <c r="G100" i="18"/>
  <c r="J100" i="18"/>
  <c r="F125" i="18"/>
  <c r="I125" i="18"/>
  <c r="K125" i="18"/>
  <c r="F100" i="18"/>
  <c r="I100" i="18"/>
  <c r="K100" i="18"/>
  <c r="H23" i="18"/>
  <c r="K23" i="18"/>
  <c r="L125" i="18"/>
  <c r="H125" i="18"/>
  <c r="H100" i="18"/>
  <c r="G130" i="18"/>
  <c r="J130" i="18"/>
  <c r="E130" i="18"/>
  <c r="F130" i="18"/>
  <c r="I130" i="18"/>
  <c r="K130" i="18"/>
  <c r="B130" i="18"/>
  <c r="H130" i="18"/>
  <c r="L130" i="18"/>
  <c r="K105" i="18"/>
  <c r="K54" i="18"/>
  <c r="E106" i="18"/>
  <c r="E114" i="18"/>
  <c r="K39" i="18"/>
  <c r="H39" i="18"/>
  <c r="H116" i="18"/>
  <c r="H30" i="18"/>
  <c r="K30" i="18"/>
  <c r="G129" i="18"/>
  <c r="J129" i="18"/>
  <c r="E129" i="18"/>
  <c r="F129" i="18"/>
  <c r="I129" i="18"/>
  <c r="K129" i="18"/>
  <c r="B129" i="18"/>
  <c r="H129" i="18"/>
  <c r="L129" i="18"/>
  <c r="F107" i="18"/>
  <c r="I115" i="18"/>
  <c r="E115" i="18"/>
  <c r="J105" i="18"/>
  <c r="F108" i="18"/>
  <c r="I116" i="18"/>
  <c r="K51" i="18"/>
  <c r="K52" i="18"/>
  <c r="I114" i="18"/>
  <c r="E131" i="18"/>
  <c r="G134" i="18"/>
  <c r="J134" i="18"/>
  <c r="E134" i="18"/>
  <c r="F134" i="18"/>
  <c r="I134" i="18"/>
  <c r="K134" i="18"/>
  <c r="H134" i="18"/>
  <c r="B134" i="18"/>
  <c r="L134" i="18"/>
  <c r="K139" i="18"/>
  <c r="H117" i="18"/>
  <c r="K40" i="18"/>
  <c r="H40" i="18"/>
  <c r="F132" i="18"/>
  <c r="I132" i="18"/>
  <c r="K132" i="18"/>
  <c r="E132" i="18"/>
  <c r="G132" i="18"/>
  <c r="J132" i="18"/>
  <c r="H132" i="18"/>
  <c r="L132" i="18"/>
  <c r="B132" i="18"/>
  <c r="J107" i="18"/>
  <c r="G110" i="18"/>
  <c r="G137" i="18"/>
  <c r="J137" i="18"/>
  <c r="E137" i="18"/>
  <c r="F137" i="18"/>
  <c r="I137" i="18"/>
  <c r="K137" i="18"/>
  <c r="B137" i="18"/>
  <c r="L137" i="18"/>
  <c r="H137" i="18"/>
  <c r="J118" i="18"/>
  <c r="F118" i="18"/>
  <c r="G105" i="18"/>
  <c r="J108" i="18"/>
  <c r="J113" i="18"/>
  <c r="I113" i="18"/>
  <c r="F116" i="18"/>
  <c r="F143" i="18"/>
  <c r="I143" i="18"/>
  <c r="K143" i="18"/>
  <c r="E143" i="18"/>
  <c r="G143" i="18"/>
  <c r="J143" i="18"/>
  <c r="H143" i="18"/>
  <c r="B143" i="18"/>
  <c r="L143" i="18"/>
  <c r="K58" i="18"/>
  <c r="K57" i="18"/>
  <c r="K106" i="18"/>
  <c r="J106" i="18"/>
  <c r="F106" i="18"/>
  <c r="J114" i="18"/>
  <c r="F114" i="18"/>
  <c r="K131" i="18"/>
  <c r="J109" i="18"/>
  <c r="J139" i="18"/>
  <c r="G117" i="18"/>
  <c r="F117" i="18"/>
  <c r="J135" i="18"/>
  <c r="H133" i="18"/>
  <c r="E133" i="18"/>
  <c r="K141" i="18"/>
  <c r="J141" i="18"/>
  <c r="K114" i="18"/>
  <c r="H37" i="18"/>
  <c r="H114" i="18"/>
  <c r="K37" i="18"/>
  <c r="L139" i="18"/>
  <c r="H105" i="18"/>
  <c r="K28" i="18"/>
  <c r="H28" i="18"/>
  <c r="E113" i="18"/>
  <c r="H54" i="18"/>
  <c r="F101" i="18"/>
  <c r="I101" i="18"/>
  <c r="K101" i="18"/>
  <c r="E126" i="18"/>
  <c r="G126" i="18"/>
  <c r="J126" i="18"/>
  <c r="E101" i="18"/>
  <c r="G101" i="18"/>
  <c r="J101" i="18"/>
  <c r="K126" i="18"/>
  <c r="H101" i="18"/>
  <c r="K24" i="18"/>
  <c r="L126" i="18"/>
  <c r="H126" i="18"/>
  <c r="H24" i="18"/>
  <c r="H38" i="18"/>
  <c r="K38" i="18"/>
  <c r="I105" i="18"/>
  <c r="G138" i="18"/>
  <c r="J138" i="18"/>
  <c r="E138" i="18"/>
  <c r="F138" i="18"/>
  <c r="I138" i="18"/>
  <c r="K138" i="18"/>
  <c r="H138" i="18"/>
  <c r="B138" i="18"/>
  <c r="L138" i="18"/>
  <c r="K113" i="18"/>
  <c r="E116" i="18"/>
  <c r="H58" i="18"/>
  <c r="I106" i="18"/>
  <c r="H33" i="18"/>
  <c r="H110" i="18"/>
  <c r="K33" i="18"/>
  <c r="H41" i="18"/>
  <c r="H118" i="18"/>
  <c r="K41" i="18"/>
  <c r="F127" i="18"/>
  <c r="I127" i="18"/>
  <c r="K127" i="18"/>
  <c r="E127" i="18"/>
  <c r="F102" i="18"/>
  <c r="I102" i="18"/>
  <c r="K102" i="18"/>
  <c r="G127" i="18"/>
  <c r="J127" i="18"/>
  <c r="E102" i="18"/>
  <c r="G102" i="18"/>
  <c r="J102" i="18"/>
  <c r="H127" i="18"/>
  <c r="H25" i="18"/>
  <c r="H102" i="18"/>
  <c r="K25" i="18"/>
  <c r="L127" i="18"/>
  <c r="H109" i="18"/>
  <c r="K32" i="18"/>
  <c r="H32" i="18"/>
  <c r="K35" i="18"/>
  <c r="H35" i="18"/>
  <c r="H112" i="18"/>
  <c r="E99" i="18"/>
  <c r="G99" i="18"/>
  <c r="J99" i="18"/>
  <c r="E124" i="18"/>
  <c r="F124" i="18"/>
  <c r="I124" i="18"/>
  <c r="K124" i="18"/>
  <c r="F99" i="18"/>
  <c r="I99" i="18"/>
  <c r="I120" i="18" s="1"/>
  <c r="K99" i="18"/>
  <c r="J124" i="18"/>
  <c r="H124" i="18"/>
  <c r="L124" i="18"/>
  <c r="F43" i="18"/>
  <c r="J54" i="18" s="1"/>
  <c r="H99" i="18"/>
  <c r="H22" i="18"/>
  <c r="K22" i="18"/>
  <c r="H26" i="18"/>
  <c r="H103" i="18"/>
  <c r="K26" i="18"/>
  <c r="H34" i="18"/>
  <c r="H111" i="18"/>
  <c r="K34" i="18"/>
  <c r="H42" i="18"/>
  <c r="H119" i="18"/>
  <c r="K42" i="18"/>
  <c r="K107" i="18"/>
  <c r="G107" i="18"/>
  <c r="E110" i="18"/>
  <c r="F140" i="18"/>
  <c r="I140" i="18"/>
  <c r="K140" i="18"/>
  <c r="E140" i="18"/>
  <c r="G140" i="18"/>
  <c r="J140" i="18"/>
  <c r="H140" i="18"/>
  <c r="L140" i="18"/>
  <c r="B140" i="18"/>
  <c r="J115" i="18"/>
  <c r="G118" i="18"/>
  <c r="K55" i="18"/>
  <c r="E105" i="18"/>
  <c r="K108" i="18"/>
  <c r="G108" i="18"/>
  <c r="G113" i="18"/>
  <c r="J116" i="18"/>
  <c r="H139" i="18"/>
  <c r="J56" i="18"/>
  <c r="K56" i="18"/>
  <c r="K53" i="18"/>
  <c r="F128" i="18"/>
  <c r="I128" i="18"/>
  <c r="K128" i="18"/>
  <c r="E128" i="18"/>
  <c r="G128" i="18"/>
  <c r="J128" i="18"/>
  <c r="H128" i="18"/>
  <c r="L128" i="18"/>
  <c r="H53" i="18"/>
  <c r="H57" i="18"/>
  <c r="H56" i="18"/>
  <c r="B128" i="18"/>
  <c r="H52" i="18"/>
  <c r="J103" i="18"/>
  <c r="G106" i="18"/>
  <c r="F136" i="18"/>
  <c r="I136" i="18"/>
  <c r="K136" i="18"/>
  <c r="E136" i="18"/>
  <c r="G136" i="18"/>
  <c r="J136" i="18"/>
  <c r="H136" i="18"/>
  <c r="L136" i="18"/>
  <c r="B136" i="18"/>
  <c r="J111" i="18"/>
  <c r="G114" i="18"/>
  <c r="F144" i="18"/>
  <c r="I144" i="18"/>
  <c r="K144" i="18"/>
  <c r="E144" i="18"/>
  <c r="G144" i="18"/>
  <c r="J144" i="18"/>
  <c r="L144" i="18"/>
  <c r="H144" i="18"/>
  <c r="B144" i="18"/>
  <c r="J119" i="18"/>
  <c r="F126" i="18"/>
  <c r="J131" i="18"/>
  <c r="I131" i="18"/>
  <c r="G109" i="18"/>
  <c r="F109" i="18"/>
  <c r="J112" i="18"/>
  <c r="G139" i="18"/>
  <c r="F139" i="18"/>
  <c r="E117" i="18"/>
  <c r="L135" i="18"/>
  <c r="G135" i="18"/>
  <c r="F135" i="18"/>
  <c r="K133" i="18"/>
  <c r="J133" i="18"/>
  <c r="H141" i="18"/>
  <c r="I141" i="18"/>
  <c r="G141" i="18"/>
  <c r="H113" i="18"/>
  <c r="K36" i="18"/>
  <c r="H36" i="18"/>
  <c r="G131" i="18"/>
  <c r="F131" i="18"/>
  <c r="E139" i="18"/>
  <c r="G142" i="18"/>
  <c r="J142" i="18"/>
  <c r="E142" i="18"/>
  <c r="F142" i="18"/>
  <c r="I142" i="18"/>
  <c r="K142" i="18"/>
  <c r="B142" i="18"/>
  <c r="L142" i="18"/>
  <c r="H142" i="18"/>
  <c r="E135" i="18"/>
  <c r="L133" i="18"/>
  <c r="I133" i="18"/>
  <c r="G133" i="18"/>
  <c r="L141" i="18"/>
  <c r="F141" i="18"/>
  <c r="M176" i="18" l="1"/>
  <c r="O176" i="18"/>
  <c r="G173" i="18"/>
  <c r="H43" i="18"/>
  <c r="H145" i="18"/>
  <c r="F120" i="18"/>
  <c r="E145" i="18"/>
  <c r="J52" i="18"/>
  <c r="H120" i="18"/>
  <c r="H172" i="18" s="1"/>
  <c r="J145" i="18"/>
  <c r="J173" i="18" s="1"/>
  <c r="K145" i="18"/>
  <c r="K173" i="18" s="1"/>
  <c r="J120" i="18"/>
  <c r="J172" i="18" s="1"/>
  <c r="J55" i="18"/>
  <c r="J53" i="18"/>
  <c r="J51" i="18"/>
  <c r="J57" i="18"/>
  <c r="K120" i="18"/>
  <c r="K172" i="18" s="1"/>
  <c r="I145" i="18"/>
  <c r="I173" i="18" s="1"/>
  <c r="G120" i="18"/>
  <c r="J58" i="18"/>
  <c r="L145" i="18"/>
  <c r="X176" i="18" s="1"/>
  <c r="S176" i="18"/>
  <c r="U176" i="18"/>
  <c r="I172" i="18"/>
  <c r="F145" i="18"/>
  <c r="E120" i="18"/>
  <c r="W176" i="18"/>
  <c r="H173" i="18" l="1"/>
  <c r="P176" i="18"/>
  <c r="C13" i="18"/>
  <c r="L176" i="18"/>
  <c r="V176" i="18"/>
  <c r="E172" i="18"/>
  <c r="K176" i="18"/>
  <c r="Q176" i="18"/>
  <c r="G172" i="18"/>
  <c r="C14" i="18"/>
  <c r="N176" i="18"/>
  <c r="E173" i="18"/>
  <c r="N177" i="18"/>
  <c r="F173" i="18"/>
  <c r="I177" i="18"/>
  <c r="H177" i="18"/>
  <c r="E176" i="18"/>
  <c r="T176" i="18"/>
  <c r="H176" i="18"/>
  <c r="F172" i="18"/>
  <c r="F176" i="18"/>
  <c r="I176" i="18"/>
  <c r="G176" i="18"/>
  <c r="B184" i="18" l="1"/>
  <c r="R176" i="18"/>
</calcChain>
</file>

<file path=xl/comments1.xml><?xml version="1.0" encoding="utf-8"?>
<comments xmlns="http://schemas.openxmlformats.org/spreadsheetml/2006/main">
  <authors>
    <author>Leila Rivé</author>
  </authors>
  <commentList>
    <comment ref="R175" authorId="0">
      <text>
        <r>
          <rPr>
            <b/>
            <sz val="9"/>
            <color indexed="81"/>
            <rFont val="Calibri"/>
            <family val="2"/>
          </rPr>
          <t>Leila Rivé:</t>
        </r>
        <r>
          <rPr>
            <sz val="9"/>
            <color indexed="81"/>
            <rFont val="Calibri"/>
            <family val="2"/>
          </rPr>
          <t xml:space="preserve">
= même ratio que g/100G  car concerne les jus donc des liquides...</t>
        </r>
      </text>
    </comment>
    <comment ref="J176" authorId="0">
      <text>
        <r>
          <rPr>
            <b/>
            <sz val="9"/>
            <color indexed="81"/>
            <rFont val="Calibri"/>
            <family val="2"/>
          </rPr>
          <t>Leila Rivé:</t>
        </r>
        <r>
          <rPr>
            <sz val="9"/>
            <color indexed="81"/>
            <rFont val="Calibri"/>
            <family val="2"/>
          </rPr>
          <t xml:space="preserve">
Afficher la liste des valeurs avec formule matricielle</t>
        </r>
      </text>
    </comment>
  </commentList>
</comments>
</file>

<file path=xl/sharedStrings.xml><?xml version="1.0" encoding="utf-8"?>
<sst xmlns="http://schemas.openxmlformats.org/spreadsheetml/2006/main" count="125" uniqueCount="95">
  <si>
    <t>Cannelle</t>
  </si>
  <si>
    <t>Lait entier, UHT</t>
  </si>
  <si>
    <t>Riz complet, sec</t>
  </si>
  <si>
    <t>Sucre roux</t>
  </si>
  <si>
    <t>Calcium</t>
  </si>
  <si>
    <t>Epice, aromate &amp; condiment</t>
  </si>
  <si>
    <t>Composition</t>
  </si>
  <si>
    <t>Catégorie d'ingrédient</t>
  </si>
  <si>
    <t>Ingrédient</t>
  </si>
  <si>
    <t>Grammage de la portion :</t>
  </si>
  <si>
    <t>g</t>
  </si>
  <si>
    <t>quantités d'ingrédients</t>
  </si>
  <si>
    <t>Qté à la portion (g)</t>
  </si>
  <si>
    <t>Recette</t>
  </si>
  <si>
    <t>Estimation</t>
  </si>
  <si>
    <t>Px MP estimé au kg</t>
  </si>
  <si>
    <t>Prix de revient de la portion</t>
  </si>
  <si>
    <t>oui</t>
  </si>
  <si>
    <t>Type</t>
  </si>
  <si>
    <t>Dessert de fruit</t>
  </si>
  <si>
    <t>La recette contient-elle de la viande, du poisson, de l'œuf ou autre source de protéines connues</t>
  </si>
  <si>
    <t>La recette sera exprimée en :</t>
  </si>
  <si>
    <t>Fiche technique et prix de revient matière</t>
  </si>
  <si>
    <t>Base de donnée source</t>
  </si>
  <si>
    <t>Valeurs pour 100 g de produit</t>
  </si>
  <si>
    <t>Pour 100 g de produit</t>
  </si>
  <si>
    <t>Pour 1 portion</t>
  </si>
  <si>
    <t>Synthèse</t>
  </si>
  <si>
    <t>Valeurs pour 1 portion</t>
  </si>
  <si>
    <t>Prix de revient Matières calculé</t>
  </si>
  <si>
    <t>Détail des valeurs nutritionnelles</t>
  </si>
  <si>
    <t>Principaux ratios de la recette</t>
  </si>
  <si>
    <t>Rapport Protides/Lipides</t>
  </si>
  <si>
    <t>Infos sur les sources des données Nutrition</t>
  </si>
  <si>
    <t>Base utilisée</t>
  </si>
  <si>
    <t>Donnée modifiée</t>
  </si>
  <si>
    <t>Bases complémentaires utilisées</t>
  </si>
  <si>
    <t>Teneur en sodium (mg/100g)</t>
  </si>
  <si>
    <t>Teneur en protides en g / 100 kJ</t>
  </si>
  <si>
    <t>Protides (g)</t>
  </si>
  <si>
    <t>Lipides (g)</t>
  </si>
  <si>
    <t>Glucides (g)</t>
  </si>
  <si>
    <t>dont Sucres (g)</t>
  </si>
  <si>
    <t>Sodium (mg)</t>
  </si>
  <si>
    <t>Valeur énergétique en KJ</t>
  </si>
  <si>
    <t>Valeur énergétique en Kcal</t>
  </si>
  <si>
    <t>Teneur en lipides g/portion</t>
  </si>
  <si>
    <t>Teneur en lipides en % du poids total</t>
  </si>
  <si>
    <t>Teneur en sodium (mg/100KCal)</t>
  </si>
  <si>
    <t>Caractéristiques de la recette envisagée</t>
  </si>
  <si>
    <t>Source tradi de protéine</t>
  </si>
  <si>
    <t>si jus de légumes…</t>
  </si>
  <si>
    <t>Données d'étiquetage</t>
  </si>
  <si>
    <t>La teneur en vitamines n'est pas une mention obligatoire, sauf pour les jus de légumes (teneurs en vitamines C et A) et les jus de fruit ou nectars (teneur en vitamine C)</t>
  </si>
  <si>
    <t>Teneur en glucides</t>
  </si>
  <si>
    <t>Pour les jus (fruits ou légumes), voir le texte pour les différents seuils à respecter concernant les vitamines A et C.</t>
  </si>
  <si>
    <t>Rapport P/L de la base protidique</t>
  </si>
  <si>
    <t xml:space="preserve"> Ingrédient faisant partie de l'éventuelle composanteprotidique ?</t>
  </si>
  <si>
    <t>Teneur en calcium par portion</t>
  </si>
  <si>
    <t>Teneur en lipides g/100g</t>
  </si>
  <si>
    <t>Teneur en lipides en g/100KJ</t>
  </si>
  <si>
    <t>Teneur en lipides en g/100KCal</t>
  </si>
  <si>
    <t>Teneur en sodium (mg/100KJ)</t>
  </si>
  <si>
    <t>Produit laitier</t>
  </si>
  <si>
    <t>Apparaît dans le nom du produit ?</t>
  </si>
  <si>
    <t>Teneur en protéine en g/100KCal</t>
  </si>
  <si>
    <t>Teneur en protéine des pdts laitiers mentionnés dans le nom en g/100KCal</t>
  </si>
  <si>
    <t>Nom des sources de protéines de la recette</t>
  </si>
  <si>
    <t>Teneur en protéine en g/100KJ</t>
  </si>
  <si>
    <t>Teneur en protides de la recette en g / 100 kCal</t>
  </si>
  <si>
    <t>Nom des produits laitiers de la recette</t>
  </si>
  <si>
    <t>Teneur en sucres simples totaux en g/portion</t>
  </si>
  <si>
    <t>Teneur en glucide en g/portion</t>
  </si>
  <si>
    <t>Teneur en glucide en g/ 100 g</t>
  </si>
  <si>
    <t>Teneur en glucide en g/ 100 ml</t>
  </si>
  <si>
    <t>Teneur en protéine des sources traditionnelles de protéines (g/portion)</t>
  </si>
  <si>
    <t>Teneur en protéines des ingrédients source tradi de protéines en g par portion</t>
  </si>
  <si>
    <t>Teneur en protéines des produits laitiers mentionnés dans le nom en g pour 100 Kcal</t>
  </si>
  <si>
    <t>Fromage</t>
  </si>
  <si>
    <t>Féculent (frais, sec, ou appertisé)</t>
  </si>
  <si>
    <t>Epicerie sèche (sucré &amp; salé)</t>
  </si>
  <si>
    <t>Poids relatif de la source traditionnelle de protéine dans la recette</t>
  </si>
  <si>
    <t>Poids relatif de la source traditionnelle de protéine parmi toutes les sources protidiques de la recette</t>
  </si>
  <si>
    <t>Grammage de la source traditionnelle de protéines dans la recette</t>
  </si>
  <si>
    <t>Apport énergétique relatif des protéines dans la recette</t>
  </si>
  <si>
    <t>Cible</t>
  </si>
  <si>
    <t>Laits, beurres, crèmes, yaourts</t>
  </si>
  <si>
    <t>Valeurs  nutritionnelles moyennes :</t>
  </si>
  <si>
    <t>Composition du produit</t>
  </si>
  <si>
    <t>Riz au lait</t>
  </si>
  <si>
    <t>dessert lacté</t>
  </si>
  <si>
    <t>Allergène</t>
  </si>
  <si>
    <t>L'absolue cerise sur le gâteau serait que lorsque l'ingrédient est réputé allergène ("oui" dans la colonne L), il apparaisse en gras dans la composition !!</t>
  </si>
  <si>
    <r>
      <t xml:space="preserve">càd dans cet exemple : </t>
    </r>
    <r>
      <rPr>
        <b/>
        <sz val="12"/>
        <color theme="1"/>
        <rFont val="Calibri"/>
        <family val="2"/>
        <scheme val="minor"/>
      </rPr>
      <t>Lait entier, UHT</t>
    </r>
    <r>
      <rPr>
        <sz val="12"/>
        <color theme="1"/>
        <rFont val="Calibri"/>
        <family val="2"/>
        <scheme val="minor"/>
      </rPr>
      <t xml:space="preserve"> (74%) ; Sucre roux (18%) ; Riz complet, sec (7%) ; Cannelle (0,7%).</t>
    </r>
  </si>
  <si>
    <t>Faire apparaître en E7 la liste des ingrédients (colonne C) suivi du % (colonne G : si possible chiffre entier sauf si &lt;1% auquel cas avec 1 chiffre après la virgule), par ordre décroissant de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</si>
</sst>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Webdings"/>
      <family val="1"/>
      <charset val="2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ck">
        <color rgb="FF008000"/>
      </left>
      <right style="thick">
        <color rgb="FF008000"/>
      </right>
      <top style="thick">
        <color rgb="FF008000"/>
      </top>
      <bottom/>
      <diagonal/>
    </border>
    <border>
      <left style="thick">
        <color rgb="FF008000"/>
      </left>
      <right style="thick">
        <color rgb="FF008000"/>
      </right>
      <top/>
      <bottom/>
      <diagonal/>
    </border>
    <border>
      <left style="thick">
        <color rgb="FF008000"/>
      </left>
      <right style="thick">
        <color rgb="FF008000"/>
      </right>
      <top/>
      <bottom style="thick">
        <color rgb="FF008000"/>
      </bottom>
      <diagonal/>
    </border>
    <border>
      <left/>
      <right style="thick">
        <color rgb="FF008000"/>
      </right>
      <top/>
      <bottom/>
      <diagonal/>
    </border>
  </borders>
  <cellStyleXfs count="988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9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/>
    <xf numFmtId="0" fontId="0" fillId="0" borderId="0" xfId="0" applyAlignment="1">
      <alignment horizontal="left"/>
    </xf>
    <xf numFmtId="2" fontId="0" fillId="0" borderId="0" xfId="0" applyNumberFormat="1"/>
    <xf numFmtId="0" fontId="0" fillId="2" borderId="0" xfId="1" applyNumberFormat="1" applyFont="1" applyFill="1"/>
    <xf numFmtId="0" fontId="0" fillId="3" borderId="0" xfId="1" applyNumberFormat="1" applyFont="1" applyFill="1"/>
    <xf numFmtId="9" fontId="0" fillId="2" borderId="0" xfId="1" applyFont="1" applyFill="1" applyAlignment="1">
      <alignment horizontal="left"/>
    </xf>
    <xf numFmtId="9" fontId="0" fillId="2" borderId="0" xfId="1" applyFont="1" applyFill="1"/>
    <xf numFmtId="0" fontId="8" fillId="0" borderId="0" xfId="0" applyFont="1"/>
    <xf numFmtId="0" fontId="9" fillId="3" borderId="0" xfId="0" applyFont="1" applyFill="1"/>
    <xf numFmtId="0" fontId="9" fillId="0" borderId="0" xfId="0" applyFont="1"/>
    <xf numFmtId="0" fontId="10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5" fillId="0" borderId="0" xfId="0" applyFont="1"/>
    <xf numFmtId="9" fontId="0" fillId="0" borderId="0" xfId="1" applyFont="1"/>
    <xf numFmtId="164" fontId="0" fillId="0" borderId="0" xfId="0" applyNumberFormat="1"/>
    <xf numFmtId="0" fontId="0" fillId="5" borderId="0" xfId="0" applyFill="1" applyAlignment="1">
      <alignment horizontal="center"/>
    </xf>
    <xf numFmtId="0" fontId="11" fillId="0" borderId="0" xfId="0" applyFont="1"/>
    <xf numFmtId="0" fontId="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vertical="center" wrapText="1"/>
    </xf>
    <xf numFmtId="0" fontId="12" fillId="0" borderId="0" xfId="0" applyFont="1" applyAlignment="1">
      <alignment horizontal="right"/>
    </xf>
    <xf numFmtId="0" fontId="0" fillId="3" borderId="0" xfId="0" applyFont="1" applyFill="1" applyAlignment="1">
      <alignment horizontal="right"/>
    </xf>
    <xf numFmtId="0" fontId="0" fillId="0" borderId="0" xfId="0" applyFont="1" applyAlignment="1">
      <alignment horizontal="right"/>
    </xf>
    <xf numFmtId="0" fontId="0" fillId="4" borderId="0" xfId="0" applyFill="1"/>
    <xf numFmtId="0" fontId="0" fillId="4" borderId="0" xfId="0" applyFill="1" applyAlignment="1">
      <alignment horizontal="center" vertical="center" wrapText="1"/>
    </xf>
    <xf numFmtId="0" fontId="0" fillId="5" borderId="0" xfId="0" applyFill="1"/>
    <xf numFmtId="0" fontId="0" fillId="6" borderId="0" xfId="0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2" fontId="0" fillId="2" borderId="0" xfId="0" applyNumberFormat="1" applyFill="1" applyAlignment="1">
      <alignment horizontal="center"/>
    </xf>
    <xf numFmtId="0" fontId="0" fillId="4" borderId="0" xfId="0" applyFill="1" applyAlignment="1">
      <alignment wrapText="1"/>
    </xf>
    <xf numFmtId="0" fontId="13" fillId="5" borderId="0" xfId="0" applyFont="1" applyFill="1" applyAlignment="1">
      <alignment horizontal="center"/>
    </xf>
    <xf numFmtId="0" fontId="0" fillId="7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9" fontId="0" fillId="0" borderId="1" xfId="1" applyFont="1" applyBorder="1"/>
    <xf numFmtId="9" fontId="0" fillId="0" borderId="2" xfId="1" applyFont="1" applyBorder="1"/>
    <xf numFmtId="9" fontId="0" fillId="0" borderId="3" xfId="1" applyFont="1" applyBorder="1"/>
    <xf numFmtId="2" fontId="0" fillId="0" borderId="4" xfId="0" applyNumberFormat="1" applyBorder="1"/>
    <xf numFmtId="9" fontId="0" fillId="0" borderId="2" xfId="1" applyNumberFormat="1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8" borderId="0" xfId="0" applyFill="1"/>
  </cellXfs>
  <cellStyles count="98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2" builtinId="8" hidden="1"/>
    <cellStyle name="Lien hypertexte" xfId="964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3" builtinId="9" hidden="1"/>
    <cellStyle name="Lien hypertexte visité" xfId="965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Normal" xfId="0" builtinId="0"/>
    <cellStyle name="Pourcentage" xfId="1" builtinId="5"/>
  </cellStyles>
  <dxfs count="10">
    <dxf>
      <font>
        <color rgb="FF9C0006"/>
      </font>
      <fill>
        <patternFill>
          <bgColor rgb="FFFFC7CE"/>
        </patternFill>
      </fill>
    </dxf>
    <dxf>
      <font>
        <color theme="5"/>
      </font>
      <fill>
        <patternFill patternType="solid">
          <fgColor indexed="64"/>
          <bgColor theme="5"/>
        </patternFill>
      </fill>
    </dxf>
    <dxf>
      <font>
        <color theme="5"/>
      </font>
      <fill>
        <patternFill patternType="solid">
          <fgColor indexed="64"/>
          <bgColor theme="5"/>
        </patternFill>
      </fill>
    </dxf>
    <dxf>
      <font>
        <color auto="1"/>
      </font>
      <fill>
        <patternFill patternType="solid">
          <fgColor indexed="64"/>
          <bgColor theme="2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theme="9" tint="-0.249977111117893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gray125">
          <fgColor indexed="64"/>
          <bgColor auto="1"/>
        </patternFill>
      </fill>
    </dxf>
    <dxf>
      <font>
        <color rgb="FF9C0006"/>
      </font>
      <fill>
        <patternFill patternType="solid">
          <fgColor indexed="64"/>
          <bgColor theme="2" tint="-9.9978637043366805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186"/>
  <sheetViews>
    <sheetView tabSelected="1" workbookViewId="0">
      <selection activeCell="C7" sqref="C7"/>
    </sheetView>
  </sheetViews>
  <sheetFormatPr baseColWidth="10" defaultRowHeight="15.75" x14ac:dyDescent="0.25"/>
  <cols>
    <col min="1" max="1" width="10.875" style="23"/>
    <col min="2" max="2" width="22.5" customWidth="1"/>
    <col min="3" max="3" width="54.5" customWidth="1"/>
    <col min="4" max="4" width="4.5" customWidth="1"/>
    <col min="7" max="7" width="11.875" bestFit="1" customWidth="1"/>
    <col min="8" max="8" width="10.875" customWidth="1"/>
    <col min="10" max="10" width="10.875" customWidth="1"/>
    <col min="18" max="18" width="10.875" bestFit="1" customWidth="1"/>
  </cols>
  <sheetData>
    <row r="1" spans="1:9" s="12" customFormat="1" ht="26.25" x14ac:dyDescent="0.4">
      <c r="A1" s="22"/>
      <c r="B1" s="10" t="s">
        <v>13</v>
      </c>
      <c r="C1" s="11" t="s">
        <v>89</v>
      </c>
      <c r="D1" s="11"/>
    </row>
    <row r="2" spans="1:9" x14ac:dyDescent="0.25">
      <c r="B2" t="s">
        <v>18</v>
      </c>
      <c r="C2" s="2" t="s">
        <v>90</v>
      </c>
      <c r="D2" s="2"/>
    </row>
    <row r="4" spans="1:9" x14ac:dyDescent="0.25">
      <c r="B4" s="1" t="s">
        <v>51</v>
      </c>
    </row>
    <row r="6" spans="1:9" x14ac:dyDescent="0.25">
      <c r="B6" s="3" t="s">
        <v>88</v>
      </c>
    </row>
    <row r="7" spans="1:9" x14ac:dyDescent="0.25">
      <c r="B7" s="36"/>
      <c r="C7" t="str">
        <f ca="1">LISTINGRED(C22:C25,G22:G25)</f>
        <v>Lait entier, UHT (74%) ; Sucre roux (18%) ; Riz complet, sec (7%) ; Cannelle (1%).</v>
      </c>
    </row>
    <row r="8" spans="1:9" x14ac:dyDescent="0.25">
      <c r="B8" s="48" t="s">
        <v>94</v>
      </c>
      <c r="C8" s="48"/>
      <c r="D8" s="48"/>
      <c r="E8" s="48"/>
      <c r="F8" s="48"/>
      <c r="G8" s="48"/>
      <c r="H8" s="48"/>
      <c r="I8" s="48"/>
    </row>
    <row r="9" spans="1:9" x14ac:dyDescent="0.25">
      <c r="B9" s="48" t="s">
        <v>93</v>
      </c>
      <c r="C9" s="48"/>
      <c r="D9" s="48"/>
      <c r="E9" s="48"/>
      <c r="F9" s="48"/>
      <c r="G9" s="48"/>
      <c r="H9" s="48"/>
      <c r="I9" s="48"/>
    </row>
    <row r="10" spans="1:9" x14ac:dyDescent="0.25">
      <c r="B10" s="48" t="s">
        <v>92</v>
      </c>
      <c r="C10" s="48"/>
      <c r="D10" s="48"/>
      <c r="E10" s="48"/>
      <c r="F10" s="48"/>
      <c r="G10" s="48"/>
      <c r="H10" s="48"/>
      <c r="I10" s="48"/>
    </row>
    <row r="12" spans="1:9" x14ac:dyDescent="0.25">
      <c r="B12" s="3" t="s">
        <v>87</v>
      </c>
    </row>
    <row r="13" spans="1:9" x14ac:dyDescent="0.25">
      <c r="B13" t="s">
        <v>26</v>
      </c>
      <c r="C13" t="str">
        <f>CONCATENATE(E98," : ",ROUND(E120,1)," ; ",F98," : ",ROUND(F120,1)," ; ",G98," : ",ROUND(G120,1)," ; ",I98," : ",ROUND(I120,1)," ; ",J98," : ",ROUND(J120,0)," ; ",K98," : ",ROUND(K120,0))</f>
        <v>Protides (g) : 0 ; Lipides (g) : 0 ; Glucides (g) : 0 ; Sodium (mg) : 0 ; Valeur énergétique en KJ : 0 ; Valeur énergétique en Kcal : 0</v>
      </c>
    </row>
    <row r="14" spans="1:9" x14ac:dyDescent="0.25">
      <c r="B14" t="s">
        <v>25</v>
      </c>
      <c r="C14" t="str">
        <f>CONCATENATE(E98," : ",ROUND(E145,1)," ; ",F98," : ",ROUND(F145,1)," ; ",G98," : ",ROUND(G145,1)," ; ",I98," : ",ROUND(I145,1)," ; ",J98," : ",ROUND(J145,0)," ; ",K98," : ",ROUND(K145,0))</f>
        <v>Protides (g) : 0 ; Lipides (g) : 0 ; Glucides (g) : 0 ; Sodium (mg) : 0 ; Valeur énergétique en KJ : 0 ; Valeur énergétique en Kcal : 0</v>
      </c>
    </row>
    <row r="16" spans="1:9" x14ac:dyDescent="0.25">
      <c r="B16" t="s">
        <v>6</v>
      </c>
    </row>
    <row r="17" spans="1:15" x14ac:dyDescent="0.25">
      <c r="B17" t="s">
        <v>21</v>
      </c>
      <c r="C17" s="2" t="s">
        <v>11</v>
      </c>
      <c r="D17" s="2"/>
      <c r="E17" s="8" t="str">
        <f>IF($E$21="%",SUM(E22:E42)/100,"")</f>
        <v/>
      </c>
      <c r="F17" s="1" t="str">
        <f>IF(E17="","",IF(OR(E17&gt;100%,E17&lt;100%),"Saisie en % incomplète ou erronnée",IF(E17=100%,"Saisie complète","")))</f>
        <v/>
      </c>
    </row>
    <row r="19" spans="1:15" ht="21" x14ac:dyDescent="0.35">
      <c r="B19" s="13" t="s">
        <v>22</v>
      </c>
    </row>
    <row r="20" spans="1:15" x14ac:dyDescent="0.25">
      <c r="J20" t="s">
        <v>14</v>
      </c>
    </row>
    <row r="21" spans="1:15" s="15" customFormat="1" ht="111" thickBot="1" x14ac:dyDescent="0.3">
      <c r="A21" s="24" t="s">
        <v>57</v>
      </c>
      <c r="B21" s="15" t="s">
        <v>7</v>
      </c>
      <c r="C21" s="15" t="s">
        <v>8</v>
      </c>
      <c r="E21" s="15" t="str">
        <f>IF(recette_exprimée_en="% d'ingrédients","%",IF(recette_exprimée_en="Quantités d'ingrédients","Qtés",""))</f>
        <v>Qtés</v>
      </c>
      <c r="F21" s="15" t="s">
        <v>12</v>
      </c>
      <c r="G21" s="16" t="str">
        <f>IF(recette_exprimée_en="quantités d'ingrédients","Proportions calculées","")</f>
        <v>Proportions calculées</v>
      </c>
      <c r="H21" s="15" t="s">
        <v>29</v>
      </c>
      <c r="J21" s="15" t="s">
        <v>15</v>
      </c>
      <c r="K21" s="15" t="s">
        <v>16</v>
      </c>
      <c r="L21" s="15" t="s">
        <v>91</v>
      </c>
      <c r="M21" s="15" t="s">
        <v>50</v>
      </c>
      <c r="N21" s="15" t="s">
        <v>63</v>
      </c>
      <c r="O21" s="15" t="s">
        <v>78</v>
      </c>
    </row>
    <row r="22" spans="1:15" ht="16.5" thickTop="1" x14ac:dyDescent="0.25">
      <c r="A22" s="26" t="s">
        <v>17</v>
      </c>
      <c r="B22" s="2" t="s">
        <v>79</v>
      </c>
      <c r="C22" s="37" t="s">
        <v>2</v>
      </c>
      <c r="E22" s="7">
        <v>10</v>
      </c>
      <c r="F22" s="43">
        <f t="shared" ref="F22:F42" si="0">IF(Grammage_portion="","Renseigner le grammage de la portion",IF($E$21="Qtés",E22*Grammage_portion/Poids_recette,IF($E$21="%",E22/100*Grammage_portion,"vérifiez les données")))</f>
        <v>5.1470588235294121</v>
      </c>
      <c r="G22" s="40">
        <f t="shared" ref="G22:G42" si="1">IF(AND(recette_exprimée_en="quantités d'ingrédients",E22&lt;&gt;""),E22/Poids_recette,"")</f>
        <v>7.3529411764705885E-2</v>
      </c>
      <c r="H22" t="str">
        <f t="shared" ref="H22:H42" si="2">IFERROR(F22*VLOOKUP(C22,BDD_TCD,103,FALSE),"BDD non renseignée")</f>
        <v>BDD non renseignée</v>
      </c>
      <c r="J22" s="2"/>
      <c r="K22">
        <f>F22*J22</f>
        <v>0</v>
      </c>
      <c r="L22" s="45"/>
      <c r="M22" s="20" t="str">
        <f t="shared" ref="M22:M42" si="3">IFERROR(IF(VLOOKUP(C22,BDD_TCD,104,FALSE)="oui",1,""),"")</f>
        <v/>
      </c>
      <c r="N22" s="20" t="str">
        <f t="shared" ref="N22:N42" si="4">IFERROR(IF(VLOOKUP(C22,BDD_TCD,106,FALSE)="oui",1,""),"")</f>
        <v/>
      </c>
      <c r="O22" s="20" t="str">
        <f t="shared" ref="O22:O42" si="5">IFERROR(IF(VLOOKUP(C22,BDD_TCD,3,FALSE)="fromages (tous types)",1,""),"")</f>
        <v/>
      </c>
    </row>
    <row r="23" spans="1:15" x14ac:dyDescent="0.25">
      <c r="A23" s="26"/>
      <c r="B23" s="2" t="s">
        <v>5</v>
      </c>
      <c r="C23" s="38" t="s">
        <v>0</v>
      </c>
      <c r="E23" s="7">
        <v>1</v>
      </c>
      <c r="F23" s="43">
        <f t="shared" si="0"/>
        <v>0.51470588235294112</v>
      </c>
      <c r="G23" s="44">
        <f t="shared" si="1"/>
        <v>7.3529411764705881E-3</v>
      </c>
      <c r="H23" t="str">
        <f t="shared" si="2"/>
        <v>BDD non renseignée</v>
      </c>
      <c r="J23" s="2"/>
      <c r="K23">
        <f t="shared" ref="K23:K42" si="6">F23*J23</f>
        <v>0</v>
      </c>
      <c r="L23" s="46"/>
      <c r="M23" s="20" t="str">
        <f t="shared" si="3"/>
        <v/>
      </c>
      <c r="N23" s="20" t="str">
        <f t="shared" si="4"/>
        <v/>
      </c>
      <c r="O23" s="20" t="str">
        <f t="shared" si="5"/>
        <v/>
      </c>
    </row>
    <row r="24" spans="1:15" x14ac:dyDescent="0.25">
      <c r="A24" s="26" t="s">
        <v>17</v>
      </c>
      <c r="B24" s="2" t="s">
        <v>80</v>
      </c>
      <c r="C24" s="38" t="s">
        <v>3</v>
      </c>
      <c r="E24" s="7">
        <v>25</v>
      </c>
      <c r="F24" s="43">
        <f t="shared" si="0"/>
        <v>12.867647058823529</v>
      </c>
      <c r="G24" s="41">
        <f t="shared" si="1"/>
        <v>0.18382352941176472</v>
      </c>
      <c r="H24" t="str">
        <f t="shared" si="2"/>
        <v>BDD non renseignée</v>
      </c>
      <c r="J24" s="2"/>
      <c r="K24">
        <f t="shared" si="6"/>
        <v>0</v>
      </c>
      <c r="L24" s="46"/>
      <c r="M24" s="20" t="str">
        <f t="shared" si="3"/>
        <v/>
      </c>
      <c r="N24" s="20" t="str">
        <f t="shared" si="4"/>
        <v/>
      </c>
      <c r="O24" s="20" t="str">
        <f t="shared" si="5"/>
        <v/>
      </c>
    </row>
    <row r="25" spans="1:15" x14ac:dyDescent="0.25">
      <c r="A25" s="26"/>
      <c r="B25" s="2" t="s">
        <v>86</v>
      </c>
      <c r="C25" s="38" t="s">
        <v>1</v>
      </c>
      <c r="E25" s="7">
        <v>100</v>
      </c>
      <c r="F25" s="43">
        <f t="shared" si="0"/>
        <v>51.470588235294116</v>
      </c>
      <c r="G25" s="41">
        <f t="shared" si="1"/>
        <v>0.73529411764705888</v>
      </c>
      <c r="H25" t="str">
        <f t="shared" si="2"/>
        <v>BDD non renseignée</v>
      </c>
      <c r="J25" s="2"/>
      <c r="K25">
        <f t="shared" si="6"/>
        <v>0</v>
      </c>
      <c r="L25" s="46" t="s">
        <v>17</v>
      </c>
      <c r="M25" s="20" t="str">
        <f t="shared" si="3"/>
        <v/>
      </c>
      <c r="N25" s="35" t="str">
        <f t="shared" si="4"/>
        <v/>
      </c>
      <c r="O25" s="35" t="str">
        <f t="shared" si="5"/>
        <v/>
      </c>
    </row>
    <row r="26" spans="1:15" x14ac:dyDescent="0.25">
      <c r="A26" s="26"/>
      <c r="B26" s="2"/>
      <c r="C26" s="38"/>
      <c r="E26" s="7"/>
      <c r="F26" s="43">
        <f t="shared" si="0"/>
        <v>0</v>
      </c>
      <c r="G26" s="41" t="str">
        <f t="shared" si="1"/>
        <v/>
      </c>
      <c r="H26" t="str">
        <f t="shared" si="2"/>
        <v>BDD non renseignée</v>
      </c>
      <c r="J26" s="2"/>
      <c r="K26">
        <f t="shared" si="6"/>
        <v>0</v>
      </c>
      <c r="L26" s="46"/>
      <c r="M26" s="20" t="str">
        <f t="shared" si="3"/>
        <v/>
      </c>
      <c r="N26" s="20" t="str">
        <f t="shared" si="4"/>
        <v/>
      </c>
      <c r="O26" s="20" t="str">
        <f t="shared" si="5"/>
        <v/>
      </c>
    </row>
    <row r="27" spans="1:15" x14ac:dyDescent="0.25">
      <c r="A27" s="26"/>
      <c r="B27" s="2"/>
      <c r="C27" s="38"/>
      <c r="E27" s="7"/>
      <c r="F27" s="43">
        <f t="shared" si="0"/>
        <v>0</v>
      </c>
      <c r="G27" s="41" t="str">
        <f t="shared" si="1"/>
        <v/>
      </c>
      <c r="H27" t="str">
        <f t="shared" si="2"/>
        <v>BDD non renseignée</v>
      </c>
      <c r="J27" s="2"/>
      <c r="K27">
        <f t="shared" si="6"/>
        <v>0</v>
      </c>
      <c r="L27" s="46"/>
      <c r="M27" s="20" t="str">
        <f t="shared" si="3"/>
        <v/>
      </c>
      <c r="N27" s="20" t="str">
        <f t="shared" si="4"/>
        <v/>
      </c>
      <c r="O27" s="20" t="str">
        <f t="shared" si="5"/>
        <v/>
      </c>
    </row>
    <row r="28" spans="1:15" x14ac:dyDescent="0.25">
      <c r="A28" s="26"/>
      <c r="B28" s="2"/>
      <c r="C28" s="38"/>
      <c r="E28" s="7"/>
      <c r="F28" s="43">
        <f t="shared" si="0"/>
        <v>0</v>
      </c>
      <c r="G28" s="41" t="str">
        <f t="shared" si="1"/>
        <v/>
      </c>
      <c r="H28" t="str">
        <f t="shared" si="2"/>
        <v>BDD non renseignée</v>
      </c>
      <c r="J28" s="2"/>
      <c r="K28">
        <f t="shared" si="6"/>
        <v>0</v>
      </c>
      <c r="L28" s="46"/>
      <c r="M28" s="20" t="str">
        <f t="shared" si="3"/>
        <v/>
      </c>
      <c r="N28" s="20" t="str">
        <f t="shared" si="4"/>
        <v/>
      </c>
      <c r="O28" s="20" t="str">
        <f t="shared" si="5"/>
        <v/>
      </c>
    </row>
    <row r="29" spans="1:15" x14ac:dyDescent="0.25">
      <c r="A29" s="26"/>
      <c r="B29" s="2"/>
      <c r="C29" s="38"/>
      <c r="E29" s="7"/>
      <c r="F29" s="43">
        <f t="shared" si="0"/>
        <v>0</v>
      </c>
      <c r="G29" s="41" t="str">
        <f t="shared" si="1"/>
        <v/>
      </c>
      <c r="H29" t="str">
        <f t="shared" si="2"/>
        <v>BDD non renseignée</v>
      </c>
      <c r="J29" s="2"/>
      <c r="K29">
        <f t="shared" si="6"/>
        <v>0</v>
      </c>
      <c r="L29" s="46"/>
      <c r="M29" s="20" t="str">
        <f t="shared" si="3"/>
        <v/>
      </c>
      <c r="N29" s="20" t="str">
        <f t="shared" si="4"/>
        <v/>
      </c>
      <c r="O29" s="20" t="str">
        <f t="shared" si="5"/>
        <v/>
      </c>
    </row>
    <row r="30" spans="1:15" x14ac:dyDescent="0.25">
      <c r="A30" s="26"/>
      <c r="B30" s="2"/>
      <c r="C30" s="38"/>
      <c r="E30" s="7"/>
      <c r="F30" s="43">
        <f t="shared" si="0"/>
        <v>0</v>
      </c>
      <c r="G30" s="41" t="str">
        <f t="shared" si="1"/>
        <v/>
      </c>
      <c r="H30" t="str">
        <f t="shared" si="2"/>
        <v>BDD non renseignée</v>
      </c>
      <c r="J30" s="2"/>
      <c r="K30">
        <f t="shared" si="6"/>
        <v>0</v>
      </c>
      <c r="L30" s="46"/>
      <c r="M30" s="20" t="str">
        <f t="shared" si="3"/>
        <v/>
      </c>
      <c r="N30" s="20" t="str">
        <f t="shared" si="4"/>
        <v/>
      </c>
      <c r="O30" s="20" t="str">
        <f t="shared" si="5"/>
        <v/>
      </c>
    </row>
    <row r="31" spans="1:15" x14ac:dyDescent="0.25">
      <c r="A31" s="26"/>
      <c r="B31" s="2"/>
      <c r="C31" s="38"/>
      <c r="E31" s="7"/>
      <c r="F31" s="43">
        <f t="shared" si="0"/>
        <v>0</v>
      </c>
      <c r="G31" s="41" t="str">
        <f t="shared" si="1"/>
        <v/>
      </c>
      <c r="H31" t="str">
        <f t="shared" si="2"/>
        <v>BDD non renseignée</v>
      </c>
      <c r="J31" s="2"/>
      <c r="K31">
        <f t="shared" si="6"/>
        <v>0</v>
      </c>
      <c r="L31" s="46"/>
      <c r="M31" s="20" t="str">
        <f t="shared" si="3"/>
        <v/>
      </c>
      <c r="N31" s="20" t="str">
        <f t="shared" si="4"/>
        <v/>
      </c>
      <c r="O31" s="20" t="str">
        <f t="shared" si="5"/>
        <v/>
      </c>
    </row>
    <row r="32" spans="1:15" x14ac:dyDescent="0.25">
      <c r="A32" s="26"/>
      <c r="B32" s="2"/>
      <c r="C32" s="38"/>
      <c r="E32" s="7"/>
      <c r="F32" s="43">
        <f t="shared" si="0"/>
        <v>0</v>
      </c>
      <c r="G32" s="41" t="str">
        <f t="shared" si="1"/>
        <v/>
      </c>
      <c r="H32" t="str">
        <f t="shared" si="2"/>
        <v>BDD non renseignée</v>
      </c>
      <c r="J32" s="2"/>
      <c r="K32">
        <f t="shared" si="6"/>
        <v>0</v>
      </c>
      <c r="L32" s="46"/>
      <c r="M32" s="20" t="str">
        <f t="shared" si="3"/>
        <v/>
      </c>
      <c r="N32" s="20" t="str">
        <f t="shared" si="4"/>
        <v/>
      </c>
      <c r="O32" s="20" t="str">
        <f t="shared" si="5"/>
        <v/>
      </c>
    </row>
    <row r="33" spans="1:15" x14ac:dyDescent="0.25">
      <c r="A33" s="26"/>
      <c r="B33" s="2"/>
      <c r="C33" s="38"/>
      <c r="E33" s="7"/>
      <c r="F33" s="43">
        <f t="shared" si="0"/>
        <v>0</v>
      </c>
      <c r="G33" s="41" t="str">
        <f t="shared" si="1"/>
        <v/>
      </c>
      <c r="H33" t="str">
        <f t="shared" si="2"/>
        <v>BDD non renseignée</v>
      </c>
      <c r="J33" s="2"/>
      <c r="K33">
        <f t="shared" si="6"/>
        <v>0</v>
      </c>
      <c r="L33" s="46"/>
      <c r="M33" s="20" t="str">
        <f t="shared" si="3"/>
        <v/>
      </c>
      <c r="N33" s="20" t="str">
        <f t="shared" si="4"/>
        <v/>
      </c>
      <c r="O33" s="20" t="str">
        <f t="shared" si="5"/>
        <v/>
      </c>
    </row>
    <row r="34" spans="1:15" x14ac:dyDescent="0.25">
      <c r="A34" s="26"/>
      <c r="B34" s="2"/>
      <c r="C34" s="38"/>
      <c r="E34" s="7"/>
      <c r="F34" s="43">
        <f t="shared" si="0"/>
        <v>0</v>
      </c>
      <c r="G34" s="41" t="str">
        <f t="shared" si="1"/>
        <v/>
      </c>
      <c r="H34" t="str">
        <f t="shared" si="2"/>
        <v>BDD non renseignée</v>
      </c>
      <c r="J34" s="2"/>
      <c r="K34">
        <f t="shared" si="6"/>
        <v>0</v>
      </c>
      <c r="L34" s="46"/>
      <c r="M34" s="20" t="str">
        <f t="shared" si="3"/>
        <v/>
      </c>
      <c r="N34" s="20" t="str">
        <f t="shared" si="4"/>
        <v/>
      </c>
      <c r="O34" s="20" t="str">
        <f t="shared" si="5"/>
        <v/>
      </c>
    </row>
    <row r="35" spans="1:15" x14ac:dyDescent="0.25">
      <c r="A35" s="26"/>
      <c r="B35" s="2"/>
      <c r="C35" s="38"/>
      <c r="E35" s="7"/>
      <c r="F35" s="43">
        <f t="shared" si="0"/>
        <v>0</v>
      </c>
      <c r="G35" s="41" t="str">
        <f t="shared" si="1"/>
        <v/>
      </c>
      <c r="H35" t="str">
        <f t="shared" si="2"/>
        <v>BDD non renseignée</v>
      </c>
      <c r="J35" s="2"/>
      <c r="K35">
        <f t="shared" si="6"/>
        <v>0</v>
      </c>
      <c r="L35" s="46"/>
      <c r="M35" s="20" t="str">
        <f t="shared" si="3"/>
        <v/>
      </c>
      <c r="N35" s="20" t="str">
        <f t="shared" si="4"/>
        <v/>
      </c>
      <c r="O35" s="20" t="str">
        <f t="shared" si="5"/>
        <v/>
      </c>
    </row>
    <row r="36" spans="1:15" x14ac:dyDescent="0.25">
      <c r="A36" s="26"/>
      <c r="B36" s="2"/>
      <c r="C36" s="38"/>
      <c r="E36" s="7"/>
      <c r="F36" s="43">
        <f t="shared" si="0"/>
        <v>0</v>
      </c>
      <c r="G36" s="41" t="str">
        <f t="shared" si="1"/>
        <v/>
      </c>
      <c r="H36" t="str">
        <f t="shared" si="2"/>
        <v>BDD non renseignée</v>
      </c>
      <c r="J36" s="2"/>
      <c r="K36">
        <f t="shared" si="6"/>
        <v>0</v>
      </c>
      <c r="L36" s="46"/>
      <c r="M36" s="20" t="str">
        <f t="shared" si="3"/>
        <v/>
      </c>
      <c r="N36" s="20" t="str">
        <f t="shared" si="4"/>
        <v/>
      </c>
      <c r="O36" s="20" t="str">
        <f t="shared" si="5"/>
        <v/>
      </c>
    </row>
    <row r="37" spans="1:15" x14ac:dyDescent="0.25">
      <c r="A37" s="26"/>
      <c r="B37" s="2"/>
      <c r="C37" s="38"/>
      <c r="E37" s="7"/>
      <c r="F37" s="43">
        <f t="shared" si="0"/>
        <v>0</v>
      </c>
      <c r="G37" s="41" t="str">
        <f t="shared" si="1"/>
        <v/>
      </c>
      <c r="H37" t="str">
        <f t="shared" si="2"/>
        <v>BDD non renseignée</v>
      </c>
      <c r="J37" s="2"/>
      <c r="K37">
        <f t="shared" si="6"/>
        <v>0</v>
      </c>
      <c r="L37" s="46"/>
      <c r="M37" s="20" t="str">
        <f t="shared" si="3"/>
        <v/>
      </c>
      <c r="N37" s="20" t="str">
        <f t="shared" si="4"/>
        <v/>
      </c>
      <c r="O37" s="20" t="str">
        <f t="shared" si="5"/>
        <v/>
      </c>
    </row>
    <row r="38" spans="1:15" x14ac:dyDescent="0.25">
      <c r="A38" s="26"/>
      <c r="B38" s="2"/>
      <c r="C38" s="38"/>
      <c r="E38" s="7"/>
      <c r="F38" s="43">
        <f t="shared" si="0"/>
        <v>0</v>
      </c>
      <c r="G38" s="41" t="str">
        <f t="shared" si="1"/>
        <v/>
      </c>
      <c r="H38" t="str">
        <f t="shared" si="2"/>
        <v>BDD non renseignée</v>
      </c>
      <c r="J38" s="2"/>
      <c r="K38">
        <f t="shared" si="6"/>
        <v>0</v>
      </c>
      <c r="L38" s="46"/>
      <c r="M38" s="20" t="str">
        <f t="shared" si="3"/>
        <v/>
      </c>
      <c r="N38" s="20" t="str">
        <f t="shared" si="4"/>
        <v/>
      </c>
      <c r="O38" s="20" t="str">
        <f t="shared" si="5"/>
        <v/>
      </c>
    </row>
    <row r="39" spans="1:15" x14ac:dyDescent="0.25">
      <c r="A39" s="26"/>
      <c r="B39" s="2"/>
      <c r="C39" s="38"/>
      <c r="E39" s="7"/>
      <c r="F39" s="43">
        <f t="shared" si="0"/>
        <v>0</v>
      </c>
      <c r="G39" s="41" t="str">
        <f t="shared" si="1"/>
        <v/>
      </c>
      <c r="H39" t="str">
        <f t="shared" si="2"/>
        <v>BDD non renseignée</v>
      </c>
      <c r="J39" s="2"/>
      <c r="K39">
        <f t="shared" si="6"/>
        <v>0</v>
      </c>
      <c r="L39" s="46"/>
      <c r="M39" s="20" t="str">
        <f t="shared" si="3"/>
        <v/>
      </c>
      <c r="N39" s="20" t="str">
        <f t="shared" si="4"/>
        <v/>
      </c>
      <c r="O39" s="20" t="str">
        <f t="shared" si="5"/>
        <v/>
      </c>
    </row>
    <row r="40" spans="1:15" x14ac:dyDescent="0.25">
      <c r="A40" s="26"/>
      <c r="B40" s="2"/>
      <c r="C40" s="38"/>
      <c r="E40" s="7"/>
      <c r="F40" s="43">
        <f t="shared" si="0"/>
        <v>0</v>
      </c>
      <c r="G40" s="41" t="str">
        <f t="shared" si="1"/>
        <v/>
      </c>
      <c r="H40" t="str">
        <f t="shared" si="2"/>
        <v>BDD non renseignée</v>
      </c>
      <c r="J40" s="2"/>
      <c r="K40">
        <f t="shared" si="6"/>
        <v>0</v>
      </c>
      <c r="L40" s="46"/>
      <c r="M40" s="20" t="str">
        <f t="shared" si="3"/>
        <v/>
      </c>
      <c r="N40" s="20" t="str">
        <f t="shared" si="4"/>
        <v/>
      </c>
      <c r="O40" s="20" t="str">
        <f t="shared" si="5"/>
        <v/>
      </c>
    </row>
    <row r="41" spans="1:15" x14ac:dyDescent="0.25">
      <c r="A41" s="26"/>
      <c r="B41" s="2"/>
      <c r="C41" s="38"/>
      <c r="E41" s="7"/>
      <c r="F41" s="43">
        <f t="shared" si="0"/>
        <v>0</v>
      </c>
      <c r="G41" s="41" t="str">
        <f t="shared" si="1"/>
        <v/>
      </c>
      <c r="H41" t="str">
        <f t="shared" si="2"/>
        <v>BDD non renseignée</v>
      </c>
      <c r="J41" s="2"/>
      <c r="K41">
        <f t="shared" si="6"/>
        <v>0</v>
      </c>
      <c r="L41" s="46"/>
      <c r="M41" s="20" t="str">
        <f t="shared" si="3"/>
        <v/>
      </c>
      <c r="N41" s="20" t="str">
        <f t="shared" si="4"/>
        <v/>
      </c>
      <c r="O41" s="20" t="str">
        <f t="shared" si="5"/>
        <v/>
      </c>
    </row>
    <row r="42" spans="1:15" ht="16.5" thickBot="1" x14ac:dyDescent="0.3">
      <c r="A42" s="26"/>
      <c r="B42" s="2"/>
      <c r="C42" s="39"/>
      <c r="E42" s="7"/>
      <c r="F42" s="43">
        <f t="shared" si="0"/>
        <v>0</v>
      </c>
      <c r="G42" s="42" t="str">
        <f t="shared" si="1"/>
        <v/>
      </c>
      <c r="H42" t="str">
        <f t="shared" si="2"/>
        <v>BDD non renseignée</v>
      </c>
      <c r="J42" s="2"/>
      <c r="K42">
        <f t="shared" si="6"/>
        <v>0</v>
      </c>
      <c r="L42" s="47"/>
      <c r="M42" s="20" t="str">
        <f t="shared" si="3"/>
        <v/>
      </c>
      <c r="N42" s="20" t="str">
        <f t="shared" si="4"/>
        <v/>
      </c>
      <c r="O42" s="20" t="str">
        <f t="shared" si="5"/>
        <v/>
      </c>
    </row>
    <row r="43" spans="1:15" ht="16.5" thickTop="1" x14ac:dyDescent="0.25">
      <c r="E43" s="6">
        <f>SUM(E22:E42)</f>
        <v>136</v>
      </c>
      <c r="F43" s="6">
        <f>SUM(F22:F42)</f>
        <v>70</v>
      </c>
      <c r="G43" s="9">
        <f>SUM(G22:G42)</f>
        <v>1</v>
      </c>
      <c r="H43">
        <f>SUM(H22:H42)</f>
        <v>0</v>
      </c>
    </row>
    <row r="45" spans="1:15" ht="21" x14ac:dyDescent="0.35">
      <c r="B45" s="13" t="s">
        <v>49</v>
      </c>
    </row>
    <row r="46" spans="1:15" ht="21" x14ac:dyDescent="0.35">
      <c r="B46" s="13"/>
    </row>
    <row r="47" spans="1:15" x14ac:dyDescent="0.25">
      <c r="B47" t="s">
        <v>20</v>
      </c>
      <c r="E47" s="2" t="s">
        <v>17</v>
      </c>
    </row>
    <row r="48" spans="1:15" x14ac:dyDescent="0.25">
      <c r="B48" s="1" t="str">
        <f>IF(E47="oui","La source de protéine …","")</f>
        <v>La source de protéine …</v>
      </c>
      <c r="C48" s="1"/>
    </row>
    <row r="49" spans="1:11" x14ac:dyDescent="0.25">
      <c r="B49" s="1" t="str">
        <f>IF(E47="oui","Dans la liste ci-dessous des sources traditionnelles de protéines présentes dans votre recette, indiquez si et où elle(s) apparaissent dans le nom commercial du produit","")</f>
        <v>Dans la liste ci-dessous des sources traditionnelles de protéines présentes dans votre recette, indiquez si et où elle(s) apparaissent dans le nom commercial du produit</v>
      </c>
      <c r="C49" s="30"/>
    </row>
    <row r="50" spans="1:11" ht="173.25" x14ac:dyDescent="0.25">
      <c r="A50" s="32"/>
      <c r="B50" s="32" t="s">
        <v>67</v>
      </c>
      <c r="C50" s="32"/>
      <c r="D50" s="32"/>
      <c r="E50" s="32"/>
      <c r="F50" s="14" t="s">
        <v>65</v>
      </c>
      <c r="G50" s="14" t="s">
        <v>68</v>
      </c>
      <c r="H50" s="32" t="s">
        <v>76</v>
      </c>
      <c r="I50" s="32" t="s">
        <v>83</v>
      </c>
      <c r="J50" s="32" t="s">
        <v>81</v>
      </c>
      <c r="K50" s="32" t="s">
        <v>82</v>
      </c>
    </row>
    <row r="51" spans="1:11" x14ac:dyDescent="0.25">
      <c r="B51" s="30" t="str">
        <f t="array" ref="B51">IFERROR(INDEX(nom_ingrédient,SMALL(IF(trouver_sourceTradiProtéine=1,ROW(trouver_sourceTradiProtéine)-17,9^9),ROW(1:1))),"")</f>
        <v/>
      </c>
      <c r="C51" s="30"/>
      <c r="F51" s="33" t="str">
        <f t="shared" ref="F51:F58" si="7">IFERROR(VLOOKUP(B51,BDD_TCD,25,FALSE)*100/VLOOKUP(B51,BDD_TCD,45,FALSE),"")</f>
        <v/>
      </c>
      <c r="G51" s="33" t="str">
        <f t="shared" ref="G51:G58" si="8">IFERROR(VLOOKUP(B51,BDD_TCD,25,FALSE)*100/VLOOKUP(B51,BDD_TCD,44,FALSE),"")</f>
        <v/>
      </c>
      <c r="H51" s="1" t="str">
        <f>IFERROR(VLOOKUP(B51,$C$124:$E$144,3,FALSE),"")</f>
        <v/>
      </c>
      <c r="I51" s="1" t="str">
        <f>IFERROR(VLOOKUP(B51,$C$22:$G$42,4,FALSE),"")</f>
        <v/>
      </c>
      <c r="J51" s="9" t="str">
        <f>IFERROR(I51/$F$43,"")</f>
        <v/>
      </c>
      <c r="K51" s="9" t="str">
        <f>IFERROR(I51/SUM($I$51:$I$58),"")</f>
        <v/>
      </c>
    </row>
    <row r="52" spans="1:11" x14ac:dyDescent="0.25">
      <c r="B52" s="30" t="str">
        <f t="array" ref="B52">IFERROR(INDEX(nom_ingrédient,SMALL(IF(trouver_sourceTradiProtéine=1,ROW(trouver_sourceTradiProtéine)-17,9^9),ROW(2:2))),"")</f>
        <v/>
      </c>
      <c r="C52" s="30"/>
      <c r="F52" s="33" t="str">
        <f t="shared" si="7"/>
        <v/>
      </c>
      <c r="G52" s="33" t="str">
        <f t="shared" si="8"/>
        <v/>
      </c>
      <c r="H52" s="1" t="str">
        <f>IFERROR(VLOOKUP(B52,$C$124:$E$144,3,FALSE),"")</f>
        <v/>
      </c>
      <c r="I52" s="1" t="str">
        <f t="shared" ref="I52:I58" si="9">IFERROR(VLOOKUP(B52,$C$22:$G$42,4,FALSE),"")</f>
        <v/>
      </c>
      <c r="J52" s="9" t="str">
        <f t="shared" ref="J52:J58" si="10">IFERROR(I52/$F$43,"")</f>
        <v/>
      </c>
      <c r="K52" s="9" t="str">
        <f t="shared" ref="K52:K58" si="11">IFERROR(I52/SUM($I$51:$I$58),"")</f>
        <v/>
      </c>
    </row>
    <row r="53" spans="1:11" x14ac:dyDescent="0.25">
      <c r="B53" s="30" t="str">
        <f t="array" ref="B53">IFERROR(INDEX(nom_ingrédient,SMALL(IF(trouver_sourceTradiProtéine=1,ROW(trouver_sourceTradiProtéine)-17,9^9),ROW(3:3))),"")</f>
        <v/>
      </c>
      <c r="C53" s="30"/>
      <c r="F53" s="33" t="str">
        <f t="shared" si="7"/>
        <v/>
      </c>
      <c r="G53" s="33" t="str">
        <f t="shared" si="8"/>
        <v/>
      </c>
      <c r="H53" s="1" t="str">
        <f>IFERROR(VLOOKUP(B53,$C$124:$E$144,3,FALSE),"")</f>
        <v/>
      </c>
      <c r="I53" s="1" t="str">
        <f t="shared" si="9"/>
        <v/>
      </c>
      <c r="J53" s="9" t="str">
        <f t="shared" si="10"/>
        <v/>
      </c>
      <c r="K53" s="9" t="str">
        <f t="shared" si="11"/>
        <v/>
      </c>
    </row>
    <row r="54" spans="1:11" x14ac:dyDescent="0.25">
      <c r="B54" s="30" t="str">
        <f t="array" ref="B54">IFERROR(INDEX(nom_ingrédient,SMALL(IF(trouver_sourceTradiProtéine=1,ROW(trouver_sourceTradiProtéine)-17,9^9),ROW(4:4))),"")</f>
        <v/>
      </c>
      <c r="C54" s="30"/>
      <c r="F54" s="33" t="str">
        <f t="shared" si="7"/>
        <v/>
      </c>
      <c r="G54" s="33" t="str">
        <f t="shared" si="8"/>
        <v/>
      </c>
      <c r="H54" s="1" t="str">
        <f>IFERROR(VLOOKUP(B54,$C$124:$E$144,3,FALSE),"")</f>
        <v/>
      </c>
      <c r="I54" s="1" t="str">
        <f t="shared" si="9"/>
        <v/>
      </c>
      <c r="J54" s="9" t="str">
        <f t="shared" si="10"/>
        <v/>
      </c>
      <c r="K54" s="9" t="str">
        <f t="shared" si="11"/>
        <v/>
      </c>
    </row>
    <row r="55" spans="1:11" x14ac:dyDescent="0.25">
      <c r="B55" s="30" t="str">
        <f t="array" ref="B55">IFERROR(INDEX(nom_ingrédient,SMALL(IF(trouver_sourceTradiProtéine=1,ROW(trouver_sourceTradiProtéine)-17,9^9),ROW(5:5))),"")</f>
        <v/>
      </c>
      <c r="C55" s="30"/>
      <c r="F55" s="33" t="str">
        <f t="shared" si="7"/>
        <v/>
      </c>
      <c r="G55" s="33" t="str">
        <f t="shared" si="8"/>
        <v/>
      </c>
      <c r="H55" s="1" t="str">
        <f t="shared" ref="H55:H58" si="12">IFERROR(VLOOKUP(B55,$C$124:$E$144,3,FALSE),"")</f>
        <v/>
      </c>
      <c r="I55" s="1" t="str">
        <f t="shared" si="9"/>
        <v/>
      </c>
      <c r="J55" s="9" t="str">
        <f t="shared" si="10"/>
        <v/>
      </c>
      <c r="K55" s="9" t="str">
        <f t="shared" si="11"/>
        <v/>
      </c>
    </row>
    <row r="56" spans="1:11" x14ac:dyDescent="0.25">
      <c r="B56" s="30" t="str">
        <f t="array" ref="B56">IFERROR(INDEX(nom_ingrédient,SMALL(IF(trouver_sourceTradiProtéine=1,ROW(trouver_sourceTradiProtéine)-17,9^9),ROW(6:6))),"")</f>
        <v/>
      </c>
      <c r="C56" s="30"/>
      <c r="F56" s="33" t="str">
        <f t="shared" si="7"/>
        <v/>
      </c>
      <c r="G56" s="33" t="str">
        <f t="shared" si="8"/>
        <v/>
      </c>
      <c r="H56" s="1" t="str">
        <f t="shared" si="12"/>
        <v/>
      </c>
      <c r="I56" s="1" t="str">
        <f t="shared" si="9"/>
        <v/>
      </c>
      <c r="J56" s="9" t="str">
        <f t="shared" si="10"/>
        <v/>
      </c>
      <c r="K56" s="9" t="str">
        <f t="shared" si="11"/>
        <v/>
      </c>
    </row>
    <row r="57" spans="1:11" x14ac:dyDescent="0.25">
      <c r="B57" s="30" t="str">
        <f t="array" ref="B57">IFERROR(INDEX(nom_ingrédient,SMALL(IF(trouver_sourceTradiProtéine=1,ROW(trouver_sourceTradiProtéine)-17,9^9),ROW(7:7))),"")</f>
        <v/>
      </c>
      <c r="C57" s="30"/>
      <c r="F57" s="33" t="str">
        <f t="shared" si="7"/>
        <v/>
      </c>
      <c r="G57" s="33" t="str">
        <f t="shared" si="8"/>
        <v/>
      </c>
      <c r="H57" s="1" t="str">
        <f t="shared" si="12"/>
        <v/>
      </c>
      <c r="I57" s="1" t="str">
        <f t="shared" si="9"/>
        <v/>
      </c>
      <c r="J57" s="9" t="str">
        <f t="shared" si="10"/>
        <v/>
      </c>
      <c r="K57" s="9" t="str">
        <f t="shared" si="11"/>
        <v/>
      </c>
    </row>
    <row r="58" spans="1:11" x14ac:dyDescent="0.25">
      <c r="B58" s="30" t="str">
        <f t="array" ref="B58">IFERROR(INDEX(nom_ingrédient,SMALL(IF(trouver_sourceTradiProtéine=1,ROW(trouver_sourceTradiProtéine)-17,9^9),ROW(12:12))),"")</f>
        <v/>
      </c>
      <c r="C58" s="30"/>
      <c r="F58" s="33" t="str">
        <f t="shared" si="7"/>
        <v/>
      </c>
      <c r="G58" s="33" t="str">
        <f t="shared" si="8"/>
        <v/>
      </c>
      <c r="H58" s="1" t="str">
        <f t="shared" si="12"/>
        <v/>
      </c>
      <c r="I58" s="1" t="str">
        <f t="shared" si="9"/>
        <v/>
      </c>
      <c r="J58" s="9" t="str">
        <f t="shared" si="10"/>
        <v/>
      </c>
      <c r="K58" s="9" t="str">
        <f t="shared" si="11"/>
        <v/>
      </c>
    </row>
    <row r="59" spans="1:11" x14ac:dyDescent="0.25">
      <c r="B59" s="1" t="str">
        <f>IF(E47="oui","La recette contient-elle de l'œuf ?","")</f>
        <v>La recette contient-elle de l'œuf ?</v>
      </c>
      <c r="E59" s="2" t="str">
        <f>IF(C1="sauce","oui","non")</f>
        <v>non</v>
      </c>
    </row>
    <row r="60" spans="1:11" x14ac:dyDescent="0.25">
      <c r="B60" s="1" t="str">
        <f>IF(OR(C2="dessert de fruit",C2="dessert lacté",C2="autre dessert"),"Le nom de la recette sucrée mentionne un produit laitier comme seul ou principal ingrédient de la recette","")</f>
        <v>Le nom de la recette sucrée mentionne un produit laitier comme seul ou principal ingrédient de la recette</v>
      </c>
      <c r="E60" s="2" t="s">
        <v>17</v>
      </c>
    </row>
    <row r="61" spans="1:11" x14ac:dyDescent="0.25">
      <c r="B61" s="1" t="str">
        <f>IF(E60="oui","Dans la liste ci-dessous des produits laitiers de votre recette, indiquez celui ou ceux utilisé(s) dans le nom commercial du produit en sélectionnant l'option OUI","")</f>
        <v>Dans la liste ci-dessous des produits laitiers de votre recette, indiquez celui ou ceux utilisé(s) dans le nom commercial du produit en sélectionnant l'option OUI</v>
      </c>
    </row>
    <row r="62" spans="1:11" ht="126" x14ac:dyDescent="0.25">
      <c r="A62" s="32"/>
      <c r="B62" s="32" t="s">
        <v>70</v>
      </c>
      <c r="C62" s="32" t="s">
        <v>64</v>
      </c>
      <c r="D62" s="32"/>
      <c r="F62" s="32" t="s">
        <v>77</v>
      </c>
      <c r="G62" s="32"/>
    </row>
    <row r="63" spans="1:11" x14ac:dyDescent="0.25">
      <c r="B63" s="1" t="str">
        <f t="array" ref="B63">IFERROR(INDEX(nom_ingrédient,SMALL(IF(trouver_PdtLaitier=1,ROW(trouver_PdtLaitier)-17,9^9),ROW(1:1))),"")</f>
        <v/>
      </c>
      <c r="C63" s="2" t="s">
        <v>17</v>
      </c>
      <c r="F63" s="33" t="str">
        <f>IFERROR(IF(C63="oui",VLOOKUP(B63,BDD_TCD,25,FALSE)*100/VLOOKUP(B63,BDD_TCD,45,FALSE),""),"")</f>
        <v/>
      </c>
      <c r="G63" s="32"/>
    </row>
    <row r="64" spans="1:11" x14ac:dyDescent="0.25">
      <c r="B64" s="1" t="str">
        <f t="array" ref="B64">IFERROR(INDEX(nom_ingrédient,SMALL(IF(trouver_PdtLaitier=1,ROW(trouver_PdtLaitier)-17,9^9),ROW(2:2))),"")</f>
        <v/>
      </c>
      <c r="C64" s="2"/>
      <c r="F64" s="33" t="str">
        <f>IFERROR(IF(C64="oui",VLOOKUP(B64,BDD_TCD,25,FALSE)*100/VLOOKUP(B64,BDD_TCD,45,FALSE),""),"")</f>
        <v/>
      </c>
      <c r="G64" s="32"/>
    </row>
    <row r="65" spans="2:7" x14ac:dyDescent="0.25">
      <c r="B65" s="1" t="str">
        <f t="array" ref="B65">IFERROR(INDEX(nom_ingrédient,SMALL(IF(trouver_PdtLaitier=1,ROW(trouver_PdtLaitier)-17,9^9),ROW(3:3))),"")</f>
        <v/>
      </c>
      <c r="C65" s="2"/>
      <c r="F65" s="33" t="str">
        <f>IFERROR(IF(C65="oui",VLOOKUP(B65,BDD_TCD,25,FALSE)*100/VLOOKUP(B65,BDD_TCD,45,FALSE),""),"")</f>
        <v/>
      </c>
      <c r="G65" s="32"/>
    </row>
    <row r="66" spans="2:7" x14ac:dyDescent="0.25">
      <c r="B66" s="1" t="str">
        <f t="array" ref="B66">IFERROR(INDEX(nom_ingrédient,SMALL(IF(trouver_PdtLaitier=1,ROW(trouver_PdtLaitier)-17,9^9),ROW(4:4))),"")</f>
        <v/>
      </c>
      <c r="C66" s="2"/>
      <c r="F66" s="33" t="str">
        <f>IFERROR(IF(C66="oui",VLOOKUP(B66,BDD_TCD,25,FALSE)*100/VLOOKUP(B66,BDD_TCD,45,FALSE),""),"")</f>
        <v/>
      </c>
      <c r="G66" s="32"/>
    </row>
    <row r="67" spans="2:7" x14ac:dyDescent="0.25">
      <c r="B67" s="1" t="str">
        <f t="array" ref="B67">IFERROR(INDEX(nom_ingrédient,SMALL(IF(trouver_PdtLaitier=1,ROW(trouver_PdtLaitier)-17,9^9),ROW(5:5))),"")</f>
        <v/>
      </c>
      <c r="C67" s="2"/>
      <c r="F67" s="33" t="str">
        <f>IFERROR(IF(C67="oui",VLOOKUP(B67,BDD_TCD,25,FALSE)*100/VLOOKUP(B67,BDD_TCD,45,FALSE),""),"")</f>
        <v/>
      </c>
      <c r="G67" s="32"/>
    </row>
    <row r="68" spans="2:7" x14ac:dyDescent="0.25">
      <c r="G68" s="32"/>
    </row>
    <row r="69" spans="2:7" x14ac:dyDescent="0.25">
      <c r="B69" s="1" t="str">
        <f>IF(OR(C2="base protidique",C2="entrée",C2="garniture d'accompagnement",C2="plat complet",C2="potage / soupe",C2="sauce",C2="autre recette salée",C2="jus de légumes"),"Un fromage est-il mentionné dans la dénomination du produit ?","")</f>
        <v/>
      </c>
      <c r="E69" s="2" t="s">
        <v>17</v>
      </c>
      <c r="G69" s="32"/>
    </row>
    <row r="70" spans="2:7" x14ac:dyDescent="0.25">
      <c r="B70" s="1" t="str">
        <f>IF(E69="oui","Dans la liste ci-dessous des fromages rentrant dans la composition de votre recette, indiquez celui ou ceux utilisé(s) dans le nom commercial du produit en sélectionnant l'option OUI","")</f>
        <v>Dans la liste ci-dessous des fromages rentrant dans la composition de votre recette, indiquez celui ou ceux utilisé(s) dans le nom commercial du produit en sélectionnant l'option OUI</v>
      </c>
      <c r="G70" s="32"/>
    </row>
    <row r="71" spans="2:7" ht="126" x14ac:dyDescent="0.25">
      <c r="B71" s="32" t="s">
        <v>70</v>
      </c>
      <c r="C71" s="32" t="s">
        <v>64</v>
      </c>
      <c r="D71" s="32"/>
      <c r="F71" s="32" t="s">
        <v>77</v>
      </c>
      <c r="G71" s="32"/>
    </row>
    <row r="72" spans="2:7" x14ac:dyDescent="0.25">
      <c r="B72" s="1" t="str">
        <f t="array" ref="B72">IFERROR(INDEX(nom_ingrédient,SMALL(IF(trouver_fromage=1,ROW(trouver_fromage)-17,9^9),ROW(1:1))),"")</f>
        <v/>
      </c>
      <c r="C72" s="2" t="s">
        <v>17</v>
      </c>
      <c r="F72" s="33" t="str">
        <f>IFERROR(IF(C72="oui",VLOOKUP(B72,BDD_TCD,25,FALSE)*100/VLOOKUP(B72,BDD_TCD,45,FALSE),""),"")</f>
        <v/>
      </c>
      <c r="G72" s="32"/>
    </row>
    <row r="73" spans="2:7" x14ac:dyDescent="0.25">
      <c r="B73" s="1" t="str">
        <f t="array" ref="B73">IFERROR(INDEX(nom_ingrédient,SMALL(IF(trouver_fromage=1,ROW(trouver_fromage)-17,9^9),ROW(2:2))),"")</f>
        <v/>
      </c>
      <c r="C73" s="2"/>
      <c r="F73" s="33" t="str">
        <f>IFERROR(IF(C73="oui",VLOOKUP(B73,BDD_TCD,25,FALSE)*100/VLOOKUP(B73,BDD_TCD,45,FALSE),""),"")</f>
        <v/>
      </c>
    </row>
    <row r="74" spans="2:7" x14ac:dyDescent="0.25">
      <c r="B74" s="1" t="str">
        <f t="array" ref="B74">IFERROR(INDEX(nom_ingrédient,SMALL(IF(trouver_fromage=1,ROW(trouver_fromage)-17,9^9),ROW(3:3))),"")</f>
        <v/>
      </c>
      <c r="C74" s="2"/>
      <c r="F74" s="33" t="str">
        <f>IFERROR(IF(C74="oui",VLOOKUP(B74,BDD_TCD,25,FALSE)*100/VLOOKUP(B74,BDD_TCD,45,FALSE),""),"")</f>
        <v/>
      </c>
    </row>
    <row r="75" spans="2:7" x14ac:dyDescent="0.25">
      <c r="B75" s="1" t="str">
        <f t="array" ref="B75">IFERROR(INDEX(nom_ingrédient,SMALL(IF(trouver_fromage=1,ROW(trouver_fromage)-17,9^9),ROW(4:4))),"")</f>
        <v/>
      </c>
      <c r="C75" s="2"/>
      <c r="F75" s="33" t="str">
        <f>IFERROR(IF(C75="oui",VLOOKUP(B75,BDD_TCD,25,FALSE)*100/VLOOKUP(B75,BDD_TCD,45,FALSE),""),"")</f>
        <v/>
      </c>
    </row>
    <row r="76" spans="2:7" x14ac:dyDescent="0.25">
      <c r="B76" s="1" t="str">
        <f t="array" ref="B76">IFERROR(INDEX(nom_ingrédient,SMALL(IF(trouver_fromage=1,ROW(trouver_fromage)-17,9^9),ROW(5:5))),"")</f>
        <v/>
      </c>
      <c r="C76" s="2"/>
      <c r="F76" s="33" t="str">
        <f>IFERROR(IF(C76="oui",VLOOKUP(B76,BDD_TCD,25,FALSE)*100/VLOOKUP(B76,BDD_TCD,45,FALSE),""),"")</f>
        <v/>
      </c>
    </row>
    <row r="80" spans="2:7" x14ac:dyDescent="0.25">
      <c r="B80" t="s">
        <v>9</v>
      </c>
      <c r="C80" s="2">
        <v>70</v>
      </c>
      <c r="D80" s="2"/>
      <c r="E80" t="s">
        <v>10</v>
      </c>
    </row>
    <row r="90" spans="2:2" x14ac:dyDescent="0.25">
      <c r="B90" s="21" t="s">
        <v>55</v>
      </c>
    </row>
    <row r="91" spans="2:2" ht="21" x14ac:dyDescent="0.35">
      <c r="B91" s="13"/>
    </row>
    <row r="92" spans="2:2" ht="21" x14ac:dyDescent="0.35">
      <c r="B92" s="13" t="s">
        <v>52</v>
      </c>
    </row>
    <row r="93" spans="2:2" x14ac:dyDescent="0.25">
      <c r="B93" s="21" t="s">
        <v>53</v>
      </c>
    </row>
    <row r="94" spans="2:2" ht="21" x14ac:dyDescent="0.35">
      <c r="B94" s="13"/>
    </row>
    <row r="95" spans="2:2" ht="21" x14ac:dyDescent="0.35">
      <c r="B95" s="13"/>
    </row>
    <row r="96" spans="2:2" ht="21" x14ac:dyDescent="0.35">
      <c r="B96" s="13" t="s">
        <v>30</v>
      </c>
    </row>
    <row r="97" spans="1:11" ht="21" x14ac:dyDescent="0.35">
      <c r="B97" s="13"/>
      <c r="E97" t="s">
        <v>24</v>
      </c>
    </row>
    <row r="98" spans="1:11" x14ac:dyDescent="0.25">
      <c r="B98" s="3" t="s">
        <v>23</v>
      </c>
      <c r="C98" s="3" t="s">
        <v>8</v>
      </c>
      <c r="D98" s="3"/>
      <c r="E98" s="3" t="s">
        <v>39</v>
      </c>
      <c r="F98" s="3" t="s">
        <v>40</v>
      </c>
      <c r="G98" s="3" t="s">
        <v>41</v>
      </c>
      <c r="H98" s="3" t="s">
        <v>42</v>
      </c>
      <c r="I98" s="3" t="s">
        <v>43</v>
      </c>
      <c r="J98" s="3" t="s">
        <v>44</v>
      </c>
      <c r="K98" s="3" t="s">
        <v>45</v>
      </c>
    </row>
    <row r="99" spans="1:11" x14ac:dyDescent="0.25">
      <c r="A99" s="27" t="str">
        <f t="shared" ref="A99:A119" si="13">A22</f>
        <v>oui</v>
      </c>
      <c r="B99" t="str">
        <f t="shared" ref="B99:B119" si="14">IFERROR(VLOOKUP(C99,BDD_TCD,2,FALSE),"")</f>
        <v/>
      </c>
      <c r="C99" t="str">
        <f t="shared" ref="C99:C119" si="15">C22</f>
        <v>Riz complet, sec</v>
      </c>
      <c r="E99" t="str">
        <f t="shared" ref="E99:E119" si="16">IFERROR(VLOOKUP($C99,BDD_TCD,25,FALSE)*$F22/Grammage_portion,"0")</f>
        <v>0</v>
      </c>
      <c r="F99" t="str">
        <f t="shared" ref="F99:F119" si="17">IFERROR(VLOOKUP($C99,BDD_TCD,57,FALSE)*$F22/Grammage_portion,"0")</f>
        <v>0</v>
      </c>
      <c r="G99" t="str">
        <f t="shared" ref="G99:G119" si="18">IFERROR(VLOOKUP($C99,BDD_TCD,32,FALSE)*$F22/Grammage_portion,"")</f>
        <v/>
      </c>
      <c r="H99" t="str">
        <f t="shared" ref="H99:H119" si="19">IFERROR(VLOOKUP($C99,BDD_TCD,38,FALSE)*$F22/Grammage_portion,"")</f>
        <v/>
      </c>
      <c r="I99" t="str">
        <f t="shared" ref="I99:I119" si="20">IFERROR(VLOOKUP($C99,BDD_TCD,9,FALSE)*$F22/Grammage_portion,"")</f>
        <v/>
      </c>
      <c r="J99" t="str">
        <f t="shared" ref="J99:J119" si="21">IFERROR(VLOOKUP($C99,BDD_TCD,44,FALSE)*$F22/Grammage_portion,"")</f>
        <v/>
      </c>
      <c r="K99" t="str">
        <f t="shared" ref="K99:K119" si="22">IFERROR(VLOOKUP($C99,BDD_TCD,45,FALSE)*$F22/Grammage_portion,"")</f>
        <v/>
      </c>
    </row>
    <row r="100" spans="1:11" x14ac:dyDescent="0.25">
      <c r="A100" s="27">
        <f t="shared" si="13"/>
        <v>0</v>
      </c>
      <c r="B100" t="str">
        <f t="shared" si="14"/>
        <v/>
      </c>
      <c r="C100" t="str">
        <f t="shared" si="15"/>
        <v>Cannelle</v>
      </c>
      <c r="E100" t="str">
        <f t="shared" si="16"/>
        <v>0</v>
      </c>
      <c r="F100" t="str">
        <f t="shared" si="17"/>
        <v>0</v>
      </c>
      <c r="G100" t="str">
        <f t="shared" si="18"/>
        <v/>
      </c>
      <c r="H100" t="str">
        <f t="shared" si="19"/>
        <v/>
      </c>
      <c r="I100" t="str">
        <f t="shared" si="20"/>
        <v/>
      </c>
      <c r="J100" t="str">
        <f t="shared" si="21"/>
        <v/>
      </c>
      <c r="K100" t="str">
        <f t="shared" si="22"/>
        <v/>
      </c>
    </row>
    <row r="101" spans="1:11" x14ac:dyDescent="0.25">
      <c r="A101" s="27" t="str">
        <f t="shared" si="13"/>
        <v>oui</v>
      </c>
      <c r="B101" t="str">
        <f t="shared" si="14"/>
        <v/>
      </c>
      <c r="C101" t="str">
        <f t="shared" si="15"/>
        <v>Sucre roux</v>
      </c>
      <c r="E101" t="str">
        <f t="shared" si="16"/>
        <v>0</v>
      </c>
      <c r="F101" t="str">
        <f t="shared" si="17"/>
        <v>0</v>
      </c>
      <c r="G101" t="str">
        <f t="shared" si="18"/>
        <v/>
      </c>
      <c r="H101" t="str">
        <f t="shared" si="19"/>
        <v/>
      </c>
      <c r="I101" t="str">
        <f t="shared" si="20"/>
        <v/>
      </c>
      <c r="J101" t="str">
        <f t="shared" si="21"/>
        <v/>
      </c>
      <c r="K101" t="str">
        <f t="shared" si="22"/>
        <v/>
      </c>
    </row>
    <row r="102" spans="1:11" x14ac:dyDescent="0.25">
      <c r="A102" s="27">
        <f t="shared" si="13"/>
        <v>0</v>
      </c>
      <c r="B102" t="str">
        <f t="shared" si="14"/>
        <v/>
      </c>
      <c r="C102" t="str">
        <f t="shared" si="15"/>
        <v>Lait entier, UHT</v>
      </c>
      <c r="E102" t="str">
        <f t="shared" si="16"/>
        <v>0</v>
      </c>
      <c r="F102" t="str">
        <f t="shared" si="17"/>
        <v>0</v>
      </c>
      <c r="G102" t="str">
        <f t="shared" si="18"/>
        <v/>
      </c>
      <c r="H102" t="str">
        <f t="shared" si="19"/>
        <v/>
      </c>
      <c r="I102" t="str">
        <f t="shared" si="20"/>
        <v/>
      </c>
      <c r="J102" t="str">
        <f t="shared" si="21"/>
        <v/>
      </c>
      <c r="K102" t="str">
        <f t="shared" si="22"/>
        <v/>
      </c>
    </row>
    <row r="103" spans="1:11" x14ac:dyDescent="0.25">
      <c r="A103" s="27">
        <f t="shared" si="13"/>
        <v>0</v>
      </c>
      <c r="B103" t="str">
        <f t="shared" si="14"/>
        <v/>
      </c>
      <c r="C103">
        <f t="shared" si="15"/>
        <v>0</v>
      </c>
      <c r="E103" t="str">
        <f t="shared" si="16"/>
        <v>0</v>
      </c>
      <c r="F103" t="str">
        <f t="shared" si="17"/>
        <v>0</v>
      </c>
      <c r="G103" t="str">
        <f t="shared" si="18"/>
        <v/>
      </c>
      <c r="H103" t="str">
        <f t="shared" si="19"/>
        <v/>
      </c>
      <c r="I103" t="str">
        <f t="shared" si="20"/>
        <v/>
      </c>
      <c r="J103" t="str">
        <f t="shared" si="21"/>
        <v/>
      </c>
      <c r="K103" t="str">
        <f t="shared" si="22"/>
        <v/>
      </c>
    </row>
    <row r="104" spans="1:11" x14ac:dyDescent="0.25">
      <c r="A104" s="27">
        <f t="shared" si="13"/>
        <v>0</v>
      </c>
      <c r="B104" t="str">
        <f t="shared" si="14"/>
        <v/>
      </c>
      <c r="C104">
        <f t="shared" si="15"/>
        <v>0</v>
      </c>
      <c r="E104" t="str">
        <f t="shared" si="16"/>
        <v>0</v>
      </c>
      <c r="F104" t="str">
        <f t="shared" si="17"/>
        <v>0</v>
      </c>
      <c r="G104" t="str">
        <f t="shared" si="18"/>
        <v/>
      </c>
      <c r="H104" t="str">
        <f t="shared" si="19"/>
        <v/>
      </c>
      <c r="I104" t="str">
        <f t="shared" si="20"/>
        <v/>
      </c>
      <c r="J104" t="str">
        <f t="shared" si="21"/>
        <v/>
      </c>
      <c r="K104" t="str">
        <f t="shared" si="22"/>
        <v/>
      </c>
    </row>
    <row r="105" spans="1:11" x14ac:dyDescent="0.25">
      <c r="A105" s="27">
        <f t="shared" si="13"/>
        <v>0</v>
      </c>
      <c r="B105" t="str">
        <f t="shared" si="14"/>
        <v/>
      </c>
      <c r="C105">
        <f t="shared" si="15"/>
        <v>0</v>
      </c>
      <c r="E105" t="str">
        <f t="shared" si="16"/>
        <v>0</v>
      </c>
      <c r="F105" t="str">
        <f t="shared" si="17"/>
        <v>0</v>
      </c>
      <c r="G105" t="str">
        <f t="shared" si="18"/>
        <v/>
      </c>
      <c r="H105" t="str">
        <f t="shared" si="19"/>
        <v/>
      </c>
      <c r="I105" t="str">
        <f t="shared" si="20"/>
        <v/>
      </c>
      <c r="J105" t="str">
        <f t="shared" si="21"/>
        <v/>
      </c>
      <c r="K105" t="str">
        <f t="shared" si="22"/>
        <v/>
      </c>
    </row>
    <row r="106" spans="1:11" x14ac:dyDescent="0.25">
      <c r="A106" s="27">
        <f t="shared" si="13"/>
        <v>0</v>
      </c>
      <c r="B106" t="str">
        <f t="shared" si="14"/>
        <v/>
      </c>
      <c r="C106">
        <f t="shared" si="15"/>
        <v>0</v>
      </c>
      <c r="E106" t="str">
        <f t="shared" si="16"/>
        <v>0</v>
      </c>
      <c r="F106" t="str">
        <f t="shared" si="17"/>
        <v>0</v>
      </c>
      <c r="G106" t="str">
        <f t="shared" si="18"/>
        <v/>
      </c>
      <c r="H106" t="str">
        <f t="shared" si="19"/>
        <v/>
      </c>
      <c r="I106" t="str">
        <f t="shared" si="20"/>
        <v/>
      </c>
      <c r="J106" t="str">
        <f t="shared" si="21"/>
        <v/>
      </c>
      <c r="K106" t="str">
        <f t="shared" si="22"/>
        <v/>
      </c>
    </row>
    <row r="107" spans="1:11" x14ac:dyDescent="0.25">
      <c r="A107" s="27">
        <f t="shared" si="13"/>
        <v>0</v>
      </c>
      <c r="B107" t="str">
        <f t="shared" si="14"/>
        <v/>
      </c>
      <c r="C107">
        <f t="shared" si="15"/>
        <v>0</v>
      </c>
      <c r="E107" t="str">
        <f t="shared" si="16"/>
        <v>0</v>
      </c>
      <c r="F107" t="str">
        <f t="shared" si="17"/>
        <v>0</v>
      </c>
      <c r="G107" t="str">
        <f t="shared" si="18"/>
        <v/>
      </c>
      <c r="H107" t="str">
        <f t="shared" si="19"/>
        <v/>
      </c>
      <c r="I107" t="str">
        <f t="shared" si="20"/>
        <v/>
      </c>
      <c r="J107" t="str">
        <f t="shared" si="21"/>
        <v/>
      </c>
      <c r="K107" t="str">
        <f t="shared" si="22"/>
        <v/>
      </c>
    </row>
    <row r="108" spans="1:11" x14ac:dyDescent="0.25">
      <c r="A108" s="27">
        <f t="shared" si="13"/>
        <v>0</v>
      </c>
      <c r="B108" t="str">
        <f t="shared" si="14"/>
        <v/>
      </c>
      <c r="C108">
        <f t="shared" si="15"/>
        <v>0</v>
      </c>
      <c r="E108" t="str">
        <f t="shared" si="16"/>
        <v>0</v>
      </c>
      <c r="F108" t="str">
        <f t="shared" si="17"/>
        <v>0</v>
      </c>
      <c r="G108" t="str">
        <f t="shared" si="18"/>
        <v/>
      </c>
      <c r="H108" t="str">
        <f t="shared" si="19"/>
        <v/>
      </c>
      <c r="I108" t="str">
        <f t="shared" si="20"/>
        <v/>
      </c>
      <c r="J108" t="str">
        <f t="shared" si="21"/>
        <v/>
      </c>
      <c r="K108" t="str">
        <f t="shared" si="22"/>
        <v/>
      </c>
    </row>
    <row r="109" spans="1:11" x14ac:dyDescent="0.25">
      <c r="A109" s="27">
        <f t="shared" si="13"/>
        <v>0</v>
      </c>
      <c r="B109" t="str">
        <f t="shared" si="14"/>
        <v/>
      </c>
      <c r="C109">
        <f t="shared" si="15"/>
        <v>0</v>
      </c>
      <c r="E109" t="str">
        <f t="shared" si="16"/>
        <v>0</v>
      </c>
      <c r="F109" t="str">
        <f t="shared" si="17"/>
        <v>0</v>
      </c>
      <c r="G109" t="str">
        <f t="shared" si="18"/>
        <v/>
      </c>
      <c r="H109" t="str">
        <f t="shared" si="19"/>
        <v/>
      </c>
      <c r="I109" t="str">
        <f t="shared" si="20"/>
        <v/>
      </c>
      <c r="J109" t="str">
        <f t="shared" si="21"/>
        <v/>
      </c>
      <c r="K109" t="str">
        <f t="shared" si="22"/>
        <v/>
      </c>
    </row>
    <row r="110" spans="1:11" x14ac:dyDescent="0.25">
      <c r="A110" s="27">
        <f t="shared" si="13"/>
        <v>0</v>
      </c>
      <c r="B110" t="str">
        <f t="shared" si="14"/>
        <v/>
      </c>
      <c r="C110">
        <f t="shared" si="15"/>
        <v>0</v>
      </c>
      <c r="E110" t="str">
        <f t="shared" si="16"/>
        <v>0</v>
      </c>
      <c r="F110" t="str">
        <f t="shared" si="17"/>
        <v>0</v>
      </c>
      <c r="G110" t="str">
        <f t="shared" si="18"/>
        <v/>
      </c>
      <c r="H110" t="str">
        <f t="shared" si="19"/>
        <v/>
      </c>
      <c r="I110" t="str">
        <f t="shared" si="20"/>
        <v/>
      </c>
      <c r="J110" t="str">
        <f t="shared" si="21"/>
        <v/>
      </c>
      <c r="K110" t="str">
        <f t="shared" si="22"/>
        <v/>
      </c>
    </row>
    <row r="111" spans="1:11" x14ac:dyDescent="0.25">
      <c r="A111" s="27">
        <f t="shared" si="13"/>
        <v>0</v>
      </c>
      <c r="B111" t="str">
        <f t="shared" si="14"/>
        <v/>
      </c>
      <c r="C111">
        <f t="shared" si="15"/>
        <v>0</v>
      </c>
      <c r="E111" t="str">
        <f t="shared" si="16"/>
        <v>0</v>
      </c>
      <c r="F111" t="str">
        <f t="shared" si="17"/>
        <v>0</v>
      </c>
      <c r="G111" t="str">
        <f t="shared" si="18"/>
        <v/>
      </c>
      <c r="H111" t="str">
        <f t="shared" si="19"/>
        <v/>
      </c>
      <c r="I111" t="str">
        <f t="shared" si="20"/>
        <v/>
      </c>
      <c r="J111" t="str">
        <f t="shared" si="21"/>
        <v/>
      </c>
      <c r="K111" t="str">
        <f t="shared" si="22"/>
        <v/>
      </c>
    </row>
    <row r="112" spans="1:11" x14ac:dyDescent="0.25">
      <c r="A112" s="27">
        <f t="shared" si="13"/>
        <v>0</v>
      </c>
      <c r="B112" t="str">
        <f t="shared" si="14"/>
        <v/>
      </c>
      <c r="C112">
        <f t="shared" si="15"/>
        <v>0</v>
      </c>
      <c r="E112" t="str">
        <f t="shared" si="16"/>
        <v>0</v>
      </c>
      <c r="F112" t="str">
        <f t="shared" si="17"/>
        <v>0</v>
      </c>
      <c r="G112" t="str">
        <f t="shared" si="18"/>
        <v/>
      </c>
      <c r="H112" t="str">
        <f t="shared" si="19"/>
        <v/>
      </c>
      <c r="I112" t="str">
        <f t="shared" si="20"/>
        <v/>
      </c>
      <c r="J112" t="str">
        <f t="shared" si="21"/>
        <v/>
      </c>
      <c r="K112" t="str">
        <f t="shared" si="22"/>
        <v/>
      </c>
    </row>
    <row r="113" spans="1:12" x14ac:dyDescent="0.25">
      <c r="A113" s="27">
        <f t="shared" si="13"/>
        <v>0</v>
      </c>
      <c r="B113" t="str">
        <f t="shared" si="14"/>
        <v/>
      </c>
      <c r="C113">
        <f t="shared" si="15"/>
        <v>0</v>
      </c>
      <c r="E113" t="str">
        <f t="shared" si="16"/>
        <v>0</v>
      </c>
      <c r="F113" t="str">
        <f t="shared" si="17"/>
        <v>0</v>
      </c>
      <c r="G113" t="str">
        <f t="shared" si="18"/>
        <v/>
      </c>
      <c r="H113" t="str">
        <f t="shared" si="19"/>
        <v/>
      </c>
      <c r="I113" t="str">
        <f t="shared" si="20"/>
        <v/>
      </c>
      <c r="J113" t="str">
        <f t="shared" si="21"/>
        <v/>
      </c>
      <c r="K113" t="str">
        <f t="shared" si="22"/>
        <v/>
      </c>
    </row>
    <row r="114" spans="1:12" x14ac:dyDescent="0.25">
      <c r="A114" s="27">
        <f t="shared" si="13"/>
        <v>0</v>
      </c>
      <c r="B114" t="str">
        <f t="shared" si="14"/>
        <v/>
      </c>
      <c r="C114">
        <f t="shared" si="15"/>
        <v>0</v>
      </c>
      <c r="E114" t="str">
        <f t="shared" si="16"/>
        <v>0</v>
      </c>
      <c r="F114" t="str">
        <f t="shared" si="17"/>
        <v>0</v>
      </c>
      <c r="G114" t="str">
        <f t="shared" si="18"/>
        <v/>
      </c>
      <c r="H114" t="str">
        <f t="shared" si="19"/>
        <v/>
      </c>
      <c r="I114" t="str">
        <f t="shared" si="20"/>
        <v/>
      </c>
      <c r="J114" t="str">
        <f t="shared" si="21"/>
        <v/>
      </c>
      <c r="K114" t="str">
        <f t="shared" si="22"/>
        <v/>
      </c>
    </row>
    <row r="115" spans="1:12" x14ac:dyDescent="0.25">
      <c r="A115" s="27">
        <f t="shared" si="13"/>
        <v>0</v>
      </c>
      <c r="B115" t="str">
        <f t="shared" si="14"/>
        <v/>
      </c>
      <c r="C115">
        <f t="shared" si="15"/>
        <v>0</v>
      </c>
      <c r="E115" t="str">
        <f t="shared" si="16"/>
        <v>0</v>
      </c>
      <c r="F115" t="str">
        <f t="shared" si="17"/>
        <v>0</v>
      </c>
      <c r="G115" t="str">
        <f t="shared" si="18"/>
        <v/>
      </c>
      <c r="H115" t="str">
        <f t="shared" si="19"/>
        <v/>
      </c>
      <c r="I115" t="str">
        <f t="shared" si="20"/>
        <v/>
      </c>
      <c r="J115" t="str">
        <f t="shared" si="21"/>
        <v/>
      </c>
      <c r="K115" t="str">
        <f t="shared" si="22"/>
        <v/>
      </c>
    </row>
    <row r="116" spans="1:12" x14ac:dyDescent="0.25">
      <c r="A116" s="27">
        <f t="shared" si="13"/>
        <v>0</v>
      </c>
      <c r="B116" t="str">
        <f t="shared" si="14"/>
        <v/>
      </c>
      <c r="C116">
        <f t="shared" si="15"/>
        <v>0</v>
      </c>
      <c r="E116" t="str">
        <f t="shared" si="16"/>
        <v>0</v>
      </c>
      <c r="F116" t="str">
        <f t="shared" si="17"/>
        <v>0</v>
      </c>
      <c r="G116" t="str">
        <f t="shared" si="18"/>
        <v/>
      </c>
      <c r="H116" t="str">
        <f t="shared" si="19"/>
        <v/>
      </c>
      <c r="I116" t="str">
        <f t="shared" si="20"/>
        <v/>
      </c>
      <c r="J116" t="str">
        <f t="shared" si="21"/>
        <v/>
      </c>
      <c r="K116" t="str">
        <f t="shared" si="22"/>
        <v/>
      </c>
    </row>
    <row r="117" spans="1:12" x14ac:dyDescent="0.25">
      <c r="A117" s="27">
        <f t="shared" si="13"/>
        <v>0</v>
      </c>
      <c r="B117" t="str">
        <f t="shared" si="14"/>
        <v/>
      </c>
      <c r="C117">
        <f t="shared" si="15"/>
        <v>0</v>
      </c>
      <c r="E117" t="str">
        <f t="shared" si="16"/>
        <v>0</v>
      </c>
      <c r="F117" t="str">
        <f t="shared" si="17"/>
        <v>0</v>
      </c>
      <c r="G117" t="str">
        <f t="shared" si="18"/>
        <v/>
      </c>
      <c r="H117" t="str">
        <f t="shared" si="19"/>
        <v/>
      </c>
      <c r="I117" t="str">
        <f t="shared" si="20"/>
        <v/>
      </c>
      <c r="J117" t="str">
        <f t="shared" si="21"/>
        <v/>
      </c>
      <c r="K117" t="str">
        <f t="shared" si="22"/>
        <v/>
      </c>
    </row>
    <row r="118" spans="1:12" x14ac:dyDescent="0.25">
      <c r="A118" s="27">
        <f t="shared" si="13"/>
        <v>0</v>
      </c>
      <c r="B118" t="str">
        <f t="shared" si="14"/>
        <v/>
      </c>
      <c r="C118">
        <f t="shared" si="15"/>
        <v>0</v>
      </c>
      <c r="E118" t="str">
        <f t="shared" si="16"/>
        <v>0</v>
      </c>
      <c r="F118" t="str">
        <f t="shared" si="17"/>
        <v>0</v>
      </c>
      <c r="G118" t="str">
        <f t="shared" si="18"/>
        <v/>
      </c>
      <c r="H118" t="str">
        <f t="shared" si="19"/>
        <v/>
      </c>
      <c r="I118" t="str">
        <f t="shared" si="20"/>
        <v/>
      </c>
      <c r="J118" t="str">
        <f t="shared" si="21"/>
        <v/>
      </c>
      <c r="K118" t="str">
        <f t="shared" si="22"/>
        <v/>
      </c>
    </row>
    <row r="119" spans="1:12" x14ac:dyDescent="0.25">
      <c r="A119" s="27">
        <f t="shared" si="13"/>
        <v>0</v>
      </c>
      <c r="B119" t="str">
        <f t="shared" si="14"/>
        <v/>
      </c>
      <c r="C119">
        <f t="shared" si="15"/>
        <v>0</v>
      </c>
      <c r="E119" t="str">
        <f t="shared" si="16"/>
        <v>0</v>
      </c>
      <c r="F119" t="str">
        <f t="shared" si="17"/>
        <v>0</v>
      </c>
      <c r="G119" t="str">
        <f t="shared" si="18"/>
        <v/>
      </c>
      <c r="H119" t="str">
        <f t="shared" si="19"/>
        <v/>
      </c>
      <c r="I119" t="str">
        <f t="shared" si="20"/>
        <v/>
      </c>
      <c r="J119" t="str">
        <f t="shared" si="21"/>
        <v/>
      </c>
      <c r="K119" t="str">
        <f t="shared" si="22"/>
        <v/>
      </c>
    </row>
    <row r="120" spans="1:12" x14ac:dyDescent="0.25">
      <c r="E120" s="28">
        <f t="shared" ref="E120" si="23">SUM(E99:E119)</f>
        <v>0</v>
      </c>
      <c r="F120" s="28">
        <f t="shared" ref="F120" si="24">SUM(F99:F119)</f>
        <v>0</v>
      </c>
      <c r="G120" s="28">
        <f t="shared" ref="G120:I120" si="25">SUM(G99:G119)</f>
        <v>0</v>
      </c>
      <c r="H120" s="28">
        <f t="shared" si="25"/>
        <v>0</v>
      </c>
      <c r="I120" s="28">
        <f t="shared" si="25"/>
        <v>0</v>
      </c>
      <c r="J120" s="28">
        <f t="shared" ref="J120" si="26">SUM(J99:J119)</f>
        <v>0</v>
      </c>
      <c r="K120" s="28">
        <f t="shared" ref="K120" si="27">SUM(K99:K119)</f>
        <v>0</v>
      </c>
    </row>
    <row r="122" spans="1:12" ht="21" x14ac:dyDescent="0.35">
      <c r="B122" s="13"/>
      <c r="E122" t="s">
        <v>28</v>
      </c>
    </row>
    <row r="123" spans="1:12" x14ac:dyDescent="0.25">
      <c r="B123" s="3" t="s">
        <v>23</v>
      </c>
      <c r="C123" s="3" t="s">
        <v>8</v>
      </c>
      <c r="D123" s="3"/>
      <c r="E123" s="17" t="s">
        <v>39</v>
      </c>
      <c r="F123" s="17" t="s">
        <v>40</v>
      </c>
      <c r="G123" s="17" t="s">
        <v>41</v>
      </c>
      <c r="H123" s="17" t="s">
        <v>42</v>
      </c>
      <c r="I123" s="17" t="s">
        <v>43</v>
      </c>
      <c r="J123" s="3" t="s">
        <v>44</v>
      </c>
      <c r="K123" s="3" t="s">
        <v>45</v>
      </c>
      <c r="L123" s="17" t="s">
        <v>4</v>
      </c>
    </row>
    <row r="124" spans="1:12" x14ac:dyDescent="0.25">
      <c r="A124" s="25"/>
      <c r="B124" t="str">
        <f t="shared" ref="B124:B144" si="28">IFERROR(VLOOKUP(C124,BDD_TCD,2,FALSE),"")</f>
        <v/>
      </c>
      <c r="C124" t="str">
        <f>C99</f>
        <v>Riz complet, sec</v>
      </c>
      <c r="E124" t="str">
        <f t="shared" ref="E124:E144" si="29">IFERROR(VLOOKUP($C124,BDD_TCD,25,FALSE)*$F22/100,"")</f>
        <v/>
      </c>
      <c r="F124" t="str">
        <f t="shared" ref="F124:F144" si="30">IFERROR(VLOOKUP($C124,BDD_TCD,57,FALSE)*$F22/100,"")</f>
        <v/>
      </c>
      <c r="G124" t="str">
        <f t="shared" ref="G124:G144" si="31">IFERROR(VLOOKUP($C124,BDD_TCD,32,FALSE)*$F22/100,"")</f>
        <v/>
      </c>
      <c r="H124" t="str">
        <f t="shared" ref="H124:H144" si="32">IFERROR(VLOOKUP($C124,BDD_TCD,38,FALSE)*$F22/100,"")</f>
        <v/>
      </c>
      <c r="I124" t="str">
        <f t="shared" ref="I124:I144" si="33">IFERROR(VLOOKUP($C124,BDD_TCD,9,FALSE)*$F22/100,"")</f>
        <v/>
      </c>
      <c r="J124" t="str">
        <f t="shared" ref="J124:J144" si="34">IFERROR(VLOOKUP($C124,BDD_TCD,44,FALSE)*$F22/100,"")</f>
        <v/>
      </c>
      <c r="K124" t="str">
        <f t="shared" ref="K124:K144" si="35">IFERROR(VLOOKUP($C124,BDD_TCD,45,FALSE)*$F22/100,"")</f>
        <v/>
      </c>
      <c r="L124" t="str">
        <f t="shared" ref="L124:L144" si="36">IFERROR(VLOOKUP($C124,BDD_TCD,18,FALSE)*$F22/100,"")</f>
        <v/>
      </c>
    </row>
    <row r="125" spans="1:12" x14ac:dyDescent="0.25">
      <c r="A125" s="25"/>
      <c r="B125" t="str">
        <f t="shared" si="28"/>
        <v/>
      </c>
      <c r="C125" t="str">
        <f t="shared" ref="C125:C144" si="37">C100</f>
        <v>Cannelle</v>
      </c>
      <c r="E125" t="str">
        <f t="shared" si="29"/>
        <v/>
      </c>
      <c r="F125" t="str">
        <f t="shared" si="30"/>
        <v/>
      </c>
      <c r="G125" t="str">
        <f t="shared" si="31"/>
        <v/>
      </c>
      <c r="H125" t="str">
        <f t="shared" si="32"/>
        <v/>
      </c>
      <c r="I125" t="str">
        <f t="shared" si="33"/>
        <v/>
      </c>
      <c r="J125" t="str">
        <f t="shared" si="34"/>
        <v/>
      </c>
      <c r="K125" t="str">
        <f t="shared" si="35"/>
        <v/>
      </c>
      <c r="L125" t="str">
        <f t="shared" si="36"/>
        <v/>
      </c>
    </row>
    <row r="126" spans="1:12" x14ac:dyDescent="0.25">
      <c r="A126" s="25"/>
      <c r="B126" t="str">
        <f t="shared" si="28"/>
        <v/>
      </c>
      <c r="C126" t="str">
        <f t="shared" si="37"/>
        <v>Sucre roux</v>
      </c>
      <c r="E126" t="str">
        <f t="shared" si="29"/>
        <v/>
      </c>
      <c r="F126" t="str">
        <f t="shared" si="30"/>
        <v/>
      </c>
      <c r="G126" t="str">
        <f t="shared" si="31"/>
        <v/>
      </c>
      <c r="H126" t="str">
        <f t="shared" si="32"/>
        <v/>
      </c>
      <c r="I126" t="str">
        <f t="shared" si="33"/>
        <v/>
      </c>
      <c r="J126" t="str">
        <f t="shared" si="34"/>
        <v/>
      </c>
      <c r="K126" t="str">
        <f t="shared" si="35"/>
        <v/>
      </c>
      <c r="L126" t="str">
        <f t="shared" si="36"/>
        <v/>
      </c>
    </row>
    <row r="127" spans="1:12" x14ac:dyDescent="0.25">
      <c r="A127" s="25"/>
      <c r="B127" t="str">
        <f t="shared" si="28"/>
        <v/>
      </c>
      <c r="C127" t="str">
        <f t="shared" si="37"/>
        <v>Lait entier, UHT</v>
      </c>
      <c r="E127" t="str">
        <f t="shared" si="29"/>
        <v/>
      </c>
      <c r="F127" t="str">
        <f t="shared" si="30"/>
        <v/>
      </c>
      <c r="G127" t="str">
        <f t="shared" si="31"/>
        <v/>
      </c>
      <c r="H127" t="str">
        <f t="shared" si="32"/>
        <v/>
      </c>
      <c r="I127" t="str">
        <f t="shared" si="33"/>
        <v/>
      </c>
      <c r="J127" t="str">
        <f t="shared" si="34"/>
        <v/>
      </c>
      <c r="K127" t="str">
        <f t="shared" si="35"/>
        <v/>
      </c>
      <c r="L127" t="str">
        <f t="shared" si="36"/>
        <v/>
      </c>
    </row>
    <row r="128" spans="1:12" x14ac:dyDescent="0.25">
      <c r="A128" s="25"/>
      <c r="B128" t="str">
        <f t="shared" si="28"/>
        <v/>
      </c>
      <c r="C128">
        <f t="shared" si="37"/>
        <v>0</v>
      </c>
      <c r="E128" t="str">
        <f t="shared" si="29"/>
        <v/>
      </c>
      <c r="F128" t="str">
        <f t="shared" si="30"/>
        <v/>
      </c>
      <c r="G128" t="str">
        <f t="shared" si="31"/>
        <v/>
      </c>
      <c r="H128" t="str">
        <f t="shared" si="32"/>
        <v/>
      </c>
      <c r="I128" t="str">
        <f t="shared" si="33"/>
        <v/>
      </c>
      <c r="J128" t="str">
        <f t="shared" si="34"/>
        <v/>
      </c>
      <c r="K128" t="str">
        <f t="shared" si="35"/>
        <v/>
      </c>
      <c r="L128" t="str">
        <f t="shared" si="36"/>
        <v/>
      </c>
    </row>
    <row r="129" spans="1:12" x14ac:dyDescent="0.25">
      <c r="A129" s="25"/>
      <c r="B129" t="str">
        <f t="shared" si="28"/>
        <v/>
      </c>
      <c r="C129">
        <f t="shared" si="37"/>
        <v>0</v>
      </c>
      <c r="E129" t="str">
        <f t="shared" si="29"/>
        <v/>
      </c>
      <c r="F129" t="str">
        <f t="shared" si="30"/>
        <v/>
      </c>
      <c r="G129" t="str">
        <f t="shared" si="31"/>
        <v/>
      </c>
      <c r="H129" t="str">
        <f t="shared" si="32"/>
        <v/>
      </c>
      <c r="I129" t="str">
        <f t="shared" si="33"/>
        <v/>
      </c>
      <c r="J129" t="str">
        <f t="shared" si="34"/>
        <v/>
      </c>
      <c r="K129" t="str">
        <f t="shared" si="35"/>
        <v/>
      </c>
      <c r="L129" t="str">
        <f t="shared" si="36"/>
        <v/>
      </c>
    </row>
    <row r="130" spans="1:12" x14ac:dyDescent="0.25">
      <c r="A130" s="25"/>
      <c r="B130" t="str">
        <f t="shared" si="28"/>
        <v/>
      </c>
      <c r="C130">
        <f t="shared" si="37"/>
        <v>0</v>
      </c>
      <c r="E130" t="str">
        <f t="shared" si="29"/>
        <v/>
      </c>
      <c r="F130" t="str">
        <f t="shared" si="30"/>
        <v/>
      </c>
      <c r="G130" t="str">
        <f t="shared" si="31"/>
        <v/>
      </c>
      <c r="H130" t="str">
        <f t="shared" si="32"/>
        <v/>
      </c>
      <c r="I130" t="str">
        <f t="shared" si="33"/>
        <v/>
      </c>
      <c r="J130" t="str">
        <f t="shared" si="34"/>
        <v/>
      </c>
      <c r="K130" t="str">
        <f t="shared" si="35"/>
        <v/>
      </c>
      <c r="L130" t="str">
        <f t="shared" si="36"/>
        <v/>
      </c>
    </row>
    <row r="131" spans="1:12" x14ac:dyDescent="0.25">
      <c r="A131" s="25"/>
      <c r="B131" t="str">
        <f t="shared" si="28"/>
        <v/>
      </c>
      <c r="C131">
        <f t="shared" si="37"/>
        <v>0</v>
      </c>
      <c r="E131" t="str">
        <f t="shared" si="29"/>
        <v/>
      </c>
      <c r="F131" t="str">
        <f t="shared" si="30"/>
        <v/>
      </c>
      <c r="G131" t="str">
        <f t="shared" si="31"/>
        <v/>
      </c>
      <c r="H131" t="str">
        <f t="shared" si="32"/>
        <v/>
      </c>
      <c r="I131" t="str">
        <f t="shared" si="33"/>
        <v/>
      </c>
      <c r="J131" t="str">
        <f t="shared" si="34"/>
        <v/>
      </c>
      <c r="K131" t="str">
        <f t="shared" si="35"/>
        <v/>
      </c>
      <c r="L131" t="str">
        <f t="shared" si="36"/>
        <v/>
      </c>
    </row>
    <row r="132" spans="1:12" x14ac:dyDescent="0.25">
      <c r="A132" s="25"/>
      <c r="B132" t="str">
        <f t="shared" si="28"/>
        <v/>
      </c>
      <c r="C132">
        <f t="shared" si="37"/>
        <v>0</v>
      </c>
      <c r="E132" t="str">
        <f t="shared" si="29"/>
        <v/>
      </c>
      <c r="F132" t="str">
        <f t="shared" si="30"/>
        <v/>
      </c>
      <c r="G132" t="str">
        <f t="shared" si="31"/>
        <v/>
      </c>
      <c r="H132" t="str">
        <f t="shared" si="32"/>
        <v/>
      </c>
      <c r="I132" t="str">
        <f t="shared" si="33"/>
        <v/>
      </c>
      <c r="J132" t="str">
        <f t="shared" si="34"/>
        <v/>
      </c>
      <c r="K132" t="str">
        <f t="shared" si="35"/>
        <v/>
      </c>
      <c r="L132" t="str">
        <f t="shared" si="36"/>
        <v/>
      </c>
    </row>
    <row r="133" spans="1:12" x14ac:dyDescent="0.25">
      <c r="A133" s="25"/>
      <c r="B133" t="str">
        <f t="shared" si="28"/>
        <v/>
      </c>
      <c r="C133">
        <f t="shared" si="37"/>
        <v>0</v>
      </c>
      <c r="E133" t="str">
        <f t="shared" si="29"/>
        <v/>
      </c>
      <c r="F133" t="str">
        <f t="shared" si="30"/>
        <v/>
      </c>
      <c r="G133" t="str">
        <f t="shared" si="31"/>
        <v/>
      </c>
      <c r="H133" t="str">
        <f t="shared" si="32"/>
        <v/>
      </c>
      <c r="I133" t="str">
        <f t="shared" si="33"/>
        <v/>
      </c>
      <c r="J133" t="str">
        <f t="shared" si="34"/>
        <v/>
      </c>
      <c r="K133" t="str">
        <f t="shared" si="35"/>
        <v/>
      </c>
      <c r="L133" t="str">
        <f t="shared" si="36"/>
        <v/>
      </c>
    </row>
    <row r="134" spans="1:12" x14ac:dyDescent="0.25">
      <c r="A134" s="25"/>
      <c r="B134" t="str">
        <f t="shared" si="28"/>
        <v/>
      </c>
      <c r="C134">
        <f t="shared" si="37"/>
        <v>0</v>
      </c>
      <c r="E134" t="str">
        <f t="shared" si="29"/>
        <v/>
      </c>
      <c r="F134" t="str">
        <f t="shared" si="30"/>
        <v/>
      </c>
      <c r="G134" t="str">
        <f t="shared" si="31"/>
        <v/>
      </c>
      <c r="H134" t="str">
        <f t="shared" si="32"/>
        <v/>
      </c>
      <c r="I134" t="str">
        <f t="shared" si="33"/>
        <v/>
      </c>
      <c r="J134" t="str">
        <f t="shared" si="34"/>
        <v/>
      </c>
      <c r="K134" t="str">
        <f t="shared" si="35"/>
        <v/>
      </c>
      <c r="L134" t="str">
        <f t="shared" si="36"/>
        <v/>
      </c>
    </row>
    <row r="135" spans="1:12" x14ac:dyDescent="0.25">
      <c r="A135" s="25"/>
      <c r="B135" t="str">
        <f t="shared" si="28"/>
        <v/>
      </c>
      <c r="C135">
        <f t="shared" si="37"/>
        <v>0</v>
      </c>
      <c r="E135" t="str">
        <f t="shared" si="29"/>
        <v/>
      </c>
      <c r="F135" t="str">
        <f t="shared" si="30"/>
        <v/>
      </c>
      <c r="G135" t="str">
        <f t="shared" si="31"/>
        <v/>
      </c>
      <c r="H135" t="str">
        <f t="shared" si="32"/>
        <v/>
      </c>
      <c r="I135" t="str">
        <f t="shared" si="33"/>
        <v/>
      </c>
      <c r="J135" t="str">
        <f t="shared" si="34"/>
        <v/>
      </c>
      <c r="K135" t="str">
        <f t="shared" si="35"/>
        <v/>
      </c>
      <c r="L135" t="str">
        <f t="shared" si="36"/>
        <v/>
      </c>
    </row>
    <row r="136" spans="1:12" x14ac:dyDescent="0.25">
      <c r="A136" s="25"/>
      <c r="B136" t="str">
        <f t="shared" si="28"/>
        <v/>
      </c>
      <c r="C136">
        <f t="shared" si="37"/>
        <v>0</v>
      </c>
      <c r="E136" t="str">
        <f t="shared" si="29"/>
        <v/>
      </c>
      <c r="F136" t="str">
        <f t="shared" si="30"/>
        <v/>
      </c>
      <c r="G136" t="str">
        <f t="shared" si="31"/>
        <v/>
      </c>
      <c r="H136" t="str">
        <f t="shared" si="32"/>
        <v/>
      </c>
      <c r="I136" t="str">
        <f t="shared" si="33"/>
        <v/>
      </c>
      <c r="J136" t="str">
        <f t="shared" si="34"/>
        <v/>
      </c>
      <c r="K136" t="str">
        <f t="shared" si="35"/>
        <v/>
      </c>
      <c r="L136" t="str">
        <f t="shared" si="36"/>
        <v/>
      </c>
    </row>
    <row r="137" spans="1:12" x14ac:dyDescent="0.25">
      <c r="A137" s="25"/>
      <c r="B137" t="str">
        <f t="shared" si="28"/>
        <v/>
      </c>
      <c r="C137">
        <f t="shared" si="37"/>
        <v>0</v>
      </c>
      <c r="E137" t="str">
        <f t="shared" si="29"/>
        <v/>
      </c>
      <c r="F137" t="str">
        <f t="shared" si="30"/>
        <v/>
      </c>
      <c r="G137" t="str">
        <f t="shared" si="31"/>
        <v/>
      </c>
      <c r="H137" t="str">
        <f t="shared" si="32"/>
        <v/>
      </c>
      <c r="I137" t="str">
        <f t="shared" si="33"/>
        <v/>
      </c>
      <c r="J137" t="str">
        <f t="shared" si="34"/>
        <v/>
      </c>
      <c r="K137" t="str">
        <f t="shared" si="35"/>
        <v/>
      </c>
      <c r="L137" t="str">
        <f t="shared" si="36"/>
        <v/>
      </c>
    </row>
    <row r="138" spans="1:12" x14ac:dyDescent="0.25">
      <c r="A138" s="25"/>
      <c r="B138" t="str">
        <f t="shared" si="28"/>
        <v/>
      </c>
      <c r="C138">
        <f t="shared" si="37"/>
        <v>0</v>
      </c>
      <c r="E138" t="str">
        <f t="shared" si="29"/>
        <v/>
      </c>
      <c r="F138" t="str">
        <f t="shared" si="30"/>
        <v/>
      </c>
      <c r="G138" t="str">
        <f t="shared" si="31"/>
        <v/>
      </c>
      <c r="H138" t="str">
        <f t="shared" si="32"/>
        <v/>
      </c>
      <c r="I138" t="str">
        <f t="shared" si="33"/>
        <v/>
      </c>
      <c r="J138" t="str">
        <f t="shared" si="34"/>
        <v/>
      </c>
      <c r="K138" t="str">
        <f t="shared" si="35"/>
        <v/>
      </c>
      <c r="L138" t="str">
        <f t="shared" si="36"/>
        <v/>
      </c>
    </row>
    <row r="139" spans="1:12" x14ac:dyDescent="0.25">
      <c r="A139" s="25"/>
      <c r="B139" t="str">
        <f t="shared" si="28"/>
        <v/>
      </c>
      <c r="C139">
        <f t="shared" si="37"/>
        <v>0</v>
      </c>
      <c r="E139" t="str">
        <f t="shared" si="29"/>
        <v/>
      </c>
      <c r="F139" t="str">
        <f t="shared" si="30"/>
        <v/>
      </c>
      <c r="G139" t="str">
        <f t="shared" si="31"/>
        <v/>
      </c>
      <c r="H139" t="str">
        <f t="shared" si="32"/>
        <v/>
      </c>
      <c r="I139" t="str">
        <f t="shared" si="33"/>
        <v/>
      </c>
      <c r="J139" t="str">
        <f t="shared" si="34"/>
        <v/>
      </c>
      <c r="K139" t="str">
        <f t="shared" si="35"/>
        <v/>
      </c>
      <c r="L139" t="str">
        <f t="shared" si="36"/>
        <v/>
      </c>
    </row>
    <row r="140" spans="1:12" x14ac:dyDescent="0.25">
      <c r="A140" s="25"/>
      <c r="B140" t="str">
        <f t="shared" si="28"/>
        <v/>
      </c>
      <c r="C140">
        <f t="shared" si="37"/>
        <v>0</v>
      </c>
      <c r="E140" t="str">
        <f t="shared" si="29"/>
        <v/>
      </c>
      <c r="F140" t="str">
        <f t="shared" si="30"/>
        <v/>
      </c>
      <c r="G140" t="str">
        <f t="shared" si="31"/>
        <v/>
      </c>
      <c r="H140" t="str">
        <f t="shared" si="32"/>
        <v/>
      </c>
      <c r="I140" t="str">
        <f t="shared" si="33"/>
        <v/>
      </c>
      <c r="J140" t="str">
        <f t="shared" si="34"/>
        <v/>
      </c>
      <c r="K140" t="str">
        <f t="shared" si="35"/>
        <v/>
      </c>
      <c r="L140" t="str">
        <f t="shared" si="36"/>
        <v/>
      </c>
    </row>
    <row r="141" spans="1:12" x14ac:dyDescent="0.25">
      <c r="A141" s="25"/>
      <c r="B141" t="str">
        <f t="shared" si="28"/>
        <v/>
      </c>
      <c r="C141">
        <f t="shared" si="37"/>
        <v>0</v>
      </c>
      <c r="E141" t="str">
        <f t="shared" si="29"/>
        <v/>
      </c>
      <c r="F141" t="str">
        <f t="shared" si="30"/>
        <v/>
      </c>
      <c r="G141" t="str">
        <f t="shared" si="31"/>
        <v/>
      </c>
      <c r="H141" t="str">
        <f t="shared" si="32"/>
        <v/>
      </c>
      <c r="I141" t="str">
        <f t="shared" si="33"/>
        <v/>
      </c>
      <c r="J141" t="str">
        <f t="shared" si="34"/>
        <v/>
      </c>
      <c r="K141" t="str">
        <f t="shared" si="35"/>
        <v/>
      </c>
      <c r="L141" t="str">
        <f t="shared" si="36"/>
        <v/>
      </c>
    </row>
    <row r="142" spans="1:12" x14ac:dyDescent="0.25">
      <c r="A142" s="25"/>
      <c r="B142" t="str">
        <f t="shared" si="28"/>
        <v/>
      </c>
      <c r="C142">
        <f t="shared" si="37"/>
        <v>0</v>
      </c>
      <c r="E142" t="str">
        <f t="shared" si="29"/>
        <v/>
      </c>
      <c r="F142" t="str">
        <f t="shared" si="30"/>
        <v/>
      </c>
      <c r="G142" t="str">
        <f t="shared" si="31"/>
        <v/>
      </c>
      <c r="H142" t="str">
        <f t="shared" si="32"/>
        <v/>
      </c>
      <c r="I142" t="str">
        <f t="shared" si="33"/>
        <v/>
      </c>
      <c r="J142" t="str">
        <f t="shared" si="34"/>
        <v/>
      </c>
      <c r="K142" t="str">
        <f t="shared" si="35"/>
        <v/>
      </c>
      <c r="L142" t="str">
        <f t="shared" si="36"/>
        <v/>
      </c>
    </row>
    <row r="143" spans="1:12" x14ac:dyDescent="0.25">
      <c r="A143" s="25"/>
      <c r="B143" t="str">
        <f t="shared" si="28"/>
        <v/>
      </c>
      <c r="C143">
        <f t="shared" si="37"/>
        <v>0</v>
      </c>
      <c r="E143" t="str">
        <f t="shared" si="29"/>
        <v/>
      </c>
      <c r="F143" t="str">
        <f t="shared" si="30"/>
        <v/>
      </c>
      <c r="G143" t="str">
        <f t="shared" si="31"/>
        <v/>
      </c>
      <c r="H143" t="str">
        <f t="shared" si="32"/>
        <v/>
      </c>
      <c r="I143" t="str">
        <f t="shared" si="33"/>
        <v/>
      </c>
      <c r="J143" t="str">
        <f t="shared" si="34"/>
        <v/>
      </c>
      <c r="K143" t="str">
        <f t="shared" si="35"/>
        <v/>
      </c>
      <c r="L143" t="str">
        <f t="shared" si="36"/>
        <v/>
      </c>
    </row>
    <row r="144" spans="1:12" x14ac:dyDescent="0.25">
      <c r="A144" s="25"/>
      <c r="B144" t="str">
        <f t="shared" si="28"/>
        <v/>
      </c>
      <c r="C144">
        <f t="shared" si="37"/>
        <v>0</v>
      </c>
      <c r="E144" t="str">
        <f t="shared" si="29"/>
        <v/>
      </c>
      <c r="F144" t="str">
        <f t="shared" si="30"/>
        <v/>
      </c>
      <c r="G144" t="str">
        <f t="shared" si="31"/>
        <v/>
      </c>
      <c r="H144" t="str">
        <f t="shared" si="32"/>
        <v/>
      </c>
      <c r="I144" t="str">
        <f t="shared" si="33"/>
        <v/>
      </c>
      <c r="J144" t="str">
        <f t="shared" si="34"/>
        <v/>
      </c>
      <c r="K144" t="str">
        <f t="shared" si="35"/>
        <v/>
      </c>
      <c r="L144" t="str">
        <f t="shared" si="36"/>
        <v/>
      </c>
    </row>
    <row r="145" spans="2:12" x14ac:dyDescent="0.25">
      <c r="E145" s="28">
        <f>SUM(E124:E144)</f>
        <v>0</v>
      </c>
      <c r="F145" s="28">
        <f t="shared" ref="F145:I145" si="38">SUM(F124:F144)</f>
        <v>0</v>
      </c>
      <c r="G145" s="28">
        <f t="shared" si="38"/>
        <v>0</v>
      </c>
      <c r="H145" s="28">
        <f t="shared" si="38"/>
        <v>0</v>
      </c>
      <c r="I145" s="28">
        <f t="shared" si="38"/>
        <v>0</v>
      </c>
      <c r="J145" s="28">
        <f t="shared" ref="J145" si="39">SUM(J124:J144)</f>
        <v>0</v>
      </c>
      <c r="K145" s="28">
        <f t="shared" ref="K145:L145" si="40">SUM(K124:K144)</f>
        <v>0</v>
      </c>
      <c r="L145" s="28">
        <f t="shared" si="40"/>
        <v>0</v>
      </c>
    </row>
    <row r="147" spans="2:12" x14ac:dyDescent="0.25">
      <c r="B147" t="s">
        <v>33</v>
      </c>
    </row>
    <row r="148" spans="2:12" x14ac:dyDescent="0.25">
      <c r="B148" t="s">
        <v>34</v>
      </c>
      <c r="C148" t="s">
        <v>8</v>
      </c>
      <c r="E148" t="s">
        <v>35</v>
      </c>
      <c r="G148" t="s">
        <v>36</v>
      </c>
    </row>
    <row r="170" spans="2:24" ht="21" x14ac:dyDescent="0.35">
      <c r="B170" s="13" t="s">
        <v>27</v>
      </c>
    </row>
    <row r="171" spans="2:24" ht="21" x14ac:dyDescent="0.35">
      <c r="B171" s="13"/>
      <c r="E171" s="3" t="s">
        <v>39</v>
      </c>
      <c r="F171" s="3" t="s">
        <v>40</v>
      </c>
      <c r="G171" s="3" t="s">
        <v>41</v>
      </c>
      <c r="H171" s="3" t="s">
        <v>42</v>
      </c>
      <c r="I171" s="3" t="s">
        <v>43</v>
      </c>
      <c r="J171" s="3" t="s">
        <v>44</v>
      </c>
      <c r="K171" s="3" t="s">
        <v>45</v>
      </c>
    </row>
    <row r="172" spans="2:24" ht="21" x14ac:dyDescent="0.35">
      <c r="B172" s="13" t="s">
        <v>25</v>
      </c>
      <c r="E172">
        <f t="shared" ref="E172:K172" si="41">E120</f>
        <v>0</v>
      </c>
      <c r="F172">
        <f t="shared" si="41"/>
        <v>0</v>
      </c>
      <c r="G172">
        <f t="shared" si="41"/>
        <v>0</v>
      </c>
      <c r="H172">
        <f t="shared" si="41"/>
        <v>0</v>
      </c>
      <c r="I172">
        <f t="shared" si="41"/>
        <v>0</v>
      </c>
      <c r="J172">
        <f t="shared" si="41"/>
        <v>0</v>
      </c>
      <c r="K172">
        <f t="shared" si="41"/>
        <v>0</v>
      </c>
    </row>
    <row r="173" spans="2:24" ht="21" x14ac:dyDescent="0.35">
      <c r="B173" s="13" t="s">
        <v>26</v>
      </c>
      <c r="E173">
        <f t="shared" ref="E173:K173" si="42">E145</f>
        <v>0</v>
      </c>
      <c r="F173">
        <f t="shared" si="42"/>
        <v>0</v>
      </c>
      <c r="G173">
        <f t="shared" si="42"/>
        <v>0</v>
      </c>
      <c r="H173">
        <f t="shared" si="42"/>
        <v>0</v>
      </c>
      <c r="I173">
        <f t="shared" si="42"/>
        <v>0</v>
      </c>
      <c r="J173">
        <f t="shared" si="42"/>
        <v>0</v>
      </c>
      <c r="K173">
        <f t="shared" si="42"/>
        <v>0</v>
      </c>
    </row>
    <row r="174" spans="2:24" ht="21" x14ac:dyDescent="0.35">
      <c r="B174" s="13"/>
    </row>
    <row r="175" spans="2:24" ht="126" x14ac:dyDescent="0.35">
      <c r="B175" s="13" t="s">
        <v>31</v>
      </c>
      <c r="E175" s="29" t="s">
        <v>46</v>
      </c>
      <c r="F175" s="29" t="s">
        <v>59</v>
      </c>
      <c r="G175" s="29" t="s">
        <v>47</v>
      </c>
      <c r="H175" s="29" t="s">
        <v>60</v>
      </c>
      <c r="I175" s="29" t="s">
        <v>61</v>
      </c>
      <c r="J175" s="14" t="s">
        <v>66</v>
      </c>
      <c r="K175" s="14" t="s">
        <v>38</v>
      </c>
      <c r="L175" s="31" t="s">
        <v>69</v>
      </c>
      <c r="M175" s="34" t="s">
        <v>75</v>
      </c>
      <c r="N175" s="31" t="s">
        <v>84</v>
      </c>
      <c r="O175" s="14" t="s">
        <v>72</v>
      </c>
      <c r="P175" s="14" t="s">
        <v>71</v>
      </c>
      <c r="Q175" s="14" t="s">
        <v>73</v>
      </c>
      <c r="R175" s="14" t="s">
        <v>74</v>
      </c>
      <c r="S175" s="29" t="s">
        <v>37</v>
      </c>
      <c r="T175" s="29" t="s">
        <v>48</v>
      </c>
      <c r="U175" s="29" t="s">
        <v>62</v>
      </c>
      <c r="V175" s="14" t="s">
        <v>32</v>
      </c>
      <c r="W175" s="14" t="s">
        <v>56</v>
      </c>
      <c r="X175" s="29" t="s">
        <v>58</v>
      </c>
    </row>
    <row r="176" spans="2:24" ht="21" x14ac:dyDescent="0.35">
      <c r="B176" s="13"/>
      <c r="E176">
        <f>F145</f>
        <v>0</v>
      </c>
      <c r="F176">
        <f>F120</f>
        <v>0</v>
      </c>
      <c r="G176" s="18">
        <f>F120/100</f>
        <v>0</v>
      </c>
      <c r="H176" t="e">
        <f>F120*100/J120</f>
        <v>#DIV/0!</v>
      </c>
      <c r="I176" t="e">
        <f>F120*100/K120</f>
        <v>#DIV/0!</v>
      </c>
      <c r="J176" s="5" t="str">
        <f>CONCATENATE(G63,G64,G65,G66,G67)</f>
        <v/>
      </c>
      <c r="K176" s="5" t="e">
        <f>E120*100/J120</f>
        <v>#DIV/0!</v>
      </c>
      <c r="L176" s="5" t="e">
        <f>E120*100/K120</f>
        <v>#DIV/0!</v>
      </c>
      <c r="M176">
        <f>SUM(H51:H58)</f>
        <v>0</v>
      </c>
      <c r="N176" s="18" t="e">
        <f>E145*17.5/J145</f>
        <v>#DIV/0!</v>
      </c>
      <c r="O176" s="19">
        <f>G145</f>
        <v>0</v>
      </c>
      <c r="P176" s="19">
        <f>H145</f>
        <v>0</v>
      </c>
      <c r="Q176" s="19">
        <f>G120</f>
        <v>0</v>
      </c>
      <c r="R176" s="19">
        <f>Q176</f>
        <v>0</v>
      </c>
      <c r="S176">
        <f>I120</f>
        <v>0</v>
      </c>
      <c r="T176" s="19" t="e">
        <f>I120*100/K120</f>
        <v>#DIV/0!</v>
      </c>
      <c r="U176" t="e">
        <f>I120*100/J120</f>
        <v>#DIV/0!</v>
      </c>
      <c r="V176" s="19" t="e">
        <f>E120/F120</f>
        <v>#DIV/0!</v>
      </c>
      <c r="W176" s="5" t="e">
        <f>SUMPRODUCT((A99:A102="oui")*(E99:E102))/SUMPRODUCT((A99:A102="oui")*(F99:F102))</f>
        <v>#DIV/0!</v>
      </c>
      <c r="X176">
        <f>L145</f>
        <v>0</v>
      </c>
    </row>
    <row r="177" spans="1:14" ht="21" x14ac:dyDescent="0.35">
      <c r="B177" s="13"/>
      <c r="H177" t="e">
        <f>F145*100/J145</f>
        <v>#DIV/0!</v>
      </c>
      <c r="I177" t="e">
        <f>F145*100/K145</f>
        <v>#DIV/0!</v>
      </c>
      <c r="N177" s="18" t="e">
        <f>E145*4.2/K145</f>
        <v>#DIV/0!</v>
      </c>
    </row>
    <row r="181" spans="1:14" x14ac:dyDescent="0.25">
      <c r="A181" s="4" t="s">
        <v>19</v>
      </c>
    </row>
    <row r="182" spans="1:14" x14ac:dyDescent="0.25">
      <c r="A182" s="4"/>
      <c r="B182" t="s">
        <v>85</v>
      </c>
    </row>
    <row r="183" spans="1:14" ht="31.5" x14ac:dyDescent="0.25">
      <c r="A183" s="14" t="s">
        <v>54</v>
      </c>
      <c r="B183" t="e">
        <f t="array" ref="B183">INDEX(#REF!,MAX(IF((Recette!A183=#REF!)*(Recette!$A$181=#REF!),ROW(#REF!),0)))</f>
        <v>#REF!</v>
      </c>
      <c r="C183" t="e">
        <f t="array" ref="C183">INDEX(#REF!,MAX(IF((Recette!A183=#REF!)*(Recette!$A$181=#REF!),ROW(#REF!),0)))</f>
        <v>#REF!</v>
      </c>
    </row>
    <row r="184" spans="1:14" x14ac:dyDescent="0.25">
      <c r="B184" s="19">
        <f>Q176</f>
        <v>0</v>
      </c>
    </row>
    <row r="186" spans="1:14" x14ac:dyDescent="0.25">
      <c r="B186" t="e">
        <f>INDEX(C1:C5,MAX(IF((A12=A1:A5)*(B12=B1:B5),ROW(C1:C5),0)))</f>
        <v>#VALUE!</v>
      </c>
    </row>
  </sheetData>
  <conditionalFormatting sqref="E22:E42">
    <cfRule type="expression" dxfId="9" priority="12">
      <formula>$E$21="% d'ingrédients"</formula>
    </cfRule>
    <cfRule type="expression" dxfId="8" priority="13">
      <formula>$E$21=vide</formula>
    </cfRule>
  </conditionalFormatting>
  <conditionalFormatting sqref="F22:F42">
    <cfRule type="expression" dxfId="7" priority="9">
      <formula>F22="Renseigner le grammage de la portion"</formula>
    </cfRule>
  </conditionalFormatting>
  <conditionalFormatting sqref="C80:D80">
    <cfRule type="expression" dxfId="6" priority="8">
      <formula>$F$22:$F$42="Renseigner le grammage de la portion"</formula>
    </cfRule>
  </conditionalFormatting>
  <conditionalFormatting sqref="E43">
    <cfRule type="expression" dxfId="5" priority="7">
      <formula>AND($E$43&lt;&gt;100,$E$21="%")</formula>
    </cfRule>
  </conditionalFormatting>
  <conditionalFormatting sqref="C48:C49 C51:C58">
    <cfRule type="expression" dxfId="4" priority="5">
      <formula>$E$47="non"</formula>
    </cfRule>
    <cfRule type="expression" dxfId="3" priority="6">
      <formula>$E$47="oui"</formula>
    </cfRule>
  </conditionalFormatting>
  <conditionalFormatting sqref="M22:M42">
    <cfRule type="expression" dxfId="2" priority="4">
      <formula>M22=1</formula>
    </cfRule>
  </conditionalFormatting>
  <conditionalFormatting sqref="N22:O42">
    <cfRule type="expression" dxfId="1" priority="2">
      <formula>N22=1</formula>
    </cfRule>
  </conditionalFormatting>
  <conditionalFormatting sqref="G22:G42">
    <cfRule type="expression" dxfId="0" priority="1">
      <formula>G22="Renseigner le grammage de la portion"</formula>
    </cfRule>
  </conditionalFormatting>
  <dataValidations count="11">
    <dataValidation type="list" allowBlank="1" showInputMessage="1" showErrorMessage="1" sqref="C22:C42">
      <formula1>OFFSET(eau,0,MATCH(B22,Catégorie_ingrédient,0)-1,COUNTA(OFFSET(eau,,MATCH(B22,Catégorie_ingrédient,0)-1)))</formula1>
    </dataValidation>
    <dataValidation type="decimal" allowBlank="1" showInputMessage="1" showErrorMessage="1" sqref="E22:E42">
      <formula1>0</formula1>
      <formula2>100000</formula2>
    </dataValidation>
    <dataValidation type="list" allowBlank="1" showInputMessage="1" showErrorMessage="1" sqref="E47 E59:E60 E69">
      <formula1>oui_non</formula1>
    </dataValidation>
    <dataValidation type="list" allowBlank="1" showInputMessage="1" showErrorMessage="1" sqref="C2:D2">
      <formula1>Type_recette</formula1>
    </dataValidation>
    <dataValidation type="list" allowBlank="1" showInputMessage="1" showErrorMessage="1" sqref="C48:C49">
      <formula1>base_protidique_emplacement</formula1>
    </dataValidation>
    <dataValidation type="list" allowBlank="1" showInputMessage="1" showErrorMessage="1" sqref="A22:A42 C63:C67 C72:C76">
      <formula1>oui_</formula1>
    </dataValidation>
    <dataValidation type="list" showInputMessage="1" showErrorMessage="1" sqref="C51:C58">
      <formula1>base_protidique_emplacement</formula1>
    </dataValidation>
    <dataValidation type="list" allowBlank="1" showInputMessage="1" showErrorMessage="1" sqref="C17:D17">
      <formula1>#REF!</formula1>
    </dataValidation>
    <dataValidation type="list" allowBlank="1" showInputMessage="1" showErrorMessage="1" sqref="A181:A182">
      <formula1>#REF!+#REF!</formula1>
    </dataValidation>
    <dataValidation type="list" operator="greaterThan" allowBlank="1" showInputMessage="1" showErrorMessage="1" sqref="C80:D80">
      <formula1>#REF!</formula1>
    </dataValidation>
    <dataValidation type="list" allowBlank="1" showInputMessage="1" showErrorMessage="1" sqref="B22:B42">
      <formula1>#REF!</formula1>
    </dataValidation>
  </dataValidation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15</vt:i4>
      </vt:variant>
    </vt:vector>
  </HeadingPairs>
  <TitlesOfParts>
    <vt:vector size="16" baseType="lpstr">
      <vt:lpstr>Recette</vt:lpstr>
      <vt:lpstr>Grammage_portion</vt:lpstr>
      <vt:lpstr>nom_ingrédient</vt:lpstr>
      <vt:lpstr>Poids_recette</vt:lpstr>
      <vt:lpstr>ratio_lipide_gParPortion</vt:lpstr>
      <vt:lpstr>ratio_lipide_gPour100G</vt:lpstr>
      <vt:lpstr>ratio_lipide_gPour100Kcal</vt:lpstr>
      <vt:lpstr>ratio_lipide_gPour100KJ</vt:lpstr>
      <vt:lpstr>ratio_PsurL</vt:lpstr>
      <vt:lpstr>ratio_sodium_pour100g</vt:lpstr>
      <vt:lpstr>ratio_sodium_pour100kCal</vt:lpstr>
      <vt:lpstr>ratio_sodium_pour100Kj</vt:lpstr>
      <vt:lpstr>recette_exprimée_en</vt:lpstr>
      <vt:lpstr>trouver_fromage</vt:lpstr>
      <vt:lpstr>trouver_PdtLaitier</vt:lpstr>
      <vt:lpstr>trouver_sourceTradiProtéine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Rivé</dc:creator>
  <cp:lastModifiedBy> </cp:lastModifiedBy>
  <cp:lastPrinted>2016-03-03T13:13:31Z</cp:lastPrinted>
  <dcterms:created xsi:type="dcterms:W3CDTF">2016-02-15T10:38:36Z</dcterms:created>
  <dcterms:modified xsi:type="dcterms:W3CDTF">2016-03-08T23:28:36Z</dcterms:modified>
</cp:coreProperties>
</file>