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180" windowWidth="16380" windowHeight="8010" tabRatio="724" activeTab="3"/>
  </bookViews>
  <sheets>
    <sheet name="Calendrier" sheetId="1" r:id="rId1"/>
    <sheet name="Jours fériés" sheetId="4" r:id="rId2"/>
    <sheet name="Vacances" sheetId="5" r:id="rId3"/>
    <sheet name="Planning mensuel" sheetId="11" r:id="rId4"/>
  </sheets>
  <functionGroups builtInGroupCount="17"/>
  <definedNames>
    <definedName name="_xlnm.Print_Titles" localSheetId="0">Calendrier!$2:$2</definedName>
    <definedName name="pays">'Jours fériés'!$E$3:$H$3</definedName>
    <definedName name="_xlnm.Print_Area" localSheetId="0">Calendrier!$D$3:$AY$38,Calendrier!$D$40:$AY$75</definedName>
    <definedName name="zones_vacances">Vacances!$E$2:$O$2</definedName>
  </definedNames>
  <calcPr calcId="145621"/>
</workbook>
</file>

<file path=xl/calcChain.xml><?xml version="1.0" encoding="utf-8"?>
<calcChain xmlns="http://schemas.openxmlformats.org/spreadsheetml/2006/main">
  <c r="AJ5" i="11" l="1"/>
  <c r="AJ6" i="11"/>
  <c r="AJ7" i="11"/>
  <c r="AJ16" i="11"/>
  <c r="AJ15" i="11"/>
  <c r="AJ14" i="11"/>
  <c r="AJ13" i="11"/>
  <c r="AJ12" i="11"/>
  <c r="AJ11" i="11"/>
  <c r="AJ10" i="11"/>
  <c r="AJ9" i="11"/>
  <c r="AJ8" i="11"/>
  <c r="B1" i="4" l="1"/>
  <c r="AB2" i="1"/>
  <c r="E4" i="1"/>
  <c r="F1" i="5" s="1"/>
  <c r="E41" i="1"/>
  <c r="K41" i="1" s="1"/>
  <c r="C2" i="5"/>
  <c r="C33" i="5" s="1"/>
  <c r="C54" i="5"/>
  <c r="B2" i="5"/>
  <c r="B63" i="5" s="1"/>
  <c r="A2" i="5"/>
  <c r="A19" i="5" s="1"/>
  <c r="C152" i="5"/>
  <c r="C160" i="5"/>
  <c r="C70" i="5"/>
  <c r="C78" i="5"/>
  <c r="A103" i="5"/>
  <c r="A119" i="5"/>
  <c r="A139" i="5"/>
  <c r="A147" i="5"/>
  <c r="A155" i="5"/>
  <c r="A159" i="5"/>
  <c r="A171" i="5"/>
  <c r="A175" i="5"/>
  <c r="A179" i="5"/>
  <c r="A191" i="5"/>
  <c r="A195" i="5"/>
  <c r="A65" i="5"/>
  <c r="A73" i="5"/>
  <c r="A81" i="5"/>
  <c r="A85" i="5"/>
  <c r="A97" i="5"/>
  <c r="D1"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AY2" i="1"/>
  <c r="A13" i="5"/>
  <c r="A47" i="5"/>
  <c r="A62" i="5"/>
  <c r="A102" i="5"/>
  <c r="A7" i="5"/>
  <c r="A52" i="5"/>
  <c r="A6" i="5"/>
  <c r="A36" i="5"/>
  <c r="A35" i="5"/>
  <c r="A37" i="5"/>
  <c r="A45" i="5"/>
  <c r="A43" i="5"/>
  <c r="A55" i="5"/>
  <c r="A57" i="5"/>
  <c r="A59" i="5"/>
  <c r="A63" i="5"/>
  <c r="A49" i="5"/>
  <c r="A51" i="5"/>
  <c r="A15" i="5"/>
  <c r="C62" i="5" l="1"/>
  <c r="C144" i="5"/>
  <c r="C200" i="5"/>
  <c r="C136" i="5"/>
  <c r="C101" i="5"/>
  <c r="C192" i="5"/>
  <c r="C124" i="5"/>
  <c r="C97" i="5"/>
  <c r="C184" i="5"/>
  <c r="C108" i="5"/>
  <c r="C93" i="5"/>
  <c r="C176" i="5"/>
  <c r="C40" i="5"/>
  <c r="C86" i="5"/>
  <c r="C168" i="5"/>
  <c r="A46" i="5"/>
  <c r="A61" i="5"/>
  <c r="A53" i="5"/>
  <c r="A28" i="5"/>
  <c r="A17" i="5"/>
  <c r="A54" i="5"/>
  <c r="A26" i="5"/>
  <c r="A89" i="5"/>
  <c r="A69" i="5"/>
  <c r="A187" i="5"/>
  <c r="A163" i="5"/>
  <c r="A143" i="5"/>
  <c r="A93" i="5"/>
  <c r="A77" i="5"/>
  <c r="A199" i="5"/>
  <c r="A183" i="5"/>
  <c r="A167" i="5"/>
  <c r="A151" i="5"/>
  <c r="A133" i="5"/>
  <c r="C149" i="4"/>
  <c r="D149" i="4" s="1"/>
  <c r="C164" i="4"/>
  <c r="D164" i="4" s="1"/>
  <c r="C64" i="4"/>
  <c r="D64" i="4" s="1"/>
  <c r="B187" i="5"/>
  <c r="B135" i="5"/>
  <c r="B93" i="5"/>
  <c r="B183" i="5"/>
  <c r="B123" i="5"/>
  <c r="B81" i="5"/>
  <c r="B167" i="5"/>
  <c r="B103" i="5"/>
  <c r="B77" i="5"/>
  <c r="B151" i="5"/>
  <c r="B31" i="5"/>
  <c r="B199" i="5"/>
  <c r="B155" i="5"/>
  <c r="B119" i="5"/>
  <c r="B97" i="5"/>
  <c r="B65" i="5"/>
  <c r="B171" i="5"/>
  <c r="B139" i="5"/>
  <c r="B107" i="5"/>
  <c r="B89" i="5"/>
  <c r="B73" i="5"/>
  <c r="B195" i="5"/>
  <c r="B179" i="5"/>
  <c r="B163" i="5"/>
  <c r="B147" i="5"/>
  <c r="B131" i="5"/>
  <c r="B115" i="5"/>
  <c r="B12" i="5"/>
  <c r="B101" i="5"/>
  <c r="B85" i="5"/>
  <c r="B69" i="5"/>
  <c r="B191" i="5"/>
  <c r="B175" i="5"/>
  <c r="B159" i="5"/>
  <c r="B143" i="5"/>
  <c r="B127" i="5"/>
  <c r="B111" i="5"/>
  <c r="B19" i="5"/>
  <c r="G1" i="5"/>
  <c r="G37" i="1" s="1"/>
  <c r="G74" i="1" s="1"/>
  <c r="H1" i="5"/>
  <c r="G38" i="1" s="1"/>
  <c r="G75" i="1" s="1"/>
  <c r="D4" i="1"/>
  <c r="G36" i="1"/>
  <c r="G73" i="1" s="1"/>
  <c r="C99" i="5"/>
  <c r="C95" i="5"/>
  <c r="C90" i="5"/>
  <c r="C82" i="5"/>
  <c r="C74" i="5"/>
  <c r="C66" i="5"/>
  <c r="C58" i="5"/>
  <c r="C196" i="5"/>
  <c r="C188" i="5"/>
  <c r="C180" i="5"/>
  <c r="C172" i="5"/>
  <c r="C164" i="5"/>
  <c r="C156" i="5"/>
  <c r="C148" i="5"/>
  <c r="C140" i="5"/>
  <c r="C132" i="5"/>
  <c r="C116" i="5"/>
  <c r="C10" i="5"/>
  <c r="C23" i="5"/>
  <c r="C38" i="5"/>
  <c r="A100" i="5"/>
  <c r="A95" i="5"/>
  <c r="A91" i="5"/>
  <c r="A87" i="5"/>
  <c r="A83" i="5"/>
  <c r="A79" i="5"/>
  <c r="A75" i="5"/>
  <c r="A71" i="5"/>
  <c r="A67" i="5"/>
  <c r="A201" i="5"/>
  <c r="A197" i="5"/>
  <c r="A193" i="5"/>
  <c r="A189" i="5"/>
  <c r="A185" i="5"/>
  <c r="A181" i="5"/>
  <c r="A177" i="5"/>
  <c r="A173" i="5"/>
  <c r="A169" i="5"/>
  <c r="A165" i="5"/>
  <c r="A161" i="5"/>
  <c r="A157" i="5"/>
  <c r="A153" i="5"/>
  <c r="A149" i="5"/>
  <c r="A145" i="5"/>
  <c r="A141" i="5"/>
  <c r="A137" i="5"/>
  <c r="A127" i="5"/>
  <c r="A111" i="5"/>
  <c r="B52" i="5"/>
  <c r="B33" i="5"/>
  <c r="B55" i="5"/>
  <c r="B16" i="5"/>
  <c r="B29" i="5"/>
  <c r="B32" i="5"/>
  <c r="B41" i="5"/>
  <c r="B21" i="5"/>
  <c r="B24" i="5"/>
  <c r="B13" i="5"/>
  <c r="B4" i="5"/>
  <c r="B104" i="5"/>
  <c r="B106" i="5"/>
  <c r="B108" i="5"/>
  <c r="B110" i="5"/>
  <c r="B112" i="5"/>
  <c r="B114" i="5"/>
  <c r="B116" i="5"/>
  <c r="B118" i="5"/>
  <c r="B120" i="5"/>
  <c r="B122" i="5"/>
  <c r="B124" i="5"/>
  <c r="B126" i="5"/>
  <c r="B128" i="5"/>
  <c r="B130" i="5"/>
  <c r="B132" i="5"/>
  <c r="B134" i="5"/>
  <c r="B136" i="5"/>
  <c r="B138" i="5"/>
  <c r="B140" i="5"/>
  <c r="B142" i="5"/>
  <c r="B144" i="5"/>
  <c r="B146" i="5"/>
  <c r="B148" i="5"/>
  <c r="B150" i="5"/>
  <c r="B152" i="5"/>
  <c r="B154" i="5"/>
  <c r="B156" i="5"/>
  <c r="B158" i="5"/>
  <c r="B160" i="5"/>
  <c r="B162" i="5"/>
  <c r="B164" i="5"/>
  <c r="B166" i="5"/>
  <c r="B168" i="5"/>
  <c r="B170" i="5"/>
  <c r="B172" i="5"/>
  <c r="B174" i="5"/>
  <c r="B176" i="5"/>
  <c r="B178" i="5"/>
  <c r="B180" i="5"/>
  <c r="B182" i="5"/>
  <c r="B184" i="5"/>
  <c r="B186" i="5"/>
  <c r="B188" i="5"/>
  <c r="B190" i="5"/>
  <c r="B192" i="5"/>
  <c r="B194" i="5"/>
  <c r="B196" i="5"/>
  <c r="B198" i="5"/>
  <c r="B200" i="5"/>
  <c r="B202" i="5"/>
  <c r="B66" i="5"/>
  <c r="B68" i="5"/>
  <c r="B70" i="5"/>
  <c r="B72" i="5"/>
  <c r="B74" i="5"/>
  <c r="B76" i="5"/>
  <c r="B78" i="5"/>
  <c r="B80" i="5"/>
  <c r="B82" i="5"/>
  <c r="B84" i="5"/>
  <c r="B86" i="5"/>
  <c r="B88" i="5"/>
  <c r="B90" i="5"/>
  <c r="B92" i="5"/>
  <c r="B94" i="5"/>
  <c r="B96" i="5"/>
  <c r="B98" i="5"/>
  <c r="B100" i="5"/>
  <c r="B99" i="5"/>
  <c r="B95" i="5"/>
  <c r="B91" i="5"/>
  <c r="B87" i="5"/>
  <c r="B83" i="5"/>
  <c r="B79" i="5"/>
  <c r="B75" i="5"/>
  <c r="B71" i="5"/>
  <c r="B67" i="5"/>
  <c r="B201" i="5"/>
  <c r="B197" i="5"/>
  <c r="B193" i="5"/>
  <c r="B189" i="5"/>
  <c r="B185" i="5"/>
  <c r="B181" i="5"/>
  <c r="B177" i="5"/>
  <c r="B173" i="5"/>
  <c r="B169" i="5"/>
  <c r="B165" i="5"/>
  <c r="B161" i="5"/>
  <c r="B157" i="5"/>
  <c r="B153" i="5"/>
  <c r="B149" i="5"/>
  <c r="B145" i="5"/>
  <c r="B141" i="5"/>
  <c r="B137" i="5"/>
  <c r="B133" i="5"/>
  <c r="B129" i="5"/>
  <c r="B125" i="5"/>
  <c r="B121" i="5"/>
  <c r="B117" i="5"/>
  <c r="B113" i="5"/>
  <c r="B109" i="5"/>
  <c r="B105" i="5"/>
  <c r="B3" i="5"/>
  <c r="B22" i="5"/>
  <c r="B40" i="5"/>
  <c r="A99" i="5"/>
  <c r="A31" i="5"/>
  <c r="A9" i="5"/>
  <c r="A107" i="5"/>
  <c r="A115" i="5"/>
  <c r="A123" i="5"/>
  <c r="A131" i="5"/>
  <c r="A135" i="5"/>
  <c r="B38" i="5"/>
  <c r="C128" i="5"/>
  <c r="C120" i="5"/>
  <c r="C112" i="5"/>
  <c r="C104" i="5"/>
  <c r="C21" i="5"/>
  <c r="C56" i="5"/>
  <c r="C46" i="5"/>
  <c r="A129" i="5"/>
  <c r="A125" i="5"/>
  <c r="A121" i="5"/>
  <c r="A117" i="5"/>
  <c r="A113" i="5"/>
  <c r="A109" i="5"/>
  <c r="A105" i="5"/>
  <c r="A3" i="5"/>
  <c r="A22" i="5"/>
  <c r="A40" i="5"/>
  <c r="C52" i="5"/>
  <c r="C20" i="5"/>
  <c r="C7" i="5"/>
  <c r="C34" i="5"/>
  <c r="C102" i="5"/>
  <c r="C42" i="5"/>
  <c r="C50" i="5"/>
  <c r="C15" i="5"/>
  <c r="C55" i="5"/>
  <c r="C25" i="5"/>
  <c r="C16" i="5"/>
  <c r="C29" i="5"/>
  <c r="C32" i="5"/>
  <c r="C41" i="5"/>
  <c r="C19" i="5"/>
  <c r="C22" i="5"/>
  <c r="C9" i="5"/>
  <c r="C3" i="5"/>
  <c r="C103" i="5"/>
  <c r="C105" i="5"/>
  <c r="C107" i="5"/>
  <c r="C109" i="5"/>
  <c r="C111" i="5"/>
  <c r="C113" i="5"/>
  <c r="C115" i="5"/>
  <c r="C117" i="5"/>
  <c r="C119" i="5"/>
  <c r="C121" i="5"/>
  <c r="C123" i="5"/>
  <c r="C125" i="5"/>
  <c r="C127" i="5"/>
  <c r="C129" i="5"/>
  <c r="C131" i="5"/>
  <c r="C133" i="5"/>
  <c r="C135" i="5"/>
  <c r="C137" i="5"/>
  <c r="C139" i="5"/>
  <c r="C141" i="5"/>
  <c r="C143" i="5"/>
  <c r="C145" i="5"/>
  <c r="C147" i="5"/>
  <c r="C149" i="5"/>
  <c r="C151" i="5"/>
  <c r="C153" i="5"/>
  <c r="C155" i="5"/>
  <c r="C157" i="5"/>
  <c r="C159" i="5"/>
  <c r="C161" i="5"/>
  <c r="C163" i="5"/>
  <c r="C165" i="5"/>
  <c r="C167" i="5"/>
  <c r="C169" i="5"/>
  <c r="C171" i="5"/>
  <c r="C173" i="5"/>
  <c r="C175" i="5"/>
  <c r="C177" i="5"/>
  <c r="C179" i="5"/>
  <c r="C181" i="5"/>
  <c r="C183" i="5"/>
  <c r="C185" i="5"/>
  <c r="C187" i="5"/>
  <c r="C189" i="5"/>
  <c r="C191" i="5"/>
  <c r="C193" i="5"/>
  <c r="C195" i="5"/>
  <c r="C197" i="5"/>
  <c r="C199" i="5"/>
  <c r="C201" i="5"/>
  <c r="C57" i="5"/>
  <c r="C59" i="5"/>
  <c r="C61" i="5"/>
  <c r="C63" i="5"/>
  <c r="C65" i="5"/>
  <c r="C67" i="5"/>
  <c r="C69" i="5"/>
  <c r="C71" i="5"/>
  <c r="C73" i="5"/>
  <c r="C75" i="5"/>
  <c r="C77" i="5"/>
  <c r="C79" i="5"/>
  <c r="C81" i="5"/>
  <c r="C83" i="5"/>
  <c r="C85" i="5"/>
  <c r="C87" i="5"/>
  <c r="C89" i="5"/>
  <c r="C91" i="5"/>
  <c r="C100" i="5"/>
  <c r="C98" i="5"/>
  <c r="C96" i="5"/>
  <c r="C94" i="5"/>
  <c r="C92" i="5"/>
  <c r="C88" i="5"/>
  <c r="C84" i="5"/>
  <c r="C80" i="5"/>
  <c r="C76" i="5"/>
  <c r="C72" i="5"/>
  <c r="C68" i="5"/>
  <c r="C64" i="5"/>
  <c r="C60" i="5"/>
  <c r="C202" i="5"/>
  <c r="C198" i="5"/>
  <c r="C194" i="5"/>
  <c r="C190" i="5"/>
  <c r="C186" i="5"/>
  <c r="C182" i="5"/>
  <c r="C178" i="5"/>
  <c r="C174" i="5"/>
  <c r="C170" i="5"/>
  <c r="C166" i="5"/>
  <c r="C162" i="5"/>
  <c r="C158" i="5"/>
  <c r="C154" i="5"/>
  <c r="C150" i="5"/>
  <c r="C146" i="5"/>
  <c r="C142" i="5"/>
  <c r="C138" i="5"/>
  <c r="C134" i="5"/>
  <c r="C130" i="5"/>
  <c r="C126" i="5"/>
  <c r="C122" i="5"/>
  <c r="C118" i="5"/>
  <c r="C114" i="5"/>
  <c r="C110" i="5"/>
  <c r="C106" i="5"/>
  <c r="C4" i="5"/>
  <c r="C24" i="5"/>
  <c r="C51" i="5"/>
  <c r="C31" i="5"/>
  <c r="C26" i="5"/>
  <c r="C12" i="5"/>
  <c r="C44" i="5"/>
  <c r="C30" i="5"/>
  <c r="C5" i="5"/>
  <c r="B25" i="5"/>
  <c r="B51" i="5"/>
  <c r="B59" i="5"/>
  <c r="B43" i="5"/>
  <c r="B30" i="5"/>
  <c r="B5" i="5"/>
  <c r="C53" i="5"/>
  <c r="C13" i="5"/>
  <c r="C11" i="5"/>
  <c r="C47" i="5"/>
  <c r="C49" i="5"/>
  <c r="C48" i="5"/>
  <c r="C43" i="5"/>
  <c r="C45" i="5"/>
  <c r="C37" i="5"/>
  <c r="C28" i="5"/>
  <c r="C35" i="5"/>
  <c r="C36" i="5"/>
  <c r="C39" i="5"/>
  <c r="C6" i="5"/>
  <c r="C18" i="5"/>
  <c r="C27" i="5"/>
  <c r="B20" i="5"/>
  <c r="A27" i="5"/>
  <c r="A29" i="5"/>
  <c r="A32" i="5"/>
  <c r="A41" i="5"/>
  <c r="A21" i="5"/>
  <c r="A24" i="5"/>
  <c r="A10" i="5"/>
  <c r="A4" i="5"/>
  <c r="A104" i="5"/>
  <c r="A106" i="5"/>
  <c r="A108" i="5"/>
  <c r="A110" i="5"/>
  <c r="A112" i="5"/>
  <c r="A114" i="5"/>
  <c r="A116" i="5"/>
  <c r="A118" i="5"/>
  <c r="A120" i="5"/>
  <c r="A122" i="5"/>
  <c r="A124" i="5"/>
  <c r="A126" i="5"/>
  <c r="A128" i="5"/>
  <c r="A130" i="5"/>
  <c r="A132" i="5"/>
  <c r="A134" i="5"/>
  <c r="A136" i="5"/>
  <c r="A138" i="5"/>
  <c r="A140" i="5"/>
  <c r="A142" i="5"/>
  <c r="A144" i="5"/>
  <c r="A146" i="5"/>
  <c r="A148" i="5"/>
  <c r="A150" i="5"/>
  <c r="A152" i="5"/>
  <c r="A154" i="5"/>
  <c r="A156" i="5"/>
  <c r="A158" i="5"/>
  <c r="A160" i="5"/>
  <c r="A162" i="5"/>
  <c r="A164" i="5"/>
  <c r="A166" i="5"/>
  <c r="A168" i="5"/>
  <c r="A170" i="5"/>
  <c r="A172" i="5"/>
  <c r="A174" i="5"/>
  <c r="A176" i="5"/>
  <c r="A178" i="5"/>
  <c r="A180" i="5"/>
  <c r="A182" i="5"/>
  <c r="A184" i="5"/>
  <c r="A186" i="5"/>
  <c r="A188" i="5"/>
  <c r="A190" i="5"/>
  <c r="A192" i="5"/>
  <c r="A194" i="5"/>
  <c r="A196" i="5"/>
  <c r="A198" i="5"/>
  <c r="A200" i="5"/>
  <c r="A202" i="5"/>
  <c r="A66" i="5"/>
  <c r="A68" i="5"/>
  <c r="A70" i="5"/>
  <c r="A72" i="5"/>
  <c r="A74" i="5"/>
  <c r="A76" i="5"/>
  <c r="A78" i="5"/>
  <c r="A80" i="5"/>
  <c r="A82" i="5"/>
  <c r="A84" i="5"/>
  <c r="A86" i="5"/>
  <c r="A88" i="5"/>
  <c r="A90" i="5"/>
  <c r="A92" i="5"/>
  <c r="A94" i="5"/>
  <c r="A96" i="5"/>
  <c r="A98" i="5"/>
  <c r="A101" i="5"/>
  <c r="A23" i="5"/>
  <c r="A11" i="5"/>
  <c r="A50" i="5"/>
  <c r="A58" i="5"/>
  <c r="A42" i="5"/>
  <c r="A34" i="5"/>
  <c r="A18" i="5"/>
  <c r="A14" i="5"/>
  <c r="A8" i="5"/>
  <c r="A39" i="5"/>
  <c r="C8" i="5"/>
  <c r="C17" i="5"/>
  <c r="C14" i="5"/>
  <c r="C41" i="4"/>
  <c r="D41" i="4" s="1"/>
  <c r="C125" i="4"/>
  <c r="D125" i="4" s="1"/>
  <c r="A25" i="5"/>
  <c r="A56" i="5"/>
  <c r="A16" i="5"/>
  <c r="A33" i="5"/>
  <c r="A12" i="5"/>
  <c r="A64" i="5"/>
  <c r="A38" i="5"/>
  <c r="A20" i="5"/>
  <c r="B26" i="5"/>
  <c r="B23" i="5"/>
  <c r="B9" i="5"/>
  <c r="B46" i="5"/>
  <c r="B49" i="5"/>
  <c r="B61" i="5"/>
  <c r="B57" i="5"/>
  <c r="B53" i="5"/>
  <c r="B45" i="5"/>
  <c r="B102" i="5"/>
  <c r="B34" i="5"/>
  <c r="B7" i="5"/>
  <c r="B18" i="5"/>
  <c r="B27" i="5"/>
  <c r="C20" i="4"/>
  <c r="D20" i="4" s="1"/>
  <c r="C61" i="4"/>
  <c r="D61" i="4" s="1"/>
  <c r="B3" i="11"/>
  <c r="C3" i="11" s="1"/>
  <c r="E5" i="1"/>
  <c r="M4" i="1"/>
  <c r="K4" i="1"/>
  <c r="J3" i="1"/>
  <c r="C110" i="4"/>
  <c r="C139" i="4" s="1"/>
  <c r="C163" i="4"/>
  <c r="D163" i="4" s="1"/>
  <c r="C161" i="4"/>
  <c r="D161" i="4" s="1"/>
  <c r="C159" i="4"/>
  <c r="D159" i="4" s="1"/>
  <c r="C156" i="4"/>
  <c r="D156" i="4" s="1"/>
  <c r="C154" i="4"/>
  <c r="D154" i="4" s="1"/>
  <c r="C152" i="4"/>
  <c r="D152" i="4" s="1"/>
  <c r="C150" i="4"/>
  <c r="D150" i="4" s="1"/>
  <c r="C147" i="4"/>
  <c r="C143" i="4"/>
  <c r="D143" i="4" s="1"/>
  <c r="C141" i="4"/>
  <c r="D141" i="4" s="1"/>
  <c r="C136" i="4"/>
  <c r="D136" i="4" s="1"/>
  <c r="C133" i="4"/>
  <c r="D133" i="4" s="1"/>
  <c r="C131" i="4"/>
  <c r="D131" i="4" s="1"/>
  <c r="C128" i="4"/>
  <c r="D128" i="4" s="1"/>
  <c r="C126" i="4"/>
  <c r="D126" i="4" s="1"/>
  <c r="C124" i="4"/>
  <c r="D124" i="4" s="1"/>
  <c r="C122" i="4"/>
  <c r="C120" i="4"/>
  <c r="C118" i="4"/>
  <c r="D118" i="4" s="1"/>
  <c r="C116" i="4"/>
  <c r="D116" i="4" s="1"/>
  <c r="C109" i="4"/>
  <c r="D109" i="4" s="1"/>
  <c r="C104" i="4"/>
  <c r="D104" i="4" s="1"/>
  <c r="C62" i="4"/>
  <c r="D62" i="4" s="1"/>
  <c r="C60" i="4"/>
  <c r="D60" i="4" s="1"/>
  <c r="C58" i="4"/>
  <c r="D58" i="4" s="1"/>
  <c r="C55" i="4"/>
  <c r="C53" i="4"/>
  <c r="D53" i="4" s="1"/>
  <c r="C51" i="4"/>
  <c r="D51" i="4" s="1"/>
  <c r="C49" i="4"/>
  <c r="D49" i="4" s="1"/>
  <c r="C45" i="4"/>
  <c r="D45" i="4" s="1"/>
  <c r="C42" i="4"/>
  <c r="D42" i="4" s="1"/>
  <c r="C37" i="4"/>
  <c r="D37" i="4" s="1"/>
  <c r="C34" i="4"/>
  <c r="D34" i="4" s="1"/>
  <c r="C32" i="4"/>
  <c r="D32" i="4" s="1"/>
  <c r="C29" i="4"/>
  <c r="C27" i="4"/>
  <c r="C46" i="4" s="1"/>
  <c r="C25" i="4"/>
  <c r="D25" i="4" s="1"/>
  <c r="C21" i="4"/>
  <c r="D21" i="4" s="1"/>
  <c r="C19" i="4"/>
  <c r="D19" i="4" s="1"/>
  <c r="C17" i="4"/>
  <c r="D17" i="4" s="1"/>
  <c r="C15" i="4"/>
  <c r="D15" i="4" s="1"/>
  <c r="C7" i="4"/>
  <c r="D7" i="4" s="1"/>
  <c r="C10" i="4"/>
  <c r="C35" i="4" s="1"/>
  <c r="D35" i="4" s="1"/>
  <c r="C160" i="4"/>
  <c r="D160" i="4" s="1"/>
  <c r="C155" i="4"/>
  <c r="C151" i="4"/>
  <c r="D151" i="4" s="1"/>
  <c r="C145" i="4"/>
  <c r="D145" i="4" s="1"/>
  <c r="C137" i="4"/>
  <c r="D137" i="4" s="1"/>
  <c r="C132" i="4"/>
  <c r="D132" i="4" s="1"/>
  <c r="C127" i="4"/>
  <c r="C119" i="4"/>
  <c r="D119" i="4" s="1"/>
  <c r="C115" i="4"/>
  <c r="D115" i="4" s="1"/>
  <c r="C63" i="4"/>
  <c r="D63" i="4" s="1"/>
  <c r="C59" i="4"/>
  <c r="D59" i="4" s="1"/>
  <c r="C54" i="4"/>
  <c r="D54" i="4" s="1"/>
  <c r="C50" i="4"/>
  <c r="D50" i="4" s="1"/>
  <c r="C43" i="4"/>
  <c r="D43" i="4" s="1"/>
  <c r="C36" i="4"/>
  <c r="D36" i="4" s="1"/>
  <c r="C31" i="4"/>
  <c r="D31" i="4" s="1"/>
  <c r="C26" i="4"/>
  <c r="D26" i="4" s="1"/>
  <c r="C22" i="4"/>
  <c r="C18" i="4"/>
  <c r="D18" i="4" s="1"/>
  <c r="C9" i="4"/>
  <c r="D9" i="4" s="1"/>
  <c r="C162" i="4"/>
  <c r="D162" i="4" s="1"/>
  <c r="C153" i="4"/>
  <c r="D153" i="4" s="1"/>
  <c r="C142" i="4"/>
  <c r="D142" i="4" s="1"/>
  <c r="C129" i="4"/>
  <c r="C121" i="4"/>
  <c r="D121" i="4" s="1"/>
  <c r="C107" i="4"/>
  <c r="D107" i="4" s="1"/>
  <c r="C56" i="4"/>
  <c r="D56" i="4" s="1"/>
  <c r="C47" i="4"/>
  <c r="C33" i="4"/>
  <c r="D33" i="4" s="1"/>
  <c r="C24" i="4"/>
  <c r="D24" i="4" s="1"/>
  <c r="C16" i="4"/>
  <c r="D16" i="4" s="1"/>
  <c r="C4" i="4"/>
  <c r="D4" i="4" s="1"/>
  <c r="C28" i="4"/>
  <c r="D28" i="4" s="1"/>
  <c r="C52" i="4"/>
  <c r="D52" i="4" s="1"/>
  <c r="C117" i="4"/>
  <c r="D117" i="4" s="1"/>
  <c r="C134" i="4"/>
  <c r="D134" i="4" s="1"/>
  <c r="C158" i="4"/>
  <c r="D158" i="4" s="1"/>
  <c r="M41" i="1"/>
  <c r="E42" i="1"/>
  <c r="D41" i="1"/>
  <c r="J40" i="1"/>
  <c r="A48" i="5"/>
  <c r="A60" i="5"/>
  <c r="A44" i="5"/>
  <c r="A30" i="5"/>
  <c r="A5" i="5"/>
  <c r="B10" i="5"/>
  <c r="B11" i="5"/>
  <c r="B15" i="5"/>
  <c r="B47" i="5"/>
  <c r="B48" i="5"/>
  <c r="B50" i="5"/>
  <c r="B64" i="5"/>
  <c r="B62" i="5"/>
  <c r="B60" i="5"/>
  <c r="B58" i="5"/>
  <c r="B56" i="5"/>
  <c r="B54" i="5"/>
  <c r="B44" i="5"/>
  <c r="B42" i="5"/>
  <c r="B37" i="5"/>
  <c r="B28" i="5"/>
  <c r="B35" i="5"/>
  <c r="B36" i="5"/>
  <c r="B39" i="5"/>
  <c r="B6" i="5"/>
  <c r="B8" i="5"/>
  <c r="B17" i="5"/>
  <c r="B14" i="5"/>
  <c r="C135" i="4" l="1"/>
  <c r="D135" i="4" s="1"/>
  <c r="C13" i="4"/>
  <c r="D13" i="4" s="1"/>
  <c r="C5" i="4"/>
  <c r="D5" i="4" s="1"/>
  <c r="C39" i="4"/>
  <c r="C38" i="4" s="1"/>
  <c r="D38" i="4" s="1"/>
  <c r="C44" i="4"/>
  <c r="D44" i="4" s="1"/>
  <c r="C140" i="4"/>
  <c r="D140" i="4" s="1"/>
  <c r="F41" i="1"/>
  <c r="C6" i="4"/>
  <c r="D6" i="4" s="1"/>
  <c r="C111" i="4"/>
  <c r="D111" i="4" s="1"/>
  <c r="F42" i="1"/>
  <c r="F4" i="1"/>
  <c r="D10" i="4"/>
  <c r="C8" i="4"/>
  <c r="D8" i="4" s="1"/>
  <c r="C40" i="4"/>
  <c r="D40" i="4" s="1"/>
  <c r="C11" i="4"/>
  <c r="D11" i="4" s="1"/>
  <c r="H41" i="1"/>
  <c r="C108" i="4"/>
  <c r="D108" i="4" s="1"/>
  <c r="C106" i="4"/>
  <c r="D106" i="4" s="1"/>
  <c r="D110" i="4"/>
  <c r="C105" i="4"/>
  <c r="D105" i="4" s="1"/>
  <c r="C113" i="4"/>
  <c r="D113" i="4" s="1"/>
  <c r="C30" i="4"/>
  <c r="D30" i="4" s="1"/>
  <c r="H4" i="1"/>
  <c r="B7" i="11"/>
  <c r="C146" i="4"/>
  <c r="D146" i="4" s="1"/>
  <c r="D127" i="4"/>
  <c r="C57" i="4"/>
  <c r="D57" i="4" s="1"/>
  <c r="D55" i="4"/>
  <c r="C144" i="4"/>
  <c r="D144" i="4" s="1"/>
  <c r="D120" i="4"/>
  <c r="C148" i="4"/>
  <c r="D148" i="4" s="1"/>
  <c r="D147" i="4"/>
  <c r="E6" i="1"/>
  <c r="G6" i="1" s="1"/>
  <c r="K5" i="1"/>
  <c r="D5" i="1"/>
  <c r="F5" i="1"/>
  <c r="H5" i="1"/>
  <c r="B2" i="11"/>
  <c r="A2" i="11"/>
  <c r="N4" i="1"/>
  <c r="E43" i="1"/>
  <c r="G43" i="1" s="1"/>
  <c r="H42" i="1"/>
  <c r="K42" i="1"/>
  <c r="D42" i="1"/>
  <c r="P41" i="1"/>
  <c r="U41" i="1"/>
  <c r="V41" i="1" s="1"/>
  <c r="M42" i="1"/>
  <c r="N42" i="1" s="1"/>
  <c r="L41" i="1"/>
  <c r="R40" i="1"/>
  <c r="S41" i="1"/>
  <c r="C48" i="4"/>
  <c r="D48" i="4" s="1"/>
  <c r="D47" i="4"/>
  <c r="C130" i="4"/>
  <c r="D130" i="4" s="1"/>
  <c r="D129" i="4"/>
  <c r="C23" i="4"/>
  <c r="D23" i="4" s="1"/>
  <c r="D22" i="4"/>
  <c r="C157" i="4"/>
  <c r="D157" i="4" s="1"/>
  <c r="D155" i="4"/>
  <c r="D29" i="4"/>
  <c r="C123" i="4"/>
  <c r="D123" i="4" s="1"/>
  <c r="D122" i="4"/>
  <c r="M5" i="1"/>
  <c r="O5" i="1" s="1"/>
  <c r="S4" i="1"/>
  <c r="L4" i="1"/>
  <c r="R3" i="1"/>
  <c r="P4" i="1"/>
  <c r="U4" i="1"/>
  <c r="W4" i="1" s="1"/>
  <c r="C112" i="4"/>
  <c r="D112" i="4" s="1"/>
  <c r="D139" i="4"/>
  <c r="C138" i="4"/>
  <c r="D138" i="4" s="1"/>
  <c r="O4" i="1"/>
  <c r="D46" i="4"/>
  <c r="D27" i="4"/>
  <c r="D3" i="11"/>
  <c r="C2" i="11"/>
  <c r="G4" i="1"/>
  <c r="G41" i="1"/>
  <c r="G42" i="1"/>
  <c r="O41" i="1"/>
  <c r="G5" i="1"/>
  <c r="N41" i="1"/>
  <c r="C114" i="4" l="1"/>
  <c r="D114" i="4" s="1"/>
  <c r="C12" i="4"/>
  <c r="D12" i="4" s="1"/>
  <c r="C14" i="4"/>
  <c r="D14" i="4" s="1"/>
  <c r="D39" i="4"/>
  <c r="O42" i="1"/>
  <c r="W41" i="1"/>
  <c r="B11" i="11"/>
  <c r="C7" i="11"/>
  <c r="A6" i="11"/>
  <c r="B6" i="11"/>
  <c r="S5" i="1"/>
  <c r="P5" i="1"/>
  <c r="N5" i="1"/>
  <c r="L5" i="1"/>
  <c r="M6" i="1"/>
  <c r="S42" i="1"/>
  <c r="L42" i="1"/>
  <c r="P42" i="1"/>
  <c r="M43" i="1"/>
  <c r="D43" i="1"/>
  <c r="K43" i="1"/>
  <c r="E44" i="1"/>
  <c r="H43" i="1"/>
  <c r="F43" i="1"/>
  <c r="E7" i="1"/>
  <c r="K6" i="1"/>
  <c r="D6" i="1"/>
  <c r="H6" i="1"/>
  <c r="F6" i="1"/>
  <c r="AC4" i="1"/>
  <c r="X4" i="1"/>
  <c r="T4" i="1"/>
  <c r="U5" i="1"/>
  <c r="Z3" i="1"/>
  <c r="AA4" i="1"/>
  <c r="V4" i="1"/>
  <c r="AC41" i="1"/>
  <c r="U42" i="1"/>
  <c r="Z40" i="1"/>
  <c r="X41" i="1"/>
  <c r="AA41" i="1"/>
  <c r="T41" i="1"/>
  <c r="I4" i="1"/>
  <c r="D2" i="11"/>
  <c r="E3" i="11"/>
  <c r="Y4" i="1"/>
  <c r="Q4" i="1" l="1"/>
  <c r="AG4" i="1"/>
  <c r="I43" i="1"/>
  <c r="AG41" i="1"/>
  <c r="I5" i="1"/>
  <c r="I42" i="1"/>
  <c r="I7" i="1"/>
  <c r="Q42" i="1"/>
  <c r="Y42" i="1"/>
  <c r="Y41" i="1"/>
  <c r="Q6" i="1"/>
  <c r="Q5" i="1"/>
  <c r="I44" i="1"/>
  <c r="Y5" i="1"/>
  <c r="I41" i="1"/>
  <c r="Q41" i="1"/>
  <c r="I6" i="1"/>
  <c r="Q43" i="1"/>
  <c r="C11" i="11"/>
  <c r="B15" i="11"/>
  <c r="A10" i="11"/>
  <c r="B10" i="11"/>
  <c r="D7" i="11"/>
  <c r="C6" i="11"/>
  <c r="AF41" i="1"/>
  <c r="AI41" i="1"/>
  <c r="AB41" i="1"/>
  <c r="AK41" i="1"/>
  <c r="AC42" i="1"/>
  <c r="AH40" i="1"/>
  <c r="AD41" i="1"/>
  <c r="AE41" i="1"/>
  <c r="U6" i="1"/>
  <c r="V5" i="1"/>
  <c r="T5" i="1"/>
  <c r="X5" i="1"/>
  <c r="AA5" i="1"/>
  <c r="W5" i="1"/>
  <c r="E45" i="1"/>
  <c r="K44" i="1"/>
  <c r="H44" i="1"/>
  <c r="F44" i="1"/>
  <c r="D44" i="1"/>
  <c r="G44" i="1"/>
  <c r="U43" i="1"/>
  <c r="AA42" i="1"/>
  <c r="T42" i="1"/>
  <c r="X42" i="1"/>
  <c r="V42" i="1"/>
  <c r="W42" i="1"/>
  <c r="AC5" i="1"/>
  <c r="AD4" i="1"/>
  <c r="AH3" i="1"/>
  <c r="AK4" i="1"/>
  <c r="AI4" i="1"/>
  <c r="AF4" i="1"/>
  <c r="AB4" i="1"/>
  <c r="AE4" i="1"/>
  <c r="E8" i="1"/>
  <c r="F7" i="1"/>
  <c r="D7" i="1"/>
  <c r="K7" i="1"/>
  <c r="H7" i="1"/>
  <c r="G7" i="1"/>
  <c r="M44" i="1"/>
  <c r="S43" i="1"/>
  <c r="P43" i="1"/>
  <c r="L43" i="1"/>
  <c r="N43" i="1"/>
  <c r="O43" i="1"/>
  <c r="P6" i="1"/>
  <c r="S6" i="1"/>
  <c r="N6" i="1"/>
  <c r="M7" i="1"/>
  <c r="L6" i="1"/>
  <c r="O6" i="1"/>
  <c r="F3" i="11"/>
  <c r="E2" i="11"/>
  <c r="C15" i="11" l="1"/>
  <c r="B19" i="11"/>
  <c r="A14" i="11"/>
  <c r="B14" i="11"/>
  <c r="D11" i="11"/>
  <c r="C10" i="11"/>
  <c r="E7" i="11"/>
  <c r="D6" i="11"/>
  <c r="M45" i="1"/>
  <c r="S44" i="1"/>
  <c r="P44" i="1"/>
  <c r="L44" i="1"/>
  <c r="N44" i="1"/>
  <c r="O44" i="1"/>
  <c r="Q44" i="1"/>
  <c r="H8" i="1"/>
  <c r="K8" i="1"/>
  <c r="F8" i="1"/>
  <c r="D8" i="1"/>
  <c r="E9" i="1"/>
  <c r="G8" i="1"/>
  <c r="I8" i="1"/>
  <c r="AI5" i="1"/>
  <c r="AF5" i="1"/>
  <c r="AB5" i="1"/>
  <c r="AC6" i="1"/>
  <c r="AD5" i="1"/>
  <c r="AE5" i="1"/>
  <c r="AG5" i="1"/>
  <c r="X43" i="1"/>
  <c r="T43" i="1"/>
  <c r="U44" i="1"/>
  <c r="AA43" i="1"/>
  <c r="V43" i="1"/>
  <c r="W43" i="1"/>
  <c r="Y43" i="1"/>
  <c r="D45" i="1"/>
  <c r="K45" i="1"/>
  <c r="H45" i="1"/>
  <c r="F45" i="1"/>
  <c r="E46" i="1"/>
  <c r="G45" i="1"/>
  <c r="I45" i="1"/>
  <c r="AS41" i="1"/>
  <c r="AN41" i="1"/>
  <c r="AQ41" i="1"/>
  <c r="AJ41" i="1"/>
  <c r="AP40" i="1"/>
  <c r="AK42" i="1"/>
  <c r="AM41" i="1"/>
  <c r="AL41" i="1"/>
  <c r="AO41" i="1"/>
  <c r="S7" i="1"/>
  <c r="P7" i="1"/>
  <c r="L7" i="1"/>
  <c r="M8" i="1"/>
  <c r="N7" i="1"/>
  <c r="O7" i="1"/>
  <c r="Q7" i="1"/>
  <c r="AS4" i="1"/>
  <c r="AN4" i="1"/>
  <c r="AJ4" i="1"/>
  <c r="AQ4" i="1"/>
  <c r="AL4" i="1"/>
  <c r="AK5" i="1"/>
  <c r="AP3" i="1"/>
  <c r="AM4" i="1"/>
  <c r="AO4" i="1"/>
  <c r="AA6" i="1"/>
  <c r="X6" i="1"/>
  <c r="T6" i="1"/>
  <c r="V6" i="1"/>
  <c r="U7" i="1"/>
  <c r="W6" i="1"/>
  <c r="Y6" i="1"/>
  <c r="AF42" i="1"/>
  <c r="AI42" i="1"/>
  <c r="AB42" i="1"/>
  <c r="AC43" i="1"/>
  <c r="AE42" i="1"/>
  <c r="AD42" i="1"/>
  <c r="AG42" i="1"/>
  <c r="F2" i="11"/>
  <c r="G3" i="11"/>
  <c r="D10" i="11" l="1"/>
  <c r="E11" i="11"/>
  <c r="C19" i="11"/>
  <c r="B23" i="11"/>
  <c r="A18" i="11"/>
  <c r="B18" i="11"/>
  <c r="D15" i="11"/>
  <c r="C14" i="11"/>
  <c r="F7" i="11"/>
  <c r="E6" i="11"/>
  <c r="AN5" i="1"/>
  <c r="AQ5" i="1"/>
  <c r="AK6" i="1"/>
  <c r="AJ5" i="1"/>
  <c r="AL5" i="1"/>
  <c r="AM5" i="1"/>
  <c r="AO5" i="1"/>
  <c r="AK43" i="1"/>
  <c r="AQ42" i="1"/>
  <c r="AJ42" i="1"/>
  <c r="AN42" i="1"/>
  <c r="AM42" i="1"/>
  <c r="AL42" i="1"/>
  <c r="AO42" i="1"/>
  <c r="U45" i="1"/>
  <c r="AA44" i="1"/>
  <c r="X44" i="1"/>
  <c r="T44" i="1"/>
  <c r="W44" i="1"/>
  <c r="V44" i="1"/>
  <c r="Y44" i="1"/>
  <c r="AC7" i="1"/>
  <c r="AD6" i="1"/>
  <c r="AB6" i="1"/>
  <c r="AF6" i="1"/>
  <c r="AI6" i="1"/>
  <c r="AE6" i="1"/>
  <c r="AG6" i="1"/>
  <c r="AC44" i="1"/>
  <c r="AI43" i="1"/>
  <c r="AB43" i="1"/>
  <c r="AF43" i="1"/>
  <c r="AD43" i="1"/>
  <c r="AE43" i="1"/>
  <c r="AG43" i="1"/>
  <c r="X7" i="1"/>
  <c r="AA7" i="1"/>
  <c r="U8" i="1"/>
  <c r="T7" i="1"/>
  <c r="V7" i="1"/>
  <c r="W7" i="1"/>
  <c r="Y7" i="1"/>
  <c r="AV4" i="1"/>
  <c r="AY4" i="1"/>
  <c r="AR4" i="1"/>
  <c r="AT4" i="1"/>
  <c r="AS5" i="1"/>
  <c r="AX3" i="1"/>
  <c r="AU4" i="1"/>
  <c r="AW4" i="1"/>
  <c r="P8" i="1"/>
  <c r="S8" i="1"/>
  <c r="M9" i="1"/>
  <c r="L8" i="1"/>
  <c r="N8" i="1"/>
  <c r="O8" i="1"/>
  <c r="Q8" i="1"/>
  <c r="AS42" i="1"/>
  <c r="AV41" i="1"/>
  <c r="AR41" i="1"/>
  <c r="AX40" i="1"/>
  <c r="AY41" i="1"/>
  <c r="AT41" i="1"/>
  <c r="AU41" i="1"/>
  <c r="AW41" i="1"/>
  <c r="E47" i="1"/>
  <c r="D46" i="1"/>
  <c r="H46" i="1"/>
  <c r="K46" i="1"/>
  <c r="F46" i="1"/>
  <c r="G46" i="1"/>
  <c r="I46" i="1"/>
  <c r="E10" i="1"/>
  <c r="F9" i="1"/>
  <c r="D9" i="1"/>
  <c r="H9" i="1"/>
  <c r="K9" i="1"/>
  <c r="G9" i="1"/>
  <c r="I9" i="1"/>
  <c r="M46" i="1"/>
  <c r="S45" i="1"/>
  <c r="P45" i="1"/>
  <c r="L45" i="1"/>
  <c r="N45" i="1"/>
  <c r="O45" i="1"/>
  <c r="Q45" i="1"/>
  <c r="H3" i="11"/>
  <c r="G2" i="11"/>
  <c r="E15" i="11" l="1"/>
  <c r="D14" i="11"/>
  <c r="C18" i="11"/>
  <c r="D19" i="11"/>
  <c r="F11" i="11"/>
  <c r="E10" i="11"/>
  <c r="A22" i="11"/>
  <c r="B27" i="11"/>
  <c r="C23" i="11"/>
  <c r="B22" i="11"/>
  <c r="F6" i="11"/>
  <c r="G7" i="11"/>
  <c r="E11" i="1"/>
  <c r="F10" i="1"/>
  <c r="D10" i="1"/>
  <c r="H10" i="1"/>
  <c r="K10" i="1"/>
  <c r="G10" i="1"/>
  <c r="I10" i="1"/>
  <c r="S9" i="1"/>
  <c r="P9" i="1"/>
  <c r="L9" i="1"/>
  <c r="N9" i="1"/>
  <c r="M10" i="1"/>
  <c r="O9" i="1"/>
  <c r="Q9" i="1"/>
  <c r="AS6" i="1"/>
  <c r="AT5" i="1"/>
  <c r="AY5" i="1"/>
  <c r="AR5" i="1"/>
  <c r="AV5" i="1"/>
  <c r="AU5" i="1"/>
  <c r="AW5" i="1"/>
  <c r="AC45" i="1"/>
  <c r="AI44" i="1"/>
  <c r="AF44" i="1"/>
  <c r="AB44" i="1"/>
  <c r="AE44" i="1"/>
  <c r="AD44" i="1"/>
  <c r="AG44" i="1"/>
  <c r="U46" i="1"/>
  <c r="AA45" i="1"/>
  <c r="X45" i="1"/>
  <c r="T45" i="1"/>
  <c r="V45" i="1"/>
  <c r="W45" i="1"/>
  <c r="Y45" i="1"/>
  <c r="AK44" i="1"/>
  <c r="AQ43" i="1"/>
  <c r="AN43" i="1"/>
  <c r="AJ43" i="1"/>
  <c r="AL43" i="1"/>
  <c r="AM43" i="1"/>
  <c r="AO43" i="1"/>
  <c r="P46" i="1"/>
  <c r="L46" i="1"/>
  <c r="M47" i="1"/>
  <c r="S46" i="1"/>
  <c r="N46" i="1"/>
  <c r="O46" i="1"/>
  <c r="Q46" i="1"/>
  <c r="E48" i="1"/>
  <c r="H47" i="1"/>
  <c r="K47" i="1"/>
  <c r="D47" i="1"/>
  <c r="F47" i="1"/>
  <c r="G47" i="1"/>
  <c r="I47" i="1"/>
  <c r="AS43" i="1"/>
  <c r="AY42" i="1"/>
  <c r="AR42" i="1"/>
  <c r="AV42" i="1"/>
  <c r="AT42" i="1"/>
  <c r="AU42" i="1"/>
  <c r="AW42" i="1"/>
  <c r="AA8" i="1"/>
  <c r="X8" i="1"/>
  <c r="T8" i="1"/>
  <c r="U9" i="1"/>
  <c r="V8" i="1"/>
  <c r="W8" i="1"/>
  <c r="Y8" i="1"/>
  <c r="AI7" i="1"/>
  <c r="AF7" i="1"/>
  <c r="AB7" i="1"/>
  <c r="AD7" i="1"/>
  <c r="AC8" i="1"/>
  <c r="AE7" i="1"/>
  <c r="AG7" i="1"/>
  <c r="AQ6" i="1"/>
  <c r="AN6" i="1"/>
  <c r="AJ6" i="1"/>
  <c r="AK7" i="1"/>
  <c r="AL6" i="1"/>
  <c r="AM6" i="1"/>
  <c r="AO6" i="1"/>
  <c r="I3" i="11"/>
  <c r="H2" i="11"/>
  <c r="D23" i="11" l="1"/>
  <c r="C22" i="11"/>
  <c r="C27" i="11"/>
  <c r="A26" i="11"/>
  <c r="B31" i="11"/>
  <c r="B26" i="11"/>
  <c r="G11" i="11"/>
  <c r="F10" i="11"/>
  <c r="D18" i="11"/>
  <c r="E19" i="11"/>
  <c r="E14" i="11"/>
  <c r="F15" i="11"/>
  <c r="H7" i="11"/>
  <c r="G6" i="11"/>
  <c r="E49" i="1"/>
  <c r="K48" i="1"/>
  <c r="H48" i="1"/>
  <c r="D48" i="1"/>
  <c r="F48" i="1"/>
  <c r="G48" i="1"/>
  <c r="I48" i="1"/>
  <c r="AN44" i="1"/>
  <c r="AJ44" i="1"/>
  <c r="AK45" i="1"/>
  <c r="AQ44" i="1"/>
  <c r="AL44" i="1"/>
  <c r="AM44" i="1"/>
  <c r="AO44" i="1"/>
  <c r="AC46" i="1"/>
  <c r="AI45" i="1"/>
  <c r="AF45" i="1"/>
  <c r="AB45" i="1"/>
  <c r="AD45" i="1"/>
  <c r="AE45" i="1"/>
  <c r="AG45" i="1"/>
  <c r="P10" i="1"/>
  <c r="S10" i="1"/>
  <c r="N10" i="1"/>
  <c r="M11" i="1"/>
  <c r="L10" i="1"/>
  <c r="O10" i="1"/>
  <c r="Q10" i="1"/>
  <c r="AN7" i="1"/>
  <c r="AQ7" i="1"/>
  <c r="AK8" i="1"/>
  <c r="AJ7" i="1"/>
  <c r="AL7" i="1"/>
  <c r="AM7" i="1"/>
  <c r="AO7" i="1"/>
  <c r="AF8" i="1"/>
  <c r="AI8" i="1"/>
  <c r="AD8" i="1"/>
  <c r="AB8" i="1"/>
  <c r="AC9" i="1"/>
  <c r="AE8" i="1"/>
  <c r="AG8" i="1"/>
  <c r="U10" i="1"/>
  <c r="V9" i="1"/>
  <c r="T9" i="1"/>
  <c r="AA9" i="1"/>
  <c r="X9" i="1"/>
  <c r="W9" i="1"/>
  <c r="Y9" i="1"/>
  <c r="AS44" i="1"/>
  <c r="AY43" i="1"/>
  <c r="AV43" i="1"/>
  <c r="AR43" i="1"/>
  <c r="AU43" i="1"/>
  <c r="AT43" i="1"/>
  <c r="AW43" i="1"/>
  <c r="P47" i="1"/>
  <c r="L47" i="1"/>
  <c r="M48" i="1"/>
  <c r="S47" i="1"/>
  <c r="N47" i="1"/>
  <c r="O47" i="1"/>
  <c r="Q47" i="1"/>
  <c r="X46" i="1"/>
  <c r="T46" i="1"/>
  <c r="U47" i="1"/>
  <c r="AA46" i="1"/>
  <c r="W46" i="1"/>
  <c r="V46" i="1"/>
  <c r="Y46" i="1"/>
  <c r="AV6" i="1"/>
  <c r="AY6" i="1"/>
  <c r="AS7" i="1"/>
  <c r="AR6" i="1"/>
  <c r="AT6" i="1"/>
  <c r="AU6" i="1"/>
  <c r="AW6" i="1"/>
  <c r="H11" i="1"/>
  <c r="K11" i="1"/>
  <c r="E12" i="1"/>
  <c r="D11" i="1"/>
  <c r="F11" i="1"/>
  <c r="G11" i="1"/>
  <c r="I11" i="1"/>
  <c r="J3" i="11"/>
  <c r="I2" i="11"/>
  <c r="F14" i="11" l="1"/>
  <c r="G15" i="11"/>
  <c r="C31" i="11"/>
  <c r="A30" i="11"/>
  <c r="B35" i="11"/>
  <c r="B30" i="11"/>
  <c r="C26" i="11"/>
  <c r="D27" i="11"/>
  <c r="F19" i="11"/>
  <c r="E18" i="11"/>
  <c r="G10" i="11"/>
  <c r="H11" i="11"/>
  <c r="D22" i="11"/>
  <c r="E23" i="11"/>
  <c r="H6" i="11"/>
  <c r="I7" i="11"/>
  <c r="AS8" i="1"/>
  <c r="AT7" i="1"/>
  <c r="AV7" i="1"/>
  <c r="AY7" i="1"/>
  <c r="AR7" i="1"/>
  <c r="AU7" i="1"/>
  <c r="AW7" i="1"/>
  <c r="P48" i="1"/>
  <c r="L48" i="1"/>
  <c r="M49" i="1"/>
  <c r="S48" i="1"/>
  <c r="N48" i="1"/>
  <c r="O48" i="1"/>
  <c r="Q48" i="1"/>
  <c r="AA10" i="1"/>
  <c r="X10" i="1"/>
  <c r="T10" i="1"/>
  <c r="U11" i="1"/>
  <c r="V10" i="1"/>
  <c r="W10" i="1"/>
  <c r="Y10" i="1"/>
  <c r="AQ8" i="1"/>
  <c r="AN8" i="1"/>
  <c r="AJ8" i="1"/>
  <c r="AL8" i="1"/>
  <c r="AK9" i="1"/>
  <c r="AM8" i="1"/>
  <c r="AO8" i="1"/>
  <c r="S11" i="1"/>
  <c r="P11" i="1"/>
  <c r="L11" i="1"/>
  <c r="N11" i="1"/>
  <c r="M12" i="1"/>
  <c r="O11" i="1"/>
  <c r="Q11" i="1"/>
  <c r="AF46" i="1"/>
  <c r="AB46" i="1"/>
  <c r="AC47" i="1"/>
  <c r="AI46" i="1"/>
  <c r="AD46" i="1"/>
  <c r="AE46" i="1"/>
  <c r="AG46" i="1"/>
  <c r="K49" i="1"/>
  <c r="D49" i="1"/>
  <c r="H49" i="1"/>
  <c r="E50" i="1"/>
  <c r="F49" i="1"/>
  <c r="G49" i="1"/>
  <c r="I49" i="1"/>
  <c r="E13" i="1"/>
  <c r="F12" i="1"/>
  <c r="D12" i="1"/>
  <c r="H12" i="1"/>
  <c r="K12" i="1"/>
  <c r="G12" i="1"/>
  <c r="I12" i="1"/>
  <c r="U48" i="1"/>
  <c r="AA47" i="1"/>
  <c r="T47" i="1"/>
  <c r="X47" i="1"/>
  <c r="W47" i="1"/>
  <c r="V47" i="1"/>
  <c r="Y47" i="1"/>
  <c r="AS45" i="1"/>
  <c r="AY44" i="1"/>
  <c r="AR44" i="1"/>
  <c r="AV44" i="1"/>
  <c r="AU44" i="1"/>
  <c r="AT44" i="1"/>
  <c r="AW44" i="1"/>
  <c r="AI9" i="1"/>
  <c r="AF9" i="1"/>
  <c r="AB9" i="1"/>
  <c r="AD9" i="1"/>
  <c r="AC10" i="1"/>
  <c r="AE9" i="1"/>
  <c r="AG9" i="1"/>
  <c r="AK46" i="1"/>
  <c r="AQ45" i="1"/>
  <c r="AJ45" i="1"/>
  <c r="AN45" i="1"/>
  <c r="AL45" i="1"/>
  <c r="AM45" i="1"/>
  <c r="AO45" i="1"/>
  <c r="K3" i="11"/>
  <c r="J2" i="11"/>
  <c r="I11" i="11" l="1"/>
  <c r="H10" i="11"/>
  <c r="G19" i="11"/>
  <c r="F18" i="11"/>
  <c r="D26" i="11"/>
  <c r="E27" i="11"/>
  <c r="B39" i="11"/>
  <c r="C35" i="11"/>
  <c r="B34" i="11"/>
  <c r="A34" i="11"/>
  <c r="C30" i="11"/>
  <c r="D31" i="11"/>
  <c r="H15" i="11"/>
  <c r="G14" i="11"/>
  <c r="E22" i="11"/>
  <c r="F23" i="11"/>
  <c r="J7" i="11"/>
  <c r="I6" i="11"/>
  <c r="AN46" i="1"/>
  <c r="AJ46" i="1"/>
  <c r="AQ46" i="1"/>
  <c r="AK47" i="1"/>
  <c r="AL46" i="1"/>
  <c r="AM46" i="1"/>
  <c r="AO46" i="1"/>
  <c r="U49" i="1"/>
  <c r="AA48" i="1"/>
  <c r="X48" i="1"/>
  <c r="T48" i="1"/>
  <c r="W48" i="1"/>
  <c r="V48" i="1"/>
  <c r="Y48" i="1"/>
  <c r="P12" i="1"/>
  <c r="S12" i="1"/>
  <c r="N12" i="1"/>
  <c r="M13" i="1"/>
  <c r="L12" i="1"/>
  <c r="O12" i="1"/>
  <c r="Q12" i="1"/>
  <c r="U12" i="1"/>
  <c r="V11" i="1"/>
  <c r="T11" i="1"/>
  <c r="X11" i="1"/>
  <c r="AA11" i="1"/>
  <c r="W11" i="1"/>
  <c r="Y11" i="1"/>
  <c r="P49" i="1"/>
  <c r="L49" i="1"/>
  <c r="M50" i="1"/>
  <c r="S49" i="1"/>
  <c r="N49" i="1"/>
  <c r="O49" i="1"/>
  <c r="Q49" i="1"/>
  <c r="AF10" i="1"/>
  <c r="AI10" i="1"/>
  <c r="AD10" i="1"/>
  <c r="AB10" i="1"/>
  <c r="AC11" i="1"/>
  <c r="AE10" i="1"/>
  <c r="AG10" i="1"/>
  <c r="AS46" i="1"/>
  <c r="AV45" i="1"/>
  <c r="AR45" i="1"/>
  <c r="AY45" i="1"/>
  <c r="AT45" i="1"/>
  <c r="AU45" i="1"/>
  <c r="AW45" i="1"/>
  <c r="H13" i="1"/>
  <c r="K13" i="1"/>
  <c r="E14" i="1"/>
  <c r="D13" i="1"/>
  <c r="F13" i="1"/>
  <c r="G13" i="1"/>
  <c r="I13" i="1"/>
  <c r="H50" i="1"/>
  <c r="K50" i="1"/>
  <c r="D50" i="1"/>
  <c r="E51" i="1"/>
  <c r="F50" i="1"/>
  <c r="G50" i="1"/>
  <c r="I50" i="1"/>
  <c r="AC48" i="1"/>
  <c r="AI47" i="1"/>
  <c r="AB47" i="1"/>
  <c r="AF47" i="1"/>
  <c r="AE47" i="1"/>
  <c r="AD47" i="1"/>
  <c r="AG47" i="1"/>
  <c r="AN9" i="1"/>
  <c r="AQ9" i="1"/>
  <c r="AK10" i="1"/>
  <c r="AJ9" i="1"/>
  <c r="AL9" i="1"/>
  <c r="AM9" i="1"/>
  <c r="AO9" i="1"/>
  <c r="AS9" i="1"/>
  <c r="AT8" i="1"/>
  <c r="AR8" i="1"/>
  <c r="AY8" i="1"/>
  <c r="AV8" i="1"/>
  <c r="AU8" i="1"/>
  <c r="AW8" i="1"/>
  <c r="L3" i="11"/>
  <c r="K2" i="11"/>
  <c r="G23" i="11" l="1"/>
  <c r="F22" i="11"/>
  <c r="H14" i="11"/>
  <c r="I15" i="11"/>
  <c r="A38" i="11"/>
  <c r="B43" i="11"/>
  <c r="C39" i="11"/>
  <c r="B38" i="11"/>
  <c r="F27" i="11"/>
  <c r="E26" i="11"/>
  <c r="G18" i="11"/>
  <c r="H19" i="11"/>
  <c r="E31" i="11"/>
  <c r="D30" i="11"/>
  <c r="D35" i="11"/>
  <c r="C34" i="11"/>
  <c r="I10" i="11"/>
  <c r="J11" i="11"/>
  <c r="K7" i="11"/>
  <c r="J6" i="11"/>
  <c r="AK11" i="1"/>
  <c r="AL10" i="1"/>
  <c r="AN10" i="1"/>
  <c r="AQ10" i="1"/>
  <c r="AJ10" i="1"/>
  <c r="AM10" i="1"/>
  <c r="AO10" i="1"/>
  <c r="AS47" i="1"/>
  <c r="AY46" i="1"/>
  <c r="AR46" i="1"/>
  <c r="AV46" i="1"/>
  <c r="AT46" i="1"/>
  <c r="AU46" i="1"/>
  <c r="AW46" i="1"/>
  <c r="M51" i="1"/>
  <c r="S50" i="1"/>
  <c r="P50" i="1"/>
  <c r="L50" i="1"/>
  <c r="N50" i="1"/>
  <c r="O50" i="1"/>
  <c r="Q50" i="1"/>
  <c r="S13" i="1"/>
  <c r="P13" i="1"/>
  <c r="L13" i="1"/>
  <c r="M14" i="1"/>
  <c r="N13" i="1"/>
  <c r="O13" i="1"/>
  <c r="Q13" i="1"/>
  <c r="X49" i="1"/>
  <c r="T49" i="1"/>
  <c r="AA49" i="1"/>
  <c r="U50" i="1"/>
  <c r="W49" i="1"/>
  <c r="V49" i="1"/>
  <c r="Y49" i="1"/>
  <c r="AS10" i="1"/>
  <c r="AT9" i="1"/>
  <c r="AY9" i="1"/>
  <c r="AR9" i="1"/>
  <c r="AV9" i="1"/>
  <c r="AU9" i="1"/>
  <c r="AW9" i="1"/>
  <c r="AC49" i="1"/>
  <c r="AI48" i="1"/>
  <c r="AB48" i="1"/>
  <c r="AF48" i="1"/>
  <c r="AD48" i="1"/>
  <c r="AE48" i="1"/>
  <c r="AG48" i="1"/>
  <c r="K51" i="1"/>
  <c r="D51" i="1"/>
  <c r="H51" i="1"/>
  <c r="E52" i="1"/>
  <c r="F51" i="1"/>
  <c r="G51" i="1"/>
  <c r="I51" i="1"/>
  <c r="H14" i="1"/>
  <c r="K14" i="1"/>
  <c r="F14" i="1"/>
  <c r="E15" i="1"/>
  <c r="D14" i="1"/>
  <c r="G14" i="1"/>
  <c r="I14" i="1"/>
  <c r="AI11" i="1"/>
  <c r="AF11" i="1"/>
  <c r="AB11" i="1"/>
  <c r="AD11" i="1"/>
  <c r="AC12" i="1"/>
  <c r="AE11" i="1"/>
  <c r="AG11" i="1"/>
  <c r="U13" i="1"/>
  <c r="V12" i="1"/>
  <c r="AA12" i="1"/>
  <c r="T12" i="1"/>
  <c r="X12" i="1"/>
  <c r="W12" i="1"/>
  <c r="Y12" i="1"/>
  <c r="AN47" i="1"/>
  <c r="AJ47" i="1"/>
  <c r="AQ47" i="1"/>
  <c r="AK48" i="1"/>
  <c r="AM47" i="1"/>
  <c r="AL47" i="1"/>
  <c r="AO47" i="1"/>
  <c r="M3" i="11"/>
  <c r="L2" i="11"/>
  <c r="E30" i="11" l="1"/>
  <c r="F31" i="11"/>
  <c r="I19" i="11"/>
  <c r="H18" i="11"/>
  <c r="G27" i="11"/>
  <c r="F26" i="11"/>
  <c r="C43" i="11"/>
  <c r="B47" i="11"/>
  <c r="B42" i="11"/>
  <c r="A42" i="11"/>
  <c r="K11" i="11"/>
  <c r="J10" i="11"/>
  <c r="D34" i="11"/>
  <c r="E35" i="11"/>
  <c r="D39" i="11"/>
  <c r="C38" i="11"/>
  <c r="J15" i="11"/>
  <c r="I14" i="11"/>
  <c r="G22" i="11"/>
  <c r="H23" i="11"/>
  <c r="K6" i="11"/>
  <c r="L7" i="11"/>
  <c r="AC13" i="1"/>
  <c r="AD12" i="1"/>
  <c r="AB12" i="1"/>
  <c r="AF12" i="1"/>
  <c r="AI12" i="1"/>
  <c r="AE12" i="1"/>
  <c r="AG12" i="1"/>
  <c r="AV10" i="1"/>
  <c r="AY10" i="1"/>
  <c r="AS11" i="1"/>
  <c r="AR10" i="1"/>
  <c r="AT10" i="1"/>
  <c r="AU10" i="1"/>
  <c r="AW10" i="1"/>
  <c r="X50" i="1"/>
  <c r="T50" i="1"/>
  <c r="AA50" i="1"/>
  <c r="U51" i="1"/>
  <c r="V50" i="1"/>
  <c r="W50" i="1"/>
  <c r="Y50" i="1"/>
  <c r="AY47" i="1"/>
  <c r="AV47" i="1"/>
  <c r="AR47" i="1"/>
  <c r="AS48" i="1"/>
  <c r="AU47" i="1"/>
  <c r="AT47" i="1"/>
  <c r="AW47" i="1"/>
  <c r="E16" i="1"/>
  <c r="F15" i="1"/>
  <c r="D15" i="1"/>
  <c r="K15" i="1"/>
  <c r="H15" i="1"/>
  <c r="G15" i="1"/>
  <c r="I15" i="1"/>
  <c r="AN48" i="1"/>
  <c r="AJ48" i="1"/>
  <c r="AQ48" i="1"/>
  <c r="AK49" i="1"/>
  <c r="AL48" i="1"/>
  <c r="AM48" i="1"/>
  <c r="AO48" i="1"/>
  <c r="X13" i="1"/>
  <c r="AA13" i="1"/>
  <c r="V13" i="1"/>
  <c r="T13" i="1"/>
  <c r="U14" i="1"/>
  <c r="W13" i="1"/>
  <c r="Y13" i="1"/>
  <c r="H52" i="1"/>
  <c r="D52" i="1"/>
  <c r="K52" i="1"/>
  <c r="E53" i="1"/>
  <c r="F52" i="1"/>
  <c r="G52" i="1"/>
  <c r="I52" i="1"/>
  <c r="AF49" i="1"/>
  <c r="AB49" i="1"/>
  <c r="AI49" i="1"/>
  <c r="AC50" i="1"/>
  <c r="AD49" i="1"/>
  <c r="AE49" i="1"/>
  <c r="AG49" i="1"/>
  <c r="M15" i="1"/>
  <c r="N14" i="1"/>
  <c r="L14" i="1"/>
  <c r="P14" i="1"/>
  <c r="S14" i="1"/>
  <c r="O14" i="1"/>
  <c r="Q14" i="1"/>
  <c r="P51" i="1"/>
  <c r="L51" i="1"/>
  <c r="M52" i="1"/>
  <c r="S51" i="1"/>
  <c r="N51" i="1"/>
  <c r="O51" i="1"/>
  <c r="Q51" i="1"/>
  <c r="AK12" i="1"/>
  <c r="AL11" i="1"/>
  <c r="AJ11" i="1"/>
  <c r="AQ11" i="1"/>
  <c r="AN11" i="1"/>
  <c r="AM11" i="1"/>
  <c r="AO11" i="1"/>
  <c r="N3" i="11"/>
  <c r="M2" i="11"/>
  <c r="J14" i="11" l="1"/>
  <c r="K15" i="11"/>
  <c r="E34" i="11"/>
  <c r="F35" i="11"/>
  <c r="D43" i="11"/>
  <c r="C42" i="11"/>
  <c r="I18" i="11"/>
  <c r="J19" i="11"/>
  <c r="F30" i="11"/>
  <c r="G31" i="11"/>
  <c r="I23" i="11"/>
  <c r="H22" i="11"/>
  <c r="D38" i="11"/>
  <c r="E39" i="11"/>
  <c r="L11" i="11"/>
  <c r="K10" i="11"/>
  <c r="C47" i="11"/>
  <c r="A46" i="11"/>
  <c r="B46" i="11"/>
  <c r="G26" i="11"/>
  <c r="H27" i="11"/>
  <c r="L6" i="11"/>
  <c r="M7" i="11"/>
  <c r="M53" i="1"/>
  <c r="S52" i="1"/>
  <c r="L52" i="1"/>
  <c r="P52" i="1"/>
  <c r="N52" i="1"/>
  <c r="O52" i="1"/>
  <c r="Q52" i="1"/>
  <c r="H53" i="1"/>
  <c r="D53" i="1"/>
  <c r="E54" i="1"/>
  <c r="K53" i="1"/>
  <c r="F53" i="1"/>
  <c r="G53" i="1"/>
  <c r="I53" i="1"/>
  <c r="U15" i="1"/>
  <c r="V14" i="1"/>
  <c r="X14" i="1"/>
  <c r="AA14" i="1"/>
  <c r="T14" i="1"/>
  <c r="W14" i="1"/>
  <c r="Y14" i="1"/>
  <c r="AN49" i="1"/>
  <c r="AJ49" i="1"/>
  <c r="AQ49" i="1"/>
  <c r="AK50" i="1"/>
  <c r="AL49" i="1"/>
  <c r="AM49" i="1"/>
  <c r="AO49" i="1"/>
  <c r="X51" i="1"/>
  <c r="T51" i="1"/>
  <c r="U52" i="1"/>
  <c r="AA51" i="1"/>
  <c r="V51" i="1"/>
  <c r="W51" i="1"/>
  <c r="Y51" i="1"/>
  <c r="AS12" i="1"/>
  <c r="AT11" i="1"/>
  <c r="AV11" i="1"/>
  <c r="AR11" i="1"/>
  <c r="AY11" i="1"/>
  <c r="AU11" i="1"/>
  <c r="AW11" i="1"/>
  <c r="AQ12" i="1"/>
  <c r="AN12" i="1"/>
  <c r="AJ12" i="1"/>
  <c r="AL12" i="1"/>
  <c r="AK13" i="1"/>
  <c r="AM12" i="1"/>
  <c r="AO12" i="1"/>
  <c r="P15" i="1"/>
  <c r="S15" i="1"/>
  <c r="N15" i="1"/>
  <c r="L15" i="1"/>
  <c r="M16" i="1"/>
  <c r="O15" i="1"/>
  <c r="Q15" i="1"/>
  <c r="AF50" i="1"/>
  <c r="AB50" i="1"/>
  <c r="AC51" i="1"/>
  <c r="AI50" i="1"/>
  <c r="AD50" i="1"/>
  <c r="AE50" i="1"/>
  <c r="AG50" i="1"/>
  <c r="E17" i="1"/>
  <c r="F16" i="1"/>
  <c r="D16" i="1"/>
  <c r="K16" i="1"/>
  <c r="H16" i="1"/>
  <c r="G16" i="1"/>
  <c r="I16" i="1"/>
  <c r="AS49" i="1"/>
  <c r="AY48" i="1"/>
  <c r="AR48" i="1"/>
  <c r="AV48" i="1"/>
  <c r="AU48" i="1"/>
  <c r="AT48" i="1"/>
  <c r="AW48" i="1"/>
  <c r="AC14" i="1"/>
  <c r="AD13" i="1"/>
  <c r="AF13" i="1"/>
  <c r="AI13" i="1"/>
  <c r="AB13" i="1"/>
  <c r="AE13" i="1"/>
  <c r="AG13" i="1"/>
  <c r="N2" i="11"/>
  <c r="O3" i="11"/>
  <c r="I27" i="11" l="1"/>
  <c r="H26" i="11"/>
  <c r="I22" i="11"/>
  <c r="J23" i="11"/>
  <c r="H31" i="11"/>
  <c r="G30" i="11"/>
  <c r="L15" i="11"/>
  <c r="K14" i="11"/>
  <c r="D47" i="11"/>
  <c r="C46" i="11"/>
  <c r="M11" i="11"/>
  <c r="L10" i="11"/>
  <c r="F39" i="11"/>
  <c r="E38" i="11"/>
  <c r="K19" i="11"/>
  <c r="J18" i="11"/>
  <c r="E43" i="11"/>
  <c r="D42" i="11"/>
  <c r="G35" i="11"/>
  <c r="F34" i="11"/>
  <c r="M6" i="11"/>
  <c r="N7" i="11"/>
  <c r="AS50" i="1"/>
  <c r="AV49" i="1"/>
  <c r="AR49" i="1"/>
  <c r="AY49" i="1"/>
  <c r="AT49" i="1"/>
  <c r="AU49" i="1"/>
  <c r="AW49" i="1"/>
  <c r="AC52" i="1"/>
  <c r="AI51" i="1"/>
  <c r="AB51" i="1"/>
  <c r="AF51" i="1"/>
  <c r="AE51" i="1"/>
  <c r="AD51" i="1"/>
  <c r="AG51" i="1"/>
  <c r="AK14" i="1"/>
  <c r="AL13" i="1"/>
  <c r="AJ13" i="1"/>
  <c r="AN13" i="1"/>
  <c r="AQ13" i="1"/>
  <c r="AM13" i="1"/>
  <c r="AO13" i="1"/>
  <c r="X52" i="1"/>
  <c r="T52" i="1"/>
  <c r="U53" i="1"/>
  <c r="AA52" i="1"/>
  <c r="V52" i="1"/>
  <c r="W52" i="1"/>
  <c r="Y52" i="1"/>
  <c r="H54" i="1"/>
  <c r="D54" i="1"/>
  <c r="E55" i="1"/>
  <c r="K54" i="1"/>
  <c r="F54" i="1"/>
  <c r="G54" i="1"/>
  <c r="I54" i="1"/>
  <c r="AC15" i="1"/>
  <c r="AD14" i="1"/>
  <c r="AB14" i="1"/>
  <c r="AI14" i="1"/>
  <c r="AF14" i="1"/>
  <c r="AE14" i="1"/>
  <c r="AG14" i="1"/>
  <c r="H17" i="1"/>
  <c r="K17" i="1"/>
  <c r="E18" i="1"/>
  <c r="D17" i="1"/>
  <c r="F17" i="1"/>
  <c r="G17" i="1"/>
  <c r="I17" i="1"/>
  <c r="M17" i="1"/>
  <c r="N16" i="1"/>
  <c r="L16" i="1"/>
  <c r="P16" i="1"/>
  <c r="S16" i="1"/>
  <c r="O16" i="1"/>
  <c r="Q16" i="1"/>
  <c r="AV12" i="1"/>
  <c r="AY12" i="1"/>
  <c r="AS13" i="1"/>
  <c r="AR12" i="1"/>
  <c r="AT12" i="1"/>
  <c r="AU12" i="1"/>
  <c r="AW12" i="1"/>
  <c r="AN50" i="1"/>
  <c r="AJ50" i="1"/>
  <c r="AQ50" i="1"/>
  <c r="AK51" i="1"/>
  <c r="AL50" i="1"/>
  <c r="AM50" i="1"/>
  <c r="AO50" i="1"/>
  <c r="U16" i="1"/>
  <c r="V15" i="1"/>
  <c r="T15" i="1"/>
  <c r="X15" i="1"/>
  <c r="AA15" i="1"/>
  <c r="W15" i="1"/>
  <c r="Y15" i="1"/>
  <c r="P53" i="1"/>
  <c r="L53" i="1"/>
  <c r="S53" i="1"/>
  <c r="M54" i="1"/>
  <c r="O53" i="1"/>
  <c r="N53" i="1"/>
  <c r="Q53" i="1"/>
  <c r="P3" i="11"/>
  <c r="O2" i="11"/>
  <c r="H35" i="11" l="1"/>
  <c r="G34" i="11"/>
  <c r="L19" i="11"/>
  <c r="K18" i="11"/>
  <c r="M10" i="11"/>
  <c r="N11" i="11"/>
  <c r="L14" i="11"/>
  <c r="M15" i="11"/>
  <c r="F43" i="11"/>
  <c r="E42" i="11"/>
  <c r="F38" i="11"/>
  <c r="G39" i="11"/>
  <c r="E47" i="11"/>
  <c r="D46" i="11"/>
  <c r="H30" i="11"/>
  <c r="I31" i="11"/>
  <c r="K23" i="11"/>
  <c r="J22" i="11"/>
  <c r="J27" i="11"/>
  <c r="I26" i="11"/>
  <c r="N6" i="11"/>
  <c r="O7" i="11"/>
  <c r="P54" i="1"/>
  <c r="L54" i="1"/>
  <c r="S54" i="1"/>
  <c r="M55" i="1"/>
  <c r="N54" i="1"/>
  <c r="O54" i="1"/>
  <c r="Q54" i="1"/>
  <c r="U17" i="1"/>
  <c r="V16" i="1"/>
  <c r="AA16" i="1"/>
  <c r="T16" i="1"/>
  <c r="X16" i="1"/>
  <c r="W16" i="1"/>
  <c r="Y16" i="1"/>
  <c r="AS14" i="1"/>
  <c r="AT13" i="1"/>
  <c r="AV13" i="1"/>
  <c r="AY13" i="1"/>
  <c r="AR13" i="1"/>
  <c r="AU13" i="1"/>
  <c r="AW13" i="1"/>
  <c r="H18" i="1"/>
  <c r="K18" i="1"/>
  <c r="F18" i="1"/>
  <c r="E19" i="1"/>
  <c r="D18" i="1"/>
  <c r="G18" i="1"/>
  <c r="I18" i="1"/>
  <c r="H55" i="1"/>
  <c r="D55" i="1"/>
  <c r="E56" i="1"/>
  <c r="K55" i="1"/>
  <c r="F55" i="1"/>
  <c r="G55" i="1"/>
  <c r="I55" i="1"/>
  <c r="U54" i="1"/>
  <c r="AA53" i="1"/>
  <c r="T53" i="1"/>
  <c r="X53" i="1"/>
  <c r="V53" i="1"/>
  <c r="W53" i="1"/>
  <c r="Y53" i="1"/>
  <c r="AF52" i="1"/>
  <c r="AB52" i="1"/>
  <c r="AI52" i="1"/>
  <c r="AC53" i="1"/>
  <c r="AD52" i="1"/>
  <c r="AE52" i="1"/>
  <c r="AG52" i="1"/>
  <c r="AN51" i="1"/>
  <c r="AJ51" i="1"/>
  <c r="AK52" i="1"/>
  <c r="AQ51" i="1"/>
  <c r="AM51" i="1"/>
  <c r="AL51" i="1"/>
  <c r="AO51" i="1"/>
  <c r="P17" i="1"/>
  <c r="S17" i="1"/>
  <c r="N17" i="1"/>
  <c r="M18" i="1"/>
  <c r="L17" i="1"/>
  <c r="O17" i="1"/>
  <c r="Q17" i="1"/>
  <c r="AI15" i="1"/>
  <c r="AF15" i="1"/>
  <c r="AB15" i="1"/>
  <c r="AD15" i="1"/>
  <c r="AC16" i="1"/>
  <c r="AE15" i="1"/>
  <c r="AG15" i="1"/>
  <c r="AK15" i="1"/>
  <c r="AL14" i="1"/>
  <c r="AQ14" i="1"/>
  <c r="AJ14" i="1"/>
  <c r="AN14" i="1"/>
  <c r="AM14" i="1"/>
  <c r="AO14" i="1"/>
  <c r="AS51" i="1"/>
  <c r="AY50" i="1"/>
  <c r="AR50" i="1"/>
  <c r="AV50" i="1"/>
  <c r="AU50" i="1"/>
  <c r="AT50" i="1"/>
  <c r="AW50" i="1"/>
  <c r="P2" i="11"/>
  <c r="Q3" i="11"/>
  <c r="O11" i="11" l="1"/>
  <c r="N10" i="11"/>
  <c r="K27" i="11"/>
  <c r="J26" i="11"/>
  <c r="K22" i="11"/>
  <c r="L23" i="11"/>
  <c r="J31" i="11"/>
  <c r="I30" i="11"/>
  <c r="E46" i="11"/>
  <c r="F47" i="11"/>
  <c r="G38" i="11"/>
  <c r="H39" i="11"/>
  <c r="F42" i="11"/>
  <c r="G43" i="11"/>
  <c r="N15" i="11"/>
  <c r="M14" i="11"/>
  <c r="M19" i="11"/>
  <c r="L18" i="11"/>
  <c r="H34" i="11"/>
  <c r="I35" i="11"/>
  <c r="P7" i="11"/>
  <c r="O6" i="11"/>
  <c r="AK16" i="1"/>
  <c r="AL15" i="1"/>
  <c r="AJ15" i="1"/>
  <c r="AQ15" i="1"/>
  <c r="AN15" i="1"/>
  <c r="AM15" i="1"/>
  <c r="AO15" i="1"/>
  <c r="AF16" i="1"/>
  <c r="AI16" i="1"/>
  <c r="AC17" i="1"/>
  <c r="AB16" i="1"/>
  <c r="AD16" i="1"/>
  <c r="AE16" i="1"/>
  <c r="AG16" i="1"/>
  <c r="M19" i="1"/>
  <c r="N18" i="1"/>
  <c r="L18" i="1"/>
  <c r="P18" i="1"/>
  <c r="S18" i="1"/>
  <c r="O18" i="1"/>
  <c r="Q18" i="1"/>
  <c r="AN52" i="1"/>
  <c r="AJ52" i="1"/>
  <c r="AQ52" i="1"/>
  <c r="AK53" i="1"/>
  <c r="AL52" i="1"/>
  <c r="AM52" i="1"/>
  <c r="AO52" i="1"/>
  <c r="AF53" i="1"/>
  <c r="AB53" i="1"/>
  <c r="AC54" i="1"/>
  <c r="AI53" i="1"/>
  <c r="AD53" i="1"/>
  <c r="AE53" i="1"/>
  <c r="AG53" i="1"/>
  <c r="X54" i="1"/>
  <c r="T54" i="1"/>
  <c r="AA54" i="1"/>
  <c r="U55" i="1"/>
  <c r="V54" i="1"/>
  <c r="W54" i="1"/>
  <c r="Y54" i="1"/>
  <c r="X17" i="1"/>
  <c r="AA17" i="1"/>
  <c r="V17" i="1"/>
  <c r="U18" i="1"/>
  <c r="T17" i="1"/>
  <c r="W17" i="1"/>
  <c r="Y17" i="1"/>
  <c r="P55" i="1"/>
  <c r="L55" i="1"/>
  <c r="M56" i="1"/>
  <c r="S55" i="1"/>
  <c r="N55" i="1"/>
  <c r="O55" i="1"/>
  <c r="Q55" i="1"/>
  <c r="AS52" i="1"/>
  <c r="AY51" i="1"/>
  <c r="AR51" i="1"/>
  <c r="AV51" i="1"/>
  <c r="AT51" i="1"/>
  <c r="AU51" i="1"/>
  <c r="AW51" i="1"/>
  <c r="E57" i="1"/>
  <c r="H56" i="1"/>
  <c r="D56" i="1"/>
  <c r="K56" i="1"/>
  <c r="F56" i="1"/>
  <c r="G56" i="1"/>
  <c r="I56" i="1"/>
  <c r="E20" i="1"/>
  <c r="F19" i="1"/>
  <c r="D19" i="1"/>
  <c r="H19" i="1"/>
  <c r="K19" i="1"/>
  <c r="G19" i="1"/>
  <c r="I19" i="1"/>
  <c r="AS15" i="1"/>
  <c r="AT14" i="1"/>
  <c r="AR14" i="1"/>
  <c r="AY14" i="1"/>
  <c r="AV14" i="1"/>
  <c r="AU14" i="1"/>
  <c r="AW14" i="1"/>
  <c r="R3" i="11"/>
  <c r="Q2" i="11"/>
  <c r="N14" i="11" l="1"/>
  <c r="O15" i="11"/>
  <c r="F46" i="11"/>
  <c r="G47" i="11"/>
  <c r="J30" i="11"/>
  <c r="K31" i="11"/>
  <c r="M23" i="11"/>
  <c r="L22" i="11"/>
  <c r="K26" i="11"/>
  <c r="L27" i="11"/>
  <c r="J35" i="11"/>
  <c r="I34" i="11"/>
  <c r="M18" i="11"/>
  <c r="N19" i="11"/>
  <c r="G42" i="11"/>
  <c r="H43" i="11"/>
  <c r="I39" i="11"/>
  <c r="H38" i="11"/>
  <c r="O10" i="11"/>
  <c r="P11" i="11"/>
  <c r="P6" i="11"/>
  <c r="Q7" i="11"/>
  <c r="U56" i="1"/>
  <c r="AA55" i="1"/>
  <c r="T55" i="1"/>
  <c r="X55" i="1"/>
  <c r="W55" i="1"/>
  <c r="V55" i="1"/>
  <c r="Y55" i="1"/>
  <c r="AF54" i="1"/>
  <c r="AB54" i="1"/>
  <c r="AI54" i="1"/>
  <c r="AC55" i="1"/>
  <c r="AD54" i="1"/>
  <c r="AE54" i="1"/>
  <c r="AG54" i="1"/>
  <c r="AK54" i="1"/>
  <c r="AQ53" i="1"/>
  <c r="AN53" i="1"/>
  <c r="AJ53" i="1"/>
  <c r="AL53" i="1"/>
  <c r="AM53" i="1"/>
  <c r="AO53" i="1"/>
  <c r="M20" i="1"/>
  <c r="N19" i="1"/>
  <c r="L19" i="1"/>
  <c r="P19" i="1"/>
  <c r="S19" i="1"/>
  <c r="O19" i="1"/>
  <c r="Q19" i="1"/>
  <c r="H20" i="1"/>
  <c r="K20" i="1"/>
  <c r="F20" i="1"/>
  <c r="E21" i="1"/>
  <c r="D20" i="1"/>
  <c r="G20" i="1"/>
  <c r="I20" i="1"/>
  <c r="AS53" i="1"/>
  <c r="AY52" i="1"/>
  <c r="AR52" i="1"/>
  <c r="AV52" i="1"/>
  <c r="AT52" i="1"/>
  <c r="AU52" i="1"/>
  <c r="AW52" i="1"/>
  <c r="AS16" i="1"/>
  <c r="AT15" i="1"/>
  <c r="AY15" i="1"/>
  <c r="AR15" i="1"/>
  <c r="AV15" i="1"/>
  <c r="AU15" i="1"/>
  <c r="AW15" i="1"/>
  <c r="H57" i="1"/>
  <c r="D57" i="1"/>
  <c r="E58" i="1"/>
  <c r="K57" i="1"/>
  <c r="F57" i="1"/>
  <c r="G57" i="1"/>
  <c r="I57" i="1"/>
  <c r="P56" i="1"/>
  <c r="L56" i="1"/>
  <c r="S56" i="1"/>
  <c r="M57" i="1"/>
  <c r="O56" i="1"/>
  <c r="N56" i="1"/>
  <c r="Q56" i="1"/>
  <c r="U19" i="1"/>
  <c r="V18" i="1"/>
  <c r="X18" i="1"/>
  <c r="AA18" i="1"/>
  <c r="T18" i="1"/>
  <c r="W18" i="1"/>
  <c r="Y18" i="1"/>
  <c r="AI17" i="1"/>
  <c r="AF17" i="1"/>
  <c r="AB17" i="1"/>
  <c r="AC18" i="1"/>
  <c r="AD17" i="1"/>
  <c r="AE17" i="1"/>
  <c r="AG17" i="1"/>
  <c r="AK17" i="1"/>
  <c r="AL16" i="1"/>
  <c r="AQ16" i="1"/>
  <c r="AJ16" i="1"/>
  <c r="AN16" i="1"/>
  <c r="AM16" i="1"/>
  <c r="AO16" i="1"/>
  <c r="S3" i="11"/>
  <c r="R2" i="11"/>
  <c r="O19" i="11" l="1"/>
  <c r="N18" i="11"/>
  <c r="J34" i="11"/>
  <c r="K35" i="11"/>
  <c r="M27" i="11"/>
  <c r="L26" i="11"/>
  <c r="M22" i="11"/>
  <c r="N23" i="11"/>
  <c r="L31" i="11"/>
  <c r="K30" i="11"/>
  <c r="P15" i="11"/>
  <c r="O14" i="11"/>
  <c r="Q11" i="11"/>
  <c r="P10" i="11"/>
  <c r="I38" i="11"/>
  <c r="J39" i="11"/>
  <c r="H42" i="11"/>
  <c r="I43" i="11"/>
  <c r="H47" i="11"/>
  <c r="G46" i="11"/>
  <c r="Q6" i="11"/>
  <c r="R7" i="11"/>
  <c r="AS17" i="1"/>
  <c r="AT16" i="1"/>
  <c r="AR16" i="1"/>
  <c r="AY16" i="1"/>
  <c r="AV16" i="1"/>
  <c r="AU16" i="1"/>
  <c r="AW16" i="1"/>
  <c r="AS54" i="1"/>
  <c r="AV53" i="1"/>
  <c r="AR53" i="1"/>
  <c r="AY53" i="1"/>
  <c r="AT53" i="1"/>
  <c r="AU53" i="1"/>
  <c r="AW53" i="1"/>
  <c r="E22" i="1"/>
  <c r="F21" i="1"/>
  <c r="D21" i="1"/>
  <c r="H21" i="1"/>
  <c r="K21" i="1"/>
  <c r="G21" i="1"/>
  <c r="I21" i="1"/>
  <c r="AK55" i="1"/>
  <c r="AQ54" i="1"/>
  <c r="AN54" i="1"/>
  <c r="AJ54" i="1"/>
  <c r="AL54" i="1"/>
  <c r="AM54" i="1"/>
  <c r="AO54" i="1"/>
  <c r="AF55" i="1"/>
  <c r="AB55" i="1"/>
  <c r="AC56" i="1"/>
  <c r="AI55" i="1"/>
  <c r="AD55" i="1"/>
  <c r="AE55" i="1"/>
  <c r="AG55" i="1"/>
  <c r="X56" i="1"/>
  <c r="T56" i="1"/>
  <c r="U57" i="1"/>
  <c r="AA56" i="1"/>
  <c r="V56" i="1"/>
  <c r="W56" i="1"/>
  <c r="Y56" i="1"/>
  <c r="AK18" i="1"/>
  <c r="AL17" i="1"/>
  <c r="AJ17" i="1"/>
  <c r="AN17" i="1"/>
  <c r="AQ17" i="1"/>
  <c r="AM17" i="1"/>
  <c r="AO17" i="1"/>
  <c r="AC19" i="1"/>
  <c r="AD18" i="1"/>
  <c r="AB18" i="1"/>
  <c r="AI18" i="1"/>
  <c r="AF18" i="1"/>
  <c r="AE18" i="1"/>
  <c r="AG18" i="1"/>
  <c r="X19" i="1"/>
  <c r="AA19" i="1"/>
  <c r="V19" i="1"/>
  <c r="U20" i="1"/>
  <c r="T19" i="1"/>
  <c r="W19" i="1"/>
  <c r="Y19" i="1"/>
  <c r="P57" i="1"/>
  <c r="L57" i="1"/>
  <c r="M58" i="1"/>
  <c r="S57" i="1"/>
  <c r="N57" i="1"/>
  <c r="O57" i="1"/>
  <c r="Q57" i="1"/>
  <c r="H58" i="1"/>
  <c r="D58" i="1"/>
  <c r="E59" i="1"/>
  <c r="K58" i="1"/>
  <c r="F58" i="1"/>
  <c r="G58" i="1"/>
  <c r="I58" i="1"/>
  <c r="M21" i="1"/>
  <c r="N20" i="1"/>
  <c r="L20" i="1"/>
  <c r="S20" i="1"/>
  <c r="P20" i="1"/>
  <c r="O20" i="1"/>
  <c r="Q20" i="1"/>
  <c r="S2" i="11"/>
  <c r="T3" i="11"/>
  <c r="H46" i="11" l="1"/>
  <c r="I47" i="11"/>
  <c r="P14" i="11"/>
  <c r="Q15" i="11"/>
  <c r="I42" i="11"/>
  <c r="J43" i="11"/>
  <c r="K39" i="11"/>
  <c r="J38" i="11"/>
  <c r="R11" i="11"/>
  <c r="Q10" i="11"/>
  <c r="L30" i="11"/>
  <c r="M31" i="11"/>
  <c r="O23" i="11"/>
  <c r="N22" i="11"/>
  <c r="M26" i="11"/>
  <c r="N27" i="11"/>
  <c r="L35" i="11"/>
  <c r="K34" i="11"/>
  <c r="P19" i="11"/>
  <c r="O18" i="11"/>
  <c r="R6" i="11"/>
  <c r="S7" i="11"/>
  <c r="P21" i="1"/>
  <c r="S21" i="1"/>
  <c r="N21" i="1"/>
  <c r="L21" i="1"/>
  <c r="M22" i="1"/>
  <c r="O21" i="1"/>
  <c r="Q21" i="1"/>
  <c r="E60" i="1"/>
  <c r="K59" i="1"/>
  <c r="D59" i="1"/>
  <c r="H59" i="1"/>
  <c r="F59" i="1"/>
  <c r="G59" i="1"/>
  <c r="I59" i="1"/>
  <c r="AQ18" i="1"/>
  <c r="AN18" i="1"/>
  <c r="AJ18" i="1"/>
  <c r="AK19" i="1"/>
  <c r="AL18" i="1"/>
  <c r="AM18" i="1"/>
  <c r="AO18" i="1"/>
  <c r="AC57" i="1"/>
  <c r="AI56" i="1"/>
  <c r="AB56" i="1"/>
  <c r="AF56" i="1"/>
  <c r="AD56" i="1"/>
  <c r="AE56" i="1"/>
  <c r="AG56" i="1"/>
  <c r="AS55" i="1"/>
  <c r="AY54" i="1"/>
  <c r="AR54" i="1"/>
  <c r="AV54" i="1"/>
  <c r="AT54" i="1"/>
  <c r="AU54" i="1"/>
  <c r="AW54" i="1"/>
  <c r="M59" i="1"/>
  <c r="S58" i="1"/>
  <c r="P58" i="1"/>
  <c r="L58" i="1"/>
  <c r="O58" i="1"/>
  <c r="N58" i="1"/>
  <c r="Q58" i="1"/>
  <c r="AA20" i="1"/>
  <c r="X20" i="1"/>
  <c r="T20" i="1"/>
  <c r="V20" i="1"/>
  <c r="U21" i="1"/>
  <c r="W20" i="1"/>
  <c r="Y20" i="1"/>
  <c r="AI19" i="1"/>
  <c r="AF19" i="1"/>
  <c r="AB19" i="1"/>
  <c r="AC20" i="1"/>
  <c r="AD19" i="1"/>
  <c r="AE19" i="1"/>
  <c r="AG19" i="1"/>
  <c r="X57" i="1"/>
  <c r="T57" i="1"/>
  <c r="AA57" i="1"/>
  <c r="U58" i="1"/>
  <c r="V57" i="1"/>
  <c r="W57" i="1"/>
  <c r="Y57" i="1"/>
  <c r="AK56" i="1"/>
  <c r="AQ55" i="1"/>
  <c r="AJ55" i="1"/>
  <c r="AN55" i="1"/>
  <c r="AM55" i="1"/>
  <c r="AL55" i="1"/>
  <c r="AO55" i="1"/>
  <c r="H22" i="1"/>
  <c r="K22" i="1"/>
  <c r="E23" i="1"/>
  <c r="D22" i="1"/>
  <c r="F22" i="1"/>
  <c r="G22" i="1"/>
  <c r="I22" i="1"/>
  <c r="AS18" i="1"/>
  <c r="AT17" i="1"/>
  <c r="AY17" i="1"/>
  <c r="AR17" i="1"/>
  <c r="AV17" i="1"/>
  <c r="AU17" i="1"/>
  <c r="AW17" i="1"/>
  <c r="T2" i="11"/>
  <c r="U3" i="11"/>
  <c r="K38" i="11" l="1"/>
  <c r="L39" i="11"/>
  <c r="J42" i="11"/>
  <c r="K43" i="11"/>
  <c r="J47" i="11"/>
  <c r="I46" i="11"/>
  <c r="Q19" i="11"/>
  <c r="P18" i="11"/>
  <c r="L34" i="11"/>
  <c r="M35" i="11"/>
  <c r="O27" i="11"/>
  <c r="N26" i="11"/>
  <c r="O22" i="11"/>
  <c r="P23" i="11"/>
  <c r="N31" i="11"/>
  <c r="M30" i="11"/>
  <c r="R10" i="11"/>
  <c r="S11" i="11"/>
  <c r="Q14" i="11"/>
  <c r="R15" i="11"/>
  <c r="T7" i="11"/>
  <c r="S6" i="11"/>
  <c r="X21" i="1"/>
  <c r="AA21" i="1"/>
  <c r="V21" i="1"/>
  <c r="U22" i="1"/>
  <c r="T21" i="1"/>
  <c r="W21" i="1"/>
  <c r="Y21" i="1"/>
  <c r="P22" i="1"/>
  <c r="S22" i="1"/>
  <c r="M23" i="1"/>
  <c r="L22" i="1"/>
  <c r="N22" i="1"/>
  <c r="O22" i="1"/>
  <c r="Q22" i="1"/>
  <c r="H23" i="1"/>
  <c r="K23" i="1"/>
  <c r="F23" i="1"/>
  <c r="E24" i="1"/>
  <c r="D23" i="1"/>
  <c r="G23" i="1"/>
  <c r="I23" i="1"/>
  <c r="AC21" i="1"/>
  <c r="AD20" i="1"/>
  <c r="AB20" i="1"/>
  <c r="AF20" i="1"/>
  <c r="AI20" i="1"/>
  <c r="AE20" i="1"/>
  <c r="AG20" i="1"/>
  <c r="AS19" i="1"/>
  <c r="AT18" i="1"/>
  <c r="AR18" i="1"/>
  <c r="AV18" i="1"/>
  <c r="AY18" i="1"/>
  <c r="AU18" i="1"/>
  <c r="AW18" i="1"/>
  <c r="AK57" i="1"/>
  <c r="AQ56" i="1"/>
  <c r="AN56" i="1"/>
  <c r="AJ56" i="1"/>
  <c r="AL56" i="1"/>
  <c r="AM56" i="1"/>
  <c r="AO56" i="1"/>
  <c r="U59" i="1"/>
  <c r="AA58" i="1"/>
  <c r="X58" i="1"/>
  <c r="T58" i="1"/>
  <c r="V58" i="1"/>
  <c r="W58" i="1"/>
  <c r="Y58" i="1"/>
  <c r="M60" i="1"/>
  <c r="S59" i="1"/>
  <c r="L59" i="1"/>
  <c r="P59" i="1"/>
  <c r="N59" i="1"/>
  <c r="O59" i="1"/>
  <c r="Q59" i="1"/>
  <c r="AY55" i="1"/>
  <c r="AV55" i="1"/>
  <c r="AS56" i="1"/>
  <c r="AR55" i="1"/>
  <c r="AU55" i="1"/>
  <c r="AT55" i="1"/>
  <c r="AW55" i="1"/>
  <c r="AC58" i="1"/>
  <c r="AI57" i="1"/>
  <c r="AB57" i="1"/>
  <c r="AF57" i="1"/>
  <c r="AD57" i="1"/>
  <c r="AE57" i="1"/>
  <c r="AG57" i="1"/>
  <c r="AN19" i="1"/>
  <c r="AQ19" i="1"/>
  <c r="AL19" i="1"/>
  <c r="AK20" i="1"/>
  <c r="AJ19" i="1"/>
  <c r="AM19" i="1"/>
  <c r="AO19" i="1"/>
  <c r="E61" i="1"/>
  <c r="K60" i="1"/>
  <c r="H60" i="1"/>
  <c r="D60" i="1"/>
  <c r="F60" i="1"/>
  <c r="G60" i="1"/>
  <c r="I60" i="1"/>
  <c r="V3" i="11"/>
  <c r="U2" i="11"/>
  <c r="S10" i="11" l="1"/>
  <c r="T11" i="11"/>
  <c r="N30" i="11"/>
  <c r="O31" i="11"/>
  <c r="P22" i="11"/>
  <c r="Q23" i="11"/>
  <c r="O26" i="11"/>
  <c r="P27" i="11"/>
  <c r="N35" i="11"/>
  <c r="M34" i="11"/>
  <c r="R19" i="11"/>
  <c r="Q18" i="11"/>
  <c r="K42" i="11"/>
  <c r="L43" i="11"/>
  <c r="M39" i="11"/>
  <c r="L38" i="11"/>
  <c r="S15" i="11"/>
  <c r="R14" i="11"/>
  <c r="J46" i="11"/>
  <c r="K47" i="11"/>
  <c r="T6" i="11"/>
  <c r="U7" i="11"/>
  <c r="AC59" i="1"/>
  <c r="AI58" i="1"/>
  <c r="AB58" i="1"/>
  <c r="AF58" i="1"/>
  <c r="AD58" i="1"/>
  <c r="AE58" i="1"/>
  <c r="AG58" i="1"/>
  <c r="AS57" i="1"/>
  <c r="AY56" i="1"/>
  <c r="AR56" i="1"/>
  <c r="AV56" i="1"/>
  <c r="AT56" i="1"/>
  <c r="AU56" i="1"/>
  <c r="AW56" i="1"/>
  <c r="U60" i="1"/>
  <c r="AA59" i="1"/>
  <c r="T59" i="1"/>
  <c r="X59" i="1"/>
  <c r="V59" i="1"/>
  <c r="W59" i="1"/>
  <c r="Y59" i="1"/>
  <c r="AS20" i="1"/>
  <c r="AT19" i="1"/>
  <c r="AV19" i="1"/>
  <c r="AY19" i="1"/>
  <c r="AR19" i="1"/>
  <c r="AU19" i="1"/>
  <c r="AW19" i="1"/>
  <c r="AA22" i="1"/>
  <c r="X22" i="1"/>
  <c r="T22" i="1"/>
  <c r="U23" i="1"/>
  <c r="V22" i="1"/>
  <c r="W22" i="1"/>
  <c r="Y22" i="1"/>
  <c r="H61" i="1"/>
  <c r="D61" i="1"/>
  <c r="K61" i="1"/>
  <c r="E62" i="1"/>
  <c r="F61" i="1"/>
  <c r="G61" i="1"/>
  <c r="I61" i="1"/>
  <c r="AQ20" i="1"/>
  <c r="AN20" i="1"/>
  <c r="AJ20" i="1"/>
  <c r="AL20" i="1"/>
  <c r="AK21" i="1"/>
  <c r="AM20" i="1"/>
  <c r="AO20" i="1"/>
  <c r="M61" i="1"/>
  <c r="S60" i="1"/>
  <c r="P60" i="1"/>
  <c r="L60" i="1"/>
  <c r="O60" i="1"/>
  <c r="N60" i="1"/>
  <c r="Q60" i="1"/>
  <c r="AN57" i="1"/>
  <c r="AJ57" i="1"/>
  <c r="AQ57" i="1"/>
  <c r="AK58" i="1"/>
  <c r="AL57" i="1"/>
  <c r="AM57" i="1"/>
  <c r="AO57" i="1"/>
  <c r="AI21" i="1"/>
  <c r="AF21" i="1"/>
  <c r="AB21" i="1"/>
  <c r="AD21" i="1"/>
  <c r="AC22" i="1"/>
  <c r="AE21" i="1"/>
  <c r="AG21" i="1"/>
  <c r="E25" i="1"/>
  <c r="F24" i="1"/>
  <c r="D24" i="1"/>
  <c r="K24" i="1"/>
  <c r="H24" i="1"/>
  <c r="G24" i="1"/>
  <c r="I24" i="1"/>
  <c r="P23" i="1"/>
  <c r="S23" i="1"/>
  <c r="M24" i="1"/>
  <c r="L23" i="1"/>
  <c r="N23" i="1"/>
  <c r="O23" i="1"/>
  <c r="Q23" i="1"/>
  <c r="V2" i="11"/>
  <c r="W3" i="11"/>
  <c r="M38" i="11" l="1"/>
  <c r="N39" i="11"/>
  <c r="L42" i="11"/>
  <c r="M43" i="11"/>
  <c r="R18" i="11"/>
  <c r="S19" i="11"/>
  <c r="R23" i="11"/>
  <c r="Q22" i="11"/>
  <c r="T10" i="11"/>
  <c r="U11" i="11"/>
  <c r="L47" i="11"/>
  <c r="K46" i="11"/>
  <c r="T15" i="11"/>
  <c r="S14" i="11"/>
  <c r="N34" i="11"/>
  <c r="O35" i="11"/>
  <c r="Q27" i="11"/>
  <c r="P26" i="11"/>
  <c r="P31" i="11"/>
  <c r="O30" i="11"/>
  <c r="U6" i="11"/>
  <c r="V7" i="11"/>
  <c r="H25" i="1"/>
  <c r="K25" i="1"/>
  <c r="E26" i="1"/>
  <c r="D25" i="1"/>
  <c r="F25" i="1"/>
  <c r="G25" i="1"/>
  <c r="I25" i="1"/>
  <c r="AN21" i="1"/>
  <c r="AQ21" i="1"/>
  <c r="AL21" i="1"/>
  <c r="AK22" i="1"/>
  <c r="AJ21" i="1"/>
  <c r="AM21" i="1"/>
  <c r="AO21" i="1"/>
  <c r="H62" i="1"/>
  <c r="D62" i="1"/>
  <c r="E63" i="1"/>
  <c r="K62" i="1"/>
  <c r="F62" i="1"/>
  <c r="G62" i="1"/>
  <c r="I62" i="1"/>
  <c r="AS21" i="1"/>
  <c r="AT20" i="1"/>
  <c r="AR20" i="1"/>
  <c r="AY20" i="1"/>
  <c r="AV20" i="1"/>
  <c r="AU20" i="1"/>
  <c r="AW20" i="1"/>
  <c r="AS58" i="1"/>
  <c r="AV57" i="1"/>
  <c r="AR57" i="1"/>
  <c r="AY57" i="1"/>
  <c r="AT57" i="1"/>
  <c r="AU57" i="1"/>
  <c r="AW57" i="1"/>
  <c r="P24" i="1"/>
  <c r="S24" i="1"/>
  <c r="M25" i="1"/>
  <c r="L24" i="1"/>
  <c r="N24" i="1"/>
  <c r="O24" i="1"/>
  <c r="Q24" i="1"/>
  <c r="AF22" i="1"/>
  <c r="AI22" i="1"/>
  <c r="AD22" i="1"/>
  <c r="AC23" i="1"/>
  <c r="AB22" i="1"/>
  <c r="AE22" i="1"/>
  <c r="AG22" i="1"/>
  <c r="AK59" i="1"/>
  <c r="AQ58" i="1"/>
  <c r="AJ58" i="1"/>
  <c r="AN58" i="1"/>
  <c r="AL58" i="1"/>
  <c r="AM58" i="1"/>
  <c r="AO58" i="1"/>
  <c r="P61" i="1"/>
  <c r="L61" i="1"/>
  <c r="M62" i="1"/>
  <c r="S61" i="1"/>
  <c r="N61" i="1"/>
  <c r="O61" i="1"/>
  <c r="Q61" i="1"/>
  <c r="U24" i="1"/>
  <c r="V23" i="1"/>
  <c r="T23" i="1"/>
  <c r="X23" i="1"/>
  <c r="AA23" i="1"/>
  <c r="W23" i="1"/>
  <c r="Y23" i="1"/>
  <c r="X60" i="1"/>
  <c r="T60" i="1"/>
  <c r="AA60" i="1"/>
  <c r="U61" i="1"/>
  <c r="V60" i="1"/>
  <c r="W60" i="1"/>
  <c r="Y60" i="1"/>
  <c r="AD59" i="1"/>
  <c r="AF59" i="1"/>
  <c r="AB59" i="1"/>
  <c r="AI59" i="1"/>
  <c r="AC60" i="1"/>
  <c r="AE59" i="1"/>
  <c r="AG59" i="1"/>
  <c r="X3" i="11"/>
  <c r="W2" i="11"/>
  <c r="P30" i="11" l="1"/>
  <c r="Q31" i="11"/>
  <c r="L46" i="11"/>
  <c r="M47" i="11"/>
  <c r="V11" i="11"/>
  <c r="U10" i="11"/>
  <c r="S23" i="11"/>
  <c r="R22" i="11"/>
  <c r="T19" i="11"/>
  <c r="S18" i="11"/>
  <c r="M42" i="11"/>
  <c r="N43" i="11"/>
  <c r="O39" i="11"/>
  <c r="N38" i="11"/>
  <c r="R27" i="11"/>
  <c r="Q26" i="11"/>
  <c r="P35" i="11"/>
  <c r="O34" i="11"/>
  <c r="U15" i="11"/>
  <c r="T14" i="11"/>
  <c r="V6" i="11"/>
  <c r="W7" i="11"/>
  <c r="AA24" i="1"/>
  <c r="X24" i="1"/>
  <c r="T24" i="1"/>
  <c r="V24" i="1"/>
  <c r="U25" i="1"/>
  <c r="W24" i="1"/>
  <c r="Y24" i="1"/>
  <c r="AN59" i="1"/>
  <c r="AJ59" i="1"/>
  <c r="AQ59" i="1"/>
  <c r="AK60" i="1"/>
  <c r="AL59" i="1"/>
  <c r="AM59" i="1"/>
  <c r="AO59" i="1"/>
  <c r="AI23" i="1"/>
  <c r="AF23" i="1"/>
  <c r="AB23" i="1"/>
  <c r="AC24" i="1"/>
  <c r="AD23" i="1"/>
  <c r="AE23" i="1"/>
  <c r="AG23" i="1"/>
  <c r="M26" i="1"/>
  <c r="N25" i="1"/>
  <c r="L25" i="1"/>
  <c r="P25" i="1"/>
  <c r="S25" i="1"/>
  <c r="O25" i="1"/>
  <c r="Q25" i="1"/>
  <c r="AY21" i="1"/>
  <c r="AV21" i="1"/>
  <c r="AR21" i="1"/>
  <c r="AT21" i="1"/>
  <c r="AS22" i="1"/>
  <c r="AU21" i="1"/>
  <c r="AW21" i="1"/>
  <c r="AF60" i="1"/>
  <c r="AB60" i="1"/>
  <c r="AC61" i="1"/>
  <c r="AI60" i="1"/>
  <c r="AD60" i="1"/>
  <c r="AE60" i="1"/>
  <c r="AG60" i="1"/>
  <c r="U62" i="1"/>
  <c r="AA61" i="1"/>
  <c r="X61" i="1"/>
  <c r="T61" i="1"/>
  <c r="W61" i="1"/>
  <c r="V61" i="1"/>
  <c r="Y61" i="1"/>
  <c r="P62" i="1"/>
  <c r="L62" i="1"/>
  <c r="M63" i="1"/>
  <c r="S62" i="1"/>
  <c r="O62" i="1"/>
  <c r="N62" i="1"/>
  <c r="Q62" i="1"/>
  <c r="AS59" i="1"/>
  <c r="AY58" i="1"/>
  <c r="AR58" i="1"/>
  <c r="AV58" i="1"/>
  <c r="AU58" i="1"/>
  <c r="AT58" i="1"/>
  <c r="AW58" i="1"/>
  <c r="H63" i="1"/>
  <c r="D63" i="1"/>
  <c r="E64" i="1"/>
  <c r="K63" i="1"/>
  <c r="F63" i="1"/>
  <c r="G63" i="1"/>
  <c r="I63" i="1"/>
  <c r="AK23" i="1"/>
  <c r="AL22" i="1"/>
  <c r="AQ22" i="1"/>
  <c r="AJ22" i="1"/>
  <c r="AN22" i="1"/>
  <c r="AM22" i="1"/>
  <c r="AO22" i="1"/>
  <c r="H26" i="1"/>
  <c r="K26" i="1"/>
  <c r="E27" i="1"/>
  <c r="D26" i="1"/>
  <c r="F26" i="1"/>
  <c r="G26" i="1"/>
  <c r="I26" i="1"/>
  <c r="Y3" i="11"/>
  <c r="X2" i="11"/>
  <c r="V15" i="11" l="1"/>
  <c r="U14" i="11"/>
  <c r="R26" i="11"/>
  <c r="S27" i="11"/>
  <c r="T18" i="11"/>
  <c r="U19" i="11"/>
  <c r="T23" i="11"/>
  <c r="S22" i="11"/>
  <c r="V10" i="11"/>
  <c r="W11" i="11"/>
  <c r="Q30" i="11"/>
  <c r="R31" i="11"/>
  <c r="P34" i="11"/>
  <c r="Q35" i="11"/>
  <c r="O38" i="11"/>
  <c r="P39" i="11"/>
  <c r="N42" i="11"/>
  <c r="O43" i="11"/>
  <c r="N47" i="11"/>
  <c r="M46" i="11"/>
  <c r="W6" i="11"/>
  <c r="X7" i="11"/>
  <c r="H64" i="1"/>
  <c r="D64" i="1"/>
  <c r="E65" i="1"/>
  <c r="K64" i="1"/>
  <c r="F64" i="1"/>
  <c r="G64" i="1"/>
  <c r="I64" i="1"/>
  <c r="M64" i="1"/>
  <c r="S63" i="1"/>
  <c r="L63" i="1"/>
  <c r="P63" i="1"/>
  <c r="N63" i="1"/>
  <c r="O63" i="1"/>
  <c r="Q63" i="1"/>
  <c r="X62" i="1"/>
  <c r="T62" i="1"/>
  <c r="AA62" i="1"/>
  <c r="U63" i="1"/>
  <c r="V62" i="1"/>
  <c r="W62" i="1"/>
  <c r="Y62" i="1"/>
  <c r="P26" i="1"/>
  <c r="S26" i="1"/>
  <c r="M27" i="1"/>
  <c r="L26" i="1"/>
  <c r="N26" i="1"/>
  <c r="O26" i="1"/>
  <c r="Q26" i="1"/>
  <c r="AC25" i="1"/>
  <c r="AD24" i="1"/>
  <c r="AB24" i="1"/>
  <c r="AF24" i="1"/>
  <c r="AI24" i="1"/>
  <c r="AE24" i="1"/>
  <c r="AG24" i="1"/>
  <c r="H27" i="1"/>
  <c r="K27" i="1"/>
  <c r="F27" i="1"/>
  <c r="E28" i="1"/>
  <c r="D27" i="1"/>
  <c r="G27" i="1"/>
  <c r="I27" i="1"/>
  <c r="AN23" i="1"/>
  <c r="AQ23" i="1"/>
  <c r="AL23" i="1"/>
  <c r="AK24" i="1"/>
  <c r="AJ23" i="1"/>
  <c r="AM23" i="1"/>
  <c r="AO23" i="1"/>
  <c r="AV59" i="1"/>
  <c r="AS60" i="1"/>
  <c r="AY59" i="1"/>
  <c r="AR59" i="1"/>
  <c r="AT59" i="1"/>
  <c r="AU59" i="1"/>
  <c r="AW59" i="1"/>
  <c r="AC62" i="1"/>
  <c r="AI61" i="1"/>
  <c r="AB61" i="1"/>
  <c r="AF61" i="1"/>
  <c r="AD61" i="1"/>
  <c r="AE61" i="1"/>
  <c r="AG61" i="1"/>
  <c r="AV22" i="1"/>
  <c r="AY22" i="1"/>
  <c r="AT22" i="1"/>
  <c r="AS23" i="1"/>
  <c r="AR22" i="1"/>
  <c r="AU22" i="1"/>
  <c r="AW22" i="1"/>
  <c r="AN60" i="1"/>
  <c r="AJ60" i="1"/>
  <c r="AQ60" i="1"/>
  <c r="AK61" i="1"/>
  <c r="AM60" i="1"/>
  <c r="AL60" i="1"/>
  <c r="AO60" i="1"/>
  <c r="U26" i="1"/>
  <c r="V25" i="1"/>
  <c r="T25" i="1"/>
  <c r="AA25" i="1"/>
  <c r="X25" i="1"/>
  <c r="W25" i="1"/>
  <c r="Y25" i="1"/>
  <c r="Y2" i="11"/>
  <c r="Z3" i="11"/>
  <c r="N46" i="11" l="1"/>
  <c r="O47" i="11"/>
  <c r="R35" i="11"/>
  <c r="Q34" i="11"/>
  <c r="W10" i="11"/>
  <c r="X11" i="11"/>
  <c r="U23" i="11"/>
  <c r="T22" i="11"/>
  <c r="V19" i="11"/>
  <c r="U18" i="11"/>
  <c r="O42" i="11"/>
  <c r="P43" i="11"/>
  <c r="Q39" i="11"/>
  <c r="P38" i="11"/>
  <c r="S31" i="11"/>
  <c r="R30" i="11"/>
  <c r="T27" i="11"/>
  <c r="S26" i="11"/>
  <c r="W15" i="11"/>
  <c r="V14" i="11"/>
  <c r="X6" i="11"/>
  <c r="Y7" i="11"/>
  <c r="U27" i="1"/>
  <c r="V26" i="1"/>
  <c r="X26" i="1"/>
  <c r="AA26" i="1"/>
  <c r="T26" i="1"/>
  <c r="W26" i="1"/>
  <c r="Y26" i="1"/>
  <c r="H65" i="1"/>
  <c r="D65" i="1"/>
  <c r="E66" i="1"/>
  <c r="K65" i="1"/>
  <c r="F65" i="1"/>
  <c r="G65" i="1"/>
  <c r="I65" i="1"/>
  <c r="AN61" i="1"/>
  <c r="AJ61" i="1"/>
  <c r="AK62" i="1"/>
  <c r="AQ61" i="1"/>
  <c r="AM61" i="1"/>
  <c r="AL61" i="1"/>
  <c r="AO61" i="1"/>
  <c r="AS61" i="1"/>
  <c r="AY60" i="1"/>
  <c r="AR60" i="1"/>
  <c r="AV60" i="1"/>
  <c r="AT60" i="1"/>
  <c r="AU60" i="1"/>
  <c r="AW60" i="1"/>
  <c r="H28" i="1"/>
  <c r="K28" i="1"/>
  <c r="E29" i="1"/>
  <c r="D28" i="1"/>
  <c r="F28" i="1"/>
  <c r="G28" i="1"/>
  <c r="I28" i="1"/>
  <c r="AI25" i="1"/>
  <c r="AF25" i="1"/>
  <c r="AB25" i="1"/>
  <c r="AC26" i="1"/>
  <c r="AD25" i="1"/>
  <c r="AE25" i="1"/>
  <c r="AG25" i="1"/>
  <c r="AY23" i="1"/>
  <c r="AV23" i="1"/>
  <c r="AR23" i="1"/>
  <c r="AT23" i="1"/>
  <c r="AS24" i="1"/>
  <c r="AU23" i="1"/>
  <c r="AW23" i="1"/>
  <c r="AC63" i="1"/>
  <c r="AI62" i="1"/>
  <c r="AF62" i="1"/>
  <c r="AB62" i="1"/>
  <c r="AD62" i="1"/>
  <c r="AE62" i="1"/>
  <c r="AG62" i="1"/>
  <c r="AQ24" i="1"/>
  <c r="AN24" i="1"/>
  <c r="AJ24" i="1"/>
  <c r="AL24" i="1"/>
  <c r="AK25" i="1"/>
  <c r="AM24" i="1"/>
  <c r="AO24" i="1"/>
  <c r="M28" i="1"/>
  <c r="N27" i="1"/>
  <c r="L27" i="1"/>
  <c r="P27" i="1"/>
  <c r="S27" i="1"/>
  <c r="O27" i="1"/>
  <c r="Q27" i="1"/>
  <c r="X63" i="1"/>
  <c r="T63" i="1"/>
  <c r="U64" i="1"/>
  <c r="AA63" i="1"/>
  <c r="V63" i="1"/>
  <c r="W63" i="1"/>
  <c r="Y63" i="1"/>
  <c r="P64" i="1"/>
  <c r="L64" i="1"/>
  <c r="S64" i="1"/>
  <c r="M65" i="1"/>
  <c r="N64" i="1"/>
  <c r="O64" i="1"/>
  <c r="Q64" i="1"/>
  <c r="Z2" i="11"/>
  <c r="AA3" i="11"/>
  <c r="X15" i="11" l="1"/>
  <c r="W14" i="11"/>
  <c r="T26" i="11"/>
  <c r="U27" i="11"/>
  <c r="T31" i="11"/>
  <c r="S30" i="11"/>
  <c r="V18" i="11"/>
  <c r="W19" i="11"/>
  <c r="V23" i="11"/>
  <c r="U22" i="11"/>
  <c r="X10" i="11"/>
  <c r="Y11" i="11"/>
  <c r="S35" i="11"/>
  <c r="R34" i="11"/>
  <c r="P47" i="11"/>
  <c r="O46" i="11"/>
  <c r="Q38" i="11"/>
  <c r="R39" i="11"/>
  <c r="P42" i="11"/>
  <c r="Q43" i="11"/>
  <c r="Y6" i="11"/>
  <c r="Z7" i="11"/>
  <c r="P65" i="1"/>
  <c r="L65" i="1"/>
  <c r="M66" i="1"/>
  <c r="S65" i="1"/>
  <c r="N65" i="1"/>
  <c r="O65" i="1"/>
  <c r="Q65" i="1"/>
  <c r="U65" i="1"/>
  <c r="AA64" i="1"/>
  <c r="X64" i="1"/>
  <c r="T64" i="1"/>
  <c r="V64" i="1"/>
  <c r="W64" i="1"/>
  <c r="Y64" i="1"/>
  <c r="AN25" i="1"/>
  <c r="AQ25" i="1"/>
  <c r="AK26" i="1"/>
  <c r="AJ25" i="1"/>
  <c r="AL25" i="1"/>
  <c r="AM25" i="1"/>
  <c r="AO25" i="1"/>
  <c r="AS25" i="1"/>
  <c r="AT24" i="1"/>
  <c r="AR24" i="1"/>
  <c r="AV24" i="1"/>
  <c r="AY24" i="1"/>
  <c r="AU24" i="1"/>
  <c r="AW24" i="1"/>
  <c r="AF26" i="1"/>
  <c r="AI26" i="1"/>
  <c r="AD26" i="1"/>
  <c r="AC27" i="1"/>
  <c r="AB26" i="1"/>
  <c r="AE26" i="1"/>
  <c r="AG26" i="1"/>
  <c r="H29" i="1"/>
  <c r="K29" i="1"/>
  <c r="E30" i="1"/>
  <c r="D29" i="1"/>
  <c r="F29" i="1"/>
  <c r="G29" i="1"/>
  <c r="I29" i="1"/>
  <c r="AK63" i="1"/>
  <c r="AQ62" i="1"/>
  <c r="AJ62" i="1"/>
  <c r="AN62" i="1"/>
  <c r="AL62" i="1"/>
  <c r="AM62" i="1"/>
  <c r="AO62" i="1"/>
  <c r="P28" i="1"/>
  <c r="S28" i="1"/>
  <c r="M29" i="1"/>
  <c r="L28" i="1"/>
  <c r="N28" i="1"/>
  <c r="O28" i="1"/>
  <c r="Q28" i="1"/>
  <c r="AC64" i="1"/>
  <c r="AI63" i="1"/>
  <c r="AB63" i="1"/>
  <c r="AF63" i="1"/>
  <c r="AD63" i="1"/>
  <c r="AE63" i="1"/>
  <c r="AG63" i="1"/>
  <c r="AS62" i="1"/>
  <c r="AR61" i="1"/>
  <c r="AV61" i="1"/>
  <c r="AY61" i="1"/>
  <c r="AT61" i="1"/>
  <c r="AU61" i="1"/>
  <c r="AW61" i="1"/>
  <c r="E67" i="1"/>
  <c r="K66" i="1"/>
  <c r="H66" i="1"/>
  <c r="D66" i="1"/>
  <c r="F66" i="1"/>
  <c r="G66" i="1"/>
  <c r="I66" i="1"/>
  <c r="X27" i="1"/>
  <c r="AA27" i="1"/>
  <c r="V27" i="1"/>
  <c r="U28" i="1"/>
  <c r="T27" i="1"/>
  <c r="W27" i="1"/>
  <c r="Y27" i="1"/>
  <c r="AB3" i="11"/>
  <c r="AA2" i="11"/>
  <c r="R43" i="11" l="1"/>
  <c r="Q42" i="11"/>
  <c r="R38" i="11"/>
  <c r="S39" i="11"/>
  <c r="P46" i="11"/>
  <c r="Q47" i="11"/>
  <c r="S34" i="11"/>
  <c r="T35" i="11"/>
  <c r="Z11" i="11"/>
  <c r="Y10" i="11"/>
  <c r="W23" i="11"/>
  <c r="V22" i="11"/>
  <c r="W18" i="11"/>
  <c r="X19" i="11"/>
  <c r="U31" i="11"/>
  <c r="T30" i="11"/>
  <c r="U26" i="11"/>
  <c r="V27" i="11"/>
  <c r="Y15" i="11"/>
  <c r="X14" i="11"/>
  <c r="Z6" i="11"/>
  <c r="AA7" i="11"/>
  <c r="AA28" i="1"/>
  <c r="X28" i="1"/>
  <c r="T28" i="1"/>
  <c r="V28" i="1"/>
  <c r="U29" i="1"/>
  <c r="W28" i="1"/>
  <c r="Y28" i="1"/>
  <c r="AS63" i="1"/>
  <c r="AV62" i="1"/>
  <c r="AY62" i="1"/>
  <c r="AR62" i="1"/>
  <c r="AT62" i="1"/>
  <c r="AU62" i="1"/>
  <c r="AW62" i="1"/>
  <c r="M30" i="1"/>
  <c r="N29" i="1"/>
  <c r="L29" i="1"/>
  <c r="P29" i="1"/>
  <c r="S29" i="1"/>
  <c r="O29" i="1"/>
  <c r="Q29" i="1"/>
  <c r="AN63" i="1"/>
  <c r="AJ63" i="1"/>
  <c r="AQ63" i="1"/>
  <c r="AK64" i="1"/>
  <c r="AL63" i="1"/>
  <c r="AM63" i="1"/>
  <c r="AO63" i="1"/>
  <c r="AK27" i="1"/>
  <c r="AL26" i="1"/>
  <c r="AQ26" i="1"/>
  <c r="AJ26" i="1"/>
  <c r="AN26" i="1"/>
  <c r="AM26" i="1"/>
  <c r="AO26" i="1"/>
  <c r="P66" i="1"/>
  <c r="L66" i="1"/>
  <c r="S66" i="1"/>
  <c r="M67" i="1"/>
  <c r="O66" i="1"/>
  <c r="N66" i="1"/>
  <c r="Q66" i="1"/>
  <c r="H67" i="1"/>
  <c r="D67" i="1"/>
  <c r="E68" i="1"/>
  <c r="K67" i="1"/>
  <c r="F67" i="1"/>
  <c r="G67" i="1"/>
  <c r="I67" i="1"/>
  <c r="AC65" i="1"/>
  <c r="AI64" i="1"/>
  <c r="AB64" i="1"/>
  <c r="AF64" i="1"/>
  <c r="AD64" i="1"/>
  <c r="AE64" i="1"/>
  <c r="AG64" i="1"/>
  <c r="E31" i="1"/>
  <c r="F30" i="1"/>
  <c r="D30" i="1"/>
  <c r="K30" i="1"/>
  <c r="H30" i="1"/>
  <c r="G30" i="1"/>
  <c r="I30" i="1"/>
  <c r="AC28" i="1"/>
  <c r="AD27" i="1"/>
  <c r="AF27" i="1"/>
  <c r="AI27" i="1"/>
  <c r="AB27" i="1"/>
  <c r="AE27" i="1"/>
  <c r="AG27" i="1"/>
  <c r="AS26" i="1"/>
  <c r="AT25" i="1"/>
  <c r="AY25" i="1"/>
  <c r="AR25" i="1"/>
  <c r="AV25" i="1"/>
  <c r="AU25" i="1"/>
  <c r="AW25" i="1"/>
  <c r="X65" i="1"/>
  <c r="T65" i="1"/>
  <c r="AA65" i="1"/>
  <c r="U66" i="1"/>
  <c r="V65" i="1"/>
  <c r="W65" i="1"/>
  <c r="Y65" i="1"/>
  <c r="AB2" i="11"/>
  <c r="AC3" i="11"/>
  <c r="Z15" i="11" l="1"/>
  <c r="Y14" i="11"/>
  <c r="V26" i="11"/>
  <c r="W27" i="11"/>
  <c r="V31" i="11"/>
  <c r="U30" i="11"/>
  <c r="X18" i="11"/>
  <c r="Y19" i="11"/>
  <c r="X23" i="11"/>
  <c r="W22" i="11"/>
  <c r="Z10" i="11"/>
  <c r="AA11" i="11"/>
  <c r="Q46" i="11"/>
  <c r="R47" i="11"/>
  <c r="T34" i="11"/>
  <c r="U35" i="11"/>
  <c r="T39" i="11"/>
  <c r="S38" i="11"/>
  <c r="S43" i="11"/>
  <c r="R42" i="11"/>
  <c r="AA6" i="11"/>
  <c r="AB7" i="11"/>
  <c r="X66" i="1"/>
  <c r="T66" i="1"/>
  <c r="U67" i="1"/>
  <c r="AA66" i="1"/>
  <c r="V66" i="1"/>
  <c r="W66" i="1"/>
  <c r="Y66" i="1"/>
  <c r="AS27" i="1"/>
  <c r="AT26" i="1"/>
  <c r="AR26" i="1"/>
  <c r="AV26" i="1"/>
  <c r="AY26" i="1"/>
  <c r="AU26" i="1"/>
  <c r="AW26" i="1"/>
  <c r="E32" i="1"/>
  <c r="F31" i="1"/>
  <c r="D31" i="1"/>
  <c r="H31" i="1"/>
  <c r="K31" i="1"/>
  <c r="G31" i="1"/>
  <c r="I31" i="1"/>
  <c r="AF65" i="1"/>
  <c r="AB65" i="1"/>
  <c r="AC66" i="1"/>
  <c r="AI65" i="1"/>
  <c r="AD65" i="1"/>
  <c r="AE65" i="1"/>
  <c r="AG65" i="1"/>
  <c r="AV63" i="1"/>
  <c r="AY63" i="1"/>
  <c r="AR63" i="1"/>
  <c r="AS64" i="1"/>
  <c r="AU63" i="1"/>
  <c r="AT63" i="1"/>
  <c r="AW63" i="1"/>
  <c r="AC29" i="1"/>
  <c r="AD28" i="1"/>
  <c r="AB28" i="1"/>
  <c r="AI28" i="1"/>
  <c r="AF28" i="1"/>
  <c r="AE28" i="1"/>
  <c r="AG28" i="1"/>
  <c r="E69" i="1"/>
  <c r="K68" i="1"/>
  <c r="D68" i="1"/>
  <c r="H68" i="1"/>
  <c r="F68" i="1"/>
  <c r="G68" i="1"/>
  <c r="I68" i="1"/>
  <c r="P67" i="1"/>
  <c r="L67" i="1"/>
  <c r="M68" i="1"/>
  <c r="S67" i="1"/>
  <c r="N67" i="1"/>
  <c r="O67" i="1"/>
  <c r="Q67" i="1"/>
  <c r="AK28" i="1"/>
  <c r="AL27" i="1"/>
  <c r="AJ27" i="1"/>
  <c r="AQ27" i="1"/>
  <c r="AN27" i="1"/>
  <c r="AM27" i="1"/>
  <c r="AO27" i="1"/>
  <c r="AN64" i="1"/>
  <c r="AJ64" i="1"/>
  <c r="AQ64" i="1"/>
  <c r="AK65" i="1"/>
  <c r="AM64" i="1"/>
  <c r="AL64" i="1"/>
  <c r="AO64" i="1"/>
  <c r="M31" i="1"/>
  <c r="N30" i="1"/>
  <c r="L30" i="1"/>
  <c r="S30" i="1"/>
  <c r="P30" i="1"/>
  <c r="O30" i="1"/>
  <c r="Q30" i="1"/>
  <c r="X29" i="1"/>
  <c r="AA29" i="1"/>
  <c r="V29" i="1"/>
  <c r="U30" i="1"/>
  <c r="T29" i="1"/>
  <c r="W29" i="1"/>
  <c r="Y29" i="1"/>
  <c r="AD3" i="11"/>
  <c r="AC2" i="11"/>
  <c r="S42" i="11" l="1"/>
  <c r="T43" i="11"/>
  <c r="S47" i="11"/>
  <c r="R46" i="11"/>
  <c r="U39" i="11"/>
  <c r="T38" i="11"/>
  <c r="U34" i="11"/>
  <c r="V35" i="11"/>
  <c r="AB11" i="11"/>
  <c r="AA10" i="11"/>
  <c r="Y23" i="11"/>
  <c r="X22" i="11"/>
  <c r="Z19" i="11"/>
  <c r="Y18" i="11"/>
  <c r="W31" i="11"/>
  <c r="V30" i="11"/>
  <c r="W26" i="11"/>
  <c r="X27" i="11"/>
  <c r="AA15" i="11"/>
  <c r="Z14" i="11"/>
  <c r="AB6" i="11"/>
  <c r="AC7" i="11"/>
  <c r="P68" i="1"/>
  <c r="L68" i="1"/>
  <c r="S68" i="1"/>
  <c r="M69" i="1"/>
  <c r="N68" i="1"/>
  <c r="O68" i="1"/>
  <c r="Q68" i="1"/>
  <c r="H32" i="1"/>
  <c r="K32" i="1"/>
  <c r="E33" i="1"/>
  <c r="D32" i="1"/>
  <c r="F32" i="1"/>
  <c r="G32" i="1"/>
  <c r="I32" i="1"/>
  <c r="X67" i="1"/>
  <c r="T67" i="1"/>
  <c r="AA67" i="1"/>
  <c r="U68" i="1"/>
  <c r="V67" i="1"/>
  <c r="W67" i="1"/>
  <c r="Y67" i="1"/>
  <c r="AA30" i="1"/>
  <c r="X30" i="1"/>
  <c r="T30" i="1"/>
  <c r="U31" i="1"/>
  <c r="V30" i="1"/>
  <c r="W30" i="1"/>
  <c r="Y30" i="1"/>
  <c r="P31" i="1"/>
  <c r="S31" i="1"/>
  <c r="N31" i="1"/>
  <c r="M32" i="1"/>
  <c r="L31" i="1"/>
  <c r="O31" i="1"/>
  <c r="Q31" i="1"/>
  <c r="AK66" i="1"/>
  <c r="AQ65" i="1"/>
  <c r="AN65" i="1"/>
  <c r="AJ65" i="1"/>
  <c r="AM65" i="1"/>
  <c r="AL65" i="1"/>
  <c r="AO65" i="1"/>
  <c r="AK29" i="1"/>
  <c r="AL28" i="1"/>
  <c r="AQ28" i="1"/>
  <c r="AJ28" i="1"/>
  <c r="AN28" i="1"/>
  <c r="AM28" i="1"/>
  <c r="AO28" i="1"/>
  <c r="E70" i="1"/>
  <c r="K69" i="1"/>
  <c r="D69" i="1"/>
  <c r="H69" i="1"/>
  <c r="F69" i="1"/>
  <c r="G69" i="1"/>
  <c r="I69" i="1"/>
  <c r="AC30" i="1"/>
  <c r="AD29" i="1"/>
  <c r="AF29" i="1"/>
  <c r="AI29" i="1"/>
  <c r="AB29" i="1"/>
  <c r="AE29" i="1"/>
  <c r="AG29" i="1"/>
  <c r="AS65" i="1"/>
  <c r="AY64" i="1"/>
  <c r="AR64" i="1"/>
  <c r="AV64" i="1"/>
  <c r="AU64" i="1"/>
  <c r="AT64" i="1"/>
  <c r="AW64" i="1"/>
  <c r="AF66" i="1"/>
  <c r="AB66" i="1"/>
  <c r="AI66" i="1"/>
  <c r="AC67" i="1"/>
  <c r="AD66" i="1"/>
  <c r="AE66" i="1"/>
  <c r="AG66" i="1"/>
  <c r="AS28" i="1"/>
  <c r="AT27" i="1"/>
  <c r="AY27" i="1"/>
  <c r="AR27" i="1"/>
  <c r="AV27" i="1"/>
  <c r="AU27" i="1"/>
  <c r="AW27" i="1"/>
  <c r="AE3" i="11"/>
  <c r="AD2" i="11"/>
  <c r="AB15" i="11" l="1"/>
  <c r="AA14" i="11"/>
  <c r="X26" i="11"/>
  <c r="Y27" i="11"/>
  <c r="X31" i="11"/>
  <c r="W30" i="11"/>
  <c r="Z18" i="11"/>
  <c r="AA19" i="11"/>
  <c r="Z23" i="11"/>
  <c r="Y22" i="11"/>
  <c r="AB10" i="11"/>
  <c r="AC11" i="11"/>
  <c r="T47" i="11"/>
  <c r="S46" i="11"/>
  <c r="U43" i="11"/>
  <c r="T42" i="11"/>
  <c r="V34" i="11"/>
  <c r="W35" i="11"/>
  <c r="V39" i="11"/>
  <c r="U38" i="11"/>
  <c r="AD7" i="11"/>
  <c r="AC6" i="11"/>
  <c r="AF30" i="1"/>
  <c r="AI30" i="1"/>
  <c r="AD30" i="1"/>
  <c r="AC31" i="1"/>
  <c r="AB30" i="1"/>
  <c r="AE30" i="1"/>
  <c r="AG30" i="1"/>
  <c r="AK30" i="1"/>
  <c r="AL29" i="1"/>
  <c r="AJ29" i="1"/>
  <c r="AQ29" i="1"/>
  <c r="AN29" i="1"/>
  <c r="AM29" i="1"/>
  <c r="AO29" i="1"/>
  <c r="U32" i="1"/>
  <c r="V31" i="1"/>
  <c r="T31" i="1"/>
  <c r="X31" i="1"/>
  <c r="AA31" i="1"/>
  <c r="W31" i="1"/>
  <c r="Y31" i="1"/>
  <c r="M70" i="1"/>
  <c r="S69" i="1"/>
  <c r="L69" i="1"/>
  <c r="P69" i="1"/>
  <c r="N69" i="1"/>
  <c r="O69" i="1"/>
  <c r="Q69" i="1"/>
  <c r="AV28" i="1"/>
  <c r="AY28" i="1"/>
  <c r="AT28" i="1"/>
  <c r="AS29" i="1"/>
  <c r="AR28" i="1"/>
  <c r="AU28" i="1"/>
  <c r="AW28" i="1"/>
  <c r="AC68" i="1"/>
  <c r="AI67" i="1"/>
  <c r="AF67" i="1"/>
  <c r="AB67" i="1"/>
  <c r="AD67" i="1"/>
  <c r="AE67" i="1"/>
  <c r="AG67" i="1"/>
  <c r="AS66" i="1"/>
  <c r="AR65" i="1"/>
  <c r="AV65" i="1"/>
  <c r="AY65" i="1"/>
  <c r="AT65" i="1"/>
  <c r="AU65" i="1"/>
  <c r="AW65" i="1"/>
  <c r="H70" i="1"/>
  <c r="D70" i="1"/>
  <c r="E71" i="1"/>
  <c r="K70" i="1"/>
  <c r="F70" i="1"/>
  <c r="G70" i="1"/>
  <c r="I70" i="1"/>
  <c r="AK67" i="1"/>
  <c r="AQ66" i="1"/>
  <c r="AN66" i="1"/>
  <c r="AJ66" i="1"/>
  <c r="AM66" i="1"/>
  <c r="AL66" i="1"/>
  <c r="AO66" i="1"/>
  <c r="M33" i="1"/>
  <c r="S32" i="1"/>
  <c r="L32" i="1"/>
  <c r="Q32" i="1"/>
  <c r="P32" i="1"/>
  <c r="N32" i="1"/>
  <c r="O32" i="1"/>
  <c r="U69" i="1"/>
  <c r="AA68" i="1"/>
  <c r="X68" i="1"/>
  <c r="T68" i="1"/>
  <c r="V68" i="1"/>
  <c r="W68" i="1"/>
  <c r="Y68" i="1"/>
  <c r="E34" i="1"/>
  <c r="F33" i="1"/>
  <c r="D33" i="1"/>
  <c r="H33" i="1"/>
  <c r="K33" i="1"/>
  <c r="G33" i="1"/>
  <c r="I33" i="1"/>
  <c r="AF3" i="11"/>
  <c r="AE2" i="11"/>
  <c r="W39" i="11" l="1"/>
  <c r="V38" i="11"/>
  <c r="W34" i="11"/>
  <c r="X35" i="11"/>
  <c r="U42" i="11"/>
  <c r="V43" i="11"/>
  <c r="U47" i="11"/>
  <c r="T46" i="11"/>
  <c r="AD11" i="11"/>
  <c r="AC10" i="11"/>
  <c r="AA23" i="11"/>
  <c r="Z22" i="11"/>
  <c r="AB19" i="11"/>
  <c r="AA18" i="11"/>
  <c r="Y31" i="11"/>
  <c r="X30" i="11"/>
  <c r="Z27" i="11"/>
  <c r="Y26" i="11"/>
  <c r="AC15" i="11"/>
  <c r="AB14" i="11"/>
  <c r="AE7" i="11"/>
  <c r="AD6" i="11"/>
  <c r="AF2" i="11"/>
  <c r="H34" i="1"/>
  <c r="K34" i="1"/>
  <c r="F34" i="1"/>
  <c r="D34" i="1"/>
  <c r="G34" i="1"/>
  <c r="I34" i="1"/>
  <c r="P33" i="1"/>
  <c r="S33" i="1"/>
  <c r="Q33" i="1"/>
  <c r="M34" i="1"/>
  <c r="L33" i="1"/>
  <c r="N33" i="1"/>
  <c r="O33" i="1"/>
  <c r="K71" i="1"/>
  <c r="D71" i="1"/>
  <c r="H71" i="1"/>
  <c r="F71" i="1"/>
  <c r="G71" i="1"/>
  <c r="I71" i="1"/>
  <c r="AC69" i="1"/>
  <c r="AI68" i="1"/>
  <c r="AB68" i="1"/>
  <c r="AF68" i="1"/>
  <c r="AD68" i="1"/>
  <c r="AE68" i="1"/>
  <c r="AG68" i="1"/>
  <c r="AS30" i="1"/>
  <c r="AT29" i="1"/>
  <c r="AY29" i="1"/>
  <c r="AR29" i="1"/>
  <c r="AV29" i="1"/>
  <c r="AU29" i="1"/>
  <c r="AW29" i="1"/>
  <c r="M71" i="1"/>
  <c r="S70" i="1"/>
  <c r="P70" i="1"/>
  <c r="L70" i="1"/>
  <c r="N70" i="1"/>
  <c r="O70" i="1"/>
  <c r="Q70" i="1"/>
  <c r="AA32" i="1"/>
  <c r="X32" i="1"/>
  <c r="T32" i="1"/>
  <c r="U33" i="1"/>
  <c r="V32" i="1"/>
  <c r="W32" i="1"/>
  <c r="Y32" i="1"/>
  <c r="U70" i="1"/>
  <c r="AA69" i="1"/>
  <c r="T69" i="1"/>
  <c r="X69" i="1"/>
  <c r="V69" i="1"/>
  <c r="W69" i="1"/>
  <c r="Y69" i="1"/>
  <c r="AK68" i="1"/>
  <c r="AQ67" i="1"/>
  <c r="AJ67" i="1"/>
  <c r="AN67" i="1"/>
  <c r="AL67" i="1"/>
  <c r="AM67" i="1"/>
  <c r="AO67" i="1"/>
  <c r="AS67" i="1"/>
  <c r="AV66" i="1"/>
  <c r="AY66" i="1"/>
  <c r="AR66" i="1"/>
  <c r="AT66" i="1"/>
  <c r="AU66" i="1"/>
  <c r="AW66" i="1"/>
  <c r="AQ30" i="1"/>
  <c r="AN30" i="1"/>
  <c r="AJ30" i="1"/>
  <c r="AK31" i="1"/>
  <c r="AL30" i="1"/>
  <c r="AM30" i="1"/>
  <c r="AO30" i="1"/>
  <c r="AC32" i="1"/>
  <c r="AD31" i="1"/>
  <c r="AI31" i="1"/>
  <c r="AB31" i="1"/>
  <c r="AF31" i="1"/>
  <c r="AE31" i="1"/>
  <c r="AG31" i="1"/>
  <c r="AD15" i="11" l="1"/>
  <c r="AC14" i="11"/>
  <c r="Z26" i="11"/>
  <c r="AA27" i="11"/>
  <c r="Z31" i="11"/>
  <c r="Y30" i="11"/>
  <c r="AB18" i="11"/>
  <c r="AC19" i="11"/>
  <c r="AB23" i="11"/>
  <c r="AA22" i="11"/>
  <c r="AD10" i="11"/>
  <c r="AE11" i="11"/>
  <c r="V47" i="11"/>
  <c r="U46" i="11"/>
  <c r="W43" i="11"/>
  <c r="V42" i="11"/>
  <c r="X34" i="11"/>
  <c r="Y35" i="11"/>
  <c r="X39" i="11"/>
  <c r="W38" i="11"/>
  <c r="AF7" i="11"/>
  <c r="AE6" i="11"/>
  <c r="AV67" i="1"/>
  <c r="AS68" i="1"/>
  <c r="AY67" i="1"/>
  <c r="AR67" i="1"/>
  <c r="AT67" i="1"/>
  <c r="AU67" i="1"/>
  <c r="AW67" i="1"/>
  <c r="U71" i="1"/>
  <c r="AA70" i="1"/>
  <c r="X70" i="1"/>
  <c r="T70" i="1"/>
  <c r="V70" i="1"/>
  <c r="W70" i="1"/>
  <c r="Y70" i="1"/>
  <c r="X33" i="1"/>
  <c r="AA33" i="1"/>
  <c r="U34" i="1"/>
  <c r="T33" i="1"/>
  <c r="V33" i="1"/>
  <c r="W33" i="1"/>
  <c r="Y33" i="1"/>
  <c r="S71" i="1"/>
  <c r="P71" i="1"/>
  <c r="L71" i="1"/>
  <c r="N71" i="1"/>
  <c r="O71" i="1"/>
  <c r="Q71" i="1"/>
  <c r="AC70" i="1"/>
  <c r="AI69" i="1"/>
  <c r="AB69" i="1"/>
  <c r="AF69" i="1"/>
  <c r="AD69" i="1"/>
  <c r="AE69" i="1"/>
  <c r="AG69" i="1"/>
  <c r="P34" i="1"/>
  <c r="L34" i="1"/>
  <c r="S34" i="1"/>
  <c r="Q34" i="1"/>
  <c r="O34" i="1"/>
  <c r="N34" i="1"/>
  <c r="AC33" i="1"/>
  <c r="AD32" i="1"/>
  <c r="AB32" i="1"/>
  <c r="AF32" i="1"/>
  <c r="AI32" i="1"/>
  <c r="AE32" i="1"/>
  <c r="AG32" i="1"/>
  <c r="AN31" i="1"/>
  <c r="AQ31" i="1"/>
  <c r="AL31" i="1"/>
  <c r="AK32" i="1"/>
  <c r="AJ31" i="1"/>
  <c r="AM31" i="1"/>
  <c r="AO31" i="1"/>
  <c r="AK69" i="1"/>
  <c r="AQ68" i="1"/>
  <c r="AJ68" i="1"/>
  <c r="AN68" i="1"/>
  <c r="AM68" i="1"/>
  <c r="AL68" i="1"/>
  <c r="AO68" i="1"/>
  <c r="AS31" i="1"/>
  <c r="AT30" i="1"/>
  <c r="AR30" i="1"/>
  <c r="AY30" i="1"/>
  <c r="AV30" i="1"/>
  <c r="AU30" i="1"/>
  <c r="AW30" i="1"/>
  <c r="Y39" i="11" l="1"/>
  <c r="X38" i="11"/>
  <c r="Y34" i="11"/>
  <c r="Z35" i="11"/>
  <c r="W42" i="11"/>
  <c r="X43" i="11"/>
  <c r="W47" i="11"/>
  <c r="V46" i="11"/>
  <c r="AF11" i="11"/>
  <c r="AE10" i="11"/>
  <c r="AC23" i="11"/>
  <c r="AB22" i="11"/>
  <c r="AD19" i="11"/>
  <c r="AC18" i="11"/>
  <c r="AA31" i="11"/>
  <c r="Z30" i="11"/>
  <c r="AA26" i="11"/>
  <c r="AB27" i="11"/>
  <c r="AE15" i="11"/>
  <c r="AD14" i="11"/>
  <c r="AF6" i="11"/>
  <c r="AK70" i="1"/>
  <c r="AQ69" i="1"/>
  <c r="AN69" i="1"/>
  <c r="AJ69" i="1"/>
  <c r="AL69" i="1"/>
  <c r="AM69" i="1"/>
  <c r="AO69" i="1"/>
  <c r="AY31" i="1"/>
  <c r="AV31" i="1"/>
  <c r="AR31" i="1"/>
  <c r="AS32" i="1"/>
  <c r="AT31" i="1"/>
  <c r="AU31" i="1"/>
  <c r="AW31" i="1"/>
  <c r="AQ32" i="1"/>
  <c r="AN32" i="1"/>
  <c r="AJ32" i="1"/>
  <c r="AL32" i="1"/>
  <c r="AK33" i="1"/>
  <c r="AM32" i="1"/>
  <c r="AO32" i="1"/>
  <c r="AC34" i="1"/>
  <c r="AD33" i="1"/>
  <c r="AF33" i="1"/>
  <c r="AI33" i="1"/>
  <c r="AB33" i="1"/>
  <c r="AE33" i="1"/>
  <c r="AG33" i="1"/>
  <c r="AA34" i="1"/>
  <c r="V34" i="1"/>
  <c r="T34" i="1"/>
  <c r="X34" i="1"/>
  <c r="W34" i="1"/>
  <c r="Y34" i="1"/>
  <c r="AF70" i="1"/>
  <c r="AB70" i="1"/>
  <c r="AI70" i="1"/>
  <c r="AC71" i="1"/>
  <c r="AD70" i="1"/>
  <c r="AE70" i="1"/>
  <c r="AG70" i="1"/>
  <c r="X71" i="1"/>
  <c r="T71" i="1"/>
  <c r="AA71" i="1"/>
  <c r="Y71" i="1"/>
  <c r="W71" i="1"/>
  <c r="V71" i="1"/>
  <c r="AS69" i="1"/>
  <c r="AY68" i="1"/>
  <c r="AR68" i="1"/>
  <c r="AV68" i="1"/>
  <c r="AT68" i="1"/>
  <c r="AU68" i="1"/>
  <c r="AW68" i="1"/>
  <c r="AF15" i="11" l="1"/>
  <c r="AE14" i="11"/>
  <c r="AB26" i="11"/>
  <c r="AC27" i="11"/>
  <c r="AB31" i="11"/>
  <c r="AA30" i="11"/>
  <c r="AD18" i="11"/>
  <c r="AE19" i="11"/>
  <c r="AD23" i="11"/>
  <c r="AC22" i="11"/>
  <c r="AF10" i="11"/>
  <c r="X47" i="11"/>
  <c r="W46" i="11"/>
  <c r="Y43" i="11"/>
  <c r="X42" i="11"/>
  <c r="Z34" i="11"/>
  <c r="AA35" i="11"/>
  <c r="Z39" i="11"/>
  <c r="Y38" i="11"/>
  <c r="AK34" i="1"/>
  <c r="AL33" i="1"/>
  <c r="AJ33" i="1"/>
  <c r="AQ33" i="1"/>
  <c r="AN33" i="1"/>
  <c r="AM33" i="1"/>
  <c r="AO33" i="1"/>
  <c r="AS70" i="1"/>
  <c r="AR69" i="1"/>
  <c r="AY69" i="1"/>
  <c r="AV69" i="1"/>
  <c r="AT69" i="1"/>
  <c r="AU69" i="1"/>
  <c r="AW69" i="1"/>
  <c r="AF71" i="1"/>
  <c r="AB71" i="1"/>
  <c r="AI71" i="1"/>
  <c r="AD71" i="1"/>
  <c r="AE71" i="1"/>
  <c r="AG71" i="1"/>
  <c r="AI34" i="1"/>
  <c r="AB34" i="1"/>
  <c r="AF34" i="1"/>
  <c r="AG34" i="1"/>
  <c r="AE34" i="1"/>
  <c r="AD34" i="1"/>
  <c r="AV32" i="1"/>
  <c r="AY32" i="1"/>
  <c r="AS33" i="1"/>
  <c r="AR32" i="1"/>
  <c r="AT32" i="1"/>
  <c r="AU32" i="1"/>
  <c r="AW32" i="1"/>
  <c r="AN70" i="1"/>
  <c r="AJ70" i="1"/>
  <c r="AK71" i="1"/>
  <c r="AQ70" i="1"/>
  <c r="AL70" i="1"/>
  <c r="AM70" i="1"/>
  <c r="AO70" i="1"/>
  <c r="Y47" i="11" l="1"/>
  <c r="X46" i="11"/>
  <c r="AA39" i="11"/>
  <c r="Z38" i="11"/>
  <c r="AA34" i="11"/>
  <c r="AB35" i="11"/>
  <c r="Y42" i="11"/>
  <c r="Z43" i="11"/>
  <c r="AE23" i="11"/>
  <c r="AD22" i="11"/>
  <c r="AF19" i="11"/>
  <c r="AE18" i="11"/>
  <c r="AC31" i="11"/>
  <c r="AB30" i="11"/>
  <c r="AD27" i="11"/>
  <c r="AC26" i="11"/>
  <c r="AF14" i="11"/>
  <c r="AN71" i="1"/>
  <c r="AJ71" i="1"/>
  <c r="AO71" i="1"/>
  <c r="AQ71" i="1"/>
  <c r="AM71" i="1"/>
  <c r="AL71" i="1"/>
  <c r="AQ34" i="1"/>
  <c r="AL34" i="1"/>
  <c r="AN34" i="1"/>
  <c r="AJ34" i="1"/>
  <c r="AM34" i="1"/>
  <c r="AO34" i="1"/>
  <c r="AS34" i="1"/>
  <c r="AT33" i="1"/>
  <c r="AV33" i="1"/>
  <c r="AY33" i="1"/>
  <c r="AR33" i="1"/>
  <c r="AU33" i="1"/>
  <c r="AW33" i="1"/>
  <c r="AS71" i="1"/>
  <c r="AY70" i="1"/>
  <c r="AR70" i="1"/>
  <c r="AV70" i="1"/>
  <c r="AU70" i="1"/>
  <c r="AT70" i="1"/>
  <c r="AW70" i="1"/>
  <c r="AB34" i="11" l="1"/>
  <c r="AC35" i="11"/>
  <c r="AB39" i="11"/>
  <c r="AA38" i="11"/>
  <c r="AD26" i="11"/>
  <c r="AE27" i="11"/>
  <c r="AD31" i="11"/>
  <c r="AC30" i="11"/>
  <c r="AF18" i="11"/>
  <c r="AF23" i="11"/>
  <c r="AE22" i="11"/>
  <c r="AA43" i="11"/>
  <c r="Z42" i="11"/>
  <c r="Z47" i="11"/>
  <c r="Y46" i="11"/>
  <c r="AV34" i="1"/>
  <c r="AW34" i="1"/>
  <c r="AY34" i="1"/>
  <c r="AR34" i="1"/>
  <c r="AU34" i="1"/>
  <c r="AT34" i="1"/>
  <c r="AV71" i="1"/>
  <c r="AY71" i="1"/>
  <c r="AR71" i="1"/>
  <c r="AT71" i="1"/>
  <c r="AU71" i="1"/>
  <c r="AW71" i="1"/>
  <c r="AA42" i="11" l="1"/>
  <c r="AB43" i="11"/>
  <c r="AE31" i="11"/>
  <c r="AD30" i="11"/>
  <c r="AE26" i="11"/>
  <c r="AF27" i="11"/>
  <c r="AC39" i="11"/>
  <c r="AB38" i="11"/>
  <c r="AC34" i="11"/>
  <c r="AD35" i="11"/>
  <c r="AA47" i="11"/>
  <c r="Z46" i="11"/>
  <c r="AF22" i="11"/>
  <c r="AB47" i="11" l="1"/>
  <c r="AA46" i="11"/>
  <c r="AD34" i="11"/>
  <c r="AE35" i="11"/>
  <c r="AD39" i="11"/>
  <c r="AC38" i="11"/>
  <c r="AF26" i="11"/>
  <c r="AF31" i="11"/>
  <c r="AE30" i="11"/>
  <c r="AC43" i="11"/>
  <c r="AB42" i="11"/>
  <c r="AF30" i="11" l="1"/>
  <c r="AC42" i="11"/>
  <c r="AD43" i="11"/>
  <c r="AE39" i="11"/>
  <c r="AD38" i="11"/>
  <c r="AE34" i="11"/>
  <c r="AF35" i="11"/>
  <c r="AC47" i="11"/>
  <c r="AB46" i="11"/>
  <c r="AD47" i="11" l="1"/>
  <c r="AC46" i="11"/>
  <c r="AF34" i="11"/>
  <c r="AF39" i="11"/>
  <c r="AE38" i="11"/>
  <c r="AE43" i="11"/>
  <c r="AD42" i="11"/>
  <c r="AF38" i="11" l="1"/>
  <c r="AE42" i="11"/>
  <c r="AF43" i="11"/>
  <c r="AE47" i="11"/>
  <c r="AD46" i="11"/>
  <c r="AF47" i="11" l="1"/>
  <c r="AE46" i="11"/>
  <c r="AF42" i="11"/>
  <c r="AF46" i="11" l="1"/>
</calcChain>
</file>

<file path=xl/comments1.xml><?xml version="1.0" encoding="utf-8"?>
<comments xmlns="http://schemas.openxmlformats.org/spreadsheetml/2006/main">
  <authors>
    <author/>
  </authors>
  <commentList>
    <comment ref="A3" authorId="0">
      <text>
        <r>
          <rPr>
            <sz val="10"/>
            <rFont val="Arial"/>
            <family val="2"/>
          </rPr>
          <t>Pour faire apparaître un jour coloré comme jour férié, sans intitulé visible, insérer dans la colonne « intitulé » un caractère blanc autre que l'espace (ou copier l'intitulé du lundi de Pâques en A11)</t>
        </r>
      </text>
    </comment>
    <comment ref="B6" authorId="0">
      <text>
        <r>
          <rPr>
            <sz val="10"/>
            <rFont val="Arial"/>
            <family val="2"/>
          </rPr>
          <t>Seulement si Pâques et le changement d'heure tombent un même jour</t>
        </r>
      </text>
    </comment>
    <comment ref="B8" authorId="0">
      <text>
        <r>
          <rPr>
            <sz val="10"/>
            <rFont val="Arial"/>
            <family val="2"/>
          </rPr>
          <t>Seulement si Pâques et le changement d'heure tombent un même jour</t>
        </r>
      </text>
    </comment>
    <comment ref="B9" authorId="0">
      <text>
        <r>
          <rPr>
            <sz val="10"/>
            <rFont val="Arial"/>
            <family val="2"/>
          </rPr>
          <t xml:space="preserve">2e dimanche de mars, depuis 2007 (avant c'était le 1er dimanche d'avril)
</t>
        </r>
      </text>
    </comment>
    <comment ref="B19" authorId="0">
      <text>
        <r>
          <rPr>
            <sz val="10"/>
            <rFont val="Arial"/>
            <family val="2"/>
          </rPr>
          <t>dernier dimanche d'octobre</t>
        </r>
      </text>
    </comment>
    <comment ref="B28" authorId="0">
      <text>
        <r>
          <rPr>
            <sz val="10"/>
            <rFont val="Arial"/>
            <family val="2"/>
          </rPr>
          <t>Premier lundi de septembre</t>
        </r>
      </text>
    </comment>
    <comment ref="B29" authorId="0">
      <text>
        <r>
          <rPr>
            <sz val="10"/>
            <rFont val="Arial"/>
            <family val="2"/>
          </rPr>
          <t>Dernier dimanche de mai, sauf si celui-ci est le dimanche de Pentecôte. Dans ce cas, la Fête des mères est reportée au premier dimanche de juin.</t>
        </r>
      </text>
    </comment>
    <comment ref="B31" authorId="0">
      <text>
        <r>
          <rPr>
            <sz val="10"/>
            <rFont val="Arial"/>
            <family val="2"/>
          </rPr>
          <t>3ème dimanche de juin</t>
        </r>
      </text>
    </comment>
    <comment ref="B32" authorId="0">
      <text>
        <r>
          <rPr>
            <sz val="10"/>
            <rFont val="Arial"/>
            <family val="2"/>
          </rPr>
          <t>1er dimanche de mars</t>
        </r>
      </text>
    </comment>
    <comment ref="B33" authorId="0">
      <text>
        <r>
          <rPr>
            <sz val="10"/>
            <rFont val="Arial"/>
            <family val="2"/>
          </rPr>
          <t>2ème dimanche après Noël</t>
        </r>
      </text>
    </comment>
    <comment ref="B37" authorId="0">
      <text>
        <r>
          <rPr>
            <sz val="10"/>
            <rFont val="Arial"/>
            <family val="2"/>
          </rPr>
          <t>1er dimanche de novembre depuis 2007 (avant c'était dernier dimanche d'octobre, comme en europe)</t>
        </r>
      </text>
    </comment>
    <comment ref="B45" authorId="0">
      <text>
        <r>
          <rPr>
            <sz val="10"/>
            <rFont val="Arial"/>
            <family val="2"/>
          </rPr>
          <t>Journée nationale des patriotes, le lundi précédent le 25 mai</t>
        </r>
      </text>
    </comment>
    <comment ref="B46" authorId="0">
      <text>
        <r>
          <rPr>
            <sz val="10"/>
            <rFont val="Arial"/>
            <family val="2"/>
          </rPr>
          <t>Report du jour férié au lundi si la fête nationale tombe un dimanche</t>
        </r>
      </text>
    </comment>
    <comment ref="B48" authorId="0">
      <text>
        <r>
          <rPr>
            <sz val="10"/>
            <rFont val="Arial"/>
            <family val="2"/>
          </rPr>
          <t>Report du jour férié au lundi si la fête du Canada tombe un dimanche</t>
        </r>
      </text>
    </comment>
    <comment ref="B49" authorId="0">
      <text>
        <r>
          <rPr>
            <sz val="10"/>
            <rFont val="Arial"/>
            <family val="2"/>
          </rPr>
          <t>Deuxième lundi d'octobre</t>
        </r>
      </text>
    </comment>
    <comment ref="B53" authorId="0">
      <text>
        <r>
          <rPr>
            <sz val="10"/>
            <rFont val="Arial"/>
            <family val="2"/>
          </rPr>
          <t>premier jeudi d'avril</t>
        </r>
      </text>
    </comment>
    <comment ref="B55" authorId="0">
      <text>
        <r>
          <rPr>
            <sz val="10"/>
            <rFont val="Arial"/>
            <family val="2"/>
          </rPr>
          <t>3eme dimanche de septembre</t>
        </r>
      </text>
    </comment>
    <comment ref="B56" authorId="0">
      <text>
        <r>
          <rPr>
            <sz val="10"/>
            <rFont val="Arial"/>
            <family val="2"/>
          </rPr>
          <t>jeudi suivant le 1er dimanche de septembre</t>
        </r>
      </text>
    </comment>
  </commentList>
</comments>
</file>

<file path=xl/sharedStrings.xml><?xml version="1.0" encoding="utf-8"?>
<sst xmlns="http://schemas.openxmlformats.org/spreadsheetml/2006/main" count="390" uniqueCount="116">
  <si>
    <t>&lt;&lt; Changer le mois de début et l'année</t>
  </si>
  <si>
    <t>Jours fériés  &gt;&gt;</t>
  </si>
  <si>
    <t>France</t>
  </si>
  <si>
    <t>Modifier les zones</t>
  </si>
  <si>
    <t>scolaires affichées :</t>
  </si>
  <si>
    <t>pour accélérer l'affichage</t>
  </si>
  <si>
    <t>supprimez les onglets qui</t>
  </si>
  <si>
    <t>contiennent des calendriers</t>
  </si>
  <si>
    <t>dont vous n'avez pas besoin</t>
  </si>
  <si>
    <t>(sauf celui-ci)</t>
  </si>
  <si>
    <t>http://trk.free.fr/calendrier</t>
  </si>
  <si>
    <t xml:space="preserve">Date début : </t>
  </si>
  <si>
    <t xml:space="preserve">Pays : </t>
  </si>
  <si>
    <t>Commentaire</t>
  </si>
  <si>
    <t>Calcul date</t>
  </si>
  <si>
    <t>Jours fériés
reportés
dans le
calendrier</t>
  </si>
  <si>
    <t>aucun</t>
  </si>
  <si>
    <t>Réunion</t>
  </si>
  <si>
    <t>Martinique</t>
  </si>
  <si>
    <t>Guadeloupe</t>
  </si>
  <si>
    <t>Belgique</t>
  </si>
  <si>
    <t>Luxembourg</t>
  </si>
  <si>
    <t>Québec</t>
  </si>
  <si>
    <t>Suisse</t>
  </si>
  <si>
    <t>Jour de l'an</t>
  </si>
  <si>
    <t>x</t>
  </si>
  <si>
    <t>Vendredi Saint</t>
  </si>
  <si>
    <t>Pâques +1h</t>
  </si>
  <si>
    <t>US-Canada</t>
  </si>
  <si>
    <t>Pâques</t>
  </si>
  <si>
    <t> </t>
  </si>
  <si>
    <t>Lundi de Pâques</t>
  </si>
  <si>
    <t>Ascension</t>
  </si>
  <si>
    <t>Pentecôte</t>
  </si>
  <si>
    <t>Lundi de Pentecôte</t>
  </si>
  <si>
    <t>Fête du Travail</t>
  </si>
  <si>
    <t>Victoire 1945</t>
  </si>
  <si>
    <t>Fête nationale</t>
  </si>
  <si>
    <t>Assomption</t>
  </si>
  <si>
    <t>Toussaint</t>
  </si>
  <si>
    <t>Armistice 1918</t>
  </si>
  <si>
    <t>Noël</t>
  </si>
  <si>
    <t>Saint Étienne</t>
  </si>
  <si>
    <t>Abolition esclavage</t>
  </si>
  <si>
    <t>Fête des mères</t>
  </si>
  <si>
    <t>Fête des pères</t>
  </si>
  <si>
    <t>Fête des grand-mères</t>
  </si>
  <si>
    <t>Épiphanie</t>
  </si>
  <si>
    <t>2e dim après Noël</t>
  </si>
  <si>
    <t>date fixe 6/1</t>
  </si>
  <si>
    <t>Fête-Dieu</t>
  </si>
  <si>
    <t>Immaculée Conception</t>
  </si>
  <si>
    <t xml:space="preserve"> Mardi gras</t>
  </si>
  <si>
    <t xml:space="preserve"> Cendres</t>
  </si>
  <si>
    <t>mercredi des cendres</t>
  </si>
  <si>
    <t xml:space="preserve"> Mi-Carême</t>
  </si>
  <si>
    <t>Guyane</t>
  </si>
  <si>
    <t>Jour des Défunts</t>
  </si>
  <si>
    <t>Saint Berchtold</t>
  </si>
  <si>
    <t>Instauration de la République</t>
  </si>
  <si>
    <t>Saint Joseph</t>
  </si>
  <si>
    <t xml:space="preserve">Fahrtsfest </t>
  </si>
  <si>
    <t>Jeûne fédéral</t>
  </si>
  <si>
    <t>Jeûne genevois</t>
  </si>
  <si>
    <t xml:space="preserve"> </t>
  </si>
  <si>
    <t>lundi du Jeûne fédéral</t>
  </si>
  <si>
    <t>St Nicolas de Flüe</t>
  </si>
  <si>
    <t>Restauration de la République</t>
  </si>
  <si>
    <t>Zones à afficher :</t>
  </si>
  <si>
    <t>rentrée</t>
  </si>
  <si>
    <t>vacances de la Toussaint</t>
  </si>
  <si>
    <t>vacances de Noël</t>
  </si>
  <si>
    <t>vacances d'hiver</t>
  </si>
  <si>
    <t>vacances de Pâques</t>
  </si>
  <si>
    <t>grandes vacances</t>
  </si>
  <si>
    <t>Dimanche de Pâques :</t>
  </si>
  <si>
    <r>
      <t xml:space="preserve">Intitulé inséré dans le calendrier </t>
    </r>
    <r>
      <rPr>
        <sz val="10"/>
        <rFont val="Arial"/>
        <family val="2"/>
      </rPr>
      <t>(commencez par un espace pour ne pas que le jour soit coloré en jour férié)</t>
    </r>
  </si>
  <si>
    <t>Patriotes</t>
  </si>
  <si>
    <t>Fête du Canada</t>
  </si>
  <si>
    <t>Action de grâces</t>
  </si>
  <si>
    <t>Polynésie</t>
  </si>
  <si>
    <t>Nouvelle-Calédonie</t>
  </si>
  <si>
    <t>Mayotte</t>
  </si>
  <si>
    <t>Arrivée Évangile</t>
  </si>
  <si>
    <t>Fête Autonomie</t>
  </si>
  <si>
    <t>Fête citoyenneté</t>
  </si>
  <si>
    <t xml:space="preserve"> heure d'été +1h</t>
  </si>
  <si>
    <t xml:space="preserve"> heure d'hiver -1h</t>
  </si>
  <si>
    <t>Zone A</t>
  </si>
  <si>
    <t>Zone B</t>
  </si>
  <si>
    <t>Zone C</t>
  </si>
  <si>
    <t>Saint-Pierre-et-Miquelon</t>
  </si>
  <si>
    <t>Libération SPM</t>
  </si>
  <si>
    <t>V2.7</t>
  </si>
  <si>
    <t>Acquis</t>
  </si>
  <si>
    <t>Prie</t>
  </si>
  <si>
    <t>Reste</t>
  </si>
  <si>
    <t>CET</t>
  </si>
  <si>
    <t>janvier</t>
  </si>
  <si>
    <t>mars</t>
  </si>
  <si>
    <t>avril</t>
  </si>
  <si>
    <t>mai</t>
  </si>
  <si>
    <t>juin</t>
  </si>
  <si>
    <t>juilliet</t>
  </si>
  <si>
    <t>aout</t>
  </si>
  <si>
    <t>septembre</t>
  </si>
  <si>
    <t>octobre</t>
  </si>
  <si>
    <t>novembre</t>
  </si>
  <si>
    <t>decembre</t>
  </si>
  <si>
    <t>fevrier</t>
  </si>
  <si>
    <t>CP</t>
  </si>
  <si>
    <t>RTT</t>
  </si>
  <si>
    <t>RECUP</t>
  </si>
  <si>
    <t>Rtt</t>
  </si>
  <si>
    <t>Rec</t>
  </si>
  <si>
    <t>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</si>
</sst>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mmmm"/>
    <numFmt numFmtId="165" formatCode="d"/>
    <numFmt numFmtId="166" formatCode="dd/mm/yy"/>
    <numFmt numFmtId="167" formatCode="ddd\ d\ mmm\ yy"/>
    <numFmt numFmtId="168" formatCode="mmmm\ yyyy"/>
    <numFmt numFmtId="169" formatCode="\C\P"/>
  </numFmts>
  <fonts count="21">
    <font>
      <sz val="10"/>
      <name val="Arial"/>
      <family val="2"/>
    </font>
    <font>
      <b/>
      <shadow/>
      <sz val="10"/>
      <color indexed="57"/>
      <name val="Arial"/>
      <family val="2"/>
    </font>
    <font>
      <b/>
      <sz val="12"/>
      <name val="Arial"/>
      <family val="2"/>
    </font>
    <font>
      <b/>
      <sz val="10"/>
      <name val="Arial"/>
      <family val="2"/>
    </font>
    <font>
      <sz val="11"/>
      <name val="Arial"/>
      <family val="2"/>
    </font>
    <font>
      <sz val="8"/>
      <color indexed="24"/>
      <name val="Arial"/>
      <family val="2"/>
    </font>
    <font>
      <sz val="10"/>
      <color indexed="54"/>
      <name val="Arial"/>
      <family val="2"/>
    </font>
    <font>
      <b/>
      <sz val="11"/>
      <color indexed="24"/>
      <name val="Arial"/>
      <family val="2"/>
    </font>
    <font>
      <i/>
      <sz val="8"/>
      <name val="Arial"/>
      <family val="2"/>
    </font>
    <font>
      <b/>
      <i/>
      <outline/>
      <sz val="24"/>
      <name val="Arial"/>
      <family val="2"/>
    </font>
    <font>
      <b/>
      <sz val="13"/>
      <color indexed="9"/>
      <name val="Arial"/>
      <family val="2"/>
    </font>
    <font>
      <b/>
      <sz val="11"/>
      <name val="Arial"/>
      <family val="2"/>
    </font>
    <font>
      <i/>
      <sz val="9"/>
      <name val="Arial Narrow"/>
      <family val="2"/>
    </font>
    <font>
      <sz val="8"/>
      <name val="Arial"/>
      <family val="2"/>
    </font>
    <font>
      <sz val="7"/>
      <name val="Arial"/>
      <family val="2"/>
    </font>
    <font>
      <sz val="10"/>
      <color indexed="24"/>
      <name val="DejaVu Sans"/>
      <family val="2"/>
    </font>
    <font>
      <b/>
      <i/>
      <outline/>
      <shadow/>
      <sz val="24"/>
      <color indexed="55"/>
      <name val="Arial"/>
      <family val="2"/>
    </font>
    <font>
      <sz val="10"/>
      <name val="Arial"/>
      <family val="2"/>
    </font>
    <font>
      <b/>
      <sz val="11"/>
      <color rgb="FFFFFF00"/>
      <name val="Arial"/>
      <family val="2"/>
    </font>
    <font>
      <b/>
      <sz val="9"/>
      <name val="Arial"/>
      <family val="2"/>
    </font>
    <font>
      <sz val="10"/>
      <color rgb="FF000000"/>
      <name val="Arial"/>
      <family val="2"/>
    </font>
  </fonts>
  <fills count="30">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22"/>
        <bgColor indexed="31"/>
      </patternFill>
    </fill>
    <fill>
      <patternFill patternType="solid">
        <fgColor indexed="26"/>
        <bgColor indexed="42"/>
      </patternFill>
    </fill>
    <fill>
      <patternFill patternType="solid">
        <fgColor indexed="55"/>
        <bgColor indexed="24"/>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34998626667073579"/>
        <bgColor indexed="64"/>
      </patternFill>
    </fill>
    <fill>
      <patternFill patternType="solid">
        <fgColor rgb="FFFFFF0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0"/>
        <bgColor indexed="64"/>
      </patternFill>
    </fill>
    <fill>
      <patternFill patternType="solid">
        <fgColor rgb="FF7030A0"/>
        <bgColor indexed="64"/>
      </patternFill>
    </fill>
  </fills>
  <borders count="18">
    <border>
      <left/>
      <right/>
      <top/>
      <bottom/>
      <diagonal/>
    </border>
    <border>
      <left/>
      <right/>
      <top/>
      <bottom style="hair">
        <color indexed="8"/>
      </bottom>
      <diagonal/>
    </border>
    <border>
      <left style="hair">
        <color indexed="8"/>
      </left>
      <right/>
      <top style="hair">
        <color indexed="8"/>
      </top>
      <bottom style="hair">
        <color indexed="55"/>
      </bottom>
      <diagonal/>
    </border>
    <border>
      <left/>
      <right/>
      <top style="hair">
        <color indexed="8"/>
      </top>
      <bottom style="hair">
        <color indexed="55"/>
      </bottom>
      <diagonal/>
    </border>
    <border>
      <left/>
      <right style="hair">
        <color indexed="8"/>
      </right>
      <top style="hair">
        <color indexed="8"/>
      </top>
      <bottom style="hair">
        <color indexed="55"/>
      </bottom>
      <diagonal/>
    </border>
    <border>
      <left style="hair">
        <color indexed="8"/>
      </left>
      <right/>
      <top/>
      <bottom style="hair">
        <color indexed="55"/>
      </bottom>
      <diagonal/>
    </border>
    <border>
      <left/>
      <right/>
      <top/>
      <bottom style="hair">
        <color indexed="55"/>
      </bottom>
      <diagonal/>
    </border>
    <border>
      <left style="hair">
        <color indexed="8"/>
      </left>
      <right/>
      <top/>
      <bottom style="hair">
        <color indexed="8"/>
      </bottom>
      <diagonal/>
    </border>
    <border>
      <left/>
      <right/>
      <top style="hair">
        <color indexed="8"/>
      </top>
      <bottom/>
      <diagonal/>
    </border>
    <border>
      <left/>
      <right style="hair">
        <color indexed="8"/>
      </right>
      <top style="hair">
        <color indexed="8"/>
      </top>
      <bottom style="hair">
        <color indexed="8"/>
      </bottom>
      <diagonal/>
    </border>
    <border>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right/>
      <top style="hair">
        <color indexed="8"/>
      </top>
      <bottom style="hair">
        <color indexed="8"/>
      </bottom>
      <diagonal/>
    </border>
    <border>
      <left/>
      <right style="hair">
        <color indexed="8"/>
      </right>
      <top/>
      <bottom style="hair">
        <color indexed="55"/>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2">
    <xf numFmtId="0" fontId="0" fillId="0" borderId="0"/>
    <xf numFmtId="0" fontId="17" fillId="2" borderId="0" applyNumberFormat="0" applyFont="0" applyBorder="0" applyAlignment="0" applyProtection="0"/>
    <xf numFmtId="0" fontId="17" fillId="3" borderId="0" applyNumberFormat="0" applyFont="0" applyBorder="0" applyAlignment="0" applyProtection="0"/>
    <xf numFmtId="0" fontId="17" fillId="4" borderId="0" applyNumberFormat="0" applyFont="0" applyBorder="0" applyAlignment="0" applyProtection="0"/>
    <xf numFmtId="0" fontId="1" fillId="0" borderId="0" applyNumberFormat="0" applyBorder="0" applyAlignment="0" applyProtection="0"/>
    <xf numFmtId="0" fontId="17" fillId="5" borderId="0" applyNumberFormat="0" applyFont="0" applyBorder="0" applyAlignment="0" applyProtection="0"/>
    <xf numFmtId="0" fontId="17" fillId="6" borderId="0" applyNumberFormat="0" applyFont="0" applyBorder="0" applyAlignment="0" applyProtection="0"/>
    <xf numFmtId="0" fontId="17" fillId="7" borderId="0" applyNumberFormat="0" applyFont="0" applyBorder="0" applyAlignment="0" applyProtection="0"/>
    <xf numFmtId="0" fontId="17" fillId="11" borderId="0" applyNumberFormat="0" applyFont="0" applyBorder="0" applyAlignment="0" applyProtection="0"/>
    <xf numFmtId="0" fontId="17" fillId="12" borderId="0" applyNumberFormat="0" applyFont="0" applyBorder="0" applyAlignment="0" applyProtection="0"/>
    <xf numFmtId="0" fontId="17" fillId="13" borderId="0" applyNumberFormat="0" applyFont="0" applyBorder="0" applyAlignment="0" applyProtection="0"/>
    <xf numFmtId="0" fontId="17" fillId="14" borderId="0" applyNumberFormat="0" applyFont="0" applyBorder="0" applyAlignment="0" applyProtection="0"/>
    <xf numFmtId="0" fontId="17" fillId="15" borderId="0" applyNumberFormat="0" applyFont="0" applyBorder="0" applyAlignment="0" applyProtection="0"/>
    <xf numFmtId="0" fontId="17" fillId="16" borderId="0" applyNumberFormat="0" applyFont="0" applyBorder="0" applyAlignment="0" applyProtection="0"/>
    <xf numFmtId="0" fontId="17" fillId="17" borderId="0" applyNumberFormat="0" applyFont="0" applyBorder="0" applyAlignment="0" applyProtection="0"/>
    <xf numFmtId="0" fontId="17" fillId="18" borderId="0" applyNumberFormat="0" applyFont="0" applyBorder="0" applyAlignment="0" applyProtection="0"/>
    <xf numFmtId="0" fontId="17" fillId="19" borderId="0" applyNumberFormat="0" applyFont="0" applyBorder="0" applyAlignment="0" applyProtection="0"/>
    <xf numFmtId="169" fontId="17" fillId="20" borderId="0" applyFont="0" applyBorder="0" applyAlignment="0" applyProtection="0"/>
    <xf numFmtId="0" fontId="17" fillId="21" borderId="0" applyNumberFormat="0" applyFont="0" applyBorder="0" applyAlignment="0" applyProtection="0"/>
    <xf numFmtId="0" fontId="17" fillId="22" borderId="0" applyNumberFormat="0" applyFont="0" applyBorder="0" applyAlignment="0" applyProtection="0"/>
    <xf numFmtId="0" fontId="17" fillId="23" borderId="0" applyNumberFormat="0" applyFont="0" applyBorder="0" applyAlignment="0" applyProtection="0"/>
    <xf numFmtId="0" fontId="17" fillId="19" borderId="0" applyNumberFormat="0" applyFont="0" applyBorder="0" applyAlignment="0" applyProtection="0"/>
  </cellStyleXfs>
  <cellXfs count="100">
    <xf numFmtId="0" fontId="0" fillId="0" borderId="0" xfId="0"/>
    <xf numFmtId="0" fontId="0" fillId="8" borderId="0" xfId="0" applyFill="1"/>
    <xf numFmtId="0" fontId="0" fillId="8" borderId="0" xfId="0" applyFill="1" applyAlignment="1">
      <alignment horizontal="center"/>
    </xf>
    <xf numFmtId="0" fontId="0" fillId="8" borderId="0" xfId="0" applyFont="1" applyFill="1"/>
    <xf numFmtId="0" fontId="2" fillId="9" borderId="0" xfId="0" applyFont="1" applyFill="1" applyAlignment="1">
      <alignment horizontal="center"/>
    </xf>
    <xf numFmtId="0" fontId="3" fillId="8" borderId="0" xfId="0" applyFont="1" applyFill="1" applyAlignment="1">
      <alignment horizontal="left"/>
    </xf>
    <xf numFmtId="0" fontId="4" fillId="8" borderId="0" xfId="0" applyFont="1" applyFill="1" applyAlignment="1">
      <alignment horizontal="center"/>
    </xf>
    <xf numFmtId="0" fontId="2" fillId="8" borderId="0" xfId="0" applyFont="1" applyFill="1" applyAlignment="1">
      <alignment horizontal="left"/>
    </xf>
    <xf numFmtId="0" fontId="2" fillId="9" borderId="0" xfId="0" applyFont="1" applyFill="1" applyAlignment="1">
      <alignment horizontal="left"/>
    </xf>
    <xf numFmtId="0" fontId="3" fillId="8" borderId="0" xfId="0" applyFont="1" applyFill="1" applyAlignment="1">
      <alignment horizontal="center"/>
    </xf>
    <xf numFmtId="0" fontId="5" fillId="8" borderId="0" xfId="0" applyFont="1" applyFill="1"/>
    <xf numFmtId="0" fontId="6" fillId="8" borderId="0" xfId="0" applyFont="1" applyFill="1"/>
    <xf numFmtId="0" fontId="0" fillId="8" borderId="0" xfId="0" applyFill="1" applyAlignment="1">
      <alignment horizontal="left"/>
    </xf>
    <xf numFmtId="0" fontId="7" fillId="8" borderId="0" xfId="0" applyFont="1" applyFill="1" applyAlignment="1">
      <alignment horizontal="center"/>
    </xf>
    <xf numFmtId="0" fontId="3" fillId="8" borderId="0" xfId="0" applyFont="1" applyFill="1" applyAlignment="1">
      <alignment horizontal="right"/>
    </xf>
    <xf numFmtId="0" fontId="2" fillId="9" borderId="0" xfId="0" applyFont="1" applyFill="1"/>
    <xf numFmtId="0" fontId="8" fillId="8" borderId="0" xfId="0" applyFont="1" applyFill="1"/>
    <xf numFmtId="0" fontId="4" fillId="8" borderId="0" xfId="0" applyFont="1" applyFill="1" applyAlignment="1">
      <alignment horizontal="left"/>
    </xf>
    <xf numFmtId="0" fontId="9" fillId="0" borderId="1" xfId="0" applyFont="1" applyFill="1" applyBorder="1" applyAlignment="1">
      <alignment horizontal="center" vertical="center"/>
    </xf>
    <xf numFmtId="0" fontId="9" fillId="0" borderId="1" xfId="0" applyFont="1" applyFill="1" applyBorder="1" applyAlignment="1">
      <alignment horizontal="left" vertical="center"/>
    </xf>
    <xf numFmtId="0" fontId="9" fillId="0" borderId="1" xfId="0" applyFont="1" applyFill="1" applyBorder="1" applyAlignment="1">
      <alignment vertical="center"/>
    </xf>
    <xf numFmtId="0" fontId="0" fillId="0" borderId="0" xfId="0" applyFont="1" applyAlignment="1">
      <alignment vertical="center"/>
    </xf>
    <xf numFmtId="0" fontId="3" fillId="8" borderId="0" xfId="0" applyFont="1" applyFill="1"/>
    <xf numFmtId="0" fontId="10" fillId="10" borderId="2" xfId="0" applyFont="1" applyFill="1" applyBorder="1"/>
    <xf numFmtId="0" fontId="10" fillId="10" borderId="3" xfId="0" applyFont="1" applyFill="1" applyBorder="1"/>
    <xf numFmtId="0" fontId="10" fillId="10" borderId="3" xfId="0" applyNumberFormat="1" applyFont="1" applyFill="1" applyBorder="1"/>
    <xf numFmtId="0" fontId="10" fillId="10" borderId="3" xfId="0" applyNumberFormat="1" applyFont="1" applyFill="1" applyBorder="1" applyAlignment="1">
      <alignment horizontal="center"/>
    </xf>
    <xf numFmtId="164" fontId="10" fillId="10" borderId="4" xfId="0" applyNumberFormat="1" applyFont="1" applyFill="1" applyBorder="1" applyAlignment="1">
      <alignment horizontal="center"/>
    </xf>
    <xf numFmtId="0" fontId="4" fillId="0" borderId="5" xfId="0" applyFont="1" applyBorder="1" applyAlignment="1">
      <alignment horizontal="center"/>
    </xf>
    <xf numFmtId="165" fontId="11" fillId="0" borderId="6" xfId="0" applyNumberFormat="1" applyFont="1" applyBorder="1" applyAlignment="1">
      <alignment horizontal="center"/>
    </xf>
    <xf numFmtId="165" fontId="3" fillId="0" borderId="6" xfId="0" applyNumberFormat="1" applyFont="1" applyBorder="1" applyAlignment="1">
      <alignment horizontal="left"/>
    </xf>
    <xf numFmtId="0" fontId="12" fillId="0" borderId="6" xfId="0" applyFont="1" applyBorder="1"/>
    <xf numFmtId="0" fontId="0" fillId="0" borderId="6" xfId="0" applyBorder="1"/>
    <xf numFmtId="0" fontId="0" fillId="5" borderId="0" xfId="5" applyFont="1"/>
    <xf numFmtId="0" fontId="3" fillId="9" borderId="0" xfId="0" applyFont="1" applyFill="1"/>
    <xf numFmtId="0" fontId="0" fillId="6" borderId="0" xfId="6" applyFont="1"/>
    <xf numFmtId="0" fontId="0" fillId="7" borderId="0" xfId="7" applyFont="1"/>
    <xf numFmtId="0" fontId="13" fillId="8" borderId="0" xfId="0" applyFont="1" applyFill="1"/>
    <xf numFmtId="0" fontId="4" fillId="0" borderId="7" xfId="0" applyFont="1" applyBorder="1" applyAlignment="1">
      <alignment horizontal="center"/>
    </xf>
    <xf numFmtId="165" fontId="11" fillId="0" borderId="1" xfId="0" applyNumberFormat="1" applyFont="1" applyBorder="1" applyAlignment="1">
      <alignment horizontal="center"/>
    </xf>
    <xf numFmtId="0" fontId="12" fillId="0" borderId="1" xfId="0" applyFont="1" applyBorder="1"/>
    <xf numFmtId="0" fontId="0" fillId="0" borderId="1" xfId="0" applyBorder="1"/>
    <xf numFmtId="0" fontId="14" fillId="0" borderId="0" xfId="0" applyFont="1" applyFill="1" applyAlignment="1">
      <alignment horizontal="left"/>
    </xf>
    <xf numFmtId="0" fontId="4" fillId="0" borderId="0" xfId="0" applyFont="1" applyFill="1" applyAlignment="1">
      <alignment horizontal="center"/>
    </xf>
    <xf numFmtId="0" fontId="8" fillId="0" borderId="0" xfId="0" applyFont="1" applyFill="1"/>
    <xf numFmtId="0" fontId="7" fillId="0" borderId="0" xfId="0" applyFont="1" applyFill="1" applyAlignment="1">
      <alignment horizontal="center"/>
    </xf>
    <xf numFmtId="0" fontId="8" fillId="0" borderId="0" xfId="0" applyFont="1" applyFill="1" applyAlignment="1">
      <alignment horizontal="center"/>
    </xf>
    <xf numFmtId="0" fontId="0" fillId="0" borderId="0" xfId="0" applyFill="1"/>
    <xf numFmtId="0" fontId="0" fillId="0" borderId="0" xfId="0" applyFill="1" applyAlignment="1">
      <alignment horizontal="center"/>
    </xf>
    <xf numFmtId="0" fontId="14" fillId="0" borderId="0" xfId="0" applyFont="1" applyFill="1" applyAlignment="1">
      <alignment horizontal="right"/>
    </xf>
    <xf numFmtId="166" fontId="0" fillId="0" borderId="0" xfId="0" applyNumberFormat="1"/>
    <xf numFmtId="0" fontId="0" fillId="0" borderId="0" xfId="0" applyAlignment="1">
      <alignment horizontal="center"/>
    </xf>
    <xf numFmtId="0" fontId="0" fillId="8" borderId="0" xfId="0" applyFont="1" applyFill="1" applyAlignment="1">
      <alignment horizontal="right"/>
    </xf>
    <xf numFmtId="166" fontId="0" fillId="8" borderId="0" xfId="0" applyNumberFormat="1" applyFont="1" applyFill="1" applyAlignment="1">
      <alignment horizontal="right"/>
    </xf>
    <xf numFmtId="166" fontId="0" fillId="8" borderId="0" xfId="0" applyNumberFormat="1" applyFill="1"/>
    <xf numFmtId="0" fontId="3" fillId="8" borderId="0" xfId="0" applyFont="1" applyFill="1" applyAlignment="1">
      <alignment wrapText="1"/>
    </xf>
    <xf numFmtId="166" fontId="3" fillId="8" borderId="0" xfId="0" applyNumberFormat="1" applyFont="1" applyFill="1"/>
    <xf numFmtId="166" fontId="3" fillId="8" borderId="0" xfId="0" applyNumberFormat="1" applyFont="1" applyFill="1" applyAlignment="1">
      <alignment wrapText="1"/>
    </xf>
    <xf numFmtId="0" fontId="0" fillId="0" borderId="0" xfId="0" applyFont="1" applyAlignment="1">
      <alignment horizontal="center" textRotation="90"/>
    </xf>
    <xf numFmtId="167" fontId="0" fillId="8" borderId="0" xfId="0" applyNumberFormat="1" applyFill="1"/>
    <xf numFmtId="167" fontId="0" fillId="0" borderId="0" xfId="0" applyNumberFormat="1" applyFont="1" applyFill="1"/>
    <xf numFmtId="166" fontId="0" fillId="8" borderId="8" xfId="0" applyNumberFormat="1" applyFill="1" applyBorder="1"/>
    <xf numFmtId="0" fontId="0" fillId="0" borderId="8" xfId="0" applyFill="1" applyBorder="1"/>
    <xf numFmtId="167" fontId="0" fillId="8" borderId="8" xfId="0" applyNumberFormat="1" applyFill="1" applyBorder="1"/>
    <xf numFmtId="167" fontId="0" fillId="0" borderId="8" xfId="0" applyNumberFormat="1" applyFill="1" applyBorder="1"/>
    <xf numFmtId="0" fontId="0" fillId="0" borderId="8" xfId="0" applyBorder="1"/>
    <xf numFmtId="166" fontId="0" fillId="8" borderId="1" xfId="0" applyNumberFormat="1" applyFill="1" applyBorder="1"/>
    <xf numFmtId="0" fontId="0" fillId="0" borderId="1" xfId="0" applyFont="1" applyFill="1" applyBorder="1"/>
    <xf numFmtId="167" fontId="0" fillId="8" borderId="1" xfId="0" applyNumberFormat="1" applyFill="1" applyBorder="1"/>
    <xf numFmtId="0" fontId="0" fillId="0" borderId="12" xfId="0" applyBorder="1" applyAlignment="1">
      <alignment horizontal="center"/>
    </xf>
    <xf numFmtId="0" fontId="0" fillId="0" borderId="9" xfId="0" applyBorder="1" applyAlignment="1">
      <alignment horizontal="center"/>
    </xf>
    <xf numFmtId="165" fontId="3" fillId="0" borderId="12" xfId="0" applyNumberFormat="1" applyFont="1" applyBorder="1" applyAlignment="1">
      <alignment horizontal="center"/>
    </xf>
    <xf numFmtId="165" fontId="3" fillId="0" borderId="9" xfId="0" applyNumberFormat="1" applyFont="1" applyBorder="1" applyAlignment="1">
      <alignment horizontal="center"/>
    </xf>
    <xf numFmtId="0" fontId="15" fillId="0" borderId="13" xfId="0" applyFont="1" applyBorder="1" applyAlignment="1">
      <alignment horizontal="center"/>
    </xf>
    <xf numFmtId="0" fontId="15" fillId="0" borderId="10" xfId="0" applyFont="1" applyBorder="1" applyAlignment="1">
      <alignment horizontal="center"/>
    </xf>
    <xf numFmtId="0" fontId="16" fillId="0" borderId="1" xfId="0" applyFont="1" applyFill="1" applyBorder="1" applyAlignment="1">
      <alignment horizontal="right" vertical="center"/>
    </xf>
    <xf numFmtId="14" fontId="0" fillId="8" borderId="0" xfId="0" applyNumberFormat="1" applyFill="1"/>
    <xf numFmtId="0" fontId="16" fillId="0" borderId="1" xfId="0" applyFont="1" applyFill="1" applyBorder="1" applyAlignment="1">
      <alignment horizontal="center" vertical="center"/>
    </xf>
    <xf numFmtId="0" fontId="0" fillId="8" borderId="0" xfId="0" applyNumberFormat="1" applyFill="1" applyAlignment="1">
      <alignment horizontal="left"/>
    </xf>
    <xf numFmtId="0" fontId="0" fillId="0" borderId="0" xfId="0"/>
    <xf numFmtId="0" fontId="0" fillId="0" borderId="0" xfId="0" applyFont="1"/>
    <xf numFmtId="167" fontId="0" fillId="0" borderId="0" xfId="0" applyNumberFormat="1" applyFill="1"/>
    <xf numFmtId="167" fontId="0" fillId="0" borderId="8" xfId="0" applyNumberFormat="1" applyFill="1" applyBorder="1"/>
    <xf numFmtId="167" fontId="0" fillId="0" borderId="1" xfId="0" applyNumberFormat="1" applyFill="1" applyBorder="1"/>
    <xf numFmtId="167" fontId="0" fillId="0" borderId="8" xfId="0" applyNumberFormat="1" applyFill="1" applyBorder="1"/>
    <xf numFmtId="0" fontId="0" fillId="24" borderId="0" xfId="0" applyFill="1"/>
    <xf numFmtId="0" fontId="0" fillId="24" borderId="12" xfId="0" applyFill="1" applyBorder="1" applyAlignment="1">
      <alignment horizontal="center"/>
    </xf>
    <xf numFmtId="168" fontId="3" fillId="24" borderId="11" xfId="0" applyNumberFormat="1" applyFont="1" applyFill="1" applyBorder="1" applyAlignment="1">
      <alignment horizontal="center"/>
    </xf>
    <xf numFmtId="0" fontId="0" fillId="24" borderId="11" xfId="0" applyFill="1" applyBorder="1"/>
    <xf numFmtId="0" fontId="0" fillId="24" borderId="16" xfId="0" applyFill="1" applyBorder="1"/>
    <xf numFmtId="0" fontId="0" fillId="24" borderId="17" xfId="0" applyFill="1" applyBorder="1"/>
    <xf numFmtId="0" fontId="18" fillId="24" borderId="0" xfId="0" applyFont="1" applyFill="1" applyAlignment="1">
      <alignment horizontal="center"/>
    </xf>
    <xf numFmtId="0" fontId="0" fillId="24" borderId="16" xfId="0" applyFill="1" applyBorder="1" applyAlignment="1">
      <alignment horizontal="center"/>
    </xf>
    <xf numFmtId="0" fontId="0" fillId="24" borderId="14" xfId="0" applyFill="1" applyBorder="1" applyAlignment="1">
      <alignment horizontal="center"/>
    </xf>
    <xf numFmtId="0" fontId="0" fillId="24" borderId="15" xfId="0" applyFill="1" applyBorder="1" applyAlignment="1">
      <alignment horizontal="center"/>
    </xf>
    <xf numFmtId="0" fontId="11" fillId="25" borderId="0" xfId="0" applyFont="1" applyFill="1" applyAlignment="1">
      <alignment vertical="top"/>
    </xf>
    <xf numFmtId="0" fontId="11" fillId="27" borderId="0" xfId="0" applyFont="1" applyFill="1" applyAlignment="1">
      <alignment vertical="top"/>
    </xf>
    <xf numFmtId="0" fontId="19" fillId="26" borderId="0" xfId="0" applyFont="1" applyFill="1" applyAlignment="1">
      <alignment horizontal="left" vertical="top"/>
    </xf>
    <xf numFmtId="0" fontId="11" fillId="29" borderId="0" xfId="0" applyFont="1" applyFill="1" applyAlignment="1">
      <alignment horizontal="center" vertical="top"/>
    </xf>
    <xf numFmtId="0" fontId="11" fillId="28" borderId="0" xfId="0" applyFont="1" applyFill="1" applyAlignment="1">
      <alignment vertical="top"/>
    </xf>
  </cellXfs>
  <cellStyles count="22">
    <cellStyle name="aujourdhui" xfId="1"/>
    <cellStyle name="coloré1" xfId="2"/>
    <cellStyle name="coloré1 2" xfId="8"/>
    <cellStyle name="coloré1 3" xfId="14"/>
    <cellStyle name="coloré2" xfId="3"/>
    <cellStyle name="coloré2 2" xfId="15"/>
    <cellStyle name="CP" xfId="17"/>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vacances_planning" xfId="13"/>
    <cellStyle name="vacances1" xfId="5"/>
    <cellStyle name="vacances1 2" xfId="16"/>
    <cellStyle name="vacances2" xfId="6"/>
    <cellStyle name="vacances2 2" xfId="9"/>
    <cellStyle name="vacances3" xfId="7"/>
    <cellStyle name="vacances3 2" xfId="18"/>
  </cellStyles>
  <dxfs count="71">
    <dxf>
      <fill>
        <patternFill>
          <bgColor rgb="FF7030A0"/>
        </patternFill>
      </fill>
    </dxf>
    <dxf>
      <fill>
        <patternFill>
          <bgColor rgb="FF92E285"/>
        </patternFill>
      </fill>
    </dxf>
    <dxf>
      <fill>
        <patternFill>
          <bgColor rgb="FFCCF4C6"/>
        </patternFill>
      </fill>
    </dxf>
    <dxf>
      <fill>
        <patternFill>
          <bgColor rgb="FFFFFF00"/>
        </patternFill>
      </fill>
    </dxf>
    <dxf>
      <fill>
        <patternFill>
          <bgColor rgb="FFFABF8F"/>
        </patternFill>
      </fill>
    </dxf>
    <dxf>
      <fill>
        <patternFill>
          <bgColor rgb="FF538DD5"/>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bottom/>
        <vertical/>
        <horizontal/>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border outline="0">
        <top style="hair">
          <color indexed="8"/>
        </top>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bottom/>
        <vertical/>
        <horizontal/>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border outline="0">
        <top style="hair">
          <color indexed="8"/>
        </top>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bottom/>
        <vertical/>
        <horizontal/>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border outline="0">
        <top style="hair">
          <color indexed="8"/>
        </top>
      </border>
    </dxf>
    <dxf>
      <fill>
        <patternFill patternType="solid">
          <fgColor indexed="64"/>
          <bgColor theme="0" tint="-0.34998626667073579"/>
        </patternFill>
      </fill>
    </dxf>
    <dxf>
      <fill>
        <patternFill patternType="solid">
          <fgColor indexed="64"/>
          <bgColor theme="0" tint="-0.34998626667073579"/>
        </patternFill>
      </fill>
    </dxf>
    <dxf>
      <fill>
        <patternFill>
          <bgColor rgb="FFFF6633"/>
        </patternFill>
      </fill>
    </dxf>
    <dxf>
      <fill>
        <patternFill>
          <bgColor rgb="FFFF6633"/>
        </patternFill>
      </fill>
    </dxf>
    <dxf>
      <fill>
        <patternFill>
          <bgColor rgb="FF47B8B8"/>
        </patternFill>
      </fill>
    </dxf>
    <dxf>
      <fill>
        <patternFill>
          <bgColor rgb="FF47B8B8"/>
        </patternFill>
      </fill>
    </dxf>
    <dxf>
      <fill>
        <patternFill>
          <bgColor rgb="FF6B4794"/>
        </patternFill>
      </fill>
    </dxf>
    <dxf>
      <fill>
        <patternFill>
          <bgColor rgb="FF6B4794"/>
        </patternFill>
      </fill>
    </dxf>
    <dxf>
      <fill>
        <patternFill patternType="solid">
          <fgColor indexed="27"/>
          <bgColor indexed="42"/>
        </patternFill>
      </fill>
    </dxf>
    <dxf>
      <fill>
        <patternFill patternType="solid">
          <fgColor indexed="29"/>
          <bgColor indexed="53"/>
        </patternFill>
      </fill>
    </dxf>
    <dxf>
      <fill>
        <patternFill patternType="solid">
          <fgColor indexed="27"/>
          <bgColor indexed="42"/>
        </patternFill>
      </fill>
    </dxf>
    <dxf>
      <fill>
        <patternFill patternType="solid">
          <fgColor indexed="57"/>
          <bgColor indexed="49"/>
        </patternFill>
      </fill>
    </dxf>
    <dxf>
      <fill>
        <patternFill patternType="solid">
          <fgColor indexed="27"/>
          <bgColor indexed="42"/>
        </patternFill>
      </fill>
    </dxf>
    <dxf>
      <fill>
        <patternFill patternType="solid">
          <fgColor indexed="54"/>
          <bgColor indexed="25"/>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42"/>
          <bgColor indexed="44"/>
        </patternFill>
      </fill>
    </dxf>
    <dxf>
      <fill>
        <patternFill patternType="solid">
          <fgColor indexed="27"/>
          <bgColor indexed="42"/>
        </patternFill>
      </fill>
    </dxf>
    <dxf>
      <fill>
        <patternFill patternType="solid">
          <fgColor indexed="42"/>
          <bgColor indexed="44"/>
        </patternFill>
      </fill>
    </dxf>
    <dxf>
      <fill>
        <patternFill patternType="solid">
          <fgColor indexed="27"/>
          <bgColor indexed="42"/>
        </patternFill>
      </fill>
    </dxf>
    <dxf>
      <fill>
        <patternFill patternType="solid">
          <fgColor indexed="42"/>
          <bgColor indexed="44"/>
        </patternFill>
      </fill>
    </dxf>
    <dxf>
      <fill>
        <patternFill patternType="solid">
          <fgColor indexed="27"/>
          <bgColor indexed="42"/>
        </patternFill>
      </fill>
    </dxf>
    <dxf>
      <fill>
        <patternFill patternType="solid">
          <fgColor indexed="42"/>
          <bgColor indexed="44"/>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7030A0"/>
      <color rgb="FF538DD5"/>
      <color rgb="FFFABF8F"/>
      <color rgb="FFCCF4C6"/>
      <color rgb="FF92E285"/>
      <color rgb="FF6B4794"/>
      <color rgb="FFFF6633"/>
      <color rgb="FF47B8B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19050</xdr:colOff>
      <xdr:row>1</xdr:row>
      <xdr:rowOff>0</xdr:rowOff>
    </xdr:from>
    <xdr:to>
      <xdr:col>10</xdr:col>
      <xdr:colOff>0</xdr:colOff>
      <xdr:row>1</xdr:row>
      <xdr:rowOff>276225</xdr:rowOff>
    </xdr:to>
    <xdr:pic>
      <xdr:nvPicPr>
        <xdr:cNvPr id="1033" name="Images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6375" y="200025"/>
          <a:ext cx="1343025" cy="2762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38</xdr:col>
          <xdr:colOff>28575</xdr:colOff>
          <xdr:row>3</xdr:row>
          <xdr:rowOff>19050</xdr:rowOff>
        </xdr:from>
        <xdr:to>
          <xdr:col>38</xdr:col>
          <xdr:colOff>561975</xdr:colOff>
          <xdr:row>5</xdr:row>
          <xdr:rowOff>57150</xdr:rowOff>
        </xdr:to>
        <xdr:sp macro="" textlink="">
          <xdr:nvSpPr>
            <xdr:cNvPr id="5123" name="CP" hidden="1">
              <a:extLst>
                <a:ext uri="{63B3BB69-23CF-44E3-9099-C40C66FF867C}">
                  <a14:compatExt spid="_x0000_s512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38</xdr:col>
          <xdr:colOff>31749</xdr:colOff>
          <xdr:row>5</xdr:row>
          <xdr:rowOff>92075</xdr:rowOff>
        </xdr:from>
        <xdr:to>
          <xdr:col>38</xdr:col>
          <xdr:colOff>565149</xdr:colOff>
          <xdr:row>8</xdr:row>
          <xdr:rowOff>0</xdr:rowOff>
        </xdr:to>
        <xdr:sp macro="" textlink="">
          <xdr:nvSpPr>
            <xdr:cNvPr id="5124" name="Rtt" hidden="1">
              <a:extLst>
                <a:ext uri="{63B3BB69-23CF-44E3-9099-C40C66FF867C}">
                  <a14:compatExt spid="_x0000_s512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Rtt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38</xdr:col>
          <xdr:colOff>31749</xdr:colOff>
          <xdr:row>8</xdr:row>
          <xdr:rowOff>31749</xdr:rowOff>
        </xdr:from>
        <xdr:to>
          <xdr:col>38</xdr:col>
          <xdr:colOff>565149</xdr:colOff>
          <xdr:row>10</xdr:row>
          <xdr:rowOff>87841</xdr:rowOff>
        </xdr:to>
        <xdr:sp macro="" textlink="">
          <xdr:nvSpPr>
            <xdr:cNvPr id="5125" name="Rec" hidden="1">
              <a:extLst>
                <a:ext uri="{63B3BB69-23CF-44E3-9099-C40C66FF867C}">
                  <a14:compatExt spid="_x0000_s51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38</xdr:col>
          <xdr:colOff>31749</xdr:colOff>
          <xdr:row>10</xdr:row>
          <xdr:rowOff>116417</xdr:rowOff>
        </xdr:from>
        <xdr:to>
          <xdr:col>38</xdr:col>
          <xdr:colOff>566208</xdr:colOff>
          <xdr:row>13</xdr:row>
          <xdr:rowOff>10583</xdr:rowOff>
        </xdr:to>
        <xdr:sp macro="" textlink="">
          <xdr:nvSpPr>
            <xdr:cNvPr id="5126" name="M" hidden="1">
              <a:extLst>
                <a:ext uri="{63B3BB69-23CF-44E3-9099-C40C66FF867C}">
                  <a14:compatExt spid="_x0000_s51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M</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H4:AL16" headerRowCount="0" totalsRowShown="0" headerRowDxfId="44" dataDxfId="43" tableBorderDxfId="42">
  <tableColumns count="5">
    <tableColumn id="1" name="Colonne1" headerRowDxfId="41" dataDxfId="40"/>
    <tableColumn id="2" name="Colonne2" headerRowDxfId="39" dataDxfId="38"/>
    <tableColumn id="3" name="Colonne3" headerRowDxfId="37" dataDxfId="36"/>
    <tableColumn id="4" name="Colonne4" headerRowDxfId="35" dataDxfId="34"/>
    <tableColumn id="5" name="Colonne5" headerRowDxfId="33" dataDxfId="32"/>
  </tableColumns>
  <tableStyleInfo name="TableStyleMedium1" showFirstColumn="0" showLastColumn="0" showRowStripes="1" showColumnStripes="0"/>
</table>
</file>

<file path=xl/tables/table2.xml><?xml version="1.0" encoding="utf-8"?>
<table xmlns="http://schemas.openxmlformats.org/spreadsheetml/2006/main" id="2" name="Tableau13" displayName="Tableau13" ref="AH19:AL31" headerRowCount="0" totalsRowShown="0" headerRowDxfId="31" dataDxfId="30" tableBorderDxfId="29">
  <tableColumns count="5">
    <tableColumn id="1" name="Colonne1" headerRowDxfId="28" dataDxfId="27"/>
    <tableColumn id="2" name="Colonne2" headerRowDxfId="26" dataDxfId="25"/>
    <tableColumn id="3" name="Colonne3" headerRowDxfId="24" dataDxfId="23"/>
    <tableColumn id="4" name="Colonne4" headerRowDxfId="22" dataDxfId="21"/>
    <tableColumn id="5" name="Colonne5" headerRowDxfId="20" dataDxfId="19"/>
  </tableColumns>
  <tableStyleInfo name="TableStyleMedium1" showFirstColumn="0" showLastColumn="0" showRowStripes="1" showColumnStripes="0"/>
</table>
</file>

<file path=xl/tables/table3.xml><?xml version="1.0" encoding="utf-8"?>
<table xmlns="http://schemas.openxmlformats.org/spreadsheetml/2006/main" id="3" name="Tableau14" displayName="Tableau14" ref="AH35:AL47" headerRowCount="0" totalsRowShown="0" headerRowDxfId="18" dataDxfId="17" tableBorderDxfId="16">
  <tableColumns count="5">
    <tableColumn id="1" name="Colonne1" headerRowDxfId="15" dataDxfId="14"/>
    <tableColumn id="2" name="Colonne2" headerRowDxfId="13" dataDxfId="12"/>
    <tableColumn id="3" name="Colonne3" headerRowDxfId="11" dataDxfId="10"/>
    <tableColumn id="4" name="Colonne4" headerRowDxfId="9" dataDxfId="8"/>
    <tableColumn id="5" name="Colonne5" headerRowDxfId="7" dataDxfId="6"/>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table" Target="../tables/table3.xml"/><Relationship Id="rId4" Type="http://schemas.openxmlformats.org/officeDocument/2006/relationships/ctrlProp" Target="../ctrlProps/ctrlProp1.xml"/><Relationship Id="rId9"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D299"/>
  <sheetViews>
    <sheetView zoomScale="85" workbookViewId="0">
      <selection activeCell="AW36" sqref="AW36"/>
    </sheetView>
  </sheetViews>
  <sheetFormatPr baseColWidth="10" defaultColWidth="11.5703125" defaultRowHeight="8.4499999999999993" customHeight="1"/>
  <cols>
    <col min="1" max="1" width="5.5703125" style="1" customWidth="1"/>
    <col min="2" max="2" width="10.7109375" style="1" customWidth="1"/>
    <col min="3" max="3" width="5.5703125" style="1" customWidth="1"/>
    <col min="4" max="4" width="2.42578125" style="1" customWidth="1"/>
    <col min="5" max="5" width="3.42578125" style="1" customWidth="1"/>
    <col min="6" max="9" width="0.7109375" style="1" customWidth="1"/>
    <col min="10" max="10" width="11.7109375" style="1" customWidth="1"/>
    <col min="11" max="11" width="3.140625" style="2" customWidth="1"/>
    <col min="12" max="12" width="2.42578125" style="1" customWidth="1"/>
    <col min="13" max="13" width="3.42578125" style="1" customWidth="1"/>
    <col min="14" max="17" width="0.7109375" style="1" customWidth="1"/>
    <col min="18" max="18" width="11.7109375" style="1" customWidth="1"/>
    <col min="19" max="19" width="3.140625" style="2" customWidth="1"/>
    <col min="20" max="20" width="2.42578125" style="1" customWidth="1"/>
    <col min="21" max="21" width="3.42578125" style="1" customWidth="1"/>
    <col min="22" max="25" width="0.7109375" style="1" customWidth="1"/>
    <col min="26" max="26" width="11.7109375" style="1" customWidth="1"/>
    <col min="27" max="27" width="3.140625" style="2" customWidth="1"/>
    <col min="28" max="28" width="2.42578125" style="1" customWidth="1"/>
    <col min="29" max="29" width="3.42578125" style="1" customWidth="1"/>
    <col min="30" max="33" width="0.7109375" style="1" customWidth="1"/>
    <col min="34" max="34" width="11.7109375" style="1" customWidth="1"/>
    <col min="35" max="35" width="3.140625" style="2" customWidth="1"/>
    <col min="36" max="36" width="2.42578125" style="1" customWidth="1"/>
    <col min="37" max="37" width="3.42578125" style="1" customWidth="1"/>
    <col min="38" max="41" width="0.7109375" style="1" customWidth="1"/>
    <col min="42" max="42" width="11.7109375" style="1" customWidth="1"/>
    <col min="43" max="43" width="3.140625" style="2" customWidth="1"/>
    <col min="44" max="44" width="2.42578125" style="1" customWidth="1"/>
    <col min="45" max="45" width="3.42578125" style="1" customWidth="1"/>
    <col min="46" max="49" width="0.7109375" style="1" customWidth="1"/>
    <col min="50" max="50" width="11.7109375" style="1" customWidth="1"/>
    <col min="51" max="51" width="3.140625" style="2" customWidth="1"/>
    <col min="52" max="52" width="2.85546875" style="1" customWidth="1"/>
    <col min="53" max="53" width="4.28515625" style="1" customWidth="1"/>
    <col min="54" max="16384" width="11.5703125" style="1"/>
  </cols>
  <sheetData>
    <row r="1" spans="1:51" s="3" customFormat="1" ht="15.75">
      <c r="A1" s="1" t="s">
        <v>93</v>
      </c>
      <c r="C1" s="4">
        <v>1</v>
      </c>
      <c r="D1" s="5"/>
      <c r="E1" s="6"/>
      <c r="F1" s="5"/>
      <c r="G1" s="5"/>
      <c r="H1" s="7"/>
      <c r="I1" s="5"/>
      <c r="J1" s="8">
        <v>2017</v>
      </c>
      <c r="K1" s="5" t="s">
        <v>0</v>
      </c>
      <c r="L1" s="9"/>
      <c r="M1" s="1"/>
      <c r="N1" s="1"/>
      <c r="O1" s="1"/>
      <c r="P1" s="1"/>
      <c r="Q1" s="10"/>
      <c r="R1" s="11"/>
      <c r="S1" s="2"/>
      <c r="T1" s="12"/>
      <c r="U1" s="13"/>
      <c r="V1" s="13"/>
      <c r="W1" s="13"/>
      <c r="X1" s="13"/>
      <c r="Y1" s="6"/>
      <c r="Z1" s="6"/>
      <c r="AA1" s="5"/>
      <c r="AB1" s="12"/>
      <c r="AC1" s="6"/>
      <c r="AD1" s="6"/>
      <c r="AE1" s="6"/>
      <c r="AF1" s="6"/>
      <c r="AG1" s="14" t="s">
        <v>1</v>
      </c>
      <c r="AH1" s="15" t="s">
        <v>2</v>
      </c>
      <c r="AI1" s="5"/>
      <c r="AJ1" s="6"/>
      <c r="AK1" s="6"/>
      <c r="AL1" s="6"/>
      <c r="AM1" s="6"/>
      <c r="AN1" s="6"/>
      <c r="AO1" s="16"/>
      <c r="AP1" s="17"/>
      <c r="AQ1" s="2"/>
      <c r="AW1" s="14"/>
      <c r="AX1" s="13"/>
      <c r="AY1" s="14"/>
    </row>
    <row r="2" spans="1:51" ht="26.45" customHeight="1">
      <c r="D2" s="18"/>
      <c r="E2" s="19"/>
      <c r="F2" s="19"/>
      <c r="G2" s="19"/>
      <c r="H2" s="19"/>
      <c r="I2" s="20"/>
      <c r="J2" s="21"/>
      <c r="K2" s="19"/>
      <c r="L2" s="18"/>
      <c r="M2" s="20"/>
      <c r="N2" s="20"/>
      <c r="O2" s="20"/>
      <c r="P2" s="20"/>
      <c r="Q2" s="20"/>
      <c r="R2" s="20"/>
      <c r="S2" s="18"/>
      <c r="T2" s="19"/>
      <c r="U2" s="18"/>
      <c r="V2" s="18"/>
      <c r="W2" s="18"/>
      <c r="X2" s="18"/>
      <c r="Y2" s="18"/>
      <c r="Z2" s="75"/>
      <c r="AA2" s="75"/>
      <c r="AB2" s="77" t="str">
        <f>IF(OR(AH1="France",AH1="aucun"),"",AH1)</f>
        <v/>
      </c>
      <c r="AC2" s="75"/>
      <c r="AD2" s="18"/>
      <c r="AE2" s="18"/>
      <c r="AF2" s="18"/>
      <c r="AG2" s="18"/>
      <c r="AH2" s="20"/>
      <c r="AI2" s="19"/>
      <c r="AJ2" s="18"/>
      <c r="AK2" s="18"/>
      <c r="AL2" s="18"/>
      <c r="AM2" s="18"/>
      <c r="AN2" s="18"/>
      <c r="AO2" s="20"/>
      <c r="AP2" s="18"/>
      <c r="AQ2" s="18"/>
      <c r="AR2" s="20"/>
      <c r="AS2" s="20"/>
      <c r="AT2" s="20"/>
      <c r="AU2" s="20"/>
      <c r="AV2" s="20"/>
      <c r="AW2" s="20"/>
      <c r="AX2" s="21"/>
      <c r="AY2" s="75" t="str">
        <f>CONCATENATE(TEXT($J$1,"#"), IF($C$1=1,"",CONCATENATE(" / ",TEXT($J$1+1,"#")))," ")</f>
        <v xml:space="preserve">2017 </v>
      </c>
    </row>
    <row r="3" spans="1:51" ht="17.649999999999999" customHeight="1">
      <c r="A3" s="22" t="s">
        <v>3</v>
      </c>
      <c r="D3" s="23"/>
      <c r="E3" s="24"/>
      <c r="F3" s="24"/>
      <c r="G3" s="24"/>
      <c r="H3" s="24"/>
      <c r="I3" s="25"/>
      <c r="J3" s="26" t="str">
        <f>CONCATENATE(UPPER(TEXT(E4,"MMMM")),"        ")</f>
        <v xml:space="preserve">JANVIER        </v>
      </c>
      <c r="K3" s="27"/>
      <c r="L3" s="23"/>
      <c r="M3" s="24"/>
      <c r="N3" s="24"/>
      <c r="O3" s="24"/>
      <c r="P3" s="24"/>
      <c r="Q3" s="25"/>
      <c r="R3" s="26" t="str">
        <f>CONCATENATE(UPPER(TEXT(M4,"MMMM")),"        ")</f>
        <v xml:space="preserve">FÉVRIER        </v>
      </c>
      <c r="S3" s="27"/>
      <c r="T3" s="23"/>
      <c r="U3" s="24"/>
      <c r="V3" s="24"/>
      <c r="W3" s="24"/>
      <c r="X3" s="24"/>
      <c r="Y3" s="25"/>
      <c r="Z3" s="26" t="str">
        <f>CONCATENATE(UPPER(TEXT(U4,"MMMM")),"        ")</f>
        <v xml:space="preserve">MARS        </v>
      </c>
      <c r="AA3" s="27"/>
      <c r="AB3" s="23"/>
      <c r="AC3" s="24"/>
      <c r="AD3" s="24"/>
      <c r="AE3" s="24"/>
      <c r="AF3" s="24"/>
      <c r="AG3" s="25"/>
      <c r="AH3" s="26" t="str">
        <f>CONCATENATE(UPPER(TEXT(AC4,"MMMM")),"        ")</f>
        <v xml:space="preserve">AVRIL        </v>
      </c>
      <c r="AI3" s="27"/>
      <c r="AJ3" s="23"/>
      <c r="AK3" s="24"/>
      <c r="AL3" s="24"/>
      <c r="AM3" s="24"/>
      <c r="AN3" s="24"/>
      <c r="AO3" s="25"/>
      <c r="AP3" s="26" t="str">
        <f>CONCATENATE(UPPER(TEXT(AK4,"MMMM")),"        ")</f>
        <v xml:space="preserve">MAI        </v>
      </c>
      <c r="AQ3" s="27"/>
      <c r="AR3" s="23"/>
      <c r="AS3" s="24"/>
      <c r="AT3" s="24"/>
      <c r="AU3" s="24"/>
      <c r="AV3" s="24"/>
      <c r="AW3" s="25"/>
      <c r="AX3" s="26" t="str">
        <f>CONCATENATE(UPPER(TEXT(AS4,"MMMM")),"        ")</f>
        <v xml:space="preserve">JUIN        </v>
      </c>
      <c r="AY3" s="27"/>
    </row>
    <row r="4" spans="1:51" ht="15" customHeight="1">
      <c r="A4" s="22" t="s">
        <v>4</v>
      </c>
      <c r="D4" s="28" t="str">
        <f>IF(E4="","",UPPER(LEFT(TEXT(E4,"jjjj"),1)))</f>
        <v>D</v>
      </c>
      <c r="E4" s="29">
        <f>DATE($J$1,$C$1,1)</f>
        <v>42736</v>
      </c>
      <c r="F4" s="30" t="str">
        <f>IF(MOD(MATCH(E4,Vacances!$A$3:$A$202,1),2)=1," ","")</f>
        <v xml:space="preserve"> </v>
      </c>
      <c r="G4" s="30" t="str">
        <f>IF(MOD(MATCH(E4,Vacances!$B$3:$B$202,1),2)=1," ","")</f>
        <v xml:space="preserve"> </v>
      </c>
      <c r="H4" s="30" t="str">
        <f>IF(MOD(MATCH(E4,Vacances!$C$3:$C$202,1),2)=1," ","")</f>
        <v xml:space="preserve"> </v>
      </c>
      <c r="I4" s="31" t="str">
        <f>IF(E4="","",CONCATENATE(IF(ISERROR(MATCH(E4,'Jours fériés'!$D$4:$D$203,0)),"",INDEX('Jours fériés'!$A$4:$A$203,MATCH(E4,'Jours fériés'!$D$4:$D$203,0),1))," ",IF(ISERROR(MATCH(E4,#REF!,0)),"",INDEX(#REF!,MATCH(E4,#REF!,0),1))))</f>
        <v xml:space="preserve">Jour de l'an </v>
      </c>
      <c r="J4" s="32"/>
      <c r="K4" s="73" t="str">
        <f>IF(E4="","",IF(ISERROR(MATCH(E4,#REF!,0)),IF(WEEKDAY(E4)=5,INT((E4-DATE(YEAR(E4),1,1))/7+1),IF(AND(WEEKDAY(E4)=4,NOT( ISERROR(MATCH(E4+1,#REF!,0)))),INT((E4+1-DATE(YEAR(E4+1),1,1))/7+1),"")),INDEX(#REF!,MATCH(E4,#REF!,0),1)))</f>
        <v/>
      </c>
      <c r="L4" s="28" t="str">
        <f t="shared" ref="L4:L34" si="0">IF(M4="","",UPPER(LEFT(TEXT(M4,"jjjj"),1)))</f>
        <v>M</v>
      </c>
      <c r="M4" s="29">
        <f>DATE(YEAR(E4),MONTH(E4)+1, 1)</f>
        <v>42767</v>
      </c>
      <c r="N4" s="30" t="str">
        <f>IF(MOD(MATCH(M4,Vacances!$A$3:$A$202,1),2)=1," ","")</f>
        <v/>
      </c>
      <c r="O4" s="30" t="str">
        <f>IF(MOD(MATCH(M4,Vacances!$B$3:$B$202,1),2)=1," ","")</f>
        <v/>
      </c>
      <c r="P4" s="30" t="str">
        <f>IF(MOD(MATCH(M4,Vacances!$C$3:$C$202,1),2)=1," ","")</f>
        <v/>
      </c>
      <c r="Q4" s="31" t="str">
        <f>IF(M4="","",CONCATENATE(IF(ISERROR(MATCH(M4,'Jours fériés'!$D$4:$D$203,0)),"",INDEX('Jours fériés'!$A$4:$A$203,MATCH(M4,'Jours fériés'!$D$4:$D$203,0),1))," ",IF(ISERROR(MATCH(M4,#REF!,0)),"",INDEX(#REF!,MATCH(M4,#REF!,0),1))))</f>
        <v xml:space="preserve"> </v>
      </c>
      <c r="R4" s="32"/>
      <c r="S4" s="73" t="str">
        <f>IF(M4="","",IF(ISERROR(MATCH(M4,#REF!,0)),IF(WEEKDAY(M4)=5,INT((M4-DATE(YEAR(M4),1,1))/7+1),IF(AND(WEEKDAY(M4)=4,NOT( ISERROR(MATCH(M4+1,#REF!,0)))),INT((M4+1-DATE(YEAR(M4+1),1,1))/7+1),"")),INDEX(#REF!,MATCH(M4,#REF!,0),1)))</f>
        <v/>
      </c>
      <c r="T4" s="28" t="str">
        <f t="shared" ref="T4:T34" si="1">IF(U4="","",UPPER(LEFT(TEXT(U4,"jjjj"),1)))</f>
        <v>M</v>
      </c>
      <c r="U4" s="29">
        <f>DATE(YEAR(M4),MONTH(M4)+1, 1)</f>
        <v>42795</v>
      </c>
      <c r="V4" s="30" t="str">
        <f>IF(MOD(MATCH(U4,Vacances!$A$3:$A$202,1),2)=1," ","")</f>
        <v xml:space="preserve"> </v>
      </c>
      <c r="W4" s="30" t="str">
        <f>IF(MOD(MATCH(U4,Vacances!$B$3:$B$202,1),2)=1," ","")</f>
        <v/>
      </c>
      <c r="X4" s="30" t="str">
        <f>IF(MOD(MATCH(U4,Vacances!$C$3:$C$202,1),2)=1," ","")</f>
        <v/>
      </c>
      <c r="Y4" s="31" t="str">
        <f>IF(U4="","",CONCATENATE(IF(ISERROR(MATCH(U4,'Jours fériés'!$D$4:$D$203,0)),"",INDEX('Jours fériés'!$A$4:$A$203,MATCH(U4,'Jours fériés'!$D$4:$D$203,0),1))," ",IF(ISERROR(MATCH(U4,#REF!,0)),"",INDEX(#REF!,MATCH(U4,#REF!,0),1))))</f>
        <v xml:space="preserve"> </v>
      </c>
      <c r="Z4" s="32"/>
      <c r="AA4" s="73" t="str">
        <f>IF(U4="","",IF(ISERROR(MATCH(U4,#REF!,0)),IF(WEEKDAY(U4)=5,INT((U4-DATE(YEAR(U4),1,1))/7+1),IF(AND(WEEKDAY(U4)=4,NOT( ISERROR(MATCH(U4+1,#REF!,0)))),INT((U4+1-DATE(YEAR(U4+1),1,1))/7+1),"")),INDEX(#REF!,MATCH(U4,#REF!,0),1)))</f>
        <v/>
      </c>
      <c r="AB4" s="28" t="str">
        <f t="shared" ref="AB4:AB34" si="2">IF(AC4="","",UPPER(LEFT(TEXT(AC4,"jjjj"),1)))</f>
        <v>S</v>
      </c>
      <c r="AC4" s="29">
        <f>DATE(YEAR(U4),MONTH(U4)+1, 1)</f>
        <v>42826</v>
      </c>
      <c r="AD4" s="30" t="str">
        <f>IF(MOD(MATCH(AC4,Vacances!$A$3:$A$202,1),2)=1," ","")</f>
        <v/>
      </c>
      <c r="AE4" s="30" t="str">
        <f>IF(MOD(MATCH(AC4,Vacances!$B$3:$B$202,1),2)=1," ","")</f>
        <v/>
      </c>
      <c r="AF4" s="30" t="str">
        <f>IF(MOD(MATCH(AC4,Vacances!$C$3:$C$202,1),2)=1," ","")</f>
        <v/>
      </c>
      <c r="AG4" s="31" t="str">
        <f>IF(AC4="","",CONCATENATE(IF(ISERROR(MATCH(AC4,'Jours fériés'!$D$4:$D$203,0)),"",INDEX('Jours fériés'!$A$4:$A$203,MATCH(AC4,'Jours fériés'!$D$4:$D$203,0),1))," ",IF(ISERROR(MATCH(AC4,#REF!,0)),"",INDEX(#REF!,MATCH(AC4,#REF!,0),1))))</f>
        <v xml:space="preserve"> </v>
      </c>
      <c r="AH4" s="32"/>
      <c r="AI4" s="73" t="str">
        <f>IF(AC4="","",IF(ISERROR(MATCH(AC4,#REF!,0)),IF(WEEKDAY(AC4)=5,INT((AC4-DATE(YEAR(AC4),1,1))/7+1),IF(AND(WEEKDAY(AC4)=4,NOT( ISERROR(MATCH(AC4+1,#REF!,0)))),INT((AC4+1-DATE(YEAR(AC4+1),1,1))/7+1),"")),INDEX(#REF!,MATCH(AC4,#REF!,0),1)))</f>
        <v/>
      </c>
      <c r="AJ4" s="28" t="str">
        <f t="shared" ref="AJ4:AJ34" si="3">IF(AK4="","",UPPER(LEFT(TEXT(AK4,"jjjj"),1)))</f>
        <v>L</v>
      </c>
      <c r="AK4" s="29">
        <f>DATE(YEAR(AC4),MONTH(AC4)+1, 1)</f>
        <v>42856</v>
      </c>
      <c r="AL4" s="30" t="str">
        <f>IF(MOD(MATCH(AK4,Vacances!$A$3:$A$202,1),2)=1," ","")</f>
        <v xml:space="preserve"> </v>
      </c>
      <c r="AM4" s="30" t="str">
        <f>IF(MOD(MATCH(AK4,Vacances!$B$3:$B$202,1),2)=1," ","")</f>
        <v/>
      </c>
      <c r="AN4" s="30" t="str">
        <f>IF(MOD(MATCH(AK4,Vacances!$C$3:$C$202,1),2)=1," ","")</f>
        <v/>
      </c>
      <c r="AO4" s="31" t="str">
        <f>IF(AK4="","",CONCATENATE(IF(ISERROR(MATCH(AK4,'Jours fériés'!$D$4:$D$203,0)),"",INDEX('Jours fériés'!$A$4:$A$203,MATCH(AK4,'Jours fériés'!$D$4:$D$203,0),1))," ",IF(ISERROR(MATCH(AK4,#REF!,0)),"",INDEX(#REF!,MATCH(AK4,#REF!,0),1))))</f>
        <v xml:space="preserve">Fête du Travail </v>
      </c>
      <c r="AP4" s="32"/>
      <c r="AQ4" s="73" t="str">
        <f>IF(AK4="","",IF(ISERROR(MATCH(AK4,#REF!,0)),IF(WEEKDAY(AK4)=5,INT((AK4-DATE(YEAR(AK4),1,1))/7+1),IF(AND(WEEKDAY(AK4)=4,NOT( ISERROR(MATCH(AK4+1,#REF!,0)))),INT((AK4+1-DATE(YEAR(AK4+1),1,1))/7+1),"")),INDEX(#REF!,MATCH(AK4,#REF!,0),1)))</f>
        <v/>
      </c>
      <c r="AR4" s="28" t="str">
        <f t="shared" ref="AR4:AR34" si="4">IF(AS4="","",UPPER(LEFT(TEXT(AS4,"jjjj"),1)))</f>
        <v>J</v>
      </c>
      <c r="AS4" s="29">
        <f>DATE(YEAR(AK4),MONTH(AK4)+1, 1)</f>
        <v>42887</v>
      </c>
      <c r="AT4" s="30" t="str">
        <f>IF(MOD(MATCH(AS4,Vacances!$A$3:$A$202,1),2)=1," ","")</f>
        <v/>
      </c>
      <c r="AU4" s="30" t="str">
        <f>IF(MOD(MATCH(AS4,Vacances!$B$3:$B$202,1),2)=1," ","")</f>
        <v/>
      </c>
      <c r="AV4" s="30" t="str">
        <f>IF(MOD(MATCH(AS4,Vacances!$C$3:$C$202,1),2)=1," ","")</f>
        <v/>
      </c>
      <c r="AW4" s="31" t="str">
        <f>IF(AS4="","",CONCATENATE(IF(ISERROR(MATCH(AS4,'Jours fériés'!$D$4:$D$203,0)),"",INDEX('Jours fériés'!$A$4:$A$203,MATCH(AS4,'Jours fériés'!$D$4:$D$203,0),1))," ",IF(ISERROR(MATCH(AS4,#REF!,0)),"",INDEX(#REF!,MATCH(AS4,#REF!,0),1))))</f>
        <v xml:space="preserve"> </v>
      </c>
      <c r="AX4" s="32"/>
      <c r="AY4" s="73">
        <f>IF(AS4="","",IF(ISERROR(MATCH(AS4,#REF!,0)),IF(WEEKDAY(AS4)=5,INT((AS4-DATE(YEAR(AS4),1,1))/7+1),IF(AND(WEEKDAY(AS4)=4,NOT( ISERROR(MATCH(AS4+1,#REF!,0)))),INT((AS4+1-DATE(YEAR(AS4+1),1,1))/7+1),"")),INDEX(#REF!,MATCH(AS4,#REF!,0),1)))</f>
        <v>22</v>
      </c>
    </row>
    <row r="5" spans="1:51" ht="15" customHeight="1">
      <c r="A5" s="33"/>
      <c r="B5" s="34" t="s">
        <v>88</v>
      </c>
      <c r="D5" s="28" t="str">
        <f t="shared" ref="D5:D34" si="5">IF(E5="","",UPPER(LEFT(TEXT(E5,"jjjj"),1)))</f>
        <v>L</v>
      </c>
      <c r="E5" s="29">
        <f t="shared" ref="E5:E31" si="6">E4+1</f>
        <v>42737</v>
      </c>
      <c r="F5" s="30" t="str">
        <f>IF(MOD(MATCH(E5,Vacances!$A$3:$A$202,1),2)=1," ","")</f>
        <v xml:space="preserve"> </v>
      </c>
      <c r="G5" s="30" t="str">
        <f>IF(MOD(MATCH(E5,Vacances!$B$3:$B$202,1),2)=1," ","")</f>
        <v xml:space="preserve"> </v>
      </c>
      <c r="H5" s="30" t="str">
        <f>IF(MOD(MATCH(E5,Vacances!$C$3:$C$202,1),2)=1," ","")</f>
        <v xml:space="preserve"> </v>
      </c>
      <c r="I5" s="31" t="str">
        <f>IF(E5="","",CONCATENATE(IF(ISERROR(MATCH(E5,'Jours fériés'!$D$4:$D$203,0)),"",INDEX('Jours fériés'!$A$4:$A$203,MATCH(E5,'Jours fériés'!$D$4:$D$203,0),1))," ",IF(ISERROR(MATCH(E5,#REF!,0)),"",INDEX(#REF!,MATCH(E5,#REF!,0),1))))</f>
        <v xml:space="preserve"> </v>
      </c>
      <c r="J5" s="32"/>
      <c r="K5" s="73" t="str">
        <f>IF(E5="","",IF(ISERROR(MATCH(E5,#REF!,0)),IF(WEEKDAY(E5)=5,INT((E5-DATE(YEAR(E5),1,1))/7+1),IF(AND(WEEKDAY(E5)=4,NOT( ISERROR(MATCH(E5+1,#REF!,0)))),INT((E5+1-DATE(YEAR(E5+1),1,1))/7+1),"")),INDEX(#REF!,MATCH(E5,#REF!,0),1)))</f>
        <v/>
      </c>
      <c r="L5" s="28" t="str">
        <f t="shared" si="0"/>
        <v>J</v>
      </c>
      <c r="M5" s="29">
        <f t="shared" ref="M5:M31" si="7">M4+1</f>
        <v>42768</v>
      </c>
      <c r="N5" s="30" t="str">
        <f>IF(MOD(MATCH(M5,Vacances!$A$3:$A$202,1),2)=1," ","")</f>
        <v/>
      </c>
      <c r="O5" s="30" t="str">
        <f>IF(MOD(MATCH(M5,Vacances!$B$3:$B$202,1),2)=1," ","")</f>
        <v/>
      </c>
      <c r="P5" s="30" t="str">
        <f>IF(MOD(MATCH(M5,Vacances!$C$3:$C$202,1),2)=1," ","")</f>
        <v/>
      </c>
      <c r="Q5" s="31" t="str">
        <f>IF(M5="","",CONCATENATE(IF(ISERROR(MATCH(M5,'Jours fériés'!$D$4:$D$203,0)),"",INDEX('Jours fériés'!$A$4:$A$203,MATCH(M5,'Jours fériés'!$D$4:$D$203,0),1))," ",IF(ISERROR(MATCH(M5,#REF!,0)),"",INDEX(#REF!,MATCH(M5,#REF!,0),1))))</f>
        <v xml:space="preserve"> </v>
      </c>
      <c r="R5" s="32"/>
      <c r="S5" s="73">
        <f>IF(M5="","",IF(ISERROR(MATCH(M5,#REF!,0)),IF(WEEKDAY(M5)=5,INT((M5-DATE(YEAR(M5),1,1))/7+1),IF(AND(WEEKDAY(M5)=4,NOT( ISERROR(MATCH(M5+1,#REF!,0)))),INT((M5+1-DATE(YEAR(M5+1),1,1))/7+1),"")),INDEX(#REF!,MATCH(M5,#REF!,0),1)))</f>
        <v>5</v>
      </c>
      <c r="T5" s="28" t="str">
        <f t="shared" si="1"/>
        <v>J</v>
      </c>
      <c r="U5" s="29">
        <f t="shared" ref="U5:U31" si="8">U4+1</f>
        <v>42796</v>
      </c>
      <c r="V5" s="30" t="str">
        <f>IF(MOD(MATCH(U5,Vacances!$A$3:$A$202,1),2)=1," ","")</f>
        <v xml:space="preserve"> </v>
      </c>
      <c r="W5" s="30" t="str">
        <f>IF(MOD(MATCH(U5,Vacances!$B$3:$B$202,1),2)=1," ","")</f>
        <v/>
      </c>
      <c r="X5" s="30" t="str">
        <f>IF(MOD(MATCH(U5,Vacances!$C$3:$C$202,1),2)=1," ","")</f>
        <v/>
      </c>
      <c r="Y5" s="31" t="str">
        <f>IF(U5="","",CONCATENATE(IF(ISERROR(MATCH(U5,'Jours fériés'!$D$4:$D$203,0)),"",INDEX('Jours fériés'!$A$4:$A$203,MATCH(U5,'Jours fériés'!$D$4:$D$203,0),1))," ",IF(ISERROR(MATCH(U5,#REF!,0)),"",INDEX(#REF!,MATCH(U5,#REF!,0),1))))</f>
        <v xml:space="preserve"> </v>
      </c>
      <c r="Z5" s="32"/>
      <c r="AA5" s="73">
        <f>IF(U5="","",IF(ISERROR(MATCH(U5,#REF!,0)),IF(WEEKDAY(U5)=5,INT((U5-DATE(YEAR(U5),1,1))/7+1),IF(AND(WEEKDAY(U5)=4,NOT( ISERROR(MATCH(U5+1,#REF!,0)))),INT((U5+1-DATE(YEAR(U5+1),1,1))/7+1),"")),INDEX(#REF!,MATCH(U5,#REF!,0),1)))</f>
        <v>9</v>
      </c>
      <c r="AB5" s="28" t="str">
        <f t="shared" si="2"/>
        <v>D</v>
      </c>
      <c r="AC5" s="29">
        <f t="shared" ref="AC5:AC31" si="9">AC4+1</f>
        <v>42827</v>
      </c>
      <c r="AD5" s="30" t="str">
        <f>IF(MOD(MATCH(AC5,Vacances!$A$3:$A$202,1),2)=1," ","")</f>
        <v/>
      </c>
      <c r="AE5" s="30" t="str">
        <f>IF(MOD(MATCH(AC5,Vacances!$B$3:$B$202,1),2)=1," ","")</f>
        <v/>
      </c>
      <c r="AF5" s="30" t="str">
        <f>IF(MOD(MATCH(AC5,Vacances!$C$3:$C$202,1),2)=1," ","")</f>
        <v xml:space="preserve"> </v>
      </c>
      <c r="AG5" s="31" t="str">
        <f>IF(AC5="","",CONCATENATE(IF(ISERROR(MATCH(AC5,'Jours fériés'!$D$4:$D$203,0)),"",INDEX('Jours fériés'!$A$4:$A$203,MATCH(AC5,'Jours fériés'!$D$4:$D$203,0),1))," ",IF(ISERROR(MATCH(AC5,#REF!,0)),"",INDEX(#REF!,MATCH(AC5,#REF!,0),1))))</f>
        <v xml:space="preserve"> </v>
      </c>
      <c r="AH5" s="32"/>
      <c r="AI5" s="73" t="str">
        <f>IF(AC5="","",IF(ISERROR(MATCH(AC5,#REF!,0)),IF(WEEKDAY(AC5)=5,INT((AC5-DATE(YEAR(AC5),1,1))/7+1),IF(AND(WEEKDAY(AC5)=4,NOT( ISERROR(MATCH(AC5+1,#REF!,0)))),INT((AC5+1-DATE(YEAR(AC5+1),1,1))/7+1),"")),INDEX(#REF!,MATCH(AC5,#REF!,0),1)))</f>
        <v/>
      </c>
      <c r="AJ5" s="28" t="str">
        <f t="shared" si="3"/>
        <v>M</v>
      </c>
      <c r="AK5" s="29">
        <f t="shared" ref="AK5:AK31" si="10">AK4+1</f>
        <v>42857</v>
      </c>
      <c r="AL5" s="30" t="str">
        <f>IF(MOD(MATCH(AK5,Vacances!$A$3:$A$202,1),2)=1," ","")</f>
        <v/>
      </c>
      <c r="AM5" s="30" t="str">
        <f>IF(MOD(MATCH(AK5,Vacances!$B$3:$B$202,1),2)=1," ","")</f>
        <v/>
      </c>
      <c r="AN5" s="30" t="str">
        <f>IF(MOD(MATCH(AK5,Vacances!$C$3:$C$202,1),2)=1," ","")</f>
        <v/>
      </c>
      <c r="AO5" s="31" t="str">
        <f>IF(AK5="","",CONCATENATE(IF(ISERROR(MATCH(AK5,'Jours fériés'!$D$4:$D$203,0)),"",INDEX('Jours fériés'!$A$4:$A$203,MATCH(AK5,'Jours fériés'!$D$4:$D$203,0),1))," ",IF(ISERROR(MATCH(AK5,#REF!,0)),"",INDEX(#REF!,MATCH(AK5,#REF!,0),1))))</f>
        <v xml:space="preserve"> </v>
      </c>
      <c r="AP5" s="32"/>
      <c r="AQ5" s="73" t="str">
        <f>IF(AK5="","",IF(ISERROR(MATCH(AK5,#REF!,0)),IF(WEEKDAY(AK5)=5,INT((AK5-DATE(YEAR(AK5),1,1))/7+1),IF(AND(WEEKDAY(AK5)=4,NOT( ISERROR(MATCH(AK5+1,#REF!,0)))),INT((AK5+1-DATE(YEAR(AK5+1),1,1))/7+1),"")),INDEX(#REF!,MATCH(AK5,#REF!,0),1)))</f>
        <v/>
      </c>
      <c r="AR5" s="28" t="str">
        <f t="shared" si="4"/>
        <v>V</v>
      </c>
      <c r="AS5" s="29">
        <f t="shared" ref="AS5:AS31" si="11">AS4+1</f>
        <v>42888</v>
      </c>
      <c r="AT5" s="30" t="str">
        <f>IF(MOD(MATCH(AS5,Vacances!$A$3:$A$202,1),2)=1," ","")</f>
        <v/>
      </c>
      <c r="AU5" s="30" t="str">
        <f>IF(MOD(MATCH(AS5,Vacances!$B$3:$B$202,1),2)=1," ","")</f>
        <v/>
      </c>
      <c r="AV5" s="30" t="str">
        <f>IF(MOD(MATCH(AS5,Vacances!$C$3:$C$202,1),2)=1," ","")</f>
        <v/>
      </c>
      <c r="AW5" s="31" t="str">
        <f>IF(AS5="","",CONCATENATE(IF(ISERROR(MATCH(AS5,'Jours fériés'!$D$4:$D$203,0)),"",INDEX('Jours fériés'!$A$4:$A$203,MATCH(AS5,'Jours fériés'!$D$4:$D$203,0),1))," ",IF(ISERROR(MATCH(AS5,#REF!,0)),"",INDEX(#REF!,MATCH(AS5,#REF!,0),1))))</f>
        <v xml:space="preserve"> </v>
      </c>
      <c r="AX5" s="32"/>
      <c r="AY5" s="73" t="str">
        <f>IF(AS5="","",IF(ISERROR(MATCH(AS5,#REF!,0)),IF(WEEKDAY(AS5)=5,INT((AS5-DATE(YEAR(AS5),1,1))/7+1),IF(AND(WEEKDAY(AS5)=4,NOT( ISERROR(MATCH(AS5+1,#REF!,0)))),INT((AS5+1-DATE(YEAR(AS5+1),1,1))/7+1),"")),INDEX(#REF!,MATCH(AS5,#REF!,0),1)))</f>
        <v/>
      </c>
    </row>
    <row r="6" spans="1:51" ht="15" customHeight="1">
      <c r="A6" s="35"/>
      <c r="B6" s="34" t="s">
        <v>89</v>
      </c>
      <c r="D6" s="28" t="str">
        <f t="shared" si="5"/>
        <v>M</v>
      </c>
      <c r="E6" s="29">
        <f t="shared" si="6"/>
        <v>42738</v>
      </c>
      <c r="F6" s="30" t="str">
        <f>IF(MOD(MATCH(E6,Vacances!$A$3:$A$202,1),2)=1," ","")</f>
        <v/>
      </c>
      <c r="G6" s="30" t="str">
        <f>IF(MOD(MATCH(E6,Vacances!$B$3:$B$202,1),2)=1," ","")</f>
        <v/>
      </c>
      <c r="H6" s="30" t="str">
        <f>IF(MOD(MATCH(E6,Vacances!$C$3:$C$202,1),2)=1," ","")</f>
        <v/>
      </c>
      <c r="I6" s="31" t="str">
        <f>IF(E6="","",CONCATENATE(IF(ISERROR(MATCH(E6,'Jours fériés'!$D$4:$D$203,0)),"",INDEX('Jours fériés'!$A$4:$A$203,MATCH(E6,'Jours fériés'!$D$4:$D$203,0),1))," ",IF(ISERROR(MATCH(E6,#REF!,0)),"",INDEX(#REF!,MATCH(E6,#REF!,0),1))))</f>
        <v xml:space="preserve"> </v>
      </c>
      <c r="J6" s="32"/>
      <c r="K6" s="73" t="str">
        <f>IF(E6="","",IF(ISERROR(MATCH(E6,#REF!,0)),IF(WEEKDAY(E6)=5,INT((E6-DATE(YEAR(E6),1,1))/7+1),IF(AND(WEEKDAY(E6)=4,NOT( ISERROR(MATCH(E6+1,#REF!,0)))),INT((E6+1-DATE(YEAR(E6+1),1,1))/7+1),"")),INDEX(#REF!,MATCH(E6,#REF!,0),1)))</f>
        <v/>
      </c>
      <c r="L6" s="28" t="str">
        <f t="shared" si="0"/>
        <v>V</v>
      </c>
      <c r="M6" s="29">
        <f t="shared" si="7"/>
        <v>42769</v>
      </c>
      <c r="N6" s="30" t="str">
        <f>IF(MOD(MATCH(M6,Vacances!$A$3:$A$202,1),2)=1," ","")</f>
        <v/>
      </c>
      <c r="O6" s="30" t="str">
        <f>IF(MOD(MATCH(M6,Vacances!$B$3:$B$202,1),2)=1," ","")</f>
        <v/>
      </c>
      <c r="P6" s="30" t="str">
        <f>IF(MOD(MATCH(M6,Vacances!$C$3:$C$202,1),2)=1," ","")</f>
        <v/>
      </c>
      <c r="Q6" s="31" t="str">
        <f>IF(M6="","",CONCATENATE(IF(ISERROR(MATCH(M6,'Jours fériés'!$D$4:$D$203,0)),"",INDEX('Jours fériés'!$A$4:$A$203,MATCH(M6,'Jours fériés'!$D$4:$D$203,0),1))," ",IF(ISERROR(MATCH(M6,#REF!,0)),"",INDEX(#REF!,MATCH(M6,#REF!,0),1))))</f>
        <v xml:space="preserve"> </v>
      </c>
      <c r="R6" s="32"/>
      <c r="S6" s="73" t="str">
        <f>IF(M6="","",IF(ISERROR(MATCH(M6,#REF!,0)),IF(WEEKDAY(M6)=5,INT((M6-DATE(YEAR(M6),1,1))/7+1),IF(AND(WEEKDAY(M6)=4,NOT( ISERROR(MATCH(M6+1,#REF!,0)))),INT((M6+1-DATE(YEAR(M6+1),1,1))/7+1),"")),INDEX(#REF!,MATCH(M6,#REF!,0),1)))</f>
        <v/>
      </c>
      <c r="T6" s="28" t="str">
        <f t="shared" si="1"/>
        <v>V</v>
      </c>
      <c r="U6" s="29">
        <f t="shared" si="8"/>
        <v>42797</v>
      </c>
      <c r="V6" s="30" t="str">
        <f>IF(MOD(MATCH(U6,Vacances!$A$3:$A$202,1),2)=1," ","")</f>
        <v xml:space="preserve"> </v>
      </c>
      <c r="W6" s="30" t="str">
        <f>IF(MOD(MATCH(U6,Vacances!$B$3:$B$202,1),2)=1," ","")</f>
        <v/>
      </c>
      <c r="X6" s="30" t="str">
        <f>IF(MOD(MATCH(U6,Vacances!$C$3:$C$202,1),2)=1," ","")</f>
        <v/>
      </c>
      <c r="Y6" s="31" t="str">
        <f>IF(U6="","",CONCATENATE(IF(ISERROR(MATCH(U6,'Jours fériés'!$D$4:$D$203,0)),"",INDEX('Jours fériés'!$A$4:$A$203,MATCH(U6,'Jours fériés'!$D$4:$D$203,0),1))," ",IF(ISERROR(MATCH(U6,#REF!,0)),"",INDEX(#REF!,MATCH(U6,#REF!,0),1))))</f>
        <v xml:space="preserve"> </v>
      </c>
      <c r="Z6" s="32"/>
      <c r="AA6" s="73" t="str">
        <f>IF(U6="","",IF(ISERROR(MATCH(U6,#REF!,0)),IF(WEEKDAY(U6)=5,INT((U6-DATE(YEAR(U6),1,1))/7+1),IF(AND(WEEKDAY(U6)=4,NOT( ISERROR(MATCH(U6+1,#REF!,0)))),INT((U6+1-DATE(YEAR(U6+1),1,1))/7+1),"")),INDEX(#REF!,MATCH(U6,#REF!,0),1)))</f>
        <v/>
      </c>
      <c r="AB6" s="28" t="str">
        <f t="shared" si="2"/>
        <v>L</v>
      </c>
      <c r="AC6" s="29">
        <f t="shared" si="9"/>
        <v>42828</v>
      </c>
      <c r="AD6" s="30" t="str">
        <f>IF(MOD(MATCH(AC6,Vacances!$A$3:$A$202,1),2)=1," ","")</f>
        <v/>
      </c>
      <c r="AE6" s="30" t="str">
        <f>IF(MOD(MATCH(AC6,Vacances!$B$3:$B$202,1),2)=1," ","")</f>
        <v/>
      </c>
      <c r="AF6" s="30" t="str">
        <f>IF(MOD(MATCH(AC6,Vacances!$C$3:$C$202,1),2)=1," ","")</f>
        <v xml:space="preserve"> </v>
      </c>
      <c r="AG6" s="31" t="str">
        <f>IF(AC6="","",CONCATENATE(IF(ISERROR(MATCH(AC6,'Jours fériés'!$D$4:$D$203,0)),"",INDEX('Jours fériés'!$A$4:$A$203,MATCH(AC6,'Jours fériés'!$D$4:$D$203,0),1))," ",IF(ISERROR(MATCH(AC6,#REF!,0)),"",INDEX(#REF!,MATCH(AC6,#REF!,0),1))))</f>
        <v xml:space="preserve"> </v>
      </c>
      <c r="AH6" s="32"/>
      <c r="AI6" s="73" t="str">
        <f>IF(AC6="","",IF(ISERROR(MATCH(AC6,#REF!,0)),IF(WEEKDAY(AC6)=5,INT((AC6-DATE(YEAR(AC6),1,1))/7+1),IF(AND(WEEKDAY(AC6)=4,NOT( ISERROR(MATCH(AC6+1,#REF!,0)))),INT((AC6+1-DATE(YEAR(AC6+1),1,1))/7+1),"")),INDEX(#REF!,MATCH(AC6,#REF!,0),1)))</f>
        <v/>
      </c>
      <c r="AJ6" s="28" t="str">
        <f t="shared" si="3"/>
        <v>M</v>
      </c>
      <c r="AK6" s="29">
        <f t="shared" si="10"/>
        <v>42858</v>
      </c>
      <c r="AL6" s="30" t="str">
        <f>IF(MOD(MATCH(AK6,Vacances!$A$3:$A$202,1),2)=1," ","")</f>
        <v/>
      </c>
      <c r="AM6" s="30" t="str">
        <f>IF(MOD(MATCH(AK6,Vacances!$B$3:$B$202,1),2)=1," ","")</f>
        <v/>
      </c>
      <c r="AN6" s="30" t="str">
        <f>IF(MOD(MATCH(AK6,Vacances!$C$3:$C$202,1),2)=1," ","")</f>
        <v/>
      </c>
      <c r="AO6" s="31" t="str">
        <f>IF(AK6="","",CONCATENATE(IF(ISERROR(MATCH(AK6,'Jours fériés'!$D$4:$D$203,0)),"",INDEX('Jours fériés'!$A$4:$A$203,MATCH(AK6,'Jours fériés'!$D$4:$D$203,0),1))," ",IF(ISERROR(MATCH(AK6,#REF!,0)),"",INDEX(#REF!,MATCH(AK6,#REF!,0),1))))</f>
        <v xml:space="preserve"> </v>
      </c>
      <c r="AP6" s="32"/>
      <c r="AQ6" s="73" t="str">
        <f>IF(AK6="","",IF(ISERROR(MATCH(AK6,#REF!,0)),IF(WEEKDAY(AK6)=5,INT((AK6-DATE(YEAR(AK6),1,1))/7+1),IF(AND(WEEKDAY(AK6)=4,NOT( ISERROR(MATCH(AK6+1,#REF!,0)))),INT((AK6+1-DATE(YEAR(AK6+1),1,1))/7+1),"")),INDEX(#REF!,MATCH(AK6,#REF!,0),1)))</f>
        <v/>
      </c>
      <c r="AR6" s="28" t="str">
        <f t="shared" si="4"/>
        <v>S</v>
      </c>
      <c r="AS6" s="29">
        <f t="shared" si="11"/>
        <v>42889</v>
      </c>
      <c r="AT6" s="30" t="str">
        <f>IF(MOD(MATCH(AS6,Vacances!$A$3:$A$202,1),2)=1," ","")</f>
        <v/>
      </c>
      <c r="AU6" s="30" t="str">
        <f>IF(MOD(MATCH(AS6,Vacances!$B$3:$B$202,1),2)=1," ","")</f>
        <v/>
      </c>
      <c r="AV6" s="30" t="str">
        <f>IF(MOD(MATCH(AS6,Vacances!$C$3:$C$202,1),2)=1," ","")</f>
        <v/>
      </c>
      <c r="AW6" s="31" t="str">
        <f>IF(AS6="","",CONCATENATE(IF(ISERROR(MATCH(AS6,'Jours fériés'!$D$4:$D$203,0)),"",INDEX('Jours fériés'!$A$4:$A$203,MATCH(AS6,'Jours fériés'!$D$4:$D$203,0),1))," ",IF(ISERROR(MATCH(AS6,#REF!,0)),"",INDEX(#REF!,MATCH(AS6,#REF!,0),1))))</f>
        <v xml:space="preserve"> </v>
      </c>
      <c r="AX6" s="32"/>
      <c r="AY6" s="73" t="str">
        <f>IF(AS6="","",IF(ISERROR(MATCH(AS6,#REF!,0)),IF(WEEKDAY(AS6)=5,INT((AS6-DATE(YEAR(AS6),1,1))/7+1),IF(AND(WEEKDAY(AS6)=4,NOT( ISERROR(MATCH(AS6+1,#REF!,0)))),INT((AS6+1-DATE(YEAR(AS6+1),1,1))/7+1),"")),INDEX(#REF!,MATCH(AS6,#REF!,0),1)))</f>
        <v/>
      </c>
    </row>
    <row r="7" spans="1:51" ht="15" customHeight="1">
      <c r="A7" s="36"/>
      <c r="B7" s="34" t="s">
        <v>90</v>
      </c>
      <c r="D7" s="28" t="str">
        <f t="shared" si="5"/>
        <v>M</v>
      </c>
      <c r="E7" s="29">
        <f t="shared" si="6"/>
        <v>42739</v>
      </c>
      <c r="F7" s="30" t="str">
        <f>IF(MOD(MATCH(E7,Vacances!$A$3:$A$202,1),2)=1," ","")</f>
        <v/>
      </c>
      <c r="G7" s="30" t="str">
        <f>IF(MOD(MATCH(E7,Vacances!$B$3:$B$202,1),2)=1," ","")</f>
        <v/>
      </c>
      <c r="H7" s="30" t="str">
        <f>IF(MOD(MATCH(E7,Vacances!$C$3:$C$202,1),2)=1," ","")</f>
        <v/>
      </c>
      <c r="I7" s="31" t="str">
        <f>IF(E7="","",CONCATENATE(IF(ISERROR(MATCH(E7,'Jours fériés'!$D$4:$D$203,0)),"",INDEX('Jours fériés'!$A$4:$A$203,MATCH(E7,'Jours fériés'!$D$4:$D$203,0),1))," ",IF(ISERROR(MATCH(E7,#REF!,0)),"",INDEX(#REF!,MATCH(E7,#REF!,0),1))))</f>
        <v xml:space="preserve"> </v>
      </c>
      <c r="J7" s="32"/>
      <c r="K7" s="73" t="str">
        <f>IF(E7="","",IF(ISERROR(MATCH(E7,#REF!,0)),IF(WEEKDAY(E7)=5,INT((E7-DATE(YEAR(E7),1,1))/7+1),IF(AND(WEEKDAY(E7)=4,NOT( ISERROR(MATCH(E7+1,#REF!,0)))),INT((E7+1-DATE(YEAR(E7+1),1,1))/7+1),"")),INDEX(#REF!,MATCH(E7,#REF!,0),1)))</f>
        <v/>
      </c>
      <c r="L7" s="28" t="str">
        <f t="shared" si="0"/>
        <v>S</v>
      </c>
      <c r="M7" s="29">
        <f t="shared" si="7"/>
        <v>42770</v>
      </c>
      <c r="N7" s="30" t="str">
        <f>IF(MOD(MATCH(M7,Vacances!$A$3:$A$202,1),2)=1," ","")</f>
        <v/>
      </c>
      <c r="O7" s="30" t="str">
        <f>IF(MOD(MATCH(M7,Vacances!$B$3:$B$202,1),2)=1," ","")</f>
        <v/>
      </c>
      <c r="P7" s="30" t="str">
        <f>IF(MOD(MATCH(M7,Vacances!$C$3:$C$202,1),2)=1," ","")</f>
        <v/>
      </c>
      <c r="Q7" s="31" t="str">
        <f>IF(M7="","",CONCATENATE(IF(ISERROR(MATCH(M7,'Jours fériés'!$D$4:$D$203,0)),"",INDEX('Jours fériés'!$A$4:$A$203,MATCH(M7,'Jours fériés'!$D$4:$D$203,0),1))," ",IF(ISERROR(MATCH(M7,#REF!,0)),"",INDEX(#REF!,MATCH(M7,#REF!,0),1))))</f>
        <v xml:space="preserve"> </v>
      </c>
      <c r="R7" s="32"/>
      <c r="S7" s="73" t="str">
        <f>IF(M7="","",IF(ISERROR(MATCH(M7,#REF!,0)),IF(WEEKDAY(M7)=5,INT((M7-DATE(YEAR(M7),1,1))/7+1),IF(AND(WEEKDAY(M7)=4,NOT( ISERROR(MATCH(M7+1,#REF!,0)))),INT((M7+1-DATE(YEAR(M7+1),1,1))/7+1),"")),INDEX(#REF!,MATCH(M7,#REF!,0),1)))</f>
        <v/>
      </c>
      <c r="T7" s="28" t="str">
        <f t="shared" si="1"/>
        <v>S</v>
      </c>
      <c r="U7" s="29">
        <f t="shared" si="8"/>
        <v>42798</v>
      </c>
      <c r="V7" s="30" t="str">
        <f>IF(MOD(MATCH(U7,Vacances!$A$3:$A$202,1),2)=1," ","")</f>
        <v xml:space="preserve"> </v>
      </c>
      <c r="W7" s="30" t="str">
        <f>IF(MOD(MATCH(U7,Vacances!$B$3:$B$202,1),2)=1," ","")</f>
        <v/>
      </c>
      <c r="X7" s="30" t="str">
        <f>IF(MOD(MATCH(U7,Vacances!$C$3:$C$202,1),2)=1," ","")</f>
        <v/>
      </c>
      <c r="Y7" s="31" t="str">
        <f>IF(U7="","",CONCATENATE(IF(ISERROR(MATCH(U7,'Jours fériés'!$D$4:$D$203,0)),"",INDEX('Jours fériés'!$A$4:$A$203,MATCH(U7,'Jours fériés'!$D$4:$D$203,0),1))," ",IF(ISERROR(MATCH(U7,#REF!,0)),"",INDEX(#REF!,MATCH(U7,#REF!,0),1))))</f>
        <v xml:space="preserve"> </v>
      </c>
      <c r="Z7" s="32"/>
      <c r="AA7" s="73" t="str">
        <f>IF(U7="","",IF(ISERROR(MATCH(U7,#REF!,0)),IF(WEEKDAY(U7)=5,INT((U7-DATE(YEAR(U7),1,1))/7+1),IF(AND(WEEKDAY(U7)=4,NOT( ISERROR(MATCH(U7+1,#REF!,0)))),INT((U7+1-DATE(YEAR(U7+1),1,1))/7+1),"")),INDEX(#REF!,MATCH(U7,#REF!,0),1)))</f>
        <v/>
      </c>
      <c r="AB7" s="28" t="str">
        <f t="shared" si="2"/>
        <v>M</v>
      </c>
      <c r="AC7" s="29">
        <f t="shared" si="9"/>
        <v>42829</v>
      </c>
      <c r="AD7" s="30" t="str">
        <f>IF(MOD(MATCH(AC7,Vacances!$A$3:$A$202,1),2)=1," ","")</f>
        <v/>
      </c>
      <c r="AE7" s="30" t="str">
        <f>IF(MOD(MATCH(AC7,Vacances!$B$3:$B$202,1),2)=1," ","")</f>
        <v/>
      </c>
      <c r="AF7" s="30" t="str">
        <f>IF(MOD(MATCH(AC7,Vacances!$C$3:$C$202,1),2)=1," ","")</f>
        <v xml:space="preserve"> </v>
      </c>
      <c r="AG7" s="31" t="str">
        <f>IF(AC7="","",CONCATENATE(IF(ISERROR(MATCH(AC7,'Jours fériés'!$D$4:$D$203,0)),"",INDEX('Jours fériés'!$A$4:$A$203,MATCH(AC7,'Jours fériés'!$D$4:$D$203,0),1))," ",IF(ISERROR(MATCH(AC7,#REF!,0)),"",INDEX(#REF!,MATCH(AC7,#REF!,0),1))))</f>
        <v xml:space="preserve"> </v>
      </c>
      <c r="AH7" s="32"/>
      <c r="AI7" s="73" t="str">
        <f>IF(AC7="","",IF(ISERROR(MATCH(AC7,#REF!,0)),IF(WEEKDAY(AC7)=5,INT((AC7-DATE(YEAR(AC7),1,1))/7+1),IF(AND(WEEKDAY(AC7)=4,NOT( ISERROR(MATCH(AC7+1,#REF!,0)))),INT((AC7+1-DATE(YEAR(AC7+1),1,1))/7+1),"")),INDEX(#REF!,MATCH(AC7,#REF!,0),1)))</f>
        <v/>
      </c>
      <c r="AJ7" s="28" t="str">
        <f t="shared" si="3"/>
        <v>J</v>
      </c>
      <c r="AK7" s="29">
        <f t="shared" si="10"/>
        <v>42859</v>
      </c>
      <c r="AL7" s="30" t="str">
        <f>IF(MOD(MATCH(AK7,Vacances!$A$3:$A$202,1),2)=1," ","")</f>
        <v/>
      </c>
      <c r="AM7" s="30" t="str">
        <f>IF(MOD(MATCH(AK7,Vacances!$B$3:$B$202,1),2)=1," ","")</f>
        <v/>
      </c>
      <c r="AN7" s="30" t="str">
        <f>IF(MOD(MATCH(AK7,Vacances!$C$3:$C$202,1),2)=1," ","")</f>
        <v/>
      </c>
      <c r="AO7" s="31" t="str">
        <f>IF(AK7="","",CONCATENATE(IF(ISERROR(MATCH(AK7,'Jours fériés'!$D$4:$D$203,0)),"",INDEX('Jours fériés'!$A$4:$A$203,MATCH(AK7,'Jours fériés'!$D$4:$D$203,0),1))," ",IF(ISERROR(MATCH(AK7,#REF!,0)),"",INDEX(#REF!,MATCH(AK7,#REF!,0),1))))</f>
        <v xml:space="preserve"> </v>
      </c>
      <c r="AP7" s="32"/>
      <c r="AQ7" s="73">
        <f>IF(AK7="","",IF(ISERROR(MATCH(AK7,#REF!,0)),IF(WEEKDAY(AK7)=5,INT((AK7-DATE(YEAR(AK7),1,1))/7+1),IF(AND(WEEKDAY(AK7)=4,NOT( ISERROR(MATCH(AK7+1,#REF!,0)))),INT((AK7+1-DATE(YEAR(AK7+1),1,1))/7+1),"")),INDEX(#REF!,MATCH(AK7,#REF!,0),1)))</f>
        <v>18</v>
      </c>
      <c r="AR7" s="28" t="str">
        <f t="shared" si="4"/>
        <v>D</v>
      </c>
      <c r="AS7" s="29">
        <f t="shared" si="11"/>
        <v>42890</v>
      </c>
      <c r="AT7" s="30" t="str">
        <f>IF(MOD(MATCH(AS7,Vacances!$A$3:$A$202,1),2)=1," ","")</f>
        <v/>
      </c>
      <c r="AU7" s="30" t="str">
        <f>IF(MOD(MATCH(AS7,Vacances!$B$3:$B$202,1),2)=1," ","")</f>
        <v/>
      </c>
      <c r="AV7" s="30" t="str">
        <f>IF(MOD(MATCH(AS7,Vacances!$C$3:$C$202,1),2)=1," ","")</f>
        <v/>
      </c>
      <c r="AW7" s="31" t="str">
        <f>IF(AS7="","",CONCATENATE(IF(ISERROR(MATCH(AS7,'Jours fériés'!$D$4:$D$203,0)),"",INDEX('Jours fériés'!$A$4:$A$203,MATCH(AS7,'Jours fériés'!$D$4:$D$203,0),1))," ",IF(ISERROR(MATCH(AS7,#REF!,0)),"",INDEX(#REF!,MATCH(AS7,#REF!,0),1))))</f>
        <v xml:space="preserve">Pentecôte </v>
      </c>
      <c r="AX7" s="32"/>
      <c r="AY7" s="73" t="str">
        <f>IF(AS7="","",IF(ISERROR(MATCH(AS7,#REF!,0)),IF(WEEKDAY(AS7)=5,INT((AS7-DATE(YEAR(AS7),1,1))/7+1),IF(AND(WEEKDAY(AS7)=4,NOT( ISERROR(MATCH(AS7+1,#REF!,0)))),INT((AS7+1-DATE(YEAR(AS7+1),1,1))/7+1),"")),INDEX(#REF!,MATCH(AS7,#REF!,0),1)))</f>
        <v/>
      </c>
    </row>
    <row r="8" spans="1:51" ht="15" customHeight="1">
      <c r="D8" s="28" t="str">
        <f t="shared" si="5"/>
        <v>J</v>
      </c>
      <c r="E8" s="29">
        <f t="shared" si="6"/>
        <v>42740</v>
      </c>
      <c r="F8" s="30" t="str">
        <f>IF(MOD(MATCH(E8,Vacances!$A$3:$A$202,1),2)=1," ","")</f>
        <v/>
      </c>
      <c r="G8" s="30" t="str">
        <f>IF(MOD(MATCH(E8,Vacances!$B$3:$B$202,1),2)=1," ","")</f>
        <v/>
      </c>
      <c r="H8" s="30" t="str">
        <f>IF(MOD(MATCH(E8,Vacances!$C$3:$C$202,1),2)=1," ","")</f>
        <v/>
      </c>
      <c r="I8" s="31" t="str">
        <f>IF(E8="","",CONCATENATE(IF(ISERROR(MATCH(E8,'Jours fériés'!$D$4:$D$203,0)),"",INDEX('Jours fériés'!$A$4:$A$203,MATCH(E8,'Jours fériés'!$D$4:$D$203,0),1))," ",IF(ISERROR(MATCH(E8,#REF!,0)),"",INDEX(#REF!,MATCH(E8,#REF!,0),1))))</f>
        <v xml:space="preserve"> </v>
      </c>
      <c r="J8" s="32"/>
      <c r="K8" s="73">
        <f>IF(E8="","",IF(ISERROR(MATCH(E8,#REF!,0)),IF(WEEKDAY(E8)=5,INT((E8-DATE(YEAR(E8),1,1))/7+1),IF(AND(WEEKDAY(E8)=4,NOT( ISERROR(MATCH(E8+1,#REF!,0)))),INT((E8+1-DATE(YEAR(E8+1),1,1))/7+1),"")),INDEX(#REF!,MATCH(E8,#REF!,0),1)))</f>
        <v>1</v>
      </c>
      <c r="L8" s="28" t="str">
        <f t="shared" si="0"/>
        <v>D</v>
      </c>
      <c r="M8" s="29">
        <f t="shared" si="7"/>
        <v>42771</v>
      </c>
      <c r="N8" s="30" t="str">
        <f>IF(MOD(MATCH(M8,Vacances!$A$3:$A$202,1),2)=1," ","")</f>
        <v/>
      </c>
      <c r="O8" s="30" t="str">
        <f>IF(MOD(MATCH(M8,Vacances!$B$3:$B$202,1),2)=1," ","")</f>
        <v/>
      </c>
      <c r="P8" s="30" t="str">
        <f>IF(MOD(MATCH(M8,Vacances!$C$3:$C$202,1),2)=1," ","")</f>
        <v xml:space="preserve"> </v>
      </c>
      <c r="Q8" s="31" t="str">
        <f>IF(M8="","",CONCATENATE(IF(ISERROR(MATCH(M8,'Jours fériés'!$D$4:$D$203,0)),"",INDEX('Jours fériés'!$A$4:$A$203,MATCH(M8,'Jours fériés'!$D$4:$D$203,0),1))," ",IF(ISERROR(MATCH(M8,#REF!,0)),"",INDEX(#REF!,MATCH(M8,#REF!,0),1))))</f>
        <v xml:space="preserve"> </v>
      </c>
      <c r="R8" s="32"/>
      <c r="S8" s="73" t="str">
        <f>IF(M8="","",IF(ISERROR(MATCH(M8,#REF!,0)),IF(WEEKDAY(M8)=5,INT((M8-DATE(YEAR(M8),1,1))/7+1),IF(AND(WEEKDAY(M8)=4,NOT( ISERROR(MATCH(M8+1,#REF!,0)))),INT((M8+1-DATE(YEAR(M8+1),1,1))/7+1),"")),INDEX(#REF!,MATCH(M8,#REF!,0),1)))</f>
        <v/>
      </c>
      <c r="T8" s="28" t="str">
        <f t="shared" si="1"/>
        <v>D</v>
      </c>
      <c r="U8" s="29">
        <f t="shared" si="8"/>
        <v>42799</v>
      </c>
      <c r="V8" s="30" t="str">
        <f>IF(MOD(MATCH(U8,Vacances!$A$3:$A$202,1),2)=1," ","")</f>
        <v xml:space="preserve"> </v>
      </c>
      <c r="W8" s="30" t="str">
        <f>IF(MOD(MATCH(U8,Vacances!$B$3:$B$202,1),2)=1," ","")</f>
        <v/>
      </c>
      <c r="X8" s="30" t="str">
        <f>IF(MOD(MATCH(U8,Vacances!$C$3:$C$202,1),2)=1," ","")</f>
        <v/>
      </c>
      <c r="Y8" s="31" t="str">
        <f>IF(U8="","",CONCATENATE(IF(ISERROR(MATCH(U8,'Jours fériés'!$D$4:$D$203,0)),"",INDEX('Jours fériés'!$A$4:$A$203,MATCH(U8,'Jours fériés'!$D$4:$D$203,0),1))," ",IF(ISERROR(MATCH(U8,#REF!,0)),"",INDEX(#REF!,MATCH(U8,#REF!,0),1))))</f>
        <v xml:space="preserve"> </v>
      </c>
      <c r="Z8" s="32"/>
      <c r="AA8" s="73" t="str">
        <f>IF(U8="","",IF(ISERROR(MATCH(U8,#REF!,0)),IF(WEEKDAY(U8)=5,INT((U8-DATE(YEAR(U8),1,1))/7+1),IF(AND(WEEKDAY(U8)=4,NOT( ISERROR(MATCH(U8+1,#REF!,0)))),INT((U8+1-DATE(YEAR(U8+1),1,1))/7+1),"")),INDEX(#REF!,MATCH(U8,#REF!,0),1)))</f>
        <v/>
      </c>
      <c r="AB8" s="28" t="str">
        <f t="shared" si="2"/>
        <v>M</v>
      </c>
      <c r="AC8" s="29">
        <f t="shared" si="9"/>
        <v>42830</v>
      </c>
      <c r="AD8" s="30" t="str">
        <f>IF(MOD(MATCH(AC8,Vacances!$A$3:$A$202,1),2)=1," ","")</f>
        <v/>
      </c>
      <c r="AE8" s="30" t="str">
        <f>IF(MOD(MATCH(AC8,Vacances!$B$3:$B$202,1),2)=1," ","")</f>
        <v/>
      </c>
      <c r="AF8" s="30" t="str">
        <f>IF(MOD(MATCH(AC8,Vacances!$C$3:$C$202,1),2)=1," ","")</f>
        <v xml:space="preserve"> </v>
      </c>
      <c r="AG8" s="31" t="str">
        <f>IF(AC8="","",CONCATENATE(IF(ISERROR(MATCH(AC8,'Jours fériés'!$D$4:$D$203,0)),"",INDEX('Jours fériés'!$A$4:$A$203,MATCH(AC8,'Jours fériés'!$D$4:$D$203,0),1))," ",IF(ISERROR(MATCH(AC8,#REF!,0)),"",INDEX(#REF!,MATCH(AC8,#REF!,0),1))))</f>
        <v xml:space="preserve"> </v>
      </c>
      <c r="AH8" s="32"/>
      <c r="AI8" s="73" t="str">
        <f>IF(AC8="","",IF(ISERROR(MATCH(AC8,#REF!,0)),IF(WEEKDAY(AC8)=5,INT((AC8-DATE(YEAR(AC8),1,1))/7+1),IF(AND(WEEKDAY(AC8)=4,NOT( ISERROR(MATCH(AC8+1,#REF!,0)))),INT((AC8+1-DATE(YEAR(AC8+1),1,1))/7+1),"")),INDEX(#REF!,MATCH(AC8,#REF!,0),1)))</f>
        <v/>
      </c>
      <c r="AJ8" s="28" t="str">
        <f t="shared" si="3"/>
        <v>V</v>
      </c>
      <c r="AK8" s="29">
        <f t="shared" si="10"/>
        <v>42860</v>
      </c>
      <c r="AL8" s="30" t="str">
        <f>IF(MOD(MATCH(AK8,Vacances!$A$3:$A$202,1),2)=1," ","")</f>
        <v/>
      </c>
      <c r="AM8" s="30" t="str">
        <f>IF(MOD(MATCH(AK8,Vacances!$B$3:$B$202,1),2)=1," ","")</f>
        <v/>
      </c>
      <c r="AN8" s="30" t="str">
        <f>IF(MOD(MATCH(AK8,Vacances!$C$3:$C$202,1),2)=1," ","")</f>
        <v/>
      </c>
      <c r="AO8" s="31" t="str">
        <f>IF(AK8="","",CONCATENATE(IF(ISERROR(MATCH(AK8,'Jours fériés'!$D$4:$D$203,0)),"",INDEX('Jours fériés'!$A$4:$A$203,MATCH(AK8,'Jours fériés'!$D$4:$D$203,0),1))," ",IF(ISERROR(MATCH(AK8,#REF!,0)),"",INDEX(#REF!,MATCH(AK8,#REF!,0),1))))</f>
        <v xml:space="preserve"> </v>
      </c>
      <c r="AP8" s="32"/>
      <c r="AQ8" s="73" t="str">
        <f>IF(AK8="","",IF(ISERROR(MATCH(AK8,#REF!,0)),IF(WEEKDAY(AK8)=5,INT((AK8-DATE(YEAR(AK8),1,1))/7+1),IF(AND(WEEKDAY(AK8)=4,NOT( ISERROR(MATCH(AK8+1,#REF!,0)))),INT((AK8+1-DATE(YEAR(AK8+1),1,1))/7+1),"")),INDEX(#REF!,MATCH(AK8,#REF!,0),1)))</f>
        <v/>
      </c>
      <c r="AR8" s="28" t="str">
        <f t="shared" si="4"/>
        <v>L</v>
      </c>
      <c r="AS8" s="29">
        <f t="shared" si="11"/>
        <v>42891</v>
      </c>
      <c r="AT8" s="30" t="str">
        <f>IF(MOD(MATCH(AS8,Vacances!$A$3:$A$202,1),2)=1," ","")</f>
        <v/>
      </c>
      <c r="AU8" s="30" t="str">
        <f>IF(MOD(MATCH(AS8,Vacances!$B$3:$B$202,1),2)=1," ","")</f>
        <v/>
      </c>
      <c r="AV8" s="30" t="str">
        <f>IF(MOD(MATCH(AS8,Vacances!$C$3:$C$202,1),2)=1," ","")</f>
        <v/>
      </c>
      <c r="AW8" s="31" t="str">
        <f>IF(AS8="","",CONCATENATE(IF(ISERROR(MATCH(AS8,'Jours fériés'!$D$4:$D$203,0)),"",INDEX('Jours fériés'!$A$4:$A$203,MATCH(AS8,'Jours fériés'!$D$4:$D$203,0),1))," ",IF(ISERROR(MATCH(AS8,#REF!,0)),"",INDEX(#REF!,MATCH(AS8,#REF!,0),1))))</f>
        <v xml:space="preserve">  </v>
      </c>
      <c r="AX8" s="32"/>
      <c r="AY8" s="73" t="str">
        <f>IF(AS8="","",IF(ISERROR(MATCH(AS8,#REF!,0)),IF(WEEKDAY(AS8)=5,INT((AS8-DATE(YEAR(AS8),1,1))/7+1),IF(AND(WEEKDAY(AS8)=4,NOT( ISERROR(MATCH(AS8+1,#REF!,0)))),INT((AS8+1-DATE(YEAR(AS8+1),1,1))/7+1),"")),INDEX(#REF!,MATCH(AS8,#REF!,0),1)))</f>
        <v/>
      </c>
    </row>
    <row r="9" spans="1:51" ht="15" customHeight="1">
      <c r="A9" s="37" t="s">
        <v>5</v>
      </c>
      <c r="D9" s="28" t="str">
        <f t="shared" si="5"/>
        <v>V</v>
      </c>
      <c r="E9" s="29">
        <f t="shared" si="6"/>
        <v>42741</v>
      </c>
      <c r="F9" s="30" t="str">
        <f>IF(MOD(MATCH(E9,Vacances!$A$3:$A$202,1),2)=1," ","")</f>
        <v/>
      </c>
      <c r="G9" s="30" t="str">
        <f>IF(MOD(MATCH(E9,Vacances!$B$3:$B$202,1),2)=1," ","")</f>
        <v/>
      </c>
      <c r="H9" s="30" t="str">
        <f>IF(MOD(MATCH(E9,Vacances!$C$3:$C$202,1),2)=1," ","")</f>
        <v/>
      </c>
      <c r="I9" s="31" t="str">
        <f>IF(E9="","",CONCATENATE(IF(ISERROR(MATCH(E9,'Jours fériés'!$D$4:$D$203,0)),"",INDEX('Jours fériés'!$A$4:$A$203,MATCH(E9,'Jours fériés'!$D$4:$D$203,0),1))," ",IF(ISERROR(MATCH(E9,#REF!,0)),"",INDEX(#REF!,MATCH(E9,#REF!,0),1))))</f>
        <v xml:space="preserve"> </v>
      </c>
      <c r="J9" s="32"/>
      <c r="K9" s="73" t="str">
        <f>IF(E9="","",IF(ISERROR(MATCH(E9,#REF!,0)),IF(WEEKDAY(E9)=5,INT((E9-DATE(YEAR(E9),1,1))/7+1),IF(AND(WEEKDAY(E9)=4,NOT( ISERROR(MATCH(E9+1,#REF!,0)))),INT((E9+1-DATE(YEAR(E9+1),1,1))/7+1),"")),INDEX(#REF!,MATCH(E9,#REF!,0),1)))</f>
        <v/>
      </c>
      <c r="L9" s="28" t="str">
        <f t="shared" si="0"/>
        <v>L</v>
      </c>
      <c r="M9" s="29">
        <f t="shared" si="7"/>
        <v>42772</v>
      </c>
      <c r="N9" s="30" t="str">
        <f>IF(MOD(MATCH(M9,Vacances!$A$3:$A$202,1),2)=1," ","")</f>
        <v/>
      </c>
      <c r="O9" s="30" t="str">
        <f>IF(MOD(MATCH(M9,Vacances!$B$3:$B$202,1),2)=1," ","")</f>
        <v/>
      </c>
      <c r="P9" s="30" t="str">
        <f>IF(MOD(MATCH(M9,Vacances!$C$3:$C$202,1),2)=1," ","")</f>
        <v xml:space="preserve"> </v>
      </c>
      <c r="Q9" s="31" t="str">
        <f>IF(M9="","",CONCATENATE(IF(ISERROR(MATCH(M9,'Jours fériés'!$D$4:$D$203,0)),"",INDEX('Jours fériés'!$A$4:$A$203,MATCH(M9,'Jours fériés'!$D$4:$D$203,0),1))," ",IF(ISERROR(MATCH(M9,#REF!,0)),"",INDEX(#REF!,MATCH(M9,#REF!,0),1))))</f>
        <v xml:space="preserve"> </v>
      </c>
      <c r="R9" s="32"/>
      <c r="S9" s="73" t="str">
        <f>IF(M9="","",IF(ISERROR(MATCH(M9,#REF!,0)),IF(WEEKDAY(M9)=5,INT((M9-DATE(YEAR(M9),1,1))/7+1),IF(AND(WEEKDAY(M9)=4,NOT( ISERROR(MATCH(M9+1,#REF!,0)))),INT((M9+1-DATE(YEAR(M9+1),1,1))/7+1),"")),INDEX(#REF!,MATCH(M9,#REF!,0),1)))</f>
        <v/>
      </c>
      <c r="T9" s="28" t="str">
        <f t="shared" si="1"/>
        <v>L</v>
      </c>
      <c r="U9" s="29">
        <f t="shared" si="8"/>
        <v>42800</v>
      </c>
      <c r="V9" s="30" t="str">
        <f>IF(MOD(MATCH(U9,Vacances!$A$3:$A$202,1),2)=1," ","")</f>
        <v/>
      </c>
      <c r="W9" s="30" t="str">
        <f>IF(MOD(MATCH(U9,Vacances!$B$3:$B$202,1),2)=1," ","")</f>
        <v/>
      </c>
      <c r="X9" s="30" t="str">
        <f>IF(MOD(MATCH(U9,Vacances!$C$3:$C$202,1),2)=1," ","")</f>
        <v/>
      </c>
      <c r="Y9" s="31" t="str">
        <f>IF(U9="","",CONCATENATE(IF(ISERROR(MATCH(U9,'Jours fériés'!$D$4:$D$203,0)),"",INDEX('Jours fériés'!$A$4:$A$203,MATCH(U9,'Jours fériés'!$D$4:$D$203,0),1))," ",IF(ISERROR(MATCH(U9,#REF!,0)),"",INDEX(#REF!,MATCH(U9,#REF!,0),1))))</f>
        <v xml:space="preserve"> </v>
      </c>
      <c r="Z9" s="32"/>
      <c r="AA9" s="73" t="str">
        <f>IF(U9="","",IF(ISERROR(MATCH(U9,#REF!,0)),IF(WEEKDAY(U9)=5,INT((U9-DATE(YEAR(U9),1,1))/7+1),IF(AND(WEEKDAY(U9)=4,NOT( ISERROR(MATCH(U9+1,#REF!,0)))),INT((U9+1-DATE(YEAR(U9+1),1,1))/7+1),"")),INDEX(#REF!,MATCH(U9,#REF!,0),1)))</f>
        <v/>
      </c>
      <c r="AB9" s="28" t="str">
        <f t="shared" si="2"/>
        <v>J</v>
      </c>
      <c r="AC9" s="29">
        <f t="shared" si="9"/>
        <v>42831</v>
      </c>
      <c r="AD9" s="30" t="str">
        <f>IF(MOD(MATCH(AC9,Vacances!$A$3:$A$202,1),2)=1," ","")</f>
        <v/>
      </c>
      <c r="AE9" s="30" t="str">
        <f>IF(MOD(MATCH(AC9,Vacances!$B$3:$B$202,1),2)=1," ","")</f>
        <v/>
      </c>
      <c r="AF9" s="30" t="str">
        <f>IF(MOD(MATCH(AC9,Vacances!$C$3:$C$202,1),2)=1," ","")</f>
        <v xml:space="preserve"> </v>
      </c>
      <c r="AG9" s="31" t="str">
        <f>IF(AC9="","",CONCATENATE(IF(ISERROR(MATCH(AC9,'Jours fériés'!$D$4:$D$203,0)),"",INDEX('Jours fériés'!$A$4:$A$203,MATCH(AC9,'Jours fériés'!$D$4:$D$203,0),1))," ",IF(ISERROR(MATCH(AC9,#REF!,0)),"",INDEX(#REF!,MATCH(AC9,#REF!,0),1))))</f>
        <v xml:space="preserve"> </v>
      </c>
      <c r="AH9" s="32"/>
      <c r="AI9" s="73">
        <f>IF(AC9="","",IF(ISERROR(MATCH(AC9,#REF!,0)),IF(WEEKDAY(AC9)=5,INT((AC9-DATE(YEAR(AC9),1,1))/7+1),IF(AND(WEEKDAY(AC9)=4,NOT( ISERROR(MATCH(AC9+1,#REF!,0)))),INT((AC9+1-DATE(YEAR(AC9+1),1,1))/7+1),"")),INDEX(#REF!,MATCH(AC9,#REF!,0),1)))</f>
        <v>14</v>
      </c>
      <c r="AJ9" s="28" t="str">
        <f t="shared" si="3"/>
        <v>S</v>
      </c>
      <c r="AK9" s="29">
        <f t="shared" si="10"/>
        <v>42861</v>
      </c>
      <c r="AL9" s="30" t="str">
        <f>IF(MOD(MATCH(AK9,Vacances!$A$3:$A$202,1),2)=1," ","")</f>
        <v/>
      </c>
      <c r="AM9" s="30" t="str">
        <f>IF(MOD(MATCH(AK9,Vacances!$B$3:$B$202,1),2)=1," ","")</f>
        <v/>
      </c>
      <c r="AN9" s="30" t="str">
        <f>IF(MOD(MATCH(AK9,Vacances!$C$3:$C$202,1),2)=1," ","")</f>
        <v/>
      </c>
      <c r="AO9" s="31" t="str">
        <f>IF(AK9="","",CONCATENATE(IF(ISERROR(MATCH(AK9,'Jours fériés'!$D$4:$D$203,0)),"",INDEX('Jours fériés'!$A$4:$A$203,MATCH(AK9,'Jours fériés'!$D$4:$D$203,0),1))," ",IF(ISERROR(MATCH(AK9,#REF!,0)),"",INDEX(#REF!,MATCH(AK9,#REF!,0),1))))</f>
        <v xml:space="preserve"> </v>
      </c>
      <c r="AP9" s="32"/>
      <c r="AQ9" s="73" t="str">
        <f>IF(AK9="","",IF(ISERROR(MATCH(AK9,#REF!,0)),IF(WEEKDAY(AK9)=5,INT((AK9-DATE(YEAR(AK9),1,1))/7+1),IF(AND(WEEKDAY(AK9)=4,NOT( ISERROR(MATCH(AK9+1,#REF!,0)))),INT((AK9+1-DATE(YEAR(AK9+1),1,1))/7+1),"")),INDEX(#REF!,MATCH(AK9,#REF!,0),1)))</f>
        <v/>
      </c>
      <c r="AR9" s="28" t="str">
        <f t="shared" si="4"/>
        <v>M</v>
      </c>
      <c r="AS9" s="29">
        <f t="shared" si="11"/>
        <v>42892</v>
      </c>
      <c r="AT9" s="30" t="str">
        <f>IF(MOD(MATCH(AS9,Vacances!$A$3:$A$202,1),2)=1," ","")</f>
        <v/>
      </c>
      <c r="AU9" s="30" t="str">
        <f>IF(MOD(MATCH(AS9,Vacances!$B$3:$B$202,1),2)=1," ","")</f>
        <v/>
      </c>
      <c r="AV9" s="30" t="str">
        <f>IF(MOD(MATCH(AS9,Vacances!$C$3:$C$202,1),2)=1," ","")</f>
        <v/>
      </c>
      <c r="AW9" s="31" t="str">
        <f>IF(AS9="","",CONCATENATE(IF(ISERROR(MATCH(AS9,'Jours fériés'!$D$4:$D$203,0)),"",INDEX('Jours fériés'!$A$4:$A$203,MATCH(AS9,'Jours fériés'!$D$4:$D$203,0),1))," ",IF(ISERROR(MATCH(AS9,#REF!,0)),"",INDEX(#REF!,MATCH(AS9,#REF!,0),1))))</f>
        <v xml:space="preserve"> </v>
      </c>
      <c r="AX9" s="32"/>
      <c r="AY9" s="73" t="str">
        <f>IF(AS9="","",IF(ISERROR(MATCH(AS9,#REF!,0)),IF(WEEKDAY(AS9)=5,INT((AS9-DATE(YEAR(AS9),1,1))/7+1),IF(AND(WEEKDAY(AS9)=4,NOT( ISERROR(MATCH(AS9+1,#REF!,0)))),INT((AS9+1-DATE(YEAR(AS9+1),1,1))/7+1),"")),INDEX(#REF!,MATCH(AS9,#REF!,0),1)))</f>
        <v/>
      </c>
    </row>
    <row r="10" spans="1:51" ht="15" customHeight="1">
      <c r="A10" s="37" t="s">
        <v>6</v>
      </c>
      <c r="D10" s="28" t="str">
        <f t="shared" si="5"/>
        <v>S</v>
      </c>
      <c r="E10" s="29">
        <f t="shared" si="6"/>
        <v>42742</v>
      </c>
      <c r="F10" s="30" t="str">
        <f>IF(MOD(MATCH(E10,Vacances!$A$3:$A$202,1),2)=1," ","")</f>
        <v/>
      </c>
      <c r="G10" s="30" t="str">
        <f>IF(MOD(MATCH(E10,Vacances!$B$3:$B$202,1),2)=1," ","")</f>
        <v/>
      </c>
      <c r="H10" s="30" t="str">
        <f>IF(MOD(MATCH(E10,Vacances!$C$3:$C$202,1),2)=1," ","")</f>
        <v/>
      </c>
      <c r="I10" s="31" t="str">
        <f>IF(E10="","",CONCATENATE(IF(ISERROR(MATCH(E10,'Jours fériés'!$D$4:$D$203,0)),"",INDEX('Jours fériés'!$A$4:$A$203,MATCH(E10,'Jours fériés'!$D$4:$D$203,0),1))," ",IF(ISERROR(MATCH(E10,#REF!,0)),"",INDEX(#REF!,MATCH(E10,#REF!,0),1))))</f>
        <v xml:space="preserve"> </v>
      </c>
      <c r="J10" s="32"/>
      <c r="K10" s="73" t="str">
        <f>IF(E10="","",IF(ISERROR(MATCH(E10,#REF!,0)),IF(WEEKDAY(E10)=5,INT((E10-DATE(YEAR(E10),1,1))/7+1),IF(AND(WEEKDAY(E10)=4,NOT( ISERROR(MATCH(E10+1,#REF!,0)))),INT((E10+1-DATE(YEAR(E10+1),1,1))/7+1),"")),INDEX(#REF!,MATCH(E10,#REF!,0),1)))</f>
        <v/>
      </c>
      <c r="L10" s="28" t="str">
        <f t="shared" si="0"/>
        <v>M</v>
      </c>
      <c r="M10" s="29">
        <f t="shared" si="7"/>
        <v>42773</v>
      </c>
      <c r="N10" s="30" t="str">
        <f>IF(MOD(MATCH(M10,Vacances!$A$3:$A$202,1),2)=1," ","")</f>
        <v/>
      </c>
      <c r="O10" s="30" t="str">
        <f>IF(MOD(MATCH(M10,Vacances!$B$3:$B$202,1),2)=1," ","")</f>
        <v/>
      </c>
      <c r="P10" s="30" t="str">
        <f>IF(MOD(MATCH(M10,Vacances!$C$3:$C$202,1),2)=1," ","")</f>
        <v xml:space="preserve"> </v>
      </c>
      <c r="Q10" s="31" t="str">
        <f>IF(M10="","",CONCATENATE(IF(ISERROR(MATCH(M10,'Jours fériés'!$D$4:$D$203,0)),"",INDEX('Jours fériés'!$A$4:$A$203,MATCH(M10,'Jours fériés'!$D$4:$D$203,0),1))," ",IF(ISERROR(MATCH(M10,#REF!,0)),"",INDEX(#REF!,MATCH(M10,#REF!,0),1))))</f>
        <v xml:space="preserve"> </v>
      </c>
      <c r="R10" s="32"/>
      <c r="S10" s="73" t="str">
        <f>IF(M10="","",IF(ISERROR(MATCH(M10,#REF!,0)),IF(WEEKDAY(M10)=5,INT((M10-DATE(YEAR(M10),1,1))/7+1),IF(AND(WEEKDAY(M10)=4,NOT( ISERROR(MATCH(M10+1,#REF!,0)))),INT((M10+1-DATE(YEAR(M10+1),1,1))/7+1),"")),INDEX(#REF!,MATCH(M10,#REF!,0),1)))</f>
        <v/>
      </c>
      <c r="T10" s="28" t="str">
        <f t="shared" si="1"/>
        <v>M</v>
      </c>
      <c r="U10" s="29">
        <f t="shared" si="8"/>
        <v>42801</v>
      </c>
      <c r="V10" s="30" t="str">
        <f>IF(MOD(MATCH(U10,Vacances!$A$3:$A$202,1),2)=1," ","")</f>
        <v/>
      </c>
      <c r="W10" s="30" t="str">
        <f>IF(MOD(MATCH(U10,Vacances!$B$3:$B$202,1),2)=1," ","")</f>
        <v/>
      </c>
      <c r="X10" s="30" t="str">
        <f>IF(MOD(MATCH(U10,Vacances!$C$3:$C$202,1),2)=1," ","")</f>
        <v/>
      </c>
      <c r="Y10" s="31" t="str">
        <f>IF(U10="","",CONCATENATE(IF(ISERROR(MATCH(U10,'Jours fériés'!$D$4:$D$203,0)),"",INDEX('Jours fériés'!$A$4:$A$203,MATCH(U10,'Jours fériés'!$D$4:$D$203,0),1))," ",IF(ISERROR(MATCH(U10,#REF!,0)),"",INDEX(#REF!,MATCH(U10,#REF!,0),1))))</f>
        <v xml:space="preserve"> </v>
      </c>
      <c r="Z10" s="32"/>
      <c r="AA10" s="73" t="str">
        <f>IF(U10="","",IF(ISERROR(MATCH(U10,#REF!,0)),IF(WEEKDAY(U10)=5,INT((U10-DATE(YEAR(U10),1,1))/7+1),IF(AND(WEEKDAY(U10)=4,NOT( ISERROR(MATCH(U10+1,#REF!,0)))),INT((U10+1-DATE(YEAR(U10+1),1,1))/7+1),"")),INDEX(#REF!,MATCH(U10,#REF!,0),1)))</f>
        <v/>
      </c>
      <c r="AB10" s="28" t="str">
        <f t="shared" si="2"/>
        <v>V</v>
      </c>
      <c r="AC10" s="29">
        <f t="shared" si="9"/>
        <v>42832</v>
      </c>
      <c r="AD10" s="30" t="str">
        <f>IF(MOD(MATCH(AC10,Vacances!$A$3:$A$202,1),2)=1," ","")</f>
        <v/>
      </c>
      <c r="AE10" s="30" t="str">
        <f>IF(MOD(MATCH(AC10,Vacances!$B$3:$B$202,1),2)=1," ","")</f>
        <v/>
      </c>
      <c r="AF10" s="30" t="str">
        <f>IF(MOD(MATCH(AC10,Vacances!$C$3:$C$202,1),2)=1," ","")</f>
        <v xml:space="preserve"> </v>
      </c>
      <c r="AG10" s="31" t="str">
        <f>IF(AC10="","",CONCATENATE(IF(ISERROR(MATCH(AC10,'Jours fériés'!$D$4:$D$203,0)),"",INDEX('Jours fériés'!$A$4:$A$203,MATCH(AC10,'Jours fériés'!$D$4:$D$203,0),1))," ",IF(ISERROR(MATCH(AC10,#REF!,0)),"",INDEX(#REF!,MATCH(AC10,#REF!,0),1))))</f>
        <v xml:space="preserve"> </v>
      </c>
      <c r="AH10" s="32"/>
      <c r="AI10" s="73" t="str">
        <f>IF(AC10="","",IF(ISERROR(MATCH(AC10,#REF!,0)),IF(WEEKDAY(AC10)=5,INT((AC10-DATE(YEAR(AC10),1,1))/7+1),IF(AND(WEEKDAY(AC10)=4,NOT( ISERROR(MATCH(AC10+1,#REF!,0)))),INT((AC10+1-DATE(YEAR(AC10+1),1,1))/7+1),"")),INDEX(#REF!,MATCH(AC10,#REF!,0),1)))</f>
        <v/>
      </c>
      <c r="AJ10" s="28" t="str">
        <f t="shared" si="3"/>
        <v>D</v>
      </c>
      <c r="AK10" s="29">
        <f t="shared" si="10"/>
        <v>42862</v>
      </c>
      <c r="AL10" s="30" t="str">
        <f>IF(MOD(MATCH(AK10,Vacances!$A$3:$A$202,1),2)=1," ","")</f>
        <v/>
      </c>
      <c r="AM10" s="30" t="str">
        <f>IF(MOD(MATCH(AK10,Vacances!$B$3:$B$202,1),2)=1," ","")</f>
        <v/>
      </c>
      <c r="AN10" s="30" t="str">
        <f>IF(MOD(MATCH(AK10,Vacances!$C$3:$C$202,1),2)=1," ","")</f>
        <v/>
      </c>
      <c r="AO10" s="31" t="str">
        <f>IF(AK10="","",CONCATENATE(IF(ISERROR(MATCH(AK10,'Jours fériés'!$D$4:$D$203,0)),"",INDEX('Jours fériés'!$A$4:$A$203,MATCH(AK10,'Jours fériés'!$D$4:$D$203,0),1))," ",IF(ISERROR(MATCH(AK10,#REF!,0)),"",INDEX(#REF!,MATCH(AK10,#REF!,0),1))))</f>
        <v xml:space="preserve"> </v>
      </c>
      <c r="AP10" s="32"/>
      <c r="AQ10" s="73" t="str">
        <f>IF(AK10="","",IF(ISERROR(MATCH(AK10,#REF!,0)),IF(WEEKDAY(AK10)=5,INT((AK10-DATE(YEAR(AK10),1,1))/7+1),IF(AND(WEEKDAY(AK10)=4,NOT( ISERROR(MATCH(AK10+1,#REF!,0)))),INT((AK10+1-DATE(YEAR(AK10+1),1,1))/7+1),"")),INDEX(#REF!,MATCH(AK10,#REF!,0),1)))</f>
        <v/>
      </c>
      <c r="AR10" s="28" t="str">
        <f t="shared" si="4"/>
        <v>M</v>
      </c>
      <c r="AS10" s="29">
        <f t="shared" si="11"/>
        <v>42893</v>
      </c>
      <c r="AT10" s="30" t="str">
        <f>IF(MOD(MATCH(AS10,Vacances!$A$3:$A$202,1),2)=1," ","")</f>
        <v/>
      </c>
      <c r="AU10" s="30" t="str">
        <f>IF(MOD(MATCH(AS10,Vacances!$B$3:$B$202,1),2)=1," ","")</f>
        <v/>
      </c>
      <c r="AV10" s="30" t="str">
        <f>IF(MOD(MATCH(AS10,Vacances!$C$3:$C$202,1),2)=1," ","")</f>
        <v/>
      </c>
      <c r="AW10" s="31" t="str">
        <f>IF(AS10="","",CONCATENATE(IF(ISERROR(MATCH(AS10,'Jours fériés'!$D$4:$D$203,0)),"",INDEX('Jours fériés'!$A$4:$A$203,MATCH(AS10,'Jours fériés'!$D$4:$D$203,0),1))," ",IF(ISERROR(MATCH(AS10,#REF!,0)),"",INDEX(#REF!,MATCH(AS10,#REF!,0),1))))</f>
        <v xml:space="preserve"> </v>
      </c>
      <c r="AX10" s="32"/>
      <c r="AY10" s="73" t="str">
        <f>IF(AS10="","",IF(ISERROR(MATCH(AS10,#REF!,0)),IF(WEEKDAY(AS10)=5,INT((AS10-DATE(YEAR(AS10),1,1))/7+1),IF(AND(WEEKDAY(AS10)=4,NOT( ISERROR(MATCH(AS10+1,#REF!,0)))),INT((AS10+1-DATE(YEAR(AS10+1),1,1))/7+1),"")),INDEX(#REF!,MATCH(AS10,#REF!,0),1)))</f>
        <v/>
      </c>
    </row>
    <row r="11" spans="1:51" ht="15" customHeight="1">
      <c r="A11" s="37" t="s">
        <v>7</v>
      </c>
      <c r="D11" s="28" t="str">
        <f t="shared" si="5"/>
        <v>D</v>
      </c>
      <c r="E11" s="29">
        <f t="shared" si="6"/>
        <v>42743</v>
      </c>
      <c r="F11" s="30" t="str">
        <f>IF(MOD(MATCH(E11,Vacances!$A$3:$A$202,1),2)=1," ","")</f>
        <v/>
      </c>
      <c r="G11" s="30" t="str">
        <f>IF(MOD(MATCH(E11,Vacances!$B$3:$B$202,1),2)=1," ","")</f>
        <v/>
      </c>
      <c r="H11" s="30" t="str">
        <f>IF(MOD(MATCH(E11,Vacances!$C$3:$C$202,1),2)=1," ","")</f>
        <v/>
      </c>
      <c r="I11" s="31" t="str">
        <f>IF(E11="","",CONCATENATE(IF(ISERROR(MATCH(E11,'Jours fériés'!$D$4:$D$203,0)),"",INDEX('Jours fériés'!$A$4:$A$203,MATCH(E11,'Jours fériés'!$D$4:$D$203,0),1))," ",IF(ISERROR(MATCH(E11,#REF!,0)),"",INDEX(#REF!,MATCH(E11,#REF!,0),1))))</f>
        <v xml:space="preserve"> </v>
      </c>
      <c r="J11" s="32"/>
      <c r="K11" s="73" t="str">
        <f>IF(E11="","",IF(ISERROR(MATCH(E11,#REF!,0)),IF(WEEKDAY(E11)=5,INT((E11-DATE(YEAR(E11),1,1))/7+1),IF(AND(WEEKDAY(E11)=4,NOT( ISERROR(MATCH(E11+1,#REF!,0)))),INT((E11+1-DATE(YEAR(E11+1),1,1))/7+1),"")),INDEX(#REF!,MATCH(E11,#REF!,0),1)))</f>
        <v/>
      </c>
      <c r="L11" s="28" t="str">
        <f t="shared" si="0"/>
        <v>M</v>
      </c>
      <c r="M11" s="29">
        <f t="shared" si="7"/>
        <v>42774</v>
      </c>
      <c r="N11" s="30" t="str">
        <f>IF(MOD(MATCH(M11,Vacances!$A$3:$A$202,1),2)=1," ","")</f>
        <v/>
      </c>
      <c r="O11" s="30" t="str">
        <f>IF(MOD(MATCH(M11,Vacances!$B$3:$B$202,1),2)=1," ","")</f>
        <v/>
      </c>
      <c r="P11" s="30" t="str">
        <f>IF(MOD(MATCH(M11,Vacances!$C$3:$C$202,1),2)=1," ","")</f>
        <v xml:space="preserve"> </v>
      </c>
      <c r="Q11" s="31" t="str">
        <f>IF(M11="","",CONCATENATE(IF(ISERROR(MATCH(M11,'Jours fériés'!$D$4:$D$203,0)),"",INDEX('Jours fériés'!$A$4:$A$203,MATCH(M11,'Jours fériés'!$D$4:$D$203,0),1))," ",IF(ISERROR(MATCH(M11,#REF!,0)),"",INDEX(#REF!,MATCH(M11,#REF!,0),1))))</f>
        <v xml:space="preserve"> </v>
      </c>
      <c r="R11" s="32"/>
      <c r="S11" s="73" t="str">
        <f>IF(M11="","",IF(ISERROR(MATCH(M11,#REF!,0)),IF(WEEKDAY(M11)=5,INT((M11-DATE(YEAR(M11),1,1))/7+1),IF(AND(WEEKDAY(M11)=4,NOT( ISERROR(MATCH(M11+1,#REF!,0)))),INT((M11+1-DATE(YEAR(M11+1),1,1))/7+1),"")),INDEX(#REF!,MATCH(M11,#REF!,0),1)))</f>
        <v/>
      </c>
      <c r="T11" s="28" t="str">
        <f t="shared" si="1"/>
        <v>M</v>
      </c>
      <c r="U11" s="29">
        <f t="shared" si="8"/>
        <v>42802</v>
      </c>
      <c r="V11" s="30" t="str">
        <f>IF(MOD(MATCH(U11,Vacances!$A$3:$A$202,1),2)=1," ","")</f>
        <v/>
      </c>
      <c r="W11" s="30" t="str">
        <f>IF(MOD(MATCH(U11,Vacances!$B$3:$B$202,1),2)=1," ","")</f>
        <v/>
      </c>
      <c r="X11" s="30" t="str">
        <f>IF(MOD(MATCH(U11,Vacances!$C$3:$C$202,1),2)=1," ","")</f>
        <v/>
      </c>
      <c r="Y11" s="31" t="str">
        <f>IF(U11="","",CONCATENATE(IF(ISERROR(MATCH(U11,'Jours fériés'!$D$4:$D$203,0)),"",INDEX('Jours fériés'!$A$4:$A$203,MATCH(U11,'Jours fériés'!$D$4:$D$203,0),1))," ",IF(ISERROR(MATCH(U11,#REF!,0)),"",INDEX(#REF!,MATCH(U11,#REF!,0),1))))</f>
        <v xml:space="preserve"> </v>
      </c>
      <c r="Z11" s="32"/>
      <c r="AA11" s="73" t="str">
        <f>IF(U11="","",IF(ISERROR(MATCH(U11,#REF!,0)),IF(WEEKDAY(U11)=5,INT((U11-DATE(YEAR(U11),1,1))/7+1),IF(AND(WEEKDAY(U11)=4,NOT( ISERROR(MATCH(U11+1,#REF!,0)))),INT((U11+1-DATE(YEAR(U11+1),1,1))/7+1),"")),INDEX(#REF!,MATCH(U11,#REF!,0),1)))</f>
        <v/>
      </c>
      <c r="AB11" s="28" t="str">
        <f t="shared" si="2"/>
        <v>S</v>
      </c>
      <c r="AC11" s="29">
        <f t="shared" si="9"/>
        <v>42833</v>
      </c>
      <c r="AD11" s="30" t="str">
        <f>IF(MOD(MATCH(AC11,Vacances!$A$3:$A$202,1),2)=1," ","")</f>
        <v/>
      </c>
      <c r="AE11" s="30" t="str">
        <f>IF(MOD(MATCH(AC11,Vacances!$B$3:$B$202,1),2)=1," ","")</f>
        <v/>
      </c>
      <c r="AF11" s="30" t="str">
        <f>IF(MOD(MATCH(AC11,Vacances!$C$3:$C$202,1),2)=1," ","")</f>
        <v xml:space="preserve"> </v>
      </c>
      <c r="AG11" s="31" t="str">
        <f>IF(AC11="","",CONCATENATE(IF(ISERROR(MATCH(AC11,'Jours fériés'!$D$4:$D$203,0)),"",INDEX('Jours fériés'!$A$4:$A$203,MATCH(AC11,'Jours fériés'!$D$4:$D$203,0),1))," ",IF(ISERROR(MATCH(AC11,#REF!,0)),"",INDEX(#REF!,MATCH(AC11,#REF!,0),1))))</f>
        <v xml:space="preserve"> </v>
      </c>
      <c r="AH11" s="32"/>
      <c r="AI11" s="73" t="str">
        <f>IF(AC11="","",IF(ISERROR(MATCH(AC11,#REF!,0)),IF(WEEKDAY(AC11)=5,INT((AC11-DATE(YEAR(AC11),1,1))/7+1),IF(AND(WEEKDAY(AC11)=4,NOT( ISERROR(MATCH(AC11+1,#REF!,0)))),INT((AC11+1-DATE(YEAR(AC11+1),1,1))/7+1),"")),INDEX(#REF!,MATCH(AC11,#REF!,0),1)))</f>
        <v/>
      </c>
      <c r="AJ11" s="28" t="str">
        <f t="shared" si="3"/>
        <v>L</v>
      </c>
      <c r="AK11" s="29">
        <f t="shared" si="10"/>
        <v>42863</v>
      </c>
      <c r="AL11" s="30" t="str">
        <f>IF(MOD(MATCH(AK11,Vacances!$A$3:$A$202,1),2)=1," ","")</f>
        <v/>
      </c>
      <c r="AM11" s="30" t="str">
        <f>IF(MOD(MATCH(AK11,Vacances!$B$3:$B$202,1),2)=1," ","")</f>
        <v/>
      </c>
      <c r="AN11" s="30" t="str">
        <f>IF(MOD(MATCH(AK11,Vacances!$C$3:$C$202,1),2)=1," ","")</f>
        <v/>
      </c>
      <c r="AO11" s="31" t="str">
        <f>IF(AK11="","",CONCATENATE(IF(ISERROR(MATCH(AK11,'Jours fériés'!$D$4:$D$203,0)),"",INDEX('Jours fériés'!$A$4:$A$203,MATCH(AK11,'Jours fériés'!$D$4:$D$203,0),1))," ",IF(ISERROR(MATCH(AK11,#REF!,0)),"",INDEX(#REF!,MATCH(AK11,#REF!,0),1))))</f>
        <v xml:space="preserve">Victoire 1945 </v>
      </c>
      <c r="AP11" s="32"/>
      <c r="AQ11" s="73" t="str">
        <f>IF(AK11="","",IF(ISERROR(MATCH(AK11,#REF!,0)),IF(WEEKDAY(AK11)=5,INT((AK11-DATE(YEAR(AK11),1,1))/7+1),IF(AND(WEEKDAY(AK11)=4,NOT( ISERROR(MATCH(AK11+1,#REF!,0)))),INT((AK11+1-DATE(YEAR(AK11+1),1,1))/7+1),"")),INDEX(#REF!,MATCH(AK11,#REF!,0),1)))</f>
        <v/>
      </c>
      <c r="AR11" s="28" t="str">
        <f t="shared" si="4"/>
        <v>J</v>
      </c>
      <c r="AS11" s="29">
        <f t="shared" si="11"/>
        <v>42894</v>
      </c>
      <c r="AT11" s="30" t="str">
        <f>IF(MOD(MATCH(AS11,Vacances!$A$3:$A$202,1),2)=1," ","")</f>
        <v/>
      </c>
      <c r="AU11" s="30" t="str">
        <f>IF(MOD(MATCH(AS11,Vacances!$B$3:$B$202,1),2)=1," ","")</f>
        <v/>
      </c>
      <c r="AV11" s="30" t="str">
        <f>IF(MOD(MATCH(AS11,Vacances!$C$3:$C$202,1),2)=1," ","")</f>
        <v/>
      </c>
      <c r="AW11" s="31" t="str">
        <f>IF(AS11="","",CONCATENATE(IF(ISERROR(MATCH(AS11,'Jours fériés'!$D$4:$D$203,0)),"",INDEX('Jours fériés'!$A$4:$A$203,MATCH(AS11,'Jours fériés'!$D$4:$D$203,0),1))," ",IF(ISERROR(MATCH(AS11,#REF!,0)),"",INDEX(#REF!,MATCH(AS11,#REF!,0),1))))</f>
        <v xml:space="preserve"> </v>
      </c>
      <c r="AX11" s="32"/>
      <c r="AY11" s="73">
        <f>IF(AS11="","",IF(ISERROR(MATCH(AS11,#REF!,0)),IF(WEEKDAY(AS11)=5,INT((AS11-DATE(YEAR(AS11),1,1))/7+1),IF(AND(WEEKDAY(AS11)=4,NOT( ISERROR(MATCH(AS11+1,#REF!,0)))),INT((AS11+1-DATE(YEAR(AS11+1),1,1))/7+1),"")),INDEX(#REF!,MATCH(AS11,#REF!,0),1)))</f>
        <v>23</v>
      </c>
    </row>
    <row r="12" spans="1:51" ht="15" customHeight="1">
      <c r="A12" s="37" t="s">
        <v>8</v>
      </c>
      <c r="D12" s="28" t="str">
        <f t="shared" si="5"/>
        <v>L</v>
      </c>
      <c r="E12" s="29">
        <f t="shared" si="6"/>
        <v>42744</v>
      </c>
      <c r="F12" s="30" t="str">
        <f>IF(MOD(MATCH(E12,Vacances!$A$3:$A$202,1),2)=1," ","")</f>
        <v/>
      </c>
      <c r="G12" s="30" t="str">
        <f>IF(MOD(MATCH(E12,Vacances!$B$3:$B$202,1),2)=1," ","")</f>
        <v/>
      </c>
      <c r="H12" s="30" t="str">
        <f>IF(MOD(MATCH(E12,Vacances!$C$3:$C$202,1),2)=1," ","")</f>
        <v/>
      </c>
      <c r="I12" s="31" t="str">
        <f>IF(E12="","",CONCATENATE(IF(ISERROR(MATCH(E12,'Jours fériés'!$D$4:$D$203,0)),"",INDEX('Jours fériés'!$A$4:$A$203,MATCH(E12,'Jours fériés'!$D$4:$D$203,0),1))," ",IF(ISERROR(MATCH(E12,#REF!,0)),"",INDEX(#REF!,MATCH(E12,#REF!,0),1))))</f>
        <v xml:space="preserve"> </v>
      </c>
      <c r="J12" s="32"/>
      <c r="K12" s="73" t="str">
        <f>IF(E12="","",IF(ISERROR(MATCH(E12,#REF!,0)),IF(WEEKDAY(E12)=5,INT((E12-DATE(YEAR(E12),1,1))/7+1),IF(AND(WEEKDAY(E12)=4,NOT( ISERROR(MATCH(E12+1,#REF!,0)))),INT((E12+1-DATE(YEAR(E12+1),1,1))/7+1),"")),INDEX(#REF!,MATCH(E12,#REF!,0),1)))</f>
        <v/>
      </c>
      <c r="L12" s="28" t="str">
        <f t="shared" si="0"/>
        <v>J</v>
      </c>
      <c r="M12" s="29">
        <f t="shared" si="7"/>
        <v>42775</v>
      </c>
      <c r="N12" s="30" t="str">
        <f>IF(MOD(MATCH(M12,Vacances!$A$3:$A$202,1),2)=1," ","")</f>
        <v/>
      </c>
      <c r="O12" s="30" t="str">
        <f>IF(MOD(MATCH(M12,Vacances!$B$3:$B$202,1),2)=1," ","")</f>
        <v/>
      </c>
      <c r="P12" s="30" t="str">
        <f>IF(MOD(MATCH(M12,Vacances!$C$3:$C$202,1),2)=1," ","")</f>
        <v xml:space="preserve"> </v>
      </c>
      <c r="Q12" s="31" t="str">
        <f>IF(M12="","",CONCATENATE(IF(ISERROR(MATCH(M12,'Jours fériés'!$D$4:$D$203,0)),"",INDEX('Jours fériés'!$A$4:$A$203,MATCH(M12,'Jours fériés'!$D$4:$D$203,0),1))," ",IF(ISERROR(MATCH(M12,#REF!,0)),"",INDEX(#REF!,MATCH(M12,#REF!,0),1))))</f>
        <v xml:space="preserve"> </v>
      </c>
      <c r="R12" s="32"/>
      <c r="S12" s="73">
        <f>IF(M12="","",IF(ISERROR(MATCH(M12,#REF!,0)),IF(WEEKDAY(M12)=5,INT((M12-DATE(YEAR(M12),1,1))/7+1),IF(AND(WEEKDAY(M12)=4,NOT( ISERROR(MATCH(M12+1,#REF!,0)))),INT((M12+1-DATE(YEAR(M12+1),1,1))/7+1),"")),INDEX(#REF!,MATCH(M12,#REF!,0),1)))</f>
        <v>6</v>
      </c>
      <c r="T12" s="28" t="str">
        <f t="shared" si="1"/>
        <v>J</v>
      </c>
      <c r="U12" s="29">
        <f t="shared" si="8"/>
        <v>42803</v>
      </c>
      <c r="V12" s="30" t="str">
        <f>IF(MOD(MATCH(U12,Vacances!$A$3:$A$202,1),2)=1," ","")</f>
        <v/>
      </c>
      <c r="W12" s="30" t="str">
        <f>IF(MOD(MATCH(U12,Vacances!$B$3:$B$202,1),2)=1," ","")</f>
        <v/>
      </c>
      <c r="X12" s="30" t="str">
        <f>IF(MOD(MATCH(U12,Vacances!$C$3:$C$202,1),2)=1," ","")</f>
        <v/>
      </c>
      <c r="Y12" s="31" t="str">
        <f>IF(U12="","",CONCATENATE(IF(ISERROR(MATCH(U12,'Jours fériés'!$D$4:$D$203,0)),"",INDEX('Jours fériés'!$A$4:$A$203,MATCH(U12,'Jours fériés'!$D$4:$D$203,0),1))," ",IF(ISERROR(MATCH(U12,#REF!,0)),"",INDEX(#REF!,MATCH(U12,#REF!,0),1))))</f>
        <v xml:space="preserve"> </v>
      </c>
      <c r="Z12" s="32"/>
      <c r="AA12" s="73">
        <f>IF(U12="","",IF(ISERROR(MATCH(U12,#REF!,0)),IF(WEEKDAY(U12)=5,INT((U12-DATE(YEAR(U12),1,1))/7+1),IF(AND(WEEKDAY(U12)=4,NOT( ISERROR(MATCH(U12+1,#REF!,0)))),INT((U12+1-DATE(YEAR(U12+1),1,1))/7+1),"")),INDEX(#REF!,MATCH(U12,#REF!,0),1)))</f>
        <v>10</v>
      </c>
      <c r="AB12" s="28" t="str">
        <f t="shared" si="2"/>
        <v>D</v>
      </c>
      <c r="AC12" s="29">
        <f t="shared" si="9"/>
        <v>42834</v>
      </c>
      <c r="AD12" s="30" t="str">
        <f>IF(MOD(MATCH(AC12,Vacances!$A$3:$A$202,1),2)=1," ","")</f>
        <v/>
      </c>
      <c r="AE12" s="30" t="str">
        <f>IF(MOD(MATCH(AC12,Vacances!$B$3:$B$202,1),2)=1," ","")</f>
        <v xml:space="preserve"> </v>
      </c>
      <c r="AF12" s="30" t="str">
        <f>IF(MOD(MATCH(AC12,Vacances!$C$3:$C$202,1),2)=1," ","")</f>
        <v xml:space="preserve"> </v>
      </c>
      <c r="AG12" s="31" t="str">
        <f>IF(AC12="","",CONCATENATE(IF(ISERROR(MATCH(AC12,'Jours fériés'!$D$4:$D$203,0)),"",INDEX('Jours fériés'!$A$4:$A$203,MATCH(AC12,'Jours fériés'!$D$4:$D$203,0),1))," ",IF(ISERROR(MATCH(AC12,#REF!,0)),"",INDEX(#REF!,MATCH(AC12,#REF!,0),1))))</f>
        <v xml:space="preserve"> </v>
      </c>
      <c r="AH12" s="32"/>
      <c r="AI12" s="73" t="str">
        <f>IF(AC12="","",IF(ISERROR(MATCH(AC12,#REF!,0)),IF(WEEKDAY(AC12)=5,INT((AC12-DATE(YEAR(AC12),1,1))/7+1),IF(AND(WEEKDAY(AC12)=4,NOT( ISERROR(MATCH(AC12+1,#REF!,0)))),INT((AC12+1-DATE(YEAR(AC12+1),1,1))/7+1),"")),INDEX(#REF!,MATCH(AC12,#REF!,0),1)))</f>
        <v/>
      </c>
      <c r="AJ12" s="28" t="str">
        <f t="shared" si="3"/>
        <v>M</v>
      </c>
      <c r="AK12" s="29">
        <f t="shared" si="10"/>
        <v>42864</v>
      </c>
      <c r="AL12" s="30" t="str">
        <f>IF(MOD(MATCH(AK12,Vacances!$A$3:$A$202,1),2)=1," ","")</f>
        <v/>
      </c>
      <c r="AM12" s="30" t="str">
        <f>IF(MOD(MATCH(AK12,Vacances!$B$3:$B$202,1),2)=1," ","")</f>
        <v/>
      </c>
      <c r="AN12" s="30" t="str">
        <f>IF(MOD(MATCH(AK12,Vacances!$C$3:$C$202,1),2)=1," ","")</f>
        <v/>
      </c>
      <c r="AO12" s="31" t="str">
        <f>IF(AK12="","",CONCATENATE(IF(ISERROR(MATCH(AK12,'Jours fériés'!$D$4:$D$203,0)),"",INDEX('Jours fériés'!$A$4:$A$203,MATCH(AK12,'Jours fériés'!$D$4:$D$203,0),1))," ",IF(ISERROR(MATCH(AK12,#REF!,0)),"",INDEX(#REF!,MATCH(AK12,#REF!,0),1))))</f>
        <v xml:space="preserve"> </v>
      </c>
      <c r="AP12" s="32"/>
      <c r="AQ12" s="73" t="str">
        <f>IF(AK12="","",IF(ISERROR(MATCH(AK12,#REF!,0)),IF(WEEKDAY(AK12)=5,INT((AK12-DATE(YEAR(AK12),1,1))/7+1),IF(AND(WEEKDAY(AK12)=4,NOT( ISERROR(MATCH(AK12+1,#REF!,0)))),INT((AK12+1-DATE(YEAR(AK12+1),1,1))/7+1),"")),INDEX(#REF!,MATCH(AK12,#REF!,0),1)))</f>
        <v/>
      </c>
      <c r="AR12" s="28" t="str">
        <f t="shared" si="4"/>
        <v>V</v>
      </c>
      <c r="AS12" s="29">
        <f t="shared" si="11"/>
        <v>42895</v>
      </c>
      <c r="AT12" s="30" t="str">
        <f>IF(MOD(MATCH(AS12,Vacances!$A$3:$A$202,1),2)=1," ","")</f>
        <v/>
      </c>
      <c r="AU12" s="30" t="str">
        <f>IF(MOD(MATCH(AS12,Vacances!$B$3:$B$202,1),2)=1," ","")</f>
        <v/>
      </c>
      <c r="AV12" s="30" t="str">
        <f>IF(MOD(MATCH(AS12,Vacances!$C$3:$C$202,1),2)=1," ","")</f>
        <v/>
      </c>
      <c r="AW12" s="31" t="str">
        <f>IF(AS12="","",CONCATENATE(IF(ISERROR(MATCH(AS12,'Jours fériés'!$D$4:$D$203,0)),"",INDEX('Jours fériés'!$A$4:$A$203,MATCH(AS12,'Jours fériés'!$D$4:$D$203,0),1))," ",IF(ISERROR(MATCH(AS12,#REF!,0)),"",INDEX(#REF!,MATCH(AS12,#REF!,0),1))))</f>
        <v xml:space="preserve"> </v>
      </c>
      <c r="AX12" s="32"/>
      <c r="AY12" s="73" t="str">
        <f>IF(AS12="","",IF(ISERROR(MATCH(AS12,#REF!,0)),IF(WEEKDAY(AS12)=5,INT((AS12-DATE(YEAR(AS12),1,1))/7+1),IF(AND(WEEKDAY(AS12)=4,NOT( ISERROR(MATCH(AS12+1,#REF!,0)))),INT((AS12+1-DATE(YEAR(AS12+1),1,1))/7+1),"")),INDEX(#REF!,MATCH(AS12,#REF!,0),1)))</f>
        <v/>
      </c>
    </row>
    <row r="13" spans="1:51" ht="15" customHeight="1">
      <c r="A13" s="37" t="s">
        <v>9</v>
      </c>
      <c r="D13" s="28" t="str">
        <f t="shared" si="5"/>
        <v>M</v>
      </c>
      <c r="E13" s="29">
        <f t="shared" si="6"/>
        <v>42745</v>
      </c>
      <c r="F13" s="30" t="str">
        <f>IF(MOD(MATCH(E13,Vacances!$A$3:$A$202,1),2)=1," ","")</f>
        <v/>
      </c>
      <c r="G13" s="30" t="str">
        <f>IF(MOD(MATCH(E13,Vacances!$B$3:$B$202,1),2)=1," ","")</f>
        <v/>
      </c>
      <c r="H13" s="30" t="str">
        <f>IF(MOD(MATCH(E13,Vacances!$C$3:$C$202,1),2)=1," ","")</f>
        <v/>
      </c>
      <c r="I13" s="31" t="str">
        <f>IF(E13="","",CONCATENATE(IF(ISERROR(MATCH(E13,'Jours fériés'!$D$4:$D$203,0)),"",INDEX('Jours fériés'!$A$4:$A$203,MATCH(E13,'Jours fériés'!$D$4:$D$203,0),1))," ",IF(ISERROR(MATCH(E13,#REF!,0)),"",INDEX(#REF!,MATCH(E13,#REF!,0),1))))</f>
        <v xml:space="preserve"> </v>
      </c>
      <c r="J13" s="32"/>
      <c r="K13" s="73" t="str">
        <f>IF(E13="","",IF(ISERROR(MATCH(E13,#REF!,0)),IF(WEEKDAY(E13)=5,INT((E13-DATE(YEAR(E13),1,1))/7+1),IF(AND(WEEKDAY(E13)=4,NOT( ISERROR(MATCH(E13+1,#REF!,0)))),INT((E13+1-DATE(YEAR(E13+1),1,1))/7+1),"")),INDEX(#REF!,MATCH(E13,#REF!,0),1)))</f>
        <v/>
      </c>
      <c r="L13" s="28" t="str">
        <f t="shared" si="0"/>
        <v>V</v>
      </c>
      <c r="M13" s="29">
        <f t="shared" si="7"/>
        <v>42776</v>
      </c>
      <c r="N13" s="30" t="str">
        <f>IF(MOD(MATCH(M13,Vacances!$A$3:$A$202,1),2)=1," ","")</f>
        <v/>
      </c>
      <c r="O13" s="30" t="str">
        <f>IF(MOD(MATCH(M13,Vacances!$B$3:$B$202,1),2)=1," ","")</f>
        <v/>
      </c>
      <c r="P13" s="30" t="str">
        <f>IF(MOD(MATCH(M13,Vacances!$C$3:$C$202,1),2)=1," ","")</f>
        <v xml:space="preserve"> </v>
      </c>
      <c r="Q13" s="31" t="str">
        <f>IF(M13="","",CONCATENATE(IF(ISERROR(MATCH(M13,'Jours fériés'!$D$4:$D$203,0)),"",INDEX('Jours fériés'!$A$4:$A$203,MATCH(M13,'Jours fériés'!$D$4:$D$203,0),1))," ",IF(ISERROR(MATCH(M13,#REF!,0)),"",INDEX(#REF!,MATCH(M13,#REF!,0),1))))</f>
        <v xml:space="preserve"> </v>
      </c>
      <c r="R13" s="32"/>
      <c r="S13" s="73" t="str">
        <f>IF(M13="","",IF(ISERROR(MATCH(M13,#REF!,0)),IF(WEEKDAY(M13)=5,INT((M13-DATE(YEAR(M13),1,1))/7+1),IF(AND(WEEKDAY(M13)=4,NOT( ISERROR(MATCH(M13+1,#REF!,0)))),INT((M13+1-DATE(YEAR(M13+1),1,1))/7+1),"")),INDEX(#REF!,MATCH(M13,#REF!,0),1)))</f>
        <v/>
      </c>
      <c r="T13" s="28" t="str">
        <f t="shared" si="1"/>
        <v>V</v>
      </c>
      <c r="U13" s="29">
        <f t="shared" si="8"/>
        <v>42804</v>
      </c>
      <c r="V13" s="30" t="str">
        <f>IF(MOD(MATCH(U13,Vacances!$A$3:$A$202,1),2)=1," ","")</f>
        <v/>
      </c>
      <c r="W13" s="30" t="str">
        <f>IF(MOD(MATCH(U13,Vacances!$B$3:$B$202,1),2)=1," ","")</f>
        <v/>
      </c>
      <c r="X13" s="30" t="str">
        <f>IF(MOD(MATCH(U13,Vacances!$C$3:$C$202,1),2)=1," ","")</f>
        <v/>
      </c>
      <c r="Y13" s="31" t="str">
        <f>IF(U13="","",CONCATENATE(IF(ISERROR(MATCH(U13,'Jours fériés'!$D$4:$D$203,0)),"",INDEX('Jours fériés'!$A$4:$A$203,MATCH(U13,'Jours fériés'!$D$4:$D$203,0),1))," ",IF(ISERROR(MATCH(U13,#REF!,0)),"",INDEX(#REF!,MATCH(U13,#REF!,0),1))))</f>
        <v xml:space="preserve"> </v>
      </c>
      <c r="Z13" s="32"/>
      <c r="AA13" s="73" t="str">
        <f>IF(U13="","",IF(ISERROR(MATCH(U13,#REF!,0)),IF(WEEKDAY(U13)=5,INT((U13-DATE(YEAR(U13),1,1))/7+1),IF(AND(WEEKDAY(U13)=4,NOT( ISERROR(MATCH(U13+1,#REF!,0)))),INT((U13+1-DATE(YEAR(U13+1),1,1))/7+1),"")),INDEX(#REF!,MATCH(U13,#REF!,0),1)))</f>
        <v/>
      </c>
      <c r="AB13" s="28" t="str">
        <f t="shared" si="2"/>
        <v>L</v>
      </c>
      <c r="AC13" s="29">
        <f t="shared" si="9"/>
        <v>42835</v>
      </c>
      <c r="AD13" s="30" t="str">
        <f>IF(MOD(MATCH(AC13,Vacances!$A$3:$A$202,1),2)=1," ","")</f>
        <v/>
      </c>
      <c r="AE13" s="30" t="str">
        <f>IF(MOD(MATCH(AC13,Vacances!$B$3:$B$202,1),2)=1," ","")</f>
        <v xml:space="preserve"> </v>
      </c>
      <c r="AF13" s="30" t="str">
        <f>IF(MOD(MATCH(AC13,Vacances!$C$3:$C$202,1),2)=1," ","")</f>
        <v xml:space="preserve"> </v>
      </c>
      <c r="AG13" s="31" t="str">
        <f>IF(AC13="","",CONCATENATE(IF(ISERROR(MATCH(AC13,'Jours fériés'!$D$4:$D$203,0)),"",INDEX('Jours fériés'!$A$4:$A$203,MATCH(AC13,'Jours fériés'!$D$4:$D$203,0),1))," ",IF(ISERROR(MATCH(AC13,#REF!,0)),"",INDEX(#REF!,MATCH(AC13,#REF!,0),1))))</f>
        <v xml:space="preserve"> </v>
      </c>
      <c r="AH13" s="32"/>
      <c r="AI13" s="73" t="str">
        <f>IF(AC13="","",IF(ISERROR(MATCH(AC13,#REF!,0)),IF(WEEKDAY(AC13)=5,INT((AC13-DATE(YEAR(AC13),1,1))/7+1),IF(AND(WEEKDAY(AC13)=4,NOT( ISERROR(MATCH(AC13+1,#REF!,0)))),INT((AC13+1-DATE(YEAR(AC13+1),1,1))/7+1),"")),INDEX(#REF!,MATCH(AC13,#REF!,0),1)))</f>
        <v/>
      </c>
      <c r="AJ13" s="28" t="str">
        <f t="shared" si="3"/>
        <v>M</v>
      </c>
      <c r="AK13" s="29">
        <f t="shared" si="10"/>
        <v>42865</v>
      </c>
      <c r="AL13" s="30" t="str">
        <f>IF(MOD(MATCH(AK13,Vacances!$A$3:$A$202,1),2)=1," ","")</f>
        <v/>
      </c>
      <c r="AM13" s="30" t="str">
        <f>IF(MOD(MATCH(AK13,Vacances!$B$3:$B$202,1),2)=1," ","")</f>
        <v/>
      </c>
      <c r="AN13" s="30" t="str">
        <f>IF(MOD(MATCH(AK13,Vacances!$C$3:$C$202,1),2)=1," ","")</f>
        <v/>
      </c>
      <c r="AO13" s="31" t="str">
        <f>IF(AK13="","",CONCATENATE(IF(ISERROR(MATCH(AK13,'Jours fériés'!$D$4:$D$203,0)),"",INDEX('Jours fériés'!$A$4:$A$203,MATCH(AK13,'Jours fériés'!$D$4:$D$203,0),1))," ",IF(ISERROR(MATCH(AK13,#REF!,0)),"",INDEX(#REF!,MATCH(AK13,#REF!,0),1))))</f>
        <v xml:space="preserve"> </v>
      </c>
      <c r="AP13" s="32"/>
      <c r="AQ13" s="73" t="str">
        <f>IF(AK13="","",IF(ISERROR(MATCH(AK13,#REF!,0)),IF(WEEKDAY(AK13)=5,INT((AK13-DATE(YEAR(AK13),1,1))/7+1),IF(AND(WEEKDAY(AK13)=4,NOT( ISERROR(MATCH(AK13+1,#REF!,0)))),INT((AK13+1-DATE(YEAR(AK13+1),1,1))/7+1),"")),INDEX(#REF!,MATCH(AK13,#REF!,0),1)))</f>
        <v/>
      </c>
      <c r="AR13" s="28" t="str">
        <f t="shared" si="4"/>
        <v>S</v>
      </c>
      <c r="AS13" s="29">
        <f t="shared" si="11"/>
        <v>42896</v>
      </c>
      <c r="AT13" s="30" t="str">
        <f>IF(MOD(MATCH(AS13,Vacances!$A$3:$A$202,1),2)=1," ","")</f>
        <v/>
      </c>
      <c r="AU13" s="30" t="str">
        <f>IF(MOD(MATCH(AS13,Vacances!$B$3:$B$202,1),2)=1," ","")</f>
        <v/>
      </c>
      <c r="AV13" s="30" t="str">
        <f>IF(MOD(MATCH(AS13,Vacances!$C$3:$C$202,1),2)=1," ","")</f>
        <v/>
      </c>
      <c r="AW13" s="31" t="str">
        <f>IF(AS13="","",CONCATENATE(IF(ISERROR(MATCH(AS13,'Jours fériés'!$D$4:$D$203,0)),"",INDEX('Jours fériés'!$A$4:$A$203,MATCH(AS13,'Jours fériés'!$D$4:$D$203,0),1))," ",IF(ISERROR(MATCH(AS13,#REF!,0)),"",INDEX(#REF!,MATCH(AS13,#REF!,0),1))))</f>
        <v xml:space="preserve"> </v>
      </c>
      <c r="AX13" s="32"/>
      <c r="AY13" s="73" t="str">
        <f>IF(AS13="","",IF(ISERROR(MATCH(AS13,#REF!,0)),IF(WEEKDAY(AS13)=5,INT((AS13-DATE(YEAR(AS13),1,1))/7+1),IF(AND(WEEKDAY(AS13)=4,NOT( ISERROR(MATCH(AS13+1,#REF!,0)))),INT((AS13+1-DATE(YEAR(AS13+1),1,1))/7+1),"")),INDEX(#REF!,MATCH(AS13,#REF!,0),1)))</f>
        <v/>
      </c>
    </row>
    <row r="14" spans="1:51" ht="15" customHeight="1">
      <c r="A14" s="37"/>
      <c r="D14" s="28" t="str">
        <f t="shared" si="5"/>
        <v>M</v>
      </c>
      <c r="E14" s="29">
        <f t="shared" si="6"/>
        <v>42746</v>
      </c>
      <c r="F14" s="30" t="str">
        <f>IF(MOD(MATCH(E14,Vacances!$A$3:$A$202,1),2)=1," ","")</f>
        <v/>
      </c>
      <c r="G14" s="30" t="str">
        <f>IF(MOD(MATCH(E14,Vacances!$B$3:$B$202,1),2)=1," ","")</f>
        <v/>
      </c>
      <c r="H14" s="30" t="str">
        <f>IF(MOD(MATCH(E14,Vacances!$C$3:$C$202,1),2)=1," ","")</f>
        <v/>
      </c>
      <c r="I14" s="31" t="str">
        <f>IF(E14="","",CONCATENATE(IF(ISERROR(MATCH(E14,'Jours fériés'!$D$4:$D$203,0)),"",INDEX('Jours fériés'!$A$4:$A$203,MATCH(E14,'Jours fériés'!$D$4:$D$203,0),1))," ",IF(ISERROR(MATCH(E14,#REF!,0)),"",INDEX(#REF!,MATCH(E14,#REF!,0),1))))</f>
        <v xml:space="preserve"> </v>
      </c>
      <c r="J14" s="32"/>
      <c r="K14" s="73" t="str">
        <f>IF(E14="","",IF(ISERROR(MATCH(E14,#REF!,0)),IF(WEEKDAY(E14)=5,INT((E14-DATE(YEAR(E14),1,1))/7+1),IF(AND(WEEKDAY(E14)=4,NOT( ISERROR(MATCH(E14+1,#REF!,0)))),INT((E14+1-DATE(YEAR(E14+1),1,1))/7+1),"")),INDEX(#REF!,MATCH(E14,#REF!,0),1)))</f>
        <v/>
      </c>
      <c r="L14" s="28" t="str">
        <f t="shared" si="0"/>
        <v>S</v>
      </c>
      <c r="M14" s="29">
        <f t="shared" si="7"/>
        <v>42777</v>
      </c>
      <c r="N14" s="30" t="str">
        <f>IF(MOD(MATCH(M14,Vacances!$A$3:$A$202,1),2)=1," ","")</f>
        <v/>
      </c>
      <c r="O14" s="30" t="str">
        <f>IF(MOD(MATCH(M14,Vacances!$B$3:$B$202,1),2)=1," ","")</f>
        <v/>
      </c>
      <c r="P14" s="30" t="str">
        <f>IF(MOD(MATCH(M14,Vacances!$C$3:$C$202,1),2)=1," ","")</f>
        <v xml:space="preserve"> </v>
      </c>
      <c r="Q14" s="31" t="str">
        <f>IF(M14="","",CONCATENATE(IF(ISERROR(MATCH(M14,'Jours fériés'!$D$4:$D$203,0)),"",INDEX('Jours fériés'!$A$4:$A$203,MATCH(M14,'Jours fériés'!$D$4:$D$203,0),1))," ",IF(ISERROR(MATCH(M14,#REF!,0)),"",INDEX(#REF!,MATCH(M14,#REF!,0),1))))</f>
        <v xml:space="preserve"> </v>
      </c>
      <c r="R14" s="32"/>
      <c r="S14" s="73" t="str">
        <f>IF(M14="","",IF(ISERROR(MATCH(M14,#REF!,0)),IF(WEEKDAY(M14)=5,INT((M14-DATE(YEAR(M14),1,1))/7+1),IF(AND(WEEKDAY(M14)=4,NOT( ISERROR(MATCH(M14+1,#REF!,0)))),INT((M14+1-DATE(YEAR(M14+1),1,1))/7+1),"")),INDEX(#REF!,MATCH(M14,#REF!,0),1)))</f>
        <v/>
      </c>
      <c r="T14" s="28" t="str">
        <f t="shared" si="1"/>
        <v>S</v>
      </c>
      <c r="U14" s="29">
        <f t="shared" si="8"/>
        <v>42805</v>
      </c>
      <c r="V14" s="30" t="str">
        <f>IF(MOD(MATCH(U14,Vacances!$A$3:$A$202,1),2)=1," ","")</f>
        <v/>
      </c>
      <c r="W14" s="30" t="str">
        <f>IF(MOD(MATCH(U14,Vacances!$B$3:$B$202,1),2)=1," ","")</f>
        <v/>
      </c>
      <c r="X14" s="30" t="str">
        <f>IF(MOD(MATCH(U14,Vacances!$C$3:$C$202,1),2)=1," ","")</f>
        <v/>
      </c>
      <c r="Y14" s="31" t="str">
        <f>IF(U14="","",CONCATENATE(IF(ISERROR(MATCH(U14,'Jours fériés'!$D$4:$D$203,0)),"",INDEX('Jours fériés'!$A$4:$A$203,MATCH(U14,'Jours fériés'!$D$4:$D$203,0),1))," ",IF(ISERROR(MATCH(U14,#REF!,0)),"",INDEX(#REF!,MATCH(U14,#REF!,0),1))))</f>
        <v xml:space="preserve"> </v>
      </c>
      <c r="Z14" s="32"/>
      <c r="AA14" s="73" t="str">
        <f>IF(U14="","",IF(ISERROR(MATCH(U14,#REF!,0)),IF(WEEKDAY(U14)=5,INT((U14-DATE(YEAR(U14),1,1))/7+1),IF(AND(WEEKDAY(U14)=4,NOT( ISERROR(MATCH(U14+1,#REF!,0)))),INT((U14+1-DATE(YEAR(U14+1),1,1))/7+1),"")),INDEX(#REF!,MATCH(U14,#REF!,0),1)))</f>
        <v/>
      </c>
      <c r="AB14" s="28" t="str">
        <f t="shared" si="2"/>
        <v>M</v>
      </c>
      <c r="AC14" s="29">
        <f t="shared" si="9"/>
        <v>42836</v>
      </c>
      <c r="AD14" s="30" t="str">
        <f>IF(MOD(MATCH(AC14,Vacances!$A$3:$A$202,1),2)=1," ","")</f>
        <v/>
      </c>
      <c r="AE14" s="30" t="str">
        <f>IF(MOD(MATCH(AC14,Vacances!$B$3:$B$202,1),2)=1," ","")</f>
        <v xml:space="preserve"> </v>
      </c>
      <c r="AF14" s="30" t="str">
        <f>IF(MOD(MATCH(AC14,Vacances!$C$3:$C$202,1),2)=1," ","")</f>
        <v xml:space="preserve"> </v>
      </c>
      <c r="AG14" s="31" t="str">
        <f>IF(AC14="","",CONCATENATE(IF(ISERROR(MATCH(AC14,'Jours fériés'!$D$4:$D$203,0)),"",INDEX('Jours fériés'!$A$4:$A$203,MATCH(AC14,'Jours fériés'!$D$4:$D$203,0),1))," ",IF(ISERROR(MATCH(AC14,#REF!,0)),"",INDEX(#REF!,MATCH(AC14,#REF!,0),1))))</f>
        <v xml:space="preserve"> </v>
      </c>
      <c r="AH14" s="32"/>
      <c r="AI14" s="73" t="str">
        <f>IF(AC14="","",IF(ISERROR(MATCH(AC14,#REF!,0)),IF(WEEKDAY(AC14)=5,INT((AC14-DATE(YEAR(AC14),1,1))/7+1),IF(AND(WEEKDAY(AC14)=4,NOT( ISERROR(MATCH(AC14+1,#REF!,0)))),INT((AC14+1-DATE(YEAR(AC14+1),1,1))/7+1),"")),INDEX(#REF!,MATCH(AC14,#REF!,0),1)))</f>
        <v/>
      </c>
      <c r="AJ14" s="28" t="str">
        <f t="shared" si="3"/>
        <v>J</v>
      </c>
      <c r="AK14" s="29">
        <f t="shared" si="10"/>
        <v>42866</v>
      </c>
      <c r="AL14" s="30" t="str">
        <f>IF(MOD(MATCH(AK14,Vacances!$A$3:$A$202,1),2)=1," ","")</f>
        <v/>
      </c>
      <c r="AM14" s="30" t="str">
        <f>IF(MOD(MATCH(AK14,Vacances!$B$3:$B$202,1),2)=1," ","")</f>
        <v/>
      </c>
      <c r="AN14" s="30" t="str">
        <f>IF(MOD(MATCH(AK14,Vacances!$C$3:$C$202,1),2)=1," ","")</f>
        <v/>
      </c>
      <c r="AO14" s="31" t="str">
        <f>IF(AK14="","",CONCATENATE(IF(ISERROR(MATCH(AK14,'Jours fériés'!$D$4:$D$203,0)),"",INDEX('Jours fériés'!$A$4:$A$203,MATCH(AK14,'Jours fériés'!$D$4:$D$203,0),1))," ",IF(ISERROR(MATCH(AK14,#REF!,0)),"",INDEX(#REF!,MATCH(AK14,#REF!,0),1))))</f>
        <v xml:space="preserve"> </v>
      </c>
      <c r="AP14" s="32"/>
      <c r="AQ14" s="73">
        <f>IF(AK14="","",IF(ISERROR(MATCH(AK14,#REF!,0)),IF(WEEKDAY(AK14)=5,INT((AK14-DATE(YEAR(AK14),1,1))/7+1),IF(AND(WEEKDAY(AK14)=4,NOT( ISERROR(MATCH(AK14+1,#REF!,0)))),INT((AK14+1-DATE(YEAR(AK14+1),1,1))/7+1),"")),INDEX(#REF!,MATCH(AK14,#REF!,0),1)))</f>
        <v>19</v>
      </c>
      <c r="AR14" s="28" t="str">
        <f t="shared" si="4"/>
        <v>D</v>
      </c>
      <c r="AS14" s="29">
        <f t="shared" si="11"/>
        <v>42897</v>
      </c>
      <c r="AT14" s="30" t="str">
        <f>IF(MOD(MATCH(AS14,Vacances!$A$3:$A$202,1),2)=1," ","")</f>
        <v/>
      </c>
      <c r="AU14" s="30" t="str">
        <f>IF(MOD(MATCH(AS14,Vacances!$B$3:$B$202,1),2)=1," ","")</f>
        <v/>
      </c>
      <c r="AV14" s="30" t="str">
        <f>IF(MOD(MATCH(AS14,Vacances!$C$3:$C$202,1),2)=1," ","")</f>
        <v/>
      </c>
      <c r="AW14" s="31" t="str">
        <f>IF(AS14="","",CONCATENATE(IF(ISERROR(MATCH(AS14,'Jours fériés'!$D$4:$D$203,0)),"",INDEX('Jours fériés'!$A$4:$A$203,MATCH(AS14,'Jours fériés'!$D$4:$D$203,0),1))," ",IF(ISERROR(MATCH(AS14,#REF!,0)),"",INDEX(#REF!,MATCH(AS14,#REF!,0),1))))</f>
        <v xml:space="preserve"> </v>
      </c>
      <c r="AX14" s="32"/>
      <c r="AY14" s="73" t="str">
        <f>IF(AS14="","",IF(ISERROR(MATCH(AS14,#REF!,0)),IF(WEEKDAY(AS14)=5,INT((AS14-DATE(YEAR(AS14),1,1))/7+1),IF(AND(WEEKDAY(AS14)=4,NOT( ISERROR(MATCH(AS14+1,#REF!,0)))),INT((AS14+1-DATE(YEAR(AS14+1),1,1))/7+1),"")),INDEX(#REF!,MATCH(AS14,#REF!,0),1)))</f>
        <v/>
      </c>
    </row>
    <row r="15" spans="1:51" ht="15" customHeight="1">
      <c r="A15" s="37"/>
      <c r="D15" s="28" t="str">
        <f t="shared" si="5"/>
        <v>J</v>
      </c>
      <c r="E15" s="29">
        <f t="shared" si="6"/>
        <v>42747</v>
      </c>
      <c r="F15" s="30" t="str">
        <f>IF(MOD(MATCH(E15,Vacances!$A$3:$A$202,1),2)=1," ","")</f>
        <v/>
      </c>
      <c r="G15" s="30" t="str">
        <f>IF(MOD(MATCH(E15,Vacances!$B$3:$B$202,1),2)=1," ","")</f>
        <v/>
      </c>
      <c r="H15" s="30" t="str">
        <f>IF(MOD(MATCH(E15,Vacances!$C$3:$C$202,1),2)=1," ","")</f>
        <v/>
      </c>
      <c r="I15" s="31" t="str">
        <f>IF(E15="","",CONCATENATE(IF(ISERROR(MATCH(E15,'Jours fériés'!$D$4:$D$203,0)),"",INDEX('Jours fériés'!$A$4:$A$203,MATCH(E15,'Jours fériés'!$D$4:$D$203,0),1))," ",IF(ISERROR(MATCH(E15,#REF!,0)),"",INDEX(#REF!,MATCH(E15,#REF!,0),1))))</f>
        <v xml:space="preserve"> </v>
      </c>
      <c r="J15" s="32"/>
      <c r="K15" s="73">
        <f>IF(E15="","",IF(ISERROR(MATCH(E15,#REF!,0)),IF(WEEKDAY(E15)=5,INT((E15-DATE(YEAR(E15),1,1))/7+1),IF(AND(WEEKDAY(E15)=4,NOT( ISERROR(MATCH(E15+1,#REF!,0)))),INT((E15+1-DATE(YEAR(E15+1),1,1))/7+1),"")),INDEX(#REF!,MATCH(E15,#REF!,0),1)))</f>
        <v>2</v>
      </c>
      <c r="L15" s="28" t="str">
        <f t="shared" si="0"/>
        <v>D</v>
      </c>
      <c r="M15" s="29">
        <f t="shared" si="7"/>
        <v>42778</v>
      </c>
      <c r="N15" s="30" t="str">
        <f>IF(MOD(MATCH(M15,Vacances!$A$3:$A$202,1),2)=1," ","")</f>
        <v/>
      </c>
      <c r="O15" s="30" t="str">
        <f>IF(MOD(MATCH(M15,Vacances!$B$3:$B$202,1),2)=1," ","")</f>
        <v xml:space="preserve"> </v>
      </c>
      <c r="P15" s="30" t="str">
        <f>IF(MOD(MATCH(M15,Vacances!$C$3:$C$202,1),2)=1," ","")</f>
        <v xml:space="preserve"> </v>
      </c>
      <c r="Q15" s="31" t="str">
        <f>IF(M15="","",CONCATENATE(IF(ISERROR(MATCH(M15,'Jours fériés'!$D$4:$D$203,0)),"",INDEX('Jours fériés'!$A$4:$A$203,MATCH(M15,'Jours fériés'!$D$4:$D$203,0),1))," ",IF(ISERROR(MATCH(M15,#REF!,0)),"",INDEX(#REF!,MATCH(M15,#REF!,0),1))))</f>
        <v xml:space="preserve"> </v>
      </c>
      <c r="R15" s="32"/>
      <c r="S15" s="73" t="str">
        <f>IF(M15="","",IF(ISERROR(MATCH(M15,#REF!,0)),IF(WEEKDAY(M15)=5,INT((M15-DATE(YEAR(M15),1,1))/7+1),IF(AND(WEEKDAY(M15)=4,NOT( ISERROR(MATCH(M15+1,#REF!,0)))),INT((M15+1-DATE(YEAR(M15+1),1,1))/7+1),"")),INDEX(#REF!,MATCH(M15,#REF!,0),1)))</f>
        <v/>
      </c>
      <c r="T15" s="28" t="str">
        <f t="shared" si="1"/>
        <v>D</v>
      </c>
      <c r="U15" s="29">
        <f t="shared" si="8"/>
        <v>42806</v>
      </c>
      <c r="V15" s="30" t="str">
        <f>IF(MOD(MATCH(U15,Vacances!$A$3:$A$202,1),2)=1," ","")</f>
        <v/>
      </c>
      <c r="W15" s="30" t="str">
        <f>IF(MOD(MATCH(U15,Vacances!$B$3:$B$202,1),2)=1," ","")</f>
        <v/>
      </c>
      <c r="X15" s="30" t="str">
        <f>IF(MOD(MATCH(U15,Vacances!$C$3:$C$202,1),2)=1," ","")</f>
        <v/>
      </c>
      <c r="Y15" s="31" t="str">
        <f>IF(U15="","",CONCATENATE(IF(ISERROR(MATCH(U15,'Jours fériés'!$D$4:$D$203,0)),"",INDEX('Jours fériés'!$A$4:$A$203,MATCH(U15,'Jours fériés'!$D$4:$D$203,0),1))," ",IF(ISERROR(MATCH(U15,#REF!,0)),"",INDEX(#REF!,MATCH(U15,#REF!,0),1))))</f>
        <v xml:space="preserve"> </v>
      </c>
      <c r="Z15" s="32"/>
      <c r="AA15" s="73" t="str">
        <f>IF(U15="","",IF(ISERROR(MATCH(U15,#REF!,0)),IF(WEEKDAY(U15)=5,INT((U15-DATE(YEAR(U15),1,1))/7+1),IF(AND(WEEKDAY(U15)=4,NOT( ISERROR(MATCH(U15+1,#REF!,0)))),INT((U15+1-DATE(YEAR(U15+1),1,1))/7+1),"")),INDEX(#REF!,MATCH(U15,#REF!,0),1)))</f>
        <v/>
      </c>
      <c r="AB15" s="28" t="str">
        <f t="shared" si="2"/>
        <v>M</v>
      </c>
      <c r="AC15" s="29">
        <f t="shared" si="9"/>
        <v>42837</v>
      </c>
      <c r="AD15" s="30" t="str">
        <f>IF(MOD(MATCH(AC15,Vacances!$A$3:$A$202,1),2)=1," ","")</f>
        <v/>
      </c>
      <c r="AE15" s="30" t="str">
        <f>IF(MOD(MATCH(AC15,Vacances!$B$3:$B$202,1),2)=1," ","")</f>
        <v xml:space="preserve"> </v>
      </c>
      <c r="AF15" s="30" t="str">
        <f>IF(MOD(MATCH(AC15,Vacances!$C$3:$C$202,1),2)=1," ","")</f>
        <v xml:space="preserve"> </v>
      </c>
      <c r="AG15" s="31" t="str">
        <f>IF(AC15="","",CONCATENATE(IF(ISERROR(MATCH(AC15,'Jours fériés'!$D$4:$D$203,0)),"",INDEX('Jours fériés'!$A$4:$A$203,MATCH(AC15,'Jours fériés'!$D$4:$D$203,0),1))," ",IF(ISERROR(MATCH(AC15,#REF!,0)),"",INDEX(#REF!,MATCH(AC15,#REF!,0),1))))</f>
        <v xml:space="preserve"> </v>
      </c>
      <c r="AH15" s="32"/>
      <c r="AI15" s="73" t="str">
        <f>IF(AC15="","",IF(ISERROR(MATCH(AC15,#REF!,0)),IF(WEEKDAY(AC15)=5,INT((AC15-DATE(YEAR(AC15),1,1))/7+1),IF(AND(WEEKDAY(AC15)=4,NOT( ISERROR(MATCH(AC15+1,#REF!,0)))),INT((AC15+1-DATE(YEAR(AC15+1),1,1))/7+1),"")),INDEX(#REF!,MATCH(AC15,#REF!,0),1)))</f>
        <v/>
      </c>
      <c r="AJ15" s="28" t="str">
        <f t="shared" si="3"/>
        <v>V</v>
      </c>
      <c r="AK15" s="29">
        <f t="shared" si="10"/>
        <v>42867</v>
      </c>
      <c r="AL15" s="30" t="str">
        <f>IF(MOD(MATCH(AK15,Vacances!$A$3:$A$202,1),2)=1," ","")</f>
        <v/>
      </c>
      <c r="AM15" s="30" t="str">
        <f>IF(MOD(MATCH(AK15,Vacances!$B$3:$B$202,1),2)=1," ","")</f>
        <v/>
      </c>
      <c r="AN15" s="30" t="str">
        <f>IF(MOD(MATCH(AK15,Vacances!$C$3:$C$202,1),2)=1," ","")</f>
        <v/>
      </c>
      <c r="AO15" s="31" t="str">
        <f>IF(AK15="","",CONCATENATE(IF(ISERROR(MATCH(AK15,'Jours fériés'!$D$4:$D$203,0)),"",INDEX('Jours fériés'!$A$4:$A$203,MATCH(AK15,'Jours fériés'!$D$4:$D$203,0),1))," ",IF(ISERROR(MATCH(AK15,#REF!,0)),"",INDEX(#REF!,MATCH(AK15,#REF!,0),1))))</f>
        <v xml:space="preserve"> </v>
      </c>
      <c r="AP15" s="32"/>
      <c r="AQ15" s="73" t="str">
        <f>IF(AK15="","",IF(ISERROR(MATCH(AK15,#REF!,0)),IF(WEEKDAY(AK15)=5,INT((AK15-DATE(YEAR(AK15),1,1))/7+1),IF(AND(WEEKDAY(AK15)=4,NOT( ISERROR(MATCH(AK15+1,#REF!,0)))),INT((AK15+1-DATE(YEAR(AK15+1),1,1))/7+1),"")),INDEX(#REF!,MATCH(AK15,#REF!,0),1)))</f>
        <v/>
      </c>
      <c r="AR15" s="28" t="str">
        <f t="shared" si="4"/>
        <v>L</v>
      </c>
      <c r="AS15" s="29">
        <f t="shared" si="11"/>
        <v>42898</v>
      </c>
      <c r="AT15" s="30" t="str">
        <f>IF(MOD(MATCH(AS15,Vacances!$A$3:$A$202,1),2)=1," ","")</f>
        <v/>
      </c>
      <c r="AU15" s="30" t="str">
        <f>IF(MOD(MATCH(AS15,Vacances!$B$3:$B$202,1),2)=1," ","")</f>
        <v/>
      </c>
      <c r="AV15" s="30" t="str">
        <f>IF(MOD(MATCH(AS15,Vacances!$C$3:$C$202,1),2)=1," ","")</f>
        <v/>
      </c>
      <c r="AW15" s="31" t="str">
        <f>IF(AS15="","",CONCATENATE(IF(ISERROR(MATCH(AS15,'Jours fériés'!$D$4:$D$203,0)),"",INDEX('Jours fériés'!$A$4:$A$203,MATCH(AS15,'Jours fériés'!$D$4:$D$203,0),1))," ",IF(ISERROR(MATCH(AS15,#REF!,0)),"",INDEX(#REF!,MATCH(AS15,#REF!,0),1))))</f>
        <v xml:space="preserve"> </v>
      </c>
      <c r="AX15" s="32"/>
      <c r="AY15" s="73" t="str">
        <f>IF(AS15="","",IF(ISERROR(MATCH(AS15,#REF!,0)),IF(WEEKDAY(AS15)=5,INT((AS15-DATE(YEAR(AS15),1,1))/7+1),IF(AND(WEEKDAY(AS15)=4,NOT( ISERROR(MATCH(AS15+1,#REF!,0)))),INT((AS15+1-DATE(YEAR(AS15+1),1,1))/7+1),"")),INDEX(#REF!,MATCH(AS15,#REF!,0),1)))</f>
        <v/>
      </c>
    </row>
    <row r="16" spans="1:51" ht="15" customHeight="1">
      <c r="A16" s="37"/>
      <c r="D16" s="28" t="str">
        <f t="shared" si="5"/>
        <v>V</v>
      </c>
      <c r="E16" s="29">
        <f t="shared" si="6"/>
        <v>42748</v>
      </c>
      <c r="F16" s="30" t="str">
        <f>IF(MOD(MATCH(E16,Vacances!$A$3:$A$202,1),2)=1," ","")</f>
        <v/>
      </c>
      <c r="G16" s="30" t="str">
        <f>IF(MOD(MATCH(E16,Vacances!$B$3:$B$202,1),2)=1," ","")</f>
        <v/>
      </c>
      <c r="H16" s="30" t="str">
        <f>IF(MOD(MATCH(E16,Vacances!$C$3:$C$202,1),2)=1," ","")</f>
        <v/>
      </c>
      <c r="I16" s="31" t="str">
        <f>IF(E16="","",CONCATENATE(IF(ISERROR(MATCH(E16,'Jours fériés'!$D$4:$D$203,0)),"",INDEX('Jours fériés'!$A$4:$A$203,MATCH(E16,'Jours fériés'!$D$4:$D$203,0),1))," ",IF(ISERROR(MATCH(E16,#REF!,0)),"",INDEX(#REF!,MATCH(E16,#REF!,0),1))))</f>
        <v xml:space="preserve"> </v>
      </c>
      <c r="J16" s="32"/>
      <c r="K16" s="73" t="str">
        <f>IF(E16="","",IF(ISERROR(MATCH(E16,#REF!,0)),IF(WEEKDAY(E16)=5,INT((E16-DATE(YEAR(E16),1,1))/7+1),IF(AND(WEEKDAY(E16)=4,NOT( ISERROR(MATCH(E16+1,#REF!,0)))),INT((E16+1-DATE(YEAR(E16+1),1,1))/7+1),"")),INDEX(#REF!,MATCH(E16,#REF!,0),1)))</f>
        <v/>
      </c>
      <c r="L16" s="28" t="str">
        <f t="shared" si="0"/>
        <v>L</v>
      </c>
      <c r="M16" s="29">
        <f t="shared" si="7"/>
        <v>42779</v>
      </c>
      <c r="N16" s="30" t="str">
        <f>IF(MOD(MATCH(M16,Vacances!$A$3:$A$202,1),2)=1," ","")</f>
        <v/>
      </c>
      <c r="O16" s="30" t="str">
        <f>IF(MOD(MATCH(M16,Vacances!$B$3:$B$202,1),2)=1," ","")</f>
        <v xml:space="preserve"> </v>
      </c>
      <c r="P16" s="30" t="str">
        <f>IF(MOD(MATCH(M16,Vacances!$C$3:$C$202,1),2)=1," ","")</f>
        <v xml:space="preserve"> </v>
      </c>
      <c r="Q16" s="31" t="str">
        <f>IF(M16="","",CONCATENATE(IF(ISERROR(MATCH(M16,'Jours fériés'!$D$4:$D$203,0)),"",INDEX('Jours fériés'!$A$4:$A$203,MATCH(M16,'Jours fériés'!$D$4:$D$203,0),1))," ",IF(ISERROR(MATCH(M16,#REF!,0)),"",INDEX(#REF!,MATCH(M16,#REF!,0),1))))</f>
        <v xml:space="preserve"> </v>
      </c>
      <c r="R16" s="32"/>
      <c r="S16" s="73" t="str">
        <f>IF(M16="","",IF(ISERROR(MATCH(M16,#REF!,0)),IF(WEEKDAY(M16)=5,INT((M16-DATE(YEAR(M16),1,1))/7+1),IF(AND(WEEKDAY(M16)=4,NOT( ISERROR(MATCH(M16+1,#REF!,0)))),INT((M16+1-DATE(YEAR(M16+1),1,1))/7+1),"")),INDEX(#REF!,MATCH(M16,#REF!,0),1)))</f>
        <v/>
      </c>
      <c r="T16" s="28" t="str">
        <f t="shared" si="1"/>
        <v>L</v>
      </c>
      <c r="U16" s="29">
        <f t="shared" si="8"/>
        <v>42807</v>
      </c>
      <c r="V16" s="30" t="str">
        <f>IF(MOD(MATCH(U16,Vacances!$A$3:$A$202,1),2)=1," ","")</f>
        <v/>
      </c>
      <c r="W16" s="30" t="str">
        <f>IF(MOD(MATCH(U16,Vacances!$B$3:$B$202,1),2)=1," ","")</f>
        <v/>
      </c>
      <c r="X16" s="30" t="str">
        <f>IF(MOD(MATCH(U16,Vacances!$C$3:$C$202,1),2)=1," ","")</f>
        <v/>
      </c>
      <c r="Y16" s="31" t="str">
        <f>IF(U16="","",CONCATENATE(IF(ISERROR(MATCH(U16,'Jours fériés'!$D$4:$D$203,0)),"",INDEX('Jours fériés'!$A$4:$A$203,MATCH(U16,'Jours fériés'!$D$4:$D$203,0),1))," ",IF(ISERROR(MATCH(U16,#REF!,0)),"",INDEX(#REF!,MATCH(U16,#REF!,0),1))))</f>
        <v xml:space="preserve"> </v>
      </c>
      <c r="Z16" s="32"/>
      <c r="AA16" s="73" t="str">
        <f>IF(U16="","",IF(ISERROR(MATCH(U16,#REF!,0)),IF(WEEKDAY(U16)=5,INT((U16-DATE(YEAR(U16),1,1))/7+1),IF(AND(WEEKDAY(U16)=4,NOT( ISERROR(MATCH(U16+1,#REF!,0)))),INT((U16+1-DATE(YEAR(U16+1),1,1))/7+1),"")),INDEX(#REF!,MATCH(U16,#REF!,0),1)))</f>
        <v/>
      </c>
      <c r="AB16" s="28" t="str">
        <f t="shared" si="2"/>
        <v>J</v>
      </c>
      <c r="AC16" s="29">
        <f t="shared" si="9"/>
        <v>42838</v>
      </c>
      <c r="AD16" s="30" t="str">
        <f>IF(MOD(MATCH(AC16,Vacances!$A$3:$A$202,1),2)=1," ","")</f>
        <v/>
      </c>
      <c r="AE16" s="30" t="str">
        <f>IF(MOD(MATCH(AC16,Vacances!$B$3:$B$202,1),2)=1," ","")</f>
        <v xml:space="preserve"> </v>
      </c>
      <c r="AF16" s="30" t="str">
        <f>IF(MOD(MATCH(AC16,Vacances!$C$3:$C$202,1),2)=1," ","")</f>
        <v xml:space="preserve"> </v>
      </c>
      <c r="AG16" s="31" t="str">
        <f>IF(AC16="","",CONCATENATE(IF(ISERROR(MATCH(AC16,'Jours fériés'!$D$4:$D$203,0)),"",INDEX('Jours fériés'!$A$4:$A$203,MATCH(AC16,'Jours fériés'!$D$4:$D$203,0),1))," ",IF(ISERROR(MATCH(AC16,#REF!,0)),"",INDEX(#REF!,MATCH(AC16,#REF!,0),1))))</f>
        <v xml:space="preserve"> </v>
      </c>
      <c r="AH16" s="32"/>
      <c r="AI16" s="73">
        <f>IF(AC16="","",IF(ISERROR(MATCH(AC16,#REF!,0)),IF(WEEKDAY(AC16)=5,INT((AC16-DATE(YEAR(AC16),1,1))/7+1),IF(AND(WEEKDAY(AC16)=4,NOT( ISERROR(MATCH(AC16+1,#REF!,0)))),INT((AC16+1-DATE(YEAR(AC16+1),1,1))/7+1),"")),INDEX(#REF!,MATCH(AC16,#REF!,0),1)))</f>
        <v>15</v>
      </c>
      <c r="AJ16" s="28" t="str">
        <f t="shared" si="3"/>
        <v>S</v>
      </c>
      <c r="AK16" s="29">
        <f t="shared" si="10"/>
        <v>42868</v>
      </c>
      <c r="AL16" s="30" t="str">
        <f>IF(MOD(MATCH(AK16,Vacances!$A$3:$A$202,1),2)=1," ","")</f>
        <v/>
      </c>
      <c r="AM16" s="30" t="str">
        <f>IF(MOD(MATCH(AK16,Vacances!$B$3:$B$202,1),2)=1," ","")</f>
        <v/>
      </c>
      <c r="AN16" s="30" t="str">
        <f>IF(MOD(MATCH(AK16,Vacances!$C$3:$C$202,1),2)=1," ","")</f>
        <v/>
      </c>
      <c r="AO16" s="31" t="str">
        <f>IF(AK16="","",CONCATENATE(IF(ISERROR(MATCH(AK16,'Jours fériés'!$D$4:$D$203,0)),"",INDEX('Jours fériés'!$A$4:$A$203,MATCH(AK16,'Jours fériés'!$D$4:$D$203,0),1))," ",IF(ISERROR(MATCH(AK16,#REF!,0)),"",INDEX(#REF!,MATCH(AK16,#REF!,0),1))))</f>
        <v xml:space="preserve"> </v>
      </c>
      <c r="AP16" s="32"/>
      <c r="AQ16" s="73" t="str">
        <f>IF(AK16="","",IF(ISERROR(MATCH(AK16,#REF!,0)),IF(WEEKDAY(AK16)=5,INT((AK16-DATE(YEAR(AK16),1,1))/7+1),IF(AND(WEEKDAY(AK16)=4,NOT( ISERROR(MATCH(AK16+1,#REF!,0)))),INT((AK16+1-DATE(YEAR(AK16+1),1,1))/7+1),"")),INDEX(#REF!,MATCH(AK16,#REF!,0),1)))</f>
        <v/>
      </c>
      <c r="AR16" s="28" t="str">
        <f t="shared" si="4"/>
        <v>M</v>
      </c>
      <c r="AS16" s="29">
        <f t="shared" si="11"/>
        <v>42899</v>
      </c>
      <c r="AT16" s="30" t="str">
        <f>IF(MOD(MATCH(AS16,Vacances!$A$3:$A$202,1),2)=1," ","")</f>
        <v/>
      </c>
      <c r="AU16" s="30" t="str">
        <f>IF(MOD(MATCH(AS16,Vacances!$B$3:$B$202,1),2)=1," ","")</f>
        <v/>
      </c>
      <c r="AV16" s="30" t="str">
        <f>IF(MOD(MATCH(AS16,Vacances!$C$3:$C$202,1),2)=1," ","")</f>
        <v/>
      </c>
      <c r="AW16" s="31" t="str">
        <f>IF(AS16="","",CONCATENATE(IF(ISERROR(MATCH(AS16,'Jours fériés'!$D$4:$D$203,0)),"",INDEX('Jours fériés'!$A$4:$A$203,MATCH(AS16,'Jours fériés'!$D$4:$D$203,0),1))," ",IF(ISERROR(MATCH(AS16,#REF!,0)),"",INDEX(#REF!,MATCH(AS16,#REF!,0),1))))</f>
        <v xml:space="preserve"> </v>
      </c>
      <c r="AX16" s="32"/>
      <c r="AY16" s="73" t="str">
        <f>IF(AS16="","",IF(ISERROR(MATCH(AS16,#REF!,0)),IF(WEEKDAY(AS16)=5,INT((AS16-DATE(YEAR(AS16),1,1))/7+1),IF(AND(WEEKDAY(AS16)=4,NOT( ISERROR(MATCH(AS16+1,#REF!,0)))),INT((AS16+1-DATE(YEAR(AS16+1),1,1))/7+1),"")),INDEX(#REF!,MATCH(AS16,#REF!,0),1)))</f>
        <v/>
      </c>
    </row>
    <row r="17" spans="1:51" ht="15" customHeight="1">
      <c r="A17" s="37"/>
      <c r="D17" s="28" t="str">
        <f t="shared" si="5"/>
        <v>S</v>
      </c>
      <c r="E17" s="29">
        <f t="shared" si="6"/>
        <v>42749</v>
      </c>
      <c r="F17" s="30" t="str">
        <f>IF(MOD(MATCH(E17,Vacances!$A$3:$A$202,1),2)=1," ","")</f>
        <v/>
      </c>
      <c r="G17" s="30" t="str">
        <f>IF(MOD(MATCH(E17,Vacances!$B$3:$B$202,1),2)=1," ","")</f>
        <v/>
      </c>
      <c r="H17" s="30" t="str">
        <f>IF(MOD(MATCH(E17,Vacances!$C$3:$C$202,1),2)=1," ","")</f>
        <v/>
      </c>
      <c r="I17" s="31" t="str">
        <f>IF(E17="","",CONCATENATE(IF(ISERROR(MATCH(E17,'Jours fériés'!$D$4:$D$203,0)),"",INDEX('Jours fériés'!$A$4:$A$203,MATCH(E17,'Jours fériés'!$D$4:$D$203,0),1))," ",IF(ISERROR(MATCH(E17,#REF!,0)),"",INDEX(#REF!,MATCH(E17,#REF!,0),1))))</f>
        <v xml:space="preserve"> </v>
      </c>
      <c r="J17" s="32"/>
      <c r="K17" s="73" t="str">
        <f>IF(E17="","",IF(ISERROR(MATCH(E17,#REF!,0)),IF(WEEKDAY(E17)=5,INT((E17-DATE(YEAR(E17),1,1))/7+1),IF(AND(WEEKDAY(E17)=4,NOT( ISERROR(MATCH(E17+1,#REF!,0)))),INT((E17+1-DATE(YEAR(E17+1),1,1))/7+1),"")),INDEX(#REF!,MATCH(E17,#REF!,0),1)))</f>
        <v/>
      </c>
      <c r="L17" s="28" t="str">
        <f t="shared" si="0"/>
        <v>M</v>
      </c>
      <c r="M17" s="29">
        <f t="shared" si="7"/>
        <v>42780</v>
      </c>
      <c r="N17" s="30" t="str">
        <f>IF(MOD(MATCH(M17,Vacances!$A$3:$A$202,1),2)=1," ","")</f>
        <v/>
      </c>
      <c r="O17" s="30" t="str">
        <f>IF(MOD(MATCH(M17,Vacances!$B$3:$B$202,1),2)=1," ","")</f>
        <v xml:space="preserve"> </v>
      </c>
      <c r="P17" s="30" t="str">
        <f>IF(MOD(MATCH(M17,Vacances!$C$3:$C$202,1),2)=1," ","")</f>
        <v xml:space="preserve"> </v>
      </c>
      <c r="Q17" s="31" t="str">
        <f>IF(M17="","",CONCATENATE(IF(ISERROR(MATCH(M17,'Jours fériés'!$D$4:$D$203,0)),"",INDEX('Jours fériés'!$A$4:$A$203,MATCH(M17,'Jours fériés'!$D$4:$D$203,0),1))," ",IF(ISERROR(MATCH(M17,#REF!,0)),"",INDEX(#REF!,MATCH(M17,#REF!,0),1))))</f>
        <v xml:space="preserve"> </v>
      </c>
      <c r="R17" s="32"/>
      <c r="S17" s="73" t="str">
        <f>IF(M17="","",IF(ISERROR(MATCH(M17,#REF!,0)),IF(WEEKDAY(M17)=5,INT((M17-DATE(YEAR(M17),1,1))/7+1),IF(AND(WEEKDAY(M17)=4,NOT( ISERROR(MATCH(M17+1,#REF!,0)))),INT((M17+1-DATE(YEAR(M17+1),1,1))/7+1),"")),INDEX(#REF!,MATCH(M17,#REF!,0),1)))</f>
        <v/>
      </c>
      <c r="T17" s="28" t="str">
        <f t="shared" si="1"/>
        <v>M</v>
      </c>
      <c r="U17" s="29">
        <f t="shared" si="8"/>
        <v>42808</v>
      </c>
      <c r="V17" s="30" t="str">
        <f>IF(MOD(MATCH(U17,Vacances!$A$3:$A$202,1),2)=1," ","")</f>
        <v/>
      </c>
      <c r="W17" s="30" t="str">
        <f>IF(MOD(MATCH(U17,Vacances!$B$3:$B$202,1),2)=1," ","")</f>
        <v/>
      </c>
      <c r="X17" s="30" t="str">
        <f>IF(MOD(MATCH(U17,Vacances!$C$3:$C$202,1),2)=1," ","")</f>
        <v/>
      </c>
      <c r="Y17" s="31" t="str">
        <f>IF(U17="","",CONCATENATE(IF(ISERROR(MATCH(U17,'Jours fériés'!$D$4:$D$203,0)),"",INDEX('Jours fériés'!$A$4:$A$203,MATCH(U17,'Jours fériés'!$D$4:$D$203,0),1))," ",IF(ISERROR(MATCH(U17,#REF!,0)),"",INDEX(#REF!,MATCH(U17,#REF!,0),1))))</f>
        <v xml:space="preserve"> </v>
      </c>
      <c r="Z17" s="32"/>
      <c r="AA17" s="73" t="str">
        <f>IF(U17="","",IF(ISERROR(MATCH(U17,#REF!,0)),IF(WEEKDAY(U17)=5,INT((U17-DATE(YEAR(U17),1,1))/7+1),IF(AND(WEEKDAY(U17)=4,NOT( ISERROR(MATCH(U17+1,#REF!,0)))),INT((U17+1-DATE(YEAR(U17+1),1,1))/7+1),"")),INDEX(#REF!,MATCH(U17,#REF!,0),1)))</f>
        <v/>
      </c>
      <c r="AB17" s="28" t="str">
        <f t="shared" si="2"/>
        <v>V</v>
      </c>
      <c r="AC17" s="29">
        <f t="shared" si="9"/>
        <v>42839</v>
      </c>
      <c r="AD17" s="30" t="str">
        <f>IF(MOD(MATCH(AC17,Vacances!$A$3:$A$202,1),2)=1," ","")</f>
        <v/>
      </c>
      <c r="AE17" s="30" t="str">
        <f>IF(MOD(MATCH(AC17,Vacances!$B$3:$B$202,1),2)=1," ","")</f>
        <v xml:space="preserve"> </v>
      </c>
      <c r="AF17" s="30" t="str">
        <f>IF(MOD(MATCH(AC17,Vacances!$C$3:$C$202,1),2)=1," ","")</f>
        <v xml:space="preserve"> </v>
      </c>
      <c r="AG17" s="31" t="str">
        <f>IF(AC17="","",CONCATENATE(IF(ISERROR(MATCH(AC17,'Jours fériés'!$D$4:$D$203,0)),"",INDEX('Jours fériés'!$A$4:$A$203,MATCH(AC17,'Jours fériés'!$D$4:$D$203,0),1))," ",IF(ISERROR(MATCH(AC17,#REF!,0)),"",INDEX(#REF!,MATCH(AC17,#REF!,0),1))))</f>
        <v xml:space="preserve"> </v>
      </c>
      <c r="AH17" s="32"/>
      <c r="AI17" s="73" t="str">
        <f>IF(AC17="","",IF(ISERROR(MATCH(AC17,#REF!,0)),IF(WEEKDAY(AC17)=5,INT((AC17-DATE(YEAR(AC17),1,1))/7+1),IF(AND(WEEKDAY(AC17)=4,NOT( ISERROR(MATCH(AC17+1,#REF!,0)))),INT((AC17+1-DATE(YEAR(AC17+1),1,1))/7+1),"")),INDEX(#REF!,MATCH(AC17,#REF!,0),1)))</f>
        <v/>
      </c>
      <c r="AJ17" s="28" t="str">
        <f t="shared" si="3"/>
        <v>D</v>
      </c>
      <c r="AK17" s="29">
        <f t="shared" si="10"/>
        <v>42869</v>
      </c>
      <c r="AL17" s="30" t="str">
        <f>IF(MOD(MATCH(AK17,Vacances!$A$3:$A$202,1),2)=1," ","")</f>
        <v/>
      </c>
      <c r="AM17" s="30" t="str">
        <f>IF(MOD(MATCH(AK17,Vacances!$B$3:$B$202,1),2)=1," ","")</f>
        <v/>
      </c>
      <c r="AN17" s="30" t="str">
        <f>IF(MOD(MATCH(AK17,Vacances!$C$3:$C$202,1),2)=1," ","")</f>
        <v/>
      </c>
      <c r="AO17" s="31" t="str">
        <f>IF(AK17="","",CONCATENATE(IF(ISERROR(MATCH(AK17,'Jours fériés'!$D$4:$D$203,0)),"",INDEX('Jours fériés'!$A$4:$A$203,MATCH(AK17,'Jours fériés'!$D$4:$D$203,0),1))," ",IF(ISERROR(MATCH(AK17,#REF!,0)),"",INDEX(#REF!,MATCH(AK17,#REF!,0),1))))</f>
        <v xml:space="preserve"> </v>
      </c>
      <c r="AP17" s="32"/>
      <c r="AQ17" s="73" t="str">
        <f>IF(AK17="","",IF(ISERROR(MATCH(AK17,#REF!,0)),IF(WEEKDAY(AK17)=5,INT((AK17-DATE(YEAR(AK17),1,1))/7+1),IF(AND(WEEKDAY(AK17)=4,NOT( ISERROR(MATCH(AK17+1,#REF!,0)))),INT((AK17+1-DATE(YEAR(AK17+1),1,1))/7+1),"")),INDEX(#REF!,MATCH(AK17,#REF!,0),1)))</f>
        <v/>
      </c>
      <c r="AR17" s="28" t="str">
        <f t="shared" si="4"/>
        <v>M</v>
      </c>
      <c r="AS17" s="29">
        <f t="shared" si="11"/>
        <v>42900</v>
      </c>
      <c r="AT17" s="30" t="str">
        <f>IF(MOD(MATCH(AS17,Vacances!$A$3:$A$202,1),2)=1," ","")</f>
        <v/>
      </c>
      <c r="AU17" s="30" t="str">
        <f>IF(MOD(MATCH(AS17,Vacances!$B$3:$B$202,1),2)=1," ","")</f>
        <v/>
      </c>
      <c r="AV17" s="30" t="str">
        <f>IF(MOD(MATCH(AS17,Vacances!$C$3:$C$202,1),2)=1," ","")</f>
        <v/>
      </c>
      <c r="AW17" s="31" t="str">
        <f>IF(AS17="","",CONCATENATE(IF(ISERROR(MATCH(AS17,'Jours fériés'!$D$4:$D$203,0)),"",INDEX('Jours fériés'!$A$4:$A$203,MATCH(AS17,'Jours fériés'!$D$4:$D$203,0),1))," ",IF(ISERROR(MATCH(AS17,#REF!,0)),"",INDEX(#REF!,MATCH(AS17,#REF!,0),1))))</f>
        <v xml:space="preserve"> </v>
      </c>
      <c r="AX17" s="32"/>
      <c r="AY17" s="73" t="str">
        <f>IF(AS17="","",IF(ISERROR(MATCH(AS17,#REF!,0)),IF(WEEKDAY(AS17)=5,INT((AS17-DATE(YEAR(AS17),1,1))/7+1),IF(AND(WEEKDAY(AS17)=4,NOT( ISERROR(MATCH(AS17+1,#REF!,0)))),INT((AS17+1-DATE(YEAR(AS17+1),1,1))/7+1),"")),INDEX(#REF!,MATCH(AS17,#REF!,0),1)))</f>
        <v/>
      </c>
    </row>
    <row r="18" spans="1:51" ht="15" customHeight="1">
      <c r="A18" s="37"/>
      <c r="D18" s="28" t="str">
        <f t="shared" si="5"/>
        <v>D</v>
      </c>
      <c r="E18" s="29">
        <f t="shared" si="6"/>
        <v>42750</v>
      </c>
      <c r="F18" s="30" t="str">
        <f>IF(MOD(MATCH(E18,Vacances!$A$3:$A$202,1),2)=1," ","")</f>
        <v/>
      </c>
      <c r="G18" s="30" t="str">
        <f>IF(MOD(MATCH(E18,Vacances!$B$3:$B$202,1),2)=1," ","")</f>
        <v/>
      </c>
      <c r="H18" s="30" t="str">
        <f>IF(MOD(MATCH(E18,Vacances!$C$3:$C$202,1),2)=1," ","")</f>
        <v/>
      </c>
      <c r="I18" s="31" t="str">
        <f>IF(E18="","",CONCATENATE(IF(ISERROR(MATCH(E18,'Jours fériés'!$D$4:$D$203,0)),"",INDEX('Jours fériés'!$A$4:$A$203,MATCH(E18,'Jours fériés'!$D$4:$D$203,0),1))," ",IF(ISERROR(MATCH(E18,#REF!,0)),"",INDEX(#REF!,MATCH(E18,#REF!,0),1))))</f>
        <v xml:space="preserve"> </v>
      </c>
      <c r="J18" s="32"/>
      <c r="K18" s="73" t="str">
        <f>IF(E18="","",IF(ISERROR(MATCH(E18,#REF!,0)),IF(WEEKDAY(E18)=5,INT((E18-DATE(YEAR(E18),1,1))/7+1),IF(AND(WEEKDAY(E18)=4,NOT( ISERROR(MATCH(E18+1,#REF!,0)))),INT((E18+1-DATE(YEAR(E18+1),1,1))/7+1),"")),INDEX(#REF!,MATCH(E18,#REF!,0),1)))</f>
        <v/>
      </c>
      <c r="L18" s="28" t="str">
        <f t="shared" si="0"/>
        <v>M</v>
      </c>
      <c r="M18" s="29">
        <f t="shared" si="7"/>
        <v>42781</v>
      </c>
      <c r="N18" s="30" t="str">
        <f>IF(MOD(MATCH(M18,Vacances!$A$3:$A$202,1),2)=1," ","")</f>
        <v/>
      </c>
      <c r="O18" s="30" t="str">
        <f>IF(MOD(MATCH(M18,Vacances!$B$3:$B$202,1),2)=1," ","")</f>
        <v xml:space="preserve"> </v>
      </c>
      <c r="P18" s="30" t="str">
        <f>IF(MOD(MATCH(M18,Vacances!$C$3:$C$202,1),2)=1," ","")</f>
        <v xml:space="preserve"> </v>
      </c>
      <c r="Q18" s="31" t="str">
        <f>IF(M18="","",CONCATENATE(IF(ISERROR(MATCH(M18,'Jours fériés'!$D$4:$D$203,0)),"",INDEX('Jours fériés'!$A$4:$A$203,MATCH(M18,'Jours fériés'!$D$4:$D$203,0),1))," ",IF(ISERROR(MATCH(M18,#REF!,0)),"",INDEX(#REF!,MATCH(M18,#REF!,0),1))))</f>
        <v xml:space="preserve"> </v>
      </c>
      <c r="R18" s="32"/>
      <c r="S18" s="73" t="str">
        <f>IF(M18="","",IF(ISERROR(MATCH(M18,#REF!,0)),IF(WEEKDAY(M18)=5,INT((M18-DATE(YEAR(M18),1,1))/7+1),IF(AND(WEEKDAY(M18)=4,NOT( ISERROR(MATCH(M18+1,#REF!,0)))),INT((M18+1-DATE(YEAR(M18+1),1,1))/7+1),"")),INDEX(#REF!,MATCH(M18,#REF!,0),1)))</f>
        <v/>
      </c>
      <c r="T18" s="28" t="str">
        <f t="shared" si="1"/>
        <v>M</v>
      </c>
      <c r="U18" s="29">
        <f t="shared" si="8"/>
        <v>42809</v>
      </c>
      <c r="V18" s="30" t="str">
        <f>IF(MOD(MATCH(U18,Vacances!$A$3:$A$202,1),2)=1," ","")</f>
        <v/>
      </c>
      <c r="W18" s="30" t="str">
        <f>IF(MOD(MATCH(U18,Vacances!$B$3:$B$202,1),2)=1," ","")</f>
        <v/>
      </c>
      <c r="X18" s="30" t="str">
        <f>IF(MOD(MATCH(U18,Vacances!$C$3:$C$202,1),2)=1," ","")</f>
        <v/>
      </c>
      <c r="Y18" s="31" t="str">
        <f>IF(U18="","",CONCATENATE(IF(ISERROR(MATCH(U18,'Jours fériés'!$D$4:$D$203,0)),"",INDEX('Jours fériés'!$A$4:$A$203,MATCH(U18,'Jours fériés'!$D$4:$D$203,0),1))," ",IF(ISERROR(MATCH(U18,#REF!,0)),"",INDEX(#REF!,MATCH(U18,#REF!,0),1))))</f>
        <v xml:space="preserve"> </v>
      </c>
      <c r="Z18" s="32"/>
      <c r="AA18" s="73" t="str">
        <f>IF(U18="","",IF(ISERROR(MATCH(U18,#REF!,0)),IF(WEEKDAY(U18)=5,INT((U18-DATE(YEAR(U18),1,1))/7+1),IF(AND(WEEKDAY(U18)=4,NOT( ISERROR(MATCH(U18+1,#REF!,0)))),INT((U18+1-DATE(YEAR(U18+1),1,1))/7+1),"")),INDEX(#REF!,MATCH(U18,#REF!,0),1)))</f>
        <v/>
      </c>
      <c r="AB18" s="28" t="str">
        <f t="shared" si="2"/>
        <v>S</v>
      </c>
      <c r="AC18" s="29">
        <f t="shared" si="9"/>
        <v>42840</v>
      </c>
      <c r="AD18" s="30" t="str">
        <f>IF(MOD(MATCH(AC18,Vacances!$A$3:$A$202,1),2)=1," ","")</f>
        <v/>
      </c>
      <c r="AE18" s="30" t="str">
        <f>IF(MOD(MATCH(AC18,Vacances!$B$3:$B$202,1),2)=1," ","")</f>
        <v xml:space="preserve"> </v>
      </c>
      <c r="AF18" s="30" t="str">
        <f>IF(MOD(MATCH(AC18,Vacances!$C$3:$C$202,1),2)=1," ","")</f>
        <v xml:space="preserve"> </v>
      </c>
      <c r="AG18" s="31" t="str">
        <f>IF(AC18="","",CONCATENATE(IF(ISERROR(MATCH(AC18,'Jours fériés'!$D$4:$D$203,0)),"",INDEX('Jours fériés'!$A$4:$A$203,MATCH(AC18,'Jours fériés'!$D$4:$D$203,0),1))," ",IF(ISERROR(MATCH(AC18,#REF!,0)),"",INDEX(#REF!,MATCH(AC18,#REF!,0),1))))</f>
        <v xml:space="preserve"> </v>
      </c>
      <c r="AH18" s="32"/>
      <c r="AI18" s="73" t="str">
        <f>IF(AC18="","",IF(ISERROR(MATCH(AC18,#REF!,0)),IF(WEEKDAY(AC18)=5,INT((AC18-DATE(YEAR(AC18),1,1))/7+1),IF(AND(WEEKDAY(AC18)=4,NOT( ISERROR(MATCH(AC18+1,#REF!,0)))),INT((AC18+1-DATE(YEAR(AC18+1),1,1))/7+1),"")),INDEX(#REF!,MATCH(AC18,#REF!,0),1)))</f>
        <v/>
      </c>
      <c r="AJ18" s="28" t="str">
        <f t="shared" si="3"/>
        <v>L</v>
      </c>
      <c r="AK18" s="29">
        <f t="shared" si="10"/>
        <v>42870</v>
      </c>
      <c r="AL18" s="30" t="str">
        <f>IF(MOD(MATCH(AK18,Vacances!$A$3:$A$202,1),2)=1," ","")</f>
        <v/>
      </c>
      <c r="AM18" s="30" t="str">
        <f>IF(MOD(MATCH(AK18,Vacances!$B$3:$B$202,1),2)=1," ","")</f>
        <v/>
      </c>
      <c r="AN18" s="30" t="str">
        <f>IF(MOD(MATCH(AK18,Vacances!$C$3:$C$202,1),2)=1," ","")</f>
        <v/>
      </c>
      <c r="AO18" s="31" t="str">
        <f>IF(AK18="","",CONCATENATE(IF(ISERROR(MATCH(AK18,'Jours fériés'!$D$4:$D$203,0)),"",INDEX('Jours fériés'!$A$4:$A$203,MATCH(AK18,'Jours fériés'!$D$4:$D$203,0),1))," ",IF(ISERROR(MATCH(AK18,#REF!,0)),"",INDEX(#REF!,MATCH(AK18,#REF!,0),1))))</f>
        <v xml:space="preserve"> </v>
      </c>
      <c r="AP18" s="32"/>
      <c r="AQ18" s="73" t="str">
        <f>IF(AK18="","",IF(ISERROR(MATCH(AK18,#REF!,0)),IF(WEEKDAY(AK18)=5,INT((AK18-DATE(YEAR(AK18),1,1))/7+1),IF(AND(WEEKDAY(AK18)=4,NOT( ISERROR(MATCH(AK18+1,#REF!,0)))),INT((AK18+1-DATE(YEAR(AK18+1),1,1))/7+1),"")),INDEX(#REF!,MATCH(AK18,#REF!,0),1)))</f>
        <v/>
      </c>
      <c r="AR18" s="28" t="str">
        <f t="shared" si="4"/>
        <v>J</v>
      </c>
      <c r="AS18" s="29">
        <f t="shared" si="11"/>
        <v>42901</v>
      </c>
      <c r="AT18" s="30" t="str">
        <f>IF(MOD(MATCH(AS18,Vacances!$A$3:$A$202,1),2)=1," ","")</f>
        <v/>
      </c>
      <c r="AU18" s="30" t="str">
        <f>IF(MOD(MATCH(AS18,Vacances!$B$3:$B$202,1),2)=1," ","")</f>
        <v/>
      </c>
      <c r="AV18" s="30" t="str">
        <f>IF(MOD(MATCH(AS18,Vacances!$C$3:$C$202,1),2)=1," ","")</f>
        <v/>
      </c>
      <c r="AW18" s="31" t="str">
        <f>IF(AS18="","",CONCATENATE(IF(ISERROR(MATCH(AS18,'Jours fériés'!$D$4:$D$203,0)),"",INDEX('Jours fériés'!$A$4:$A$203,MATCH(AS18,'Jours fériés'!$D$4:$D$203,0),1))," ",IF(ISERROR(MATCH(AS18,#REF!,0)),"",INDEX(#REF!,MATCH(AS18,#REF!,0),1))))</f>
        <v xml:space="preserve"> </v>
      </c>
      <c r="AX18" s="32"/>
      <c r="AY18" s="73">
        <f>IF(AS18="","",IF(ISERROR(MATCH(AS18,#REF!,0)),IF(WEEKDAY(AS18)=5,INT((AS18-DATE(YEAR(AS18),1,1))/7+1),IF(AND(WEEKDAY(AS18)=4,NOT( ISERROR(MATCH(AS18+1,#REF!,0)))),INT((AS18+1-DATE(YEAR(AS18+1),1,1))/7+1),"")),INDEX(#REF!,MATCH(AS18,#REF!,0),1)))</f>
        <v>24</v>
      </c>
    </row>
    <row r="19" spans="1:51" ht="15" customHeight="1">
      <c r="A19" s="37"/>
      <c r="D19" s="28" t="str">
        <f t="shared" si="5"/>
        <v>L</v>
      </c>
      <c r="E19" s="29">
        <f t="shared" si="6"/>
        <v>42751</v>
      </c>
      <c r="F19" s="30" t="str">
        <f>IF(MOD(MATCH(E19,Vacances!$A$3:$A$202,1),2)=1," ","")</f>
        <v/>
      </c>
      <c r="G19" s="30" t="str">
        <f>IF(MOD(MATCH(E19,Vacances!$B$3:$B$202,1),2)=1," ","")</f>
        <v/>
      </c>
      <c r="H19" s="30" t="str">
        <f>IF(MOD(MATCH(E19,Vacances!$C$3:$C$202,1),2)=1," ","")</f>
        <v/>
      </c>
      <c r="I19" s="31" t="str">
        <f>IF(E19="","",CONCATENATE(IF(ISERROR(MATCH(E19,'Jours fériés'!$D$4:$D$203,0)),"",INDEX('Jours fériés'!$A$4:$A$203,MATCH(E19,'Jours fériés'!$D$4:$D$203,0),1))," ",IF(ISERROR(MATCH(E19,#REF!,0)),"",INDEX(#REF!,MATCH(E19,#REF!,0),1))))</f>
        <v xml:space="preserve"> </v>
      </c>
      <c r="J19" s="32"/>
      <c r="K19" s="73" t="str">
        <f>IF(E19="","",IF(ISERROR(MATCH(E19,#REF!,0)),IF(WEEKDAY(E19)=5,INT((E19-DATE(YEAR(E19),1,1))/7+1),IF(AND(WEEKDAY(E19)=4,NOT( ISERROR(MATCH(E19+1,#REF!,0)))),INT((E19+1-DATE(YEAR(E19+1),1,1))/7+1),"")),INDEX(#REF!,MATCH(E19,#REF!,0),1)))</f>
        <v/>
      </c>
      <c r="L19" s="28" t="str">
        <f t="shared" si="0"/>
        <v>J</v>
      </c>
      <c r="M19" s="29">
        <f t="shared" si="7"/>
        <v>42782</v>
      </c>
      <c r="N19" s="30" t="str">
        <f>IF(MOD(MATCH(M19,Vacances!$A$3:$A$202,1),2)=1," ","")</f>
        <v/>
      </c>
      <c r="O19" s="30" t="str">
        <f>IF(MOD(MATCH(M19,Vacances!$B$3:$B$202,1),2)=1," ","")</f>
        <v xml:space="preserve"> </v>
      </c>
      <c r="P19" s="30" t="str">
        <f>IF(MOD(MATCH(M19,Vacances!$C$3:$C$202,1),2)=1," ","")</f>
        <v xml:space="preserve"> </v>
      </c>
      <c r="Q19" s="31" t="str">
        <f>IF(M19="","",CONCATENATE(IF(ISERROR(MATCH(M19,'Jours fériés'!$D$4:$D$203,0)),"",INDEX('Jours fériés'!$A$4:$A$203,MATCH(M19,'Jours fériés'!$D$4:$D$203,0),1))," ",IF(ISERROR(MATCH(M19,#REF!,0)),"",INDEX(#REF!,MATCH(M19,#REF!,0),1))))</f>
        <v xml:space="preserve"> </v>
      </c>
      <c r="R19" s="32"/>
      <c r="S19" s="73">
        <f>IF(M19="","",IF(ISERROR(MATCH(M19,#REF!,0)),IF(WEEKDAY(M19)=5,INT((M19-DATE(YEAR(M19),1,1))/7+1),IF(AND(WEEKDAY(M19)=4,NOT( ISERROR(MATCH(M19+1,#REF!,0)))),INT((M19+1-DATE(YEAR(M19+1),1,1))/7+1),"")),INDEX(#REF!,MATCH(M19,#REF!,0),1)))</f>
        <v>7</v>
      </c>
      <c r="T19" s="28" t="str">
        <f t="shared" si="1"/>
        <v>J</v>
      </c>
      <c r="U19" s="29">
        <f t="shared" si="8"/>
        <v>42810</v>
      </c>
      <c r="V19" s="30" t="str">
        <f>IF(MOD(MATCH(U19,Vacances!$A$3:$A$202,1),2)=1," ","")</f>
        <v/>
      </c>
      <c r="W19" s="30" t="str">
        <f>IF(MOD(MATCH(U19,Vacances!$B$3:$B$202,1),2)=1," ","")</f>
        <v/>
      </c>
      <c r="X19" s="30" t="str">
        <f>IF(MOD(MATCH(U19,Vacances!$C$3:$C$202,1),2)=1," ","")</f>
        <v/>
      </c>
      <c r="Y19" s="31" t="str">
        <f>IF(U19="","",CONCATENATE(IF(ISERROR(MATCH(U19,'Jours fériés'!$D$4:$D$203,0)),"",INDEX('Jours fériés'!$A$4:$A$203,MATCH(U19,'Jours fériés'!$D$4:$D$203,0),1))," ",IF(ISERROR(MATCH(U19,#REF!,0)),"",INDEX(#REF!,MATCH(U19,#REF!,0),1))))</f>
        <v xml:space="preserve"> </v>
      </c>
      <c r="Z19" s="32"/>
      <c r="AA19" s="73">
        <f>IF(U19="","",IF(ISERROR(MATCH(U19,#REF!,0)),IF(WEEKDAY(U19)=5,INT((U19-DATE(YEAR(U19),1,1))/7+1),IF(AND(WEEKDAY(U19)=4,NOT( ISERROR(MATCH(U19+1,#REF!,0)))),INT((U19+1-DATE(YEAR(U19+1),1,1))/7+1),"")),INDEX(#REF!,MATCH(U19,#REF!,0),1)))</f>
        <v>11</v>
      </c>
      <c r="AB19" s="28" t="str">
        <f t="shared" si="2"/>
        <v>D</v>
      </c>
      <c r="AC19" s="29">
        <f t="shared" si="9"/>
        <v>42841</v>
      </c>
      <c r="AD19" s="30" t="str">
        <f>IF(MOD(MATCH(AC19,Vacances!$A$3:$A$202,1),2)=1," ","")</f>
        <v xml:space="preserve"> </v>
      </c>
      <c r="AE19" s="30" t="str">
        <f>IF(MOD(MATCH(AC19,Vacances!$B$3:$B$202,1),2)=1," ","")</f>
        <v xml:space="preserve"> </v>
      </c>
      <c r="AF19" s="30" t="str">
        <f>IF(MOD(MATCH(AC19,Vacances!$C$3:$C$202,1),2)=1," ","")</f>
        <v xml:space="preserve"> </v>
      </c>
      <c r="AG19" s="31" t="str">
        <f>IF(AC19="","",CONCATENATE(IF(ISERROR(MATCH(AC19,'Jours fériés'!$D$4:$D$203,0)),"",INDEX('Jours fériés'!$A$4:$A$203,MATCH(AC19,'Jours fériés'!$D$4:$D$203,0),1))," ",IF(ISERROR(MATCH(AC19,#REF!,0)),"",INDEX(#REF!,MATCH(AC19,#REF!,0),1))))</f>
        <v xml:space="preserve">Pâques </v>
      </c>
      <c r="AH19" s="32"/>
      <c r="AI19" s="73" t="str">
        <f>IF(AC19="","",IF(ISERROR(MATCH(AC19,#REF!,0)),IF(WEEKDAY(AC19)=5,INT((AC19-DATE(YEAR(AC19),1,1))/7+1),IF(AND(WEEKDAY(AC19)=4,NOT( ISERROR(MATCH(AC19+1,#REF!,0)))),INT((AC19+1-DATE(YEAR(AC19+1),1,1))/7+1),"")),INDEX(#REF!,MATCH(AC19,#REF!,0),1)))</f>
        <v/>
      </c>
      <c r="AJ19" s="28" t="str">
        <f t="shared" si="3"/>
        <v>M</v>
      </c>
      <c r="AK19" s="29">
        <f t="shared" si="10"/>
        <v>42871</v>
      </c>
      <c r="AL19" s="30" t="str">
        <f>IF(MOD(MATCH(AK19,Vacances!$A$3:$A$202,1),2)=1," ","")</f>
        <v/>
      </c>
      <c r="AM19" s="30" t="str">
        <f>IF(MOD(MATCH(AK19,Vacances!$B$3:$B$202,1),2)=1," ","")</f>
        <v/>
      </c>
      <c r="AN19" s="30" t="str">
        <f>IF(MOD(MATCH(AK19,Vacances!$C$3:$C$202,1),2)=1," ","")</f>
        <v/>
      </c>
      <c r="AO19" s="31" t="str">
        <f>IF(AK19="","",CONCATENATE(IF(ISERROR(MATCH(AK19,'Jours fériés'!$D$4:$D$203,0)),"",INDEX('Jours fériés'!$A$4:$A$203,MATCH(AK19,'Jours fériés'!$D$4:$D$203,0),1))," ",IF(ISERROR(MATCH(AK19,#REF!,0)),"",INDEX(#REF!,MATCH(AK19,#REF!,0),1))))</f>
        <v xml:space="preserve"> </v>
      </c>
      <c r="AP19" s="32"/>
      <c r="AQ19" s="73" t="str">
        <f>IF(AK19="","",IF(ISERROR(MATCH(AK19,#REF!,0)),IF(WEEKDAY(AK19)=5,INT((AK19-DATE(YEAR(AK19),1,1))/7+1),IF(AND(WEEKDAY(AK19)=4,NOT( ISERROR(MATCH(AK19+1,#REF!,0)))),INT((AK19+1-DATE(YEAR(AK19+1),1,1))/7+1),"")),INDEX(#REF!,MATCH(AK19,#REF!,0),1)))</f>
        <v/>
      </c>
      <c r="AR19" s="28" t="str">
        <f t="shared" si="4"/>
        <v>V</v>
      </c>
      <c r="AS19" s="29">
        <f t="shared" si="11"/>
        <v>42902</v>
      </c>
      <c r="AT19" s="30" t="str">
        <f>IF(MOD(MATCH(AS19,Vacances!$A$3:$A$202,1),2)=1," ","")</f>
        <v/>
      </c>
      <c r="AU19" s="30" t="str">
        <f>IF(MOD(MATCH(AS19,Vacances!$B$3:$B$202,1),2)=1," ","")</f>
        <v/>
      </c>
      <c r="AV19" s="30" t="str">
        <f>IF(MOD(MATCH(AS19,Vacances!$C$3:$C$202,1),2)=1," ","")</f>
        <v/>
      </c>
      <c r="AW19" s="31" t="str">
        <f>IF(AS19="","",CONCATENATE(IF(ISERROR(MATCH(AS19,'Jours fériés'!$D$4:$D$203,0)),"",INDEX('Jours fériés'!$A$4:$A$203,MATCH(AS19,'Jours fériés'!$D$4:$D$203,0),1))," ",IF(ISERROR(MATCH(AS19,#REF!,0)),"",INDEX(#REF!,MATCH(AS19,#REF!,0),1))))</f>
        <v xml:space="preserve"> </v>
      </c>
      <c r="AX19" s="32"/>
      <c r="AY19" s="73" t="str">
        <f>IF(AS19="","",IF(ISERROR(MATCH(AS19,#REF!,0)),IF(WEEKDAY(AS19)=5,INT((AS19-DATE(YEAR(AS19),1,1))/7+1),IF(AND(WEEKDAY(AS19)=4,NOT( ISERROR(MATCH(AS19+1,#REF!,0)))),INT((AS19+1-DATE(YEAR(AS19+1),1,1))/7+1),"")),INDEX(#REF!,MATCH(AS19,#REF!,0),1)))</f>
        <v/>
      </c>
    </row>
    <row r="20" spans="1:51" ht="15" customHeight="1">
      <c r="A20" s="37"/>
      <c r="D20" s="28" t="str">
        <f t="shared" si="5"/>
        <v>M</v>
      </c>
      <c r="E20" s="29">
        <f t="shared" si="6"/>
        <v>42752</v>
      </c>
      <c r="F20" s="30" t="str">
        <f>IF(MOD(MATCH(E20,Vacances!$A$3:$A$202,1),2)=1," ","")</f>
        <v/>
      </c>
      <c r="G20" s="30" t="str">
        <f>IF(MOD(MATCH(E20,Vacances!$B$3:$B$202,1),2)=1," ","")</f>
        <v/>
      </c>
      <c r="H20" s="30" t="str">
        <f>IF(MOD(MATCH(E20,Vacances!$C$3:$C$202,1),2)=1," ","")</f>
        <v/>
      </c>
      <c r="I20" s="31" t="str">
        <f>IF(E20="","",CONCATENATE(IF(ISERROR(MATCH(E20,'Jours fériés'!$D$4:$D$203,0)),"",INDEX('Jours fériés'!$A$4:$A$203,MATCH(E20,'Jours fériés'!$D$4:$D$203,0),1))," ",IF(ISERROR(MATCH(E20,#REF!,0)),"",INDEX(#REF!,MATCH(E20,#REF!,0),1))))</f>
        <v xml:space="preserve"> </v>
      </c>
      <c r="J20" s="32"/>
      <c r="K20" s="73" t="str">
        <f>IF(E20="","",IF(ISERROR(MATCH(E20,#REF!,0)),IF(WEEKDAY(E20)=5,INT((E20-DATE(YEAR(E20),1,1))/7+1),IF(AND(WEEKDAY(E20)=4,NOT( ISERROR(MATCH(E20+1,#REF!,0)))),INT((E20+1-DATE(YEAR(E20+1),1,1))/7+1),"")),INDEX(#REF!,MATCH(E20,#REF!,0),1)))</f>
        <v/>
      </c>
      <c r="L20" s="28" t="str">
        <f t="shared" si="0"/>
        <v>V</v>
      </c>
      <c r="M20" s="29">
        <f t="shared" si="7"/>
        <v>42783</v>
      </c>
      <c r="N20" s="30" t="str">
        <f>IF(MOD(MATCH(M20,Vacances!$A$3:$A$202,1),2)=1," ","")</f>
        <v/>
      </c>
      <c r="O20" s="30" t="str">
        <f>IF(MOD(MATCH(M20,Vacances!$B$3:$B$202,1),2)=1," ","")</f>
        <v xml:space="preserve"> </v>
      </c>
      <c r="P20" s="30" t="str">
        <f>IF(MOD(MATCH(M20,Vacances!$C$3:$C$202,1),2)=1," ","")</f>
        <v xml:space="preserve"> </v>
      </c>
      <c r="Q20" s="31" t="str">
        <f>IF(M20="","",CONCATENATE(IF(ISERROR(MATCH(M20,'Jours fériés'!$D$4:$D$203,0)),"",INDEX('Jours fériés'!$A$4:$A$203,MATCH(M20,'Jours fériés'!$D$4:$D$203,0),1))," ",IF(ISERROR(MATCH(M20,#REF!,0)),"",INDEX(#REF!,MATCH(M20,#REF!,0),1))))</f>
        <v xml:space="preserve"> </v>
      </c>
      <c r="R20" s="32"/>
      <c r="S20" s="73" t="str">
        <f>IF(M20="","",IF(ISERROR(MATCH(M20,#REF!,0)),IF(WEEKDAY(M20)=5,INT((M20-DATE(YEAR(M20),1,1))/7+1),IF(AND(WEEKDAY(M20)=4,NOT( ISERROR(MATCH(M20+1,#REF!,0)))),INT((M20+1-DATE(YEAR(M20+1),1,1))/7+1),"")),INDEX(#REF!,MATCH(M20,#REF!,0),1)))</f>
        <v/>
      </c>
      <c r="T20" s="28" t="str">
        <f t="shared" si="1"/>
        <v>V</v>
      </c>
      <c r="U20" s="29">
        <f t="shared" si="8"/>
        <v>42811</v>
      </c>
      <c r="V20" s="30" t="str">
        <f>IF(MOD(MATCH(U20,Vacances!$A$3:$A$202,1),2)=1," ","")</f>
        <v/>
      </c>
      <c r="W20" s="30" t="str">
        <f>IF(MOD(MATCH(U20,Vacances!$B$3:$B$202,1),2)=1," ","")</f>
        <v/>
      </c>
      <c r="X20" s="30" t="str">
        <f>IF(MOD(MATCH(U20,Vacances!$C$3:$C$202,1),2)=1," ","")</f>
        <v/>
      </c>
      <c r="Y20" s="31" t="str">
        <f>IF(U20="","",CONCATENATE(IF(ISERROR(MATCH(U20,'Jours fériés'!$D$4:$D$203,0)),"",INDEX('Jours fériés'!$A$4:$A$203,MATCH(U20,'Jours fériés'!$D$4:$D$203,0),1))," ",IF(ISERROR(MATCH(U20,#REF!,0)),"",INDEX(#REF!,MATCH(U20,#REF!,0),1))))</f>
        <v xml:space="preserve"> </v>
      </c>
      <c r="Z20" s="32"/>
      <c r="AA20" s="73" t="str">
        <f>IF(U20="","",IF(ISERROR(MATCH(U20,#REF!,0)),IF(WEEKDAY(U20)=5,INT((U20-DATE(YEAR(U20),1,1))/7+1),IF(AND(WEEKDAY(U20)=4,NOT( ISERROR(MATCH(U20+1,#REF!,0)))),INT((U20+1-DATE(YEAR(U20+1),1,1))/7+1),"")),INDEX(#REF!,MATCH(U20,#REF!,0),1)))</f>
        <v/>
      </c>
      <c r="AB20" s="28" t="str">
        <f t="shared" si="2"/>
        <v>L</v>
      </c>
      <c r="AC20" s="29">
        <f t="shared" si="9"/>
        <v>42842</v>
      </c>
      <c r="AD20" s="30" t="str">
        <f>IF(MOD(MATCH(AC20,Vacances!$A$3:$A$202,1),2)=1," ","")</f>
        <v xml:space="preserve"> </v>
      </c>
      <c r="AE20" s="30" t="str">
        <f>IF(MOD(MATCH(AC20,Vacances!$B$3:$B$202,1),2)=1," ","")</f>
        <v xml:space="preserve"> </v>
      </c>
      <c r="AF20" s="30" t="str">
        <f>IF(MOD(MATCH(AC20,Vacances!$C$3:$C$202,1),2)=1," ","")</f>
        <v xml:space="preserve"> </v>
      </c>
      <c r="AG20" s="31" t="str">
        <f>IF(AC20="","",CONCATENATE(IF(ISERROR(MATCH(AC20,'Jours fériés'!$D$4:$D$203,0)),"",INDEX('Jours fériés'!$A$4:$A$203,MATCH(AC20,'Jours fériés'!$D$4:$D$203,0),1))," ",IF(ISERROR(MATCH(AC20,#REF!,0)),"",INDEX(#REF!,MATCH(AC20,#REF!,0),1))))</f>
        <v xml:space="preserve">  </v>
      </c>
      <c r="AH20" s="32"/>
      <c r="AI20" s="73" t="str">
        <f>IF(AC20="","",IF(ISERROR(MATCH(AC20,#REF!,0)),IF(WEEKDAY(AC20)=5,INT((AC20-DATE(YEAR(AC20),1,1))/7+1),IF(AND(WEEKDAY(AC20)=4,NOT( ISERROR(MATCH(AC20+1,#REF!,0)))),INT((AC20+1-DATE(YEAR(AC20+1),1,1))/7+1),"")),INDEX(#REF!,MATCH(AC20,#REF!,0),1)))</f>
        <v/>
      </c>
      <c r="AJ20" s="28" t="str">
        <f t="shared" si="3"/>
        <v>M</v>
      </c>
      <c r="AK20" s="29">
        <f t="shared" si="10"/>
        <v>42872</v>
      </c>
      <c r="AL20" s="30" t="str">
        <f>IF(MOD(MATCH(AK20,Vacances!$A$3:$A$202,1),2)=1," ","")</f>
        <v/>
      </c>
      <c r="AM20" s="30" t="str">
        <f>IF(MOD(MATCH(AK20,Vacances!$B$3:$B$202,1),2)=1," ","")</f>
        <v/>
      </c>
      <c r="AN20" s="30" t="str">
        <f>IF(MOD(MATCH(AK20,Vacances!$C$3:$C$202,1),2)=1," ","")</f>
        <v/>
      </c>
      <c r="AO20" s="31" t="str">
        <f>IF(AK20="","",CONCATENATE(IF(ISERROR(MATCH(AK20,'Jours fériés'!$D$4:$D$203,0)),"",INDEX('Jours fériés'!$A$4:$A$203,MATCH(AK20,'Jours fériés'!$D$4:$D$203,0),1))," ",IF(ISERROR(MATCH(AK20,#REF!,0)),"",INDEX(#REF!,MATCH(AK20,#REF!,0),1))))</f>
        <v xml:space="preserve"> </v>
      </c>
      <c r="AP20" s="32"/>
      <c r="AQ20" s="73" t="str">
        <f>IF(AK20="","",IF(ISERROR(MATCH(AK20,#REF!,0)),IF(WEEKDAY(AK20)=5,INT((AK20-DATE(YEAR(AK20),1,1))/7+1),IF(AND(WEEKDAY(AK20)=4,NOT( ISERROR(MATCH(AK20+1,#REF!,0)))),INT((AK20+1-DATE(YEAR(AK20+1),1,1))/7+1),"")),INDEX(#REF!,MATCH(AK20,#REF!,0),1)))</f>
        <v/>
      </c>
      <c r="AR20" s="28" t="str">
        <f t="shared" si="4"/>
        <v>S</v>
      </c>
      <c r="AS20" s="29">
        <f t="shared" si="11"/>
        <v>42903</v>
      </c>
      <c r="AT20" s="30" t="str">
        <f>IF(MOD(MATCH(AS20,Vacances!$A$3:$A$202,1),2)=1," ","")</f>
        <v/>
      </c>
      <c r="AU20" s="30" t="str">
        <f>IF(MOD(MATCH(AS20,Vacances!$B$3:$B$202,1),2)=1," ","")</f>
        <v/>
      </c>
      <c r="AV20" s="30" t="str">
        <f>IF(MOD(MATCH(AS20,Vacances!$C$3:$C$202,1),2)=1," ","")</f>
        <v/>
      </c>
      <c r="AW20" s="31" t="str">
        <f>IF(AS20="","",CONCATENATE(IF(ISERROR(MATCH(AS20,'Jours fériés'!$D$4:$D$203,0)),"",INDEX('Jours fériés'!$A$4:$A$203,MATCH(AS20,'Jours fériés'!$D$4:$D$203,0),1))," ",IF(ISERROR(MATCH(AS20,#REF!,0)),"",INDEX(#REF!,MATCH(AS20,#REF!,0),1))))</f>
        <v xml:space="preserve"> </v>
      </c>
      <c r="AX20" s="32"/>
      <c r="AY20" s="73" t="str">
        <f>IF(AS20="","",IF(ISERROR(MATCH(AS20,#REF!,0)),IF(WEEKDAY(AS20)=5,INT((AS20-DATE(YEAR(AS20),1,1))/7+1),IF(AND(WEEKDAY(AS20)=4,NOT( ISERROR(MATCH(AS20+1,#REF!,0)))),INT((AS20+1-DATE(YEAR(AS20+1),1,1))/7+1),"")),INDEX(#REF!,MATCH(AS20,#REF!,0),1)))</f>
        <v/>
      </c>
    </row>
    <row r="21" spans="1:51" ht="15" customHeight="1">
      <c r="A21" s="37"/>
      <c r="D21" s="28" t="str">
        <f t="shared" si="5"/>
        <v>M</v>
      </c>
      <c r="E21" s="29">
        <f t="shared" si="6"/>
        <v>42753</v>
      </c>
      <c r="F21" s="30" t="str">
        <f>IF(MOD(MATCH(E21,Vacances!$A$3:$A$202,1),2)=1," ","")</f>
        <v/>
      </c>
      <c r="G21" s="30" t="str">
        <f>IF(MOD(MATCH(E21,Vacances!$B$3:$B$202,1),2)=1," ","")</f>
        <v/>
      </c>
      <c r="H21" s="30" t="str">
        <f>IF(MOD(MATCH(E21,Vacances!$C$3:$C$202,1),2)=1," ","")</f>
        <v/>
      </c>
      <c r="I21" s="31" t="str">
        <f>IF(E21="","",CONCATENATE(IF(ISERROR(MATCH(E21,'Jours fériés'!$D$4:$D$203,0)),"",INDEX('Jours fériés'!$A$4:$A$203,MATCH(E21,'Jours fériés'!$D$4:$D$203,0),1))," ",IF(ISERROR(MATCH(E21,#REF!,0)),"",INDEX(#REF!,MATCH(E21,#REF!,0),1))))</f>
        <v xml:space="preserve"> </v>
      </c>
      <c r="J21" s="32"/>
      <c r="K21" s="73" t="str">
        <f>IF(E21="","",IF(ISERROR(MATCH(E21,#REF!,0)),IF(WEEKDAY(E21)=5,INT((E21-DATE(YEAR(E21),1,1))/7+1),IF(AND(WEEKDAY(E21)=4,NOT( ISERROR(MATCH(E21+1,#REF!,0)))),INT((E21+1-DATE(YEAR(E21+1),1,1))/7+1),"")),INDEX(#REF!,MATCH(E21,#REF!,0),1)))</f>
        <v/>
      </c>
      <c r="L21" s="28" t="str">
        <f t="shared" si="0"/>
        <v>S</v>
      </c>
      <c r="M21" s="29">
        <f t="shared" si="7"/>
        <v>42784</v>
      </c>
      <c r="N21" s="30" t="str">
        <f>IF(MOD(MATCH(M21,Vacances!$A$3:$A$202,1),2)=1," ","")</f>
        <v/>
      </c>
      <c r="O21" s="30" t="str">
        <f>IF(MOD(MATCH(M21,Vacances!$B$3:$B$202,1),2)=1," ","")</f>
        <v xml:space="preserve"> </v>
      </c>
      <c r="P21" s="30" t="str">
        <f>IF(MOD(MATCH(M21,Vacances!$C$3:$C$202,1),2)=1," ","")</f>
        <v xml:space="preserve"> </v>
      </c>
      <c r="Q21" s="31" t="str">
        <f>IF(M21="","",CONCATENATE(IF(ISERROR(MATCH(M21,'Jours fériés'!$D$4:$D$203,0)),"",INDEX('Jours fériés'!$A$4:$A$203,MATCH(M21,'Jours fériés'!$D$4:$D$203,0),1))," ",IF(ISERROR(MATCH(M21,#REF!,0)),"",INDEX(#REF!,MATCH(M21,#REF!,0),1))))</f>
        <v xml:space="preserve"> </v>
      </c>
      <c r="R21" s="32"/>
      <c r="S21" s="73" t="str">
        <f>IF(M21="","",IF(ISERROR(MATCH(M21,#REF!,0)),IF(WEEKDAY(M21)=5,INT((M21-DATE(YEAR(M21),1,1))/7+1),IF(AND(WEEKDAY(M21)=4,NOT( ISERROR(MATCH(M21+1,#REF!,0)))),INT((M21+1-DATE(YEAR(M21+1),1,1))/7+1),"")),INDEX(#REF!,MATCH(M21,#REF!,0),1)))</f>
        <v/>
      </c>
      <c r="T21" s="28" t="str">
        <f t="shared" si="1"/>
        <v>S</v>
      </c>
      <c r="U21" s="29">
        <f t="shared" si="8"/>
        <v>42812</v>
      </c>
      <c r="V21" s="30" t="str">
        <f>IF(MOD(MATCH(U21,Vacances!$A$3:$A$202,1),2)=1," ","")</f>
        <v/>
      </c>
      <c r="W21" s="30" t="str">
        <f>IF(MOD(MATCH(U21,Vacances!$B$3:$B$202,1),2)=1," ","")</f>
        <v/>
      </c>
      <c r="X21" s="30" t="str">
        <f>IF(MOD(MATCH(U21,Vacances!$C$3:$C$202,1),2)=1," ","")</f>
        <v/>
      </c>
      <c r="Y21" s="31" t="str">
        <f>IF(U21="","",CONCATENATE(IF(ISERROR(MATCH(U21,'Jours fériés'!$D$4:$D$203,0)),"",INDEX('Jours fériés'!$A$4:$A$203,MATCH(U21,'Jours fériés'!$D$4:$D$203,0),1))," ",IF(ISERROR(MATCH(U21,#REF!,0)),"",INDEX(#REF!,MATCH(U21,#REF!,0),1))))</f>
        <v xml:space="preserve"> </v>
      </c>
      <c r="Z21" s="32"/>
      <c r="AA21" s="73" t="str">
        <f>IF(U21="","",IF(ISERROR(MATCH(U21,#REF!,0)),IF(WEEKDAY(U21)=5,INT((U21-DATE(YEAR(U21),1,1))/7+1),IF(AND(WEEKDAY(U21)=4,NOT( ISERROR(MATCH(U21+1,#REF!,0)))),INT((U21+1-DATE(YEAR(U21+1),1,1))/7+1),"")),INDEX(#REF!,MATCH(U21,#REF!,0),1)))</f>
        <v/>
      </c>
      <c r="AB21" s="28" t="str">
        <f t="shared" si="2"/>
        <v>M</v>
      </c>
      <c r="AC21" s="29">
        <f t="shared" si="9"/>
        <v>42843</v>
      </c>
      <c r="AD21" s="30" t="str">
        <f>IF(MOD(MATCH(AC21,Vacances!$A$3:$A$202,1),2)=1," ","")</f>
        <v xml:space="preserve"> </v>
      </c>
      <c r="AE21" s="30" t="str">
        <f>IF(MOD(MATCH(AC21,Vacances!$B$3:$B$202,1),2)=1," ","")</f>
        <v xml:space="preserve"> </v>
      </c>
      <c r="AF21" s="30" t="str">
        <f>IF(MOD(MATCH(AC21,Vacances!$C$3:$C$202,1),2)=1," ","")</f>
        <v/>
      </c>
      <c r="AG21" s="31" t="str">
        <f>IF(AC21="","",CONCATENATE(IF(ISERROR(MATCH(AC21,'Jours fériés'!$D$4:$D$203,0)),"",INDEX('Jours fériés'!$A$4:$A$203,MATCH(AC21,'Jours fériés'!$D$4:$D$203,0),1))," ",IF(ISERROR(MATCH(AC21,#REF!,0)),"",INDEX(#REF!,MATCH(AC21,#REF!,0),1))))</f>
        <v xml:space="preserve"> </v>
      </c>
      <c r="AH21" s="32"/>
      <c r="AI21" s="73" t="str">
        <f>IF(AC21="","",IF(ISERROR(MATCH(AC21,#REF!,0)),IF(WEEKDAY(AC21)=5,INT((AC21-DATE(YEAR(AC21),1,1))/7+1),IF(AND(WEEKDAY(AC21)=4,NOT( ISERROR(MATCH(AC21+1,#REF!,0)))),INT((AC21+1-DATE(YEAR(AC21+1),1,1))/7+1),"")),INDEX(#REF!,MATCH(AC21,#REF!,0),1)))</f>
        <v/>
      </c>
      <c r="AJ21" s="28" t="str">
        <f t="shared" si="3"/>
        <v>J</v>
      </c>
      <c r="AK21" s="29">
        <f t="shared" si="10"/>
        <v>42873</v>
      </c>
      <c r="AL21" s="30" t="str">
        <f>IF(MOD(MATCH(AK21,Vacances!$A$3:$A$202,1),2)=1," ","")</f>
        <v/>
      </c>
      <c r="AM21" s="30" t="str">
        <f>IF(MOD(MATCH(AK21,Vacances!$B$3:$B$202,1),2)=1," ","")</f>
        <v/>
      </c>
      <c r="AN21" s="30" t="str">
        <f>IF(MOD(MATCH(AK21,Vacances!$C$3:$C$202,1),2)=1," ","")</f>
        <v/>
      </c>
      <c r="AO21" s="31" t="str">
        <f>IF(AK21="","",CONCATENATE(IF(ISERROR(MATCH(AK21,'Jours fériés'!$D$4:$D$203,0)),"",INDEX('Jours fériés'!$A$4:$A$203,MATCH(AK21,'Jours fériés'!$D$4:$D$203,0),1))," ",IF(ISERROR(MATCH(AK21,#REF!,0)),"",INDEX(#REF!,MATCH(AK21,#REF!,0),1))))</f>
        <v xml:space="preserve"> </v>
      </c>
      <c r="AP21" s="32"/>
      <c r="AQ21" s="73">
        <f>IF(AK21="","",IF(ISERROR(MATCH(AK21,#REF!,0)),IF(WEEKDAY(AK21)=5,INT((AK21-DATE(YEAR(AK21),1,1))/7+1),IF(AND(WEEKDAY(AK21)=4,NOT( ISERROR(MATCH(AK21+1,#REF!,0)))),INT((AK21+1-DATE(YEAR(AK21+1),1,1))/7+1),"")),INDEX(#REF!,MATCH(AK21,#REF!,0),1)))</f>
        <v>20</v>
      </c>
      <c r="AR21" s="28" t="str">
        <f t="shared" si="4"/>
        <v>D</v>
      </c>
      <c r="AS21" s="29">
        <f t="shared" si="11"/>
        <v>42904</v>
      </c>
      <c r="AT21" s="30" t="str">
        <f>IF(MOD(MATCH(AS21,Vacances!$A$3:$A$202,1),2)=1," ","")</f>
        <v/>
      </c>
      <c r="AU21" s="30" t="str">
        <f>IF(MOD(MATCH(AS21,Vacances!$B$3:$B$202,1),2)=1," ","")</f>
        <v/>
      </c>
      <c r="AV21" s="30" t="str">
        <f>IF(MOD(MATCH(AS21,Vacances!$C$3:$C$202,1),2)=1," ","")</f>
        <v/>
      </c>
      <c r="AW21" s="31" t="str">
        <f>IF(AS21="","",CONCATENATE(IF(ISERROR(MATCH(AS21,'Jours fériés'!$D$4:$D$203,0)),"",INDEX('Jours fériés'!$A$4:$A$203,MATCH(AS21,'Jours fériés'!$D$4:$D$203,0),1))," ",IF(ISERROR(MATCH(AS21,#REF!,0)),"",INDEX(#REF!,MATCH(AS21,#REF!,0),1))))</f>
        <v xml:space="preserve"> </v>
      </c>
      <c r="AX21" s="32"/>
      <c r="AY21" s="73" t="str">
        <f>IF(AS21="","",IF(ISERROR(MATCH(AS21,#REF!,0)),IF(WEEKDAY(AS21)=5,INT((AS21-DATE(YEAR(AS21),1,1))/7+1),IF(AND(WEEKDAY(AS21)=4,NOT( ISERROR(MATCH(AS21+1,#REF!,0)))),INT((AS21+1-DATE(YEAR(AS21+1),1,1))/7+1),"")),INDEX(#REF!,MATCH(AS21,#REF!,0),1)))</f>
        <v/>
      </c>
    </row>
    <row r="22" spans="1:51" ht="15" customHeight="1">
      <c r="A22" s="37"/>
      <c r="D22" s="28" t="str">
        <f t="shared" si="5"/>
        <v>J</v>
      </c>
      <c r="E22" s="29">
        <f t="shared" si="6"/>
        <v>42754</v>
      </c>
      <c r="F22" s="30" t="str">
        <f>IF(MOD(MATCH(E22,Vacances!$A$3:$A$202,1),2)=1," ","")</f>
        <v/>
      </c>
      <c r="G22" s="30" t="str">
        <f>IF(MOD(MATCH(E22,Vacances!$B$3:$B$202,1),2)=1," ","")</f>
        <v/>
      </c>
      <c r="H22" s="30" t="str">
        <f>IF(MOD(MATCH(E22,Vacances!$C$3:$C$202,1),2)=1," ","")</f>
        <v/>
      </c>
      <c r="I22" s="31" t="str">
        <f>IF(E22="","",CONCATENATE(IF(ISERROR(MATCH(E22,'Jours fériés'!$D$4:$D$203,0)),"",INDEX('Jours fériés'!$A$4:$A$203,MATCH(E22,'Jours fériés'!$D$4:$D$203,0),1))," ",IF(ISERROR(MATCH(E22,#REF!,0)),"",INDEX(#REF!,MATCH(E22,#REF!,0),1))))</f>
        <v xml:space="preserve"> </v>
      </c>
      <c r="J22" s="32"/>
      <c r="K22" s="73">
        <f>IF(E22="","",IF(ISERROR(MATCH(E22,#REF!,0)),IF(WEEKDAY(E22)=5,INT((E22-DATE(YEAR(E22),1,1))/7+1),IF(AND(WEEKDAY(E22)=4,NOT( ISERROR(MATCH(E22+1,#REF!,0)))),INT((E22+1-DATE(YEAR(E22+1),1,1))/7+1),"")),INDEX(#REF!,MATCH(E22,#REF!,0),1)))</f>
        <v>3</v>
      </c>
      <c r="L22" s="28" t="str">
        <f t="shared" si="0"/>
        <v>D</v>
      </c>
      <c r="M22" s="29">
        <f t="shared" si="7"/>
        <v>42785</v>
      </c>
      <c r="N22" s="30" t="str">
        <f>IF(MOD(MATCH(M22,Vacances!$A$3:$A$202,1),2)=1," ","")</f>
        <v xml:space="preserve"> </v>
      </c>
      <c r="O22" s="30" t="str">
        <f>IF(MOD(MATCH(M22,Vacances!$B$3:$B$202,1),2)=1," ","")</f>
        <v xml:space="preserve"> </v>
      </c>
      <c r="P22" s="30" t="str">
        <f>IF(MOD(MATCH(M22,Vacances!$C$3:$C$202,1),2)=1," ","")</f>
        <v xml:space="preserve"> </v>
      </c>
      <c r="Q22" s="31" t="str">
        <f>IF(M22="","",CONCATENATE(IF(ISERROR(MATCH(M22,'Jours fériés'!$D$4:$D$203,0)),"",INDEX('Jours fériés'!$A$4:$A$203,MATCH(M22,'Jours fériés'!$D$4:$D$203,0),1))," ",IF(ISERROR(MATCH(M22,#REF!,0)),"",INDEX(#REF!,MATCH(M22,#REF!,0),1))))</f>
        <v xml:space="preserve"> </v>
      </c>
      <c r="R22" s="32"/>
      <c r="S22" s="73" t="str">
        <f>IF(M22="","",IF(ISERROR(MATCH(M22,#REF!,0)),IF(WEEKDAY(M22)=5,INT((M22-DATE(YEAR(M22),1,1))/7+1),IF(AND(WEEKDAY(M22)=4,NOT( ISERROR(MATCH(M22+1,#REF!,0)))),INT((M22+1-DATE(YEAR(M22+1),1,1))/7+1),"")),INDEX(#REF!,MATCH(M22,#REF!,0),1)))</f>
        <v/>
      </c>
      <c r="T22" s="28" t="str">
        <f t="shared" si="1"/>
        <v>D</v>
      </c>
      <c r="U22" s="29">
        <f t="shared" si="8"/>
        <v>42813</v>
      </c>
      <c r="V22" s="30" t="str">
        <f>IF(MOD(MATCH(U22,Vacances!$A$3:$A$202,1),2)=1," ","")</f>
        <v/>
      </c>
      <c r="W22" s="30" t="str">
        <f>IF(MOD(MATCH(U22,Vacances!$B$3:$B$202,1),2)=1," ","")</f>
        <v/>
      </c>
      <c r="X22" s="30" t="str">
        <f>IF(MOD(MATCH(U22,Vacances!$C$3:$C$202,1),2)=1," ","")</f>
        <v/>
      </c>
      <c r="Y22" s="31" t="str">
        <f>IF(U22="","",CONCATENATE(IF(ISERROR(MATCH(U22,'Jours fériés'!$D$4:$D$203,0)),"",INDEX('Jours fériés'!$A$4:$A$203,MATCH(U22,'Jours fériés'!$D$4:$D$203,0),1))," ",IF(ISERROR(MATCH(U22,#REF!,0)),"",INDEX(#REF!,MATCH(U22,#REF!,0),1))))</f>
        <v xml:space="preserve"> </v>
      </c>
      <c r="Z22" s="32"/>
      <c r="AA22" s="73" t="str">
        <f>IF(U22="","",IF(ISERROR(MATCH(U22,#REF!,0)),IF(WEEKDAY(U22)=5,INT((U22-DATE(YEAR(U22),1,1))/7+1),IF(AND(WEEKDAY(U22)=4,NOT( ISERROR(MATCH(U22+1,#REF!,0)))),INT((U22+1-DATE(YEAR(U22+1),1,1))/7+1),"")),INDEX(#REF!,MATCH(U22,#REF!,0),1)))</f>
        <v/>
      </c>
      <c r="AB22" s="28" t="str">
        <f t="shared" si="2"/>
        <v>M</v>
      </c>
      <c r="AC22" s="29">
        <f t="shared" si="9"/>
        <v>42844</v>
      </c>
      <c r="AD22" s="30" t="str">
        <f>IF(MOD(MATCH(AC22,Vacances!$A$3:$A$202,1),2)=1," ","")</f>
        <v xml:space="preserve"> </v>
      </c>
      <c r="AE22" s="30" t="str">
        <f>IF(MOD(MATCH(AC22,Vacances!$B$3:$B$202,1),2)=1," ","")</f>
        <v xml:space="preserve"> </v>
      </c>
      <c r="AF22" s="30" t="str">
        <f>IF(MOD(MATCH(AC22,Vacances!$C$3:$C$202,1),2)=1," ","")</f>
        <v/>
      </c>
      <c r="AG22" s="31" t="str">
        <f>IF(AC22="","",CONCATENATE(IF(ISERROR(MATCH(AC22,'Jours fériés'!$D$4:$D$203,0)),"",INDEX('Jours fériés'!$A$4:$A$203,MATCH(AC22,'Jours fériés'!$D$4:$D$203,0),1))," ",IF(ISERROR(MATCH(AC22,#REF!,0)),"",INDEX(#REF!,MATCH(AC22,#REF!,0),1))))</f>
        <v xml:space="preserve"> </v>
      </c>
      <c r="AH22" s="32"/>
      <c r="AI22" s="73" t="str">
        <f>IF(AC22="","",IF(ISERROR(MATCH(AC22,#REF!,0)),IF(WEEKDAY(AC22)=5,INT((AC22-DATE(YEAR(AC22),1,1))/7+1),IF(AND(WEEKDAY(AC22)=4,NOT( ISERROR(MATCH(AC22+1,#REF!,0)))),INT((AC22+1-DATE(YEAR(AC22+1),1,1))/7+1),"")),INDEX(#REF!,MATCH(AC22,#REF!,0),1)))</f>
        <v/>
      </c>
      <c r="AJ22" s="28" t="str">
        <f t="shared" si="3"/>
        <v>V</v>
      </c>
      <c r="AK22" s="29">
        <f t="shared" si="10"/>
        <v>42874</v>
      </c>
      <c r="AL22" s="30" t="str">
        <f>IF(MOD(MATCH(AK22,Vacances!$A$3:$A$202,1),2)=1," ","")</f>
        <v/>
      </c>
      <c r="AM22" s="30" t="str">
        <f>IF(MOD(MATCH(AK22,Vacances!$B$3:$B$202,1),2)=1," ","")</f>
        <v/>
      </c>
      <c r="AN22" s="30" t="str">
        <f>IF(MOD(MATCH(AK22,Vacances!$C$3:$C$202,1),2)=1," ","")</f>
        <v/>
      </c>
      <c r="AO22" s="31" t="str">
        <f>IF(AK22="","",CONCATENATE(IF(ISERROR(MATCH(AK22,'Jours fériés'!$D$4:$D$203,0)),"",INDEX('Jours fériés'!$A$4:$A$203,MATCH(AK22,'Jours fériés'!$D$4:$D$203,0),1))," ",IF(ISERROR(MATCH(AK22,#REF!,0)),"",INDEX(#REF!,MATCH(AK22,#REF!,0),1))))</f>
        <v xml:space="preserve"> </v>
      </c>
      <c r="AP22" s="32"/>
      <c r="AQ22" s="73" t="str">
        <f>IF(AK22="","",IF(ISERROR(MATCH(AK22,#REF!,0)),IF(WEEKDAY(AK22)=5,INT((AK22-DATE(YEAR(AK22),1,1))/7+1),IF(AND(WEEKDAY(AK22)=4,NOT( ISERROR(MATCH(AK22+1,#REF!,0)))),INT((AK22+1-DATE(YEAR(AK22+1),1,1))/7+1),"")),INDEX(#REF!,MATCH(AK22,#REF!,0),1)))</f>
        <v/>
      </c>
      <c r="AR22" s="28" t="str">
        <f t="shared" si="4"/>
        <v>L</v>
      </c>
      <c r="AS22" s="29">
        <f t="shared" si="11"/>
        <v>42905</v>
      </c>
      <c r="AT22" s="30" t="str">
        <f>IF(MOD(MATCH(AS22,Vacances!$A$3:$A$202,1),2)=1," ","")</f>
        <v/>
      </c>
      <c r="AU22" s="30" t="str">
        <f>IF(MOD(MATCH(AS22,Vacances!$B$3:$B$202,1),2)=1," ","")</f>
        <v/>
      </c>
      <c r="AV22" s="30" t="str">
        <f>IF(MOD(MATCH(AS22,Vacances!$C$3:$C$202,1),2)=1," ","")</f>
        <v/>
      </c>
      <c r="AW22" s="31" t="str">
        <f>IF(AS22="","",CONCATENATE(IF(ISERROR(MATCH(AS22,'Jours fériés'!$D$4:$D$203,0)),"",INDEX('Jours fériés'!$A$4:$A$203,MATCH(AS22,'Jours fériés'!$D$4:$D$203,0),1))," ",IF(ISERROR(MATCH(AS22,#REF!,0)),"",INDEX(#REF!,MATCH(AS22,#REF!,0),1))))</f>
        <v xml:space="preserve"> </v>
      </c>
      <c r="AX22" s="32"/>
      <c r="AY22" s="73" t="str">
        <f>IF(AS22="","",IF(ISERROR(MATCH(AS22,#REF!,0)),IF(WEEKDAY(AS22)=5,INT((AS22-DATE(YEAR(AS22),1,1))/7+1),IF(AND(WEEKDAY(AS22)=4,NOT( ISERROR(MATCH(AS22+1,#REF!,0)))),INT((AS22+1-DATE(YEAR(AS22+1),1,1))/7+1),"")),INDEX(#REF!,MATCH(AS22,#REF!,0),1)))</f>
        <v/>
      </c>
    </row>
    <row r="23" spans="1:51" ht="15" customHeight="1">
      <c r="A23" s="37"/>
      <c r="D23" s="28" t="str">
        <f t="shared" si="5"/>
        <v>V</v>
      </c>
      <c r="E23" s="29">
        <f t="shared" si="6"/>
        <v>42755</v>
      </c>
      <c r="F23" s="30" t="str">
        <f>IF(MOD(MATCH(E23,Vacances!$A$3:$A$202,1),2)=1," ","")</f>
        <v/>
      </c>
      <c r="G23" s="30" t="str">
        <f>IF(MOD(MATCH(E23,Vacances!$B$3:$B$202,1),2)=1," ","")</f>
        <v/>
      </c>
      <c r="H23" s="30" t="str">
        <f>IF(MOD(MATCH(E23,Vacances!$C$3:$C$202,1),2)=1," ","")</f>
        <v/>
      </c>
      <c r="I23" s="31" t="str">
        <f>IF(E23="","",CONCATENATE(IF(ISERROR(MATCH(E23,'Jours fériés'!$D$4:$D$203,0)),"",INDEX('Jours fériés'!$A$4:$A$203,MATCH(E23,'Jours fériés'!$D$4:$D$203,0),1))," ",IF(ISERROR(MATCH(E23,#REF!,0)),"",INDEX(#REF!,MATCH(E23,#REF!,0),1))))</f>
        <v xml:space="preserve"> </v>
      </c>
      <c r="J23" s="32"/>
      <c r="K23" s="73" t="str">
        <f>IF(E23="","",IF(ISERROR(MATCH(E23,#REF!,0)),IF(WEEKDAY(E23)=5,INT((E23-DATE(YEAR(E23),1,1))/7+1),IF(AND(WEEKDAY(E23)=4,NOT( ISERROR(MATCH(E23+1,#REF!,0)))),INT((E23+1-DATE(YEAR(E23+1),1,1))/7+1),"")),INDEX(#REF!,MATCH(E23,#REF!,0),1)))</f>
        <v/>
      </c>
      <c r="L23" s="28" t="str">
        <f t="shared" si="0"/>
        <v>L</v>
      </c>
      <c r="M23" s="29">
        <f t="shared" si="7"/>
        <v>42786</v>
      </c>
      <c r="N23" s="30" t="str">
        <f>IF(MOD(MATCH(M23,Vacances!$A$3:$A$202,1),2)=1," ","")</f>
        <v xml:space="preserve"> </v>
      </c>
      <c r="O23" s="30" t="str">
        <f>IF(MOD(MATCH(M23,Vacances!$B$3:$B$202,1),2)=1," ","")</f>
        <v xml:space="preserve"> </v>
      </c>
      <c r="P23" s="30" t="str">
        <f>IF(MOD(MATCH(M23,Vacances!$C$3:$C$202,1),2)=1," ","")</f>
        <v/>
      </c>
      <c r="Q23" s="31" t="str">
        <f>IF(M23="","",CONCATENATE(IF(ISERROR(MATCH(M23,'Jours fériés'!$D$4:$D$203,0)),"",INDEX('Jours fériés'!$A$4:$A$203,MATCH(M23,'Jours fériés'!$D$4:$D$203,0),1))," ",IF(ISERROR(MATCH(M23,#REF!,0)),"",INDEX(#REF!,MATCH(M23,#REF!,0),1))))</f>
        <v xml:space="preserve"> </v>
      </c>
      <c r="R23" s="32"/>
      <c r="S23" s="73" t="str">
        <f>IF(M23="","",IF(ISERROR(MATCH(M23,#REF!,0)),IF(WEEKDAY(M23)=5,INT((M23-DATE(YEAR(M23),1,1))/7+1),IF(AND(WEEKDAY(M23)=4,NOT( ISERROR(MATCH(M23+1,#REF!,0)))),INT((M23+1-DATE(YEAR(M23+1),1,1))/7+1),"")),INDEX(#REF!,MATCH(M23,#REF!,0),1)))</f>
        <v/>
      </c>
      <c r="T23" s="28" t="str">
        <f t="shared" si="1"/>
        <v>L</v>
      </c>
      <c r="U23" s="29">
        <f t="shared" si="8"/>
        <v>42814</v>
      </c>
      <c r="V23" s="30" t="str">
        <f>IF(MOD(MATCH(U23,Vacances!$A$3:$A$202,1),2)=1," ","")</f>
        <v/>
      </c>
      <c r="W23" s="30" t="str">
        <f>IF(MOD(MATCH(U23,Vacances!$B$3:$B$202,1),2)=1," ","")</f>
        <v/>
      </c>
      <c r="X23" s="30" t="str">
        <f>IF(MOD(MATCH(U23,Vacances!$C$3:$C$202,1),2)=1," ","")</f>
        <v/>
      </c>
      <c r="Y23" s="31" t="str">
        <f>IF(U23="","",CONCATENATE(IF(ISERROR(MATCH(U23,'Jours fériés'!$D$4:$D$203,0)),"",INDEX('Jours fériés'!$A$4:$A$203,MATCH(U23,'Jours fériés'!$D$4:$D$203,0),1))," ",IF(ISERROR(MATCH(U23,#REF!,0)),"",INDEX(#REF!,MATCH(U23,#REF!,0),1))))</f>
        <v xml:space="preserve"> </v>
      </c>
      <c r="Z23" s="32"/>
      <c r="AA23" s="73" t="str">
        <f>IF(U23="","",IF(ISERROR(MATCH(U23,#REF!,0)),IF(WEEKDAY(U23)=5,INT((U23-DATE(YEAR(U23),1,1))/7+1),IF(AND(WEEKDAY(U23)=4,NOT( ISERROR(MATCH(U23+1,#REF!,0)))),INT((U23+1-DATE(YEAR(U23+1),1,1))/7+1),"")),INDEX(#REF!,MATCH(U23,#REF!,0),1)))</f>
        <v/>
      </c>
      <c r="AB23" s="28" t="str">
        <f t="shared" si="2"/>
        <v>J</v>
      </c>
      <c r="AC23" s="29">
        <f t="shared" si="9"/>
        <v>42845</v>
      </c>
      <c r="AD23" s="30" t="str">
        <f>IF(MOD(MATCH(AC23,Vacances!$A$3:$A$202,1),2)=1," ","")</f>
        <v xml:space="preserve"> </v>
      </c>
      <c r="AE23" s="30" t="str">
        <f>IF(MOD(MATCH(AC23,Vacances!$B$3:$B$202,1),2)=1," ","")</f>
        <v xml:space="preserve"> </v>
      </c>
      <c r="AF23" s="30" t="str">
        <f>IF(MOD(MATCH(AC23,Vacances!$C$3:$C$202,1),2)=1," ","")</f>
        <v/>
      </c>
      <c r="AG23" s="31" t="str">
        <f>IF(AC23="","",CONCATENATE(IF(ISERROR(MATCH(AC23,'Jours fériés'!$D$4:$D$203,0)),"",INDEX('Jours fériés'!$A$4:$A$203,MATCH(AC23,'Jours fériés'!$D$4:$D$203,0),1))," ",IF(ISERROR(MATCH(AC23,#REF!,0)),"",INDEX(#REF!,MATCH(AC23,#REF!,0),1))))</f>
        <v xml:space="preserve"> </v>
      </c>
      <c r="AH23" s="32"/>
      <c r="AI23" s="73">
        <f>IF(AC23="","",IF(ISERROR(MATCH(AC23,#REF!,0)),IF(WEEKDAY(AC23)=5,INT((AC23-DATE(YEAR(AC23),1,1))/7+1),IF(AND(WEEKDAY(AC23)=4,NOT( ISERROR(MATCH(AC23+1,#REF!,0)))),INT((AC23+1-DATE(YEAR(AC23+1),1,1))/7+1),"")),INDEX(#REF!,MATCH(AC23,#REF!,0),1)))</f>
        <v>16</v>
      </c>
      <c r="AJ23" s="28" t="str">
        <f t="shared" si="3"/>
        <v>S</v>
      </c>
      <c r="AK23" s="29">
        <f t="shared" si="10"/>
        <v>42875</v>
      </c>
      <c r="AL23" s="30" t="str">
        <f>IF(MOD(MATCH(AK23,Vacances!$A$3:$A$202,1),2)=1," ","")</f>
        <v/>
      </c>
      <c r="AM23" s="30" t="str">
        <f>IF(MOD(MATCH(AK23,Vacances!$B$3:$B$202,1),2)=1," ","")</f>
        <v/>
      </c>
      <c r="AN23" s="30" t="str">
        <f>IF(MOD(MATCH(AK23,Vacances!$C$3:$C$202,1),2)=1," ","")</f>
        <v/>
      </c>
      <c r="AO23" s="31" t="str">
        <f>IF(AK23="","",CONCATENATE(IF(ISERROR(MATCH(AK23,'Jours fériés'!$D$4:$D$203,0)),"",INDEX('Jours fériés'!$A$4:$A$203,MATCH(AK23,'Jours fériés'!$D$4:$D$203,0),1))," ",IF(ISERROR(MATCH(AK23,#REF!,0)),"",INDEX(#REF!,MATCH(AK23,#REF!,0),1))))</f>
        <v xml:space="preserve"> </v>
      </c>
      <c r="AP23" s="32"/>
      <c r="AQ23" s="73" t="str">
        <f>IF(AK23="","",IF(ISERROR(MATCH(AK23,#REF!,0)),IF(WEEKDAY(AK23)=5,INT((AK23-DATE(YEAR(AK23),1,1))/7+1),IF(AND(WEEKDAY(AK23)=4,NOT( ISERROR(MATCH(AK23+1,#REF!,0)))),INT((AK23+1-DATE(YEAR(AK23+1),1,1))/7+1),"")),INDEX(#REF!,MATCH(AK23,#REF!,0),1)))</f>
        <v/>
      </c>
      <c r="AR23" s="28" t="str">
        <f t="shared" si="4"/>
        <v>M</v>
      </c>
      <c r="AS23" s="29">
        <f t="shared" si="11"/>
        <v>42906</v>
      </c>
      <c r="AT23" s="30" t="str">
        <f>IF(MOD(MATCH(AS23,Vacances!$A$3:$A$202,1),2)=1," ","")</f>
        <v/>
      </c>
      <c r="AU23" s="30" t="str">
        <f>IF(MOD(MATCH(AS23,Vacances!$B$3:$B$202,1),2)=1," ","")</f>
        <v/>
      </c>
      <c r="AV23" s="30" t="str">
        <f>IF(MOD(MATCH(AS23,Vacances!$C$3:$C$202,1),2)=1," ","")</f>
        <v/>
      </c>
      <c r="AW23" s="31" t="str">
        <f>IF(AS23="","",CONCATENATE(IF(ISERROR(MATCH(AS23,'Jours fériés'!$D$4:$D$203,0)),"",INDEX('Jours fériés'!$A$4:$A$203,MATCH(AS23,'Jours fériés'!$D$4:$D$203,0),1))," ",IF(ISERROR(MATCH(AS23,#REF!,0)),"",INDEX(#REF!,MATCH(AS23,#REF!,0),1))))</f>
        <v xml:space="preserve"> </v>
      </c>
      <c r="AX23" s="32"/>
      <c r="AY23" s="73" t="str">
        <f>IF(AS23="","",IF(ISERROR(MATCH(AS23,#REF!,0)),IF(WEEKDAY(AS23)=5,INT((AS23-DATE(YEAR(AS23),1,1))/7+1),IF(AND(WEEKDAY(AS23)=4,NOT( ISERROR(MATCH(AS23+1,#REF!,0)))),INT((AS23+1-DATE(YEAR(AS23+1),1,1))/7+1),"")),INDEX(#REF!,MATCH(AS23,#REF!,0),1)))</f>
        <v/>
      </c>
    </row>
    <row r="24" spans="1:51" ht="15" customHeight="1">
      <c r="A24" s="37"/>
      <c r="D24" s="28" t="str">
        <f t="shared" si="5"/>
        <v>S</v>
      </c>
      <c r="E24" s="29">
        <f t="shared" si="6"/>
        <v>42756</v>
      </c>
      <c r="F24" s="30" t="str">
        <f>IF(MOD(MATCH(E24,Vacances!$A$3:$A$202,1),2)=1," ","")</f>
        <v/>
      </c>
      <c r="G24" s="30" t="str">
        <f>IF(MOD(MATCH(E24,Vacances!$B$3:$B$202,1),2)=1," ","")</f>
        <v/>
      </c>
      <c r="H24" s="30" t="str">
        <f>IF(MOD(MATCH(E24,Vacances!$C$3:$C$202,1),2)=1," ","")</f>
        <v/>
      </c>
      <c r="I24" s="31" t="str">
        <f>IF(E24="","",CONCATENATE(IF(ISERROR(MATCH(E24,'Jours fériés'!$D$4:$D$203,0)),"",INDEX('Jours fériés'!$A$4:$A$203,MATCH(E24,'Jours fériés'!$D$4:$D$203,0),1))," ",IF(ISERROR(MATCH(E24,#REF!,0)),"",INDEX(#REF!,MATCH(E24,#REF!,0),1))))</f>
        <v xml:space="preserve"> </v>
      </c>
      <c r="J24" s="32"/>
      <c r="K24" s="73" t="str">
        <f>IF(E24="","",IF(ISERROR(MATCH(E24,#REF!,0)),IF(WEEKDAY(E24)=5,INT((E24-DATE(YEAR(E24),1,1))/7+1),IF(AND(WEEKDAY(E24)=4,NOT( ISERROR(MATCH(E24+1,#REF!,0)))),INT((E24+1-DATE(YEAR(E24+1),1,1))/7+1),"")),INDEX(#REF!,MATCH(E24,#REF!,0),1)))</f>
        <v/>
      </c>
      <c r="L24" s="28" t="str">
        <f t="shared" si="0"/>
        <v>M</v>
      </c>
      <c r="M24" s="29">
        <f t="shared" si="7"/>
        <v>42787</v>
      </c>
      <c r="N24" s="30" t="str">
        <f>IF(MOD(MATCH(M24,Vacances!$A$3:$A$202,1),2)=1," ","")</f>
        <v xml:space="preserve"> </v>
      </c>
      <c r="O24" s="30" t="str">
        <f>IF(MOD(MATCH(M24,Vacances!$B$3:$B$202,1),2)=1," ","")</f>
        <v xml:space="preserve"> </v>
      </c>
      <c r="P24" s="30" t="str">
        <f>IF(MOD(MATCH(M24,Vacances!$C$3:$C$202,1),2)=1," ","")</f>
        <v/>
      </c>
      <c r="Q24" s="31" t="str">
        <f>IF(M24="","",CONCATENATE(IF(ISERROR(MATCH(M24,'Jours fériés'!$D$4:$D$203,0)),"",INDEX('Jours fériés'!$A$4:$A$203,MATCH(M24,'Jours fériés'!$D$4:$D$203,0),1))," ",IF(ISERROR(MATCH(M24,#REF!,0)),"",INDEX(#REF!,MATCH(M24,#REF!,0),1))))</f>
        <v xml:space="preserve"> </v>
      </c>
      <c r="R24" s="32"/>
      <c r="S24" s="73" t="str">
        <f>IF(M24="","",IF(ISERROR(MATCH(M24,#REF!,0)),IF(WEEKDAY(M24)=5,INT((M24-DATE(YEAR(M24),1,1))/7+1),IF(AND(WEEKDAY(M24)=4,NOT( ISERROR(MATCH(M24+1,#REF!,0)))),INT((M24+1-DATE(YEAR(M24+1),1,1))/7+1),"")),INDEX(#REF!,MATCH(M24,#REF!,0),1)))</f>
        <v/>
      </c>
      <c r="T24" s="28" t="str">
        <f t="shared" si="1"/>
        <v>M</v>
      </c>
      <c r="U24" s="29">
        <f t="shared" si="8"/>
        <v>42815</v>
      </c>
      <c r="V24" s="30" t="str">
        <f>IF(MOD(MATCH(U24,Vacances!$A$3:$A$202,1),2)=1," ","")</f>
        <v/>
      </c>
      <c r="W24" s="30" t="str">
        <f>IF(MOD(MATCH(U24,Vacances!$B$3:$B$202,1),2)=1," ","")</f>
        <v/>
      </c>
      <c r="X24" s="30" t="str">
        <f>IF(MOD(MATCH(U24,Vacances!$C$3:$C$202,1),2)=1," ","")</f>
        <v/>
      </c>
      <c r="Y24" s="31" t="str">
        <f>IF(U24="","",CONCATENATE(IF(ISERROR(MATCH(U24,'Jours fériés'!$D$4:$D$203,0)),"",INDEX('Jours fériés'!$A$4:$A$203,MATCH(U24,'Jours fériés'!$D$4:$D$203,0),1))," ",IF(ISERROR(MATCH(U24,#REF!,0)),"",INDEX(#REF!,MATCH(U24,#REF!,0),1))))</f>
        <v xml:space="preserve"> </v>
      </c>
      <c r="Z24" s="32"/>
      <c r="AA24" s="73" t="str">
        <f>IF(U24="","",IF(ISERROR(MATCH(U24,#REF!,0)),IF(WEEKDAY(U24)=5,INT((U24-DATE(YEAR(U24),1,1))/7+1),IF(AND(WEEKDAY(U24)=4,NOT( ISERROR(MATCH(U24+1,#REF!,0)))),INT((U24+1-DATE(YEAR(U24+1),1,1))/7+1),"")),INDEX(#REF!,MATCH(U24,#REF!,0),1)))</f>
        <v/>
      </c>
      <c r="AB24" s="28" t="str">
        <f t="shared" si="2"/>
        <v>V</v>
      </c>
      <c r="AC24" s="29">
        <f t="shared" si="9"/>
        <v>42846</v>
      </c>
      <c r="AD24" s="30" t="str">
        <f>IF(MOD(MATCH(AC24,Vacances!$A$3:$A$202,1),2)=1," ","")</f>
        <v xml:space="preserve"> </v>
      </c>
      <c r="AE24" s="30" t="str">
        <f>IF(MOD(MATCH(AC24,Vacances!$B$3:$B$202,1),2)=1," ","")</f>
        <v xml:space="preserve"> </v>
      </c>
      <c r="AF24" s="30" t="str">
        <f>IF(MOD(MATCH(AC24,Vacances!$C$3:$C$202,1),2)=1," ","")</f>
        <v/>
      </c>
      <c r="AG24" s="31" t="str">
        <f>IF(AC24="","",CONCATENATE(IF(ISERROR(MATCH(AC24,'Jours fériés'!$D$4:$D$203,0)),"",INDEX('Jours fériés'!$A$4:$A$203,MATCH(AC24,'Jours fériés'!$D$4:$D$203,0),1))," ",IF(ISERROR(MATCH(AC24,#REF!,0)),"",INDEX(#REF!,MATCH(AC24,#REF!,0),1))))</f>
        <v xml:space="preserve"> </v>
      </c>
      <c r="AH24" s="32"/>
      <c r="AI24" s="73" t="str">
        <f>IF(AC24="","",IF(ISERROR(MATCH(AC24,#REF!,0)),IF(WEEKDAY(AC24)=5,INT((AC24-DATE(YEAR(AC24),1,1))/7+1),IF(AND(WEEKDAY(AC24)=4,NOT( ISERROR(MATCH(AC24+1,#REF!,0)))),INT((AC24+1-DATE(YEAR(AC24+1),1,1))/7+1),"")),INDEX(#REF!,MATCH(AC24,#REF!,0),1)))</f>
        <v/>
      </c>
      <c r="AJ24" s="28" t="str">
        <f t="shared" si="3"/>
        <v>D</v>
      </c>
      <c r="AK24" s="29">
        <f t="shared" si="10"/>
        <v>42876</v>
      </c>
      <c r="AL24" s="30" t="str">
        <f>IF(MOD(MATCH(AK24,Vacances!$A$3:$A$202,1),2)=1," ","")</f>
        <v/>
      </c>
      <c r="AM24" s="30" t="str">
        <f>IF(MOD(MATCH(AK24,Vacances!$B$3:$B$202,1),2)=1," ","")</f>
        <v/>
      </c>
      <c r="AN24" s="30" t="str">
        <f>IF(MOD(MATCH(AK24,Vacances!$C$3:$C$202,1),2)=1," ","")</f>
        <v/>
      </c>
      <c r="AO24" s="31" t="str">
        <f>IF(AK24="","",CONCATENATE(IF(ISERROR(MATCH(AK24,'Jours fériés'!$D$4:$D$203,0)),"",INDEX('Jours fériés'!$A$4:$A$203,MATCH(AK24,'Jours fériés'!$D$4:$D$203,0),1))," ",IF(ISERROR(MATCH(AK24,#REF!,0)),"",INDEX(#REF!,MATCH(AK24,#REF!,0),1))))</f>
        <v xml:space="preserve"> </v>
      </c>
      <c r="AP24" s="32"/>
      <c r="AQ24" s="73" t="str">
        <f>IF(AK24="","",IF(ISERROR(MATCH(AK24,#REF!,0)),IF(WEEKDAY(AK24)=5,INT((AK24-DATE(YEAR(AK24),1,1))/7+1),IF(AND(WEEKDAY(AK24)=4,NOT( ISERROR(MATCH(AK24+1,#REF!,0)))),INT((AK24+1-DATE(YEAR(AK24+1),1,1))/7+1),"")),INDEX(#REF!,MATCH(AK24,#REF!,0),1)))</f>
        <v/>
      </c>
      <c r="AR24" s="28" t="str">
        <f t="shared" si="4"/>
        <v>M</v>
      </c>
      <c r="AS24" s="29">
        <f t="shared" si="11"/>
        <v>42907</v>
      </c>
      <c r="AT24" s="30" t="str">
        <f>IF(MOD(MATCH(AS24,Vacances!$A$3:$A$202,1),2)=1," ","")</f>
        <v/>
      </c>
      <c r="AU24" s="30" t="str">
        <f>IF(MOD(MATCH(AS24,Vacances!$B$3:$B$202,1),2)=1," ","")</f>
        <v/>
      </c>
      <c r="AV24" s="30" t="str">
        <f>IF(MOD(MATCH(AS24,Vacances!$C$3:$C$202,1),2)=1," ","")</f>
        <v/>
      </c>
      <c r="AW24" s="31" t="str">
        <f>IF(AS24="","",CONCATENATE(IF(ISERROR(MATCH(AS24,'Jours fériés'!$D$4:$D$203,0)),"",INDEX('Jours fériés'!$A$4:$A$203,MATCH(AS24,'Jours fériés'!$D$4:$D$203,0),1))," ",IF(ISERROR(MATCH(AS24,#REF!,0)),"",INDEX(#REF!,MATCH(AS24,#REF!,0),1))))</f>
        <v xml:space="preserve"> </v>
      </c>
      <c r="AX24" s="32"/>
      <c r="AY24" s="73" t="str">
        <f>IF(AS24="","",IF(ISERROR(MATCH(AS24,#REF!,0)),IF(WEEKDAY(AS24)=5,INT((AS24-DATE(YEAR(AS24),1,1))/7+1),IF(AND(WEEKDAY(AS24)=4,NOT( ISERROR(MATCH(AS24+1,#REF!,0)))),INT((AS24+1-DATE(YEAR(AS24+1),1,1))/7+1),"")),INDEX(#REF!,MATCH(AS24,#REF!,0),1)))</f>
        <v/>
      </c>
    </row>
    <row r="25" spans="1:51" ht="15" customHeight="1">
      <c r="A25" s="37"/>
      <c r="D25" s="28" t="str">
        <f t="shared" si="5"/>
        <v>D</v>
      </c>
      <c r="E25" s="29">
        <f t="shared" si="6"/>
        <v>42757</v>
      </c>
      <c r="F25" s="30" t="str">
        <f>IF(MOD(MATCH(E25,Vacances!$A$3:$A$202,1),2)=1," ","")</f>
        <v/>
      </c>
      <c r="G25" s="30" t="str">
        <f>IF(MOD(MATCH(E25,Vacances!$B$3:$B$202,1),2)=1," ","")</f>
        <v/>
      </c>
      <c r="H25" s="30" t="str">
        <f>IF(MOD(MATCH(E25,Vacances!$C$3:$C$202,1),2)=1," ","")</f>
        <v/>
      </c>
      <c r="I25" s="31" t="str">
        <f>IF(E25="","",CONCATENATE(IF(ISERROR(MATCH(E25,'Jours fériés'!$D$4:$D$203,0)),"",INDEX('Jours fériés'!$A$4:$A$203,MATCH(E25,'Jours fériés'!$D$4:$D$203,0),1))," ",IF(ISERROR(MATCH(E25,#REF!,0)),"",INDEX(#REF!,MATCH(E25,#REF!,0),1))))</f>
        <v xml:space="preserve"> </v>
      </c>
      <c r="J25" s="32"/>
      <c r="K25" s="73" t="str">
        <f>IF(E25="","",IF(ISERROR(MATCH(E25,#REF!,0)),IF(WEEKDAY(E25)=5,INT((E25-DATE(YEAR(E25),1,1))/7+1),IF(AND(WEEKDAY(E25)=4,NOT( ISERROR(MATCH(E25+1,#REF!,0)))),INT((E25+1-DATE(YEAR(E25+1),1,1))/7+1),"")),INDEX(#REF!,MATCH(E25,#REF!,0),1)))</f>
        <v/>
      </c>
      <c r="L25" s="28" t="str">
        <f t="shared" si="0"/>
        <v>M</v>
      </c>
      <c r="M25" s="29">
        <f t="shared" si="7"/>
        <v>42788</v>
      </c>
      <c r="N25" s="30" t="str">
        <f>IF(MOD(MATCH(M25,Vacances!$A$3:$A$202,1),2)=1," ","")</f>
        <v xml:space="preserve"> </v>
      </c>
      <c r="O25" s="30" t="str">
        <f>IF(MOD(MATCH(M25,Vacances!$B$3:$B$202,1),2)=1," ","")</f>
        <v xml:space="preserve"> </v>
      </c>
      <c r="P25" s="30" t="str">
        <f>IF(MOD(MATCH(M25,Vacances!$C$3:$C$202,1),2)=1," ","")</f>
        <v/>
      </c>
      <c r="Q25" s="31" t="str">
        <f>IF(M25="","",CONCATENATE(IF(ISERROR(MATCH(M25,'Jours fériés'!$D$4:$D$203,0)),"",INDEX('Jours fériés'!$A$4:$A$203,MATCH(M25,'Jours fériés'!$D$4:$D$203,0),1))," ",IF(ISERROR(MATCH(M25,#REF!,0)),"",INDEX(#REF!,MATCH(M25,#REF!,0),1))))</f>
        <v xml:space="preserve"> </v>
      </c>
      <c r="R25" s="32"/>
      <c r="S25" s="73" t="str">
        <f>IF(M25="","",IF(ISERROR(MATCH(M25,#REF!,0)),IF(WEEKDAY(M25)=5,INT((M25-DATE(YEAR(M25),1,1))/7+1),IF(AND(WEEKDAY(M25)=4,NOT( ISERROR(MATCH(M25+1,#REF!,0)))),INT((M25+1-DATE(YEAR(M25+1),1,1))/7+1),"")),INDEX(#REF!,MATCH(M25,#REF!,0),1)))</f>
        <v/>
      </c>
      <c r="T25" s="28" t="str">
        <f t="shared" si="1"/>
        <v>M</v>
      </c>
      <c r="U25" s="29">
        <f t="shared" si="8"/>
        <v>42816</v>
      </c>
      <c r="V25" s="30" t="str">
        <f>IF(MOD(MATCH(U25,Vacances!$A$3:$A$202,1),2)=1," ","")</f>
        <v/>
      </c>
      <c r="W25" s="30" t="str">
        <f>IF(MOD(MATCH(U25,Vacances!$B$3:$B$202,1),2)=1," ","")</f>
        <v/>
      </c>
      <c r="X25" s="30" t="str">
        <f>IF(MOD(MATCH(U25,Vacances!$C$3:$C$202,1),2)=1," ","")</f>
        <v/>
      </c>
      <c r="Y25" s="31" t="str">
        <f>IF(U25="","",CONCATENATE(IF(ISERROR(MATCH(U25,'Jours fériés'!$D$4:$D$203,0)),"",INDEX('Jours fériés'!$A$4:$A$203,MATCH(U25,'Jours fériés'!$D$4:$D$203,0),1))," ",IF(ISERROR(MATCH(U25,#REF!,0)),"",INDEX(#REF!,MATCH(U25,#REF!,0),1))))</f>
        <v xml:space="preserve"> </v>
      </c>
      <c r="Z25" s="32"/>
      <c r="AA25" s="73" t="str">
        <f>IF(U25="","",IF(ISERROR(MATCH(U25,#REF!,0)),IF(WEEKDAY(U25)=5,INT((U25-DATE(YEAR(U25),1,1))/7+1),IF(AND(WEEKDAY(U25)=4,NOT( ISERROR(MATCH(U25+1,#REF!,0)))),INT((U25+1-DATE(YEAR(U25+1),1,1))/7+1),"")),INDEX(#REF!,MATCH(U25,#REF!,0),1)))</f>
        <v/>
      </c>
      <c r="AB25" s="28" t="str">
        <f t="shared" si="2"/>
        <v>S</v>
      </c>
      <c r="AC25" s="29">
        <f t="shared" si="9"/>
        <v>42847</v>
      </c>
      <c r="AD25" s="30" t="str">
        <f>IF(MOD(MATCH(AC25,Vacances!$A$3:$A$202,1),2)=1," ","")</f>
        <v xml:space="preserve"> </v>
      </c>
      <c r="AE25" s="30" t="str">
        <f>IF(MOD(MATCH(AC25,Vacances!$B$3:$B$202,1),2)=1," ","")</f>
        <v xml:space="preserve"> </v>
      </c>
      <c r="AF25" s="30" t="str">
        <f>IF(MOD(MATCH(AC25,Vacances!$C$3:$C$202,1),2)=1," ","")</f>
        <v/>
      </c>
      <c r="AG25" s="31" t="str">
        <f>IF(AC25="","",CONCATENATE(IF(ISERROR(MATCH(AC25,'Jours fériés'!$D$4:$D$203,0)),"",INDEX('Jours fériés'!$A$4:$A$203,MATCH(AC25,'Jours fériés'!$D$4:$D$203,0),1))," ",IF(ISERROR(MATCH(AC25,#REF!,0)),"",INDEX(#REF!,MATCH(AC25,#REF!,0),1))))</f>
        <v xml:space="preserve"> </v>
      </c>
      <c r="AH25" s="32"/>
      <c r="AI25" s="73" t="str">
        <f>IF(AC25="","",IF(ISERROR(MATCH(AC25,#REF!,0)),IF(WEEKDAY(AC25)=5,INT((AC25-DATE(YEAR(AC25),1,1))/7+1),IF(AND(WEEKDAY(AC25)=4,NOT( ISERROR(MATCH(AC25+1,#REF!,0)))),INT((AC25+1-DATE(YEAR(AC25+1),1,1))/7+1),"")),INDEX(#REF!,MATCH(AC25,#REF!,0),1)))</f>
        <v/>
      </c>
      <c r="AJ25" s="28" t="str">
        <f t="shared" si="3"/>
        <v>L</v>
      </c>
      <c r="AK25" s="29">
        <f t="shared" si="10"/>
        <v>42877</v>
      </c>
      <c r="AL25" s="30" t="str">
        <f>IF(MOD(MATCH(AK25,Vacances!$A$3:$A$202,1),2)=1," ","")</f>
        <v/>
      </c>
      <c r="AM25" s="30" t="str">
        <f>IF(MOD(MATCH(AK25,Vacances!$B$3:$B$202,1),2)=1," ","")</f>
        <v/>
      </c>
      <c r="AN25" s="30" t="str">
        <f>IF(MOD(MATCH(AK25,Vacances!$C$3:$C$202,1),2)=1," ","")</f>
        <v/>
      </c>
      <c r="AO25" s="31" t="str">
        <f>IF(AK25="","",CONCATENATE(IF(ISERROR(MATCH(AK25,'Jours fériés'!$D$4:$D$203,0)),"",INDEX('Jours fériés'!$A$4:$A$203,MATCH(AK25,'Jours fériés'!$D$4:$D$203,0),1))," ",IF(ISERROR(MATCH(AK25,#REF!,0)),"",INDEX(#REF!,MATCH(AK25,#REF!,0),1))))</f>
        <v xml:space="preserve"> </v>
      </c>
      <c r="AP25" s="32"/>
      <c r="AQ25" s="73" t="str">
        <f>IF(AK25="","",IF(ISERROR(MATCH(AK25,#REF!,0)),IF(WEEKDAY(AK25)=5,INT((AK25-DATE(YEAR(AK25),1,1))/7+1),IF(AND(WEEKDAY(AK25)=4,NOT( ISERROR(MATCH(AK25+1,#REF!,0)))),INT((AK25+1-DATE(YEAR(AK25+1),1,1))/7+1),"")),INDEX(#REF!,MATCH(AK25,#REF!,0),1)))</f>
        <v/>
      </c>
      <c r="AR25" s="28" t="str">
        <f t="shared" si="4"/>
        <v>J</v>
      </c>
      <c r="AS25" s="29">
        <f t="shared" si="11"/>
        <v>42908</v>
      </c>
      <c r="AT25" s="30" t="str">
        <f>IF(MOD(MATCH(AS25,Vacances!$A$3:$A$202,1),2)=1," ","")</f>
        <v/>
      </c>
      <c r="AU25" s="30" t="str">
        <f>IF(MOD(MATCH(AS25,Vacances!$B$3:$B$202,1),2)=1," ","")</f>
        <v/>
      </c>
      <c r="AV25" s="30" t="str">
        <f>IF(MOD(MATCH(AS25,Vacances!$C$3:$C$202,1),2)=1," ","")</f>
        <v/>
      </c>
      <c r="AW25" s="31" t="str">
        <f>IF(AS25="","",CONCATENATE(IF(ISERROR(MATCH(AS25,'Jours fériés'!$D$4:$D$203,0)),"",INDEX('Jours fériés'!$A$4:$A$203,MATCH(AS25,'Jours fériés'!$D$4:$D$203,0),1))," ",IF(ISERROR(MATCH(AS25,#REF!,0)),"",INDEX(#REF!,MATCH(AS25,#REF!,0),1))))</f>
        <v xml:space="preserve"> </v>
      </c>
      <c r="AX25" s="32"/>
      <c r="AY25" s="73">
        <f>IF(AS25="","",IF(ISERROR(MATCH(AS25,#REF!,0)),IF(WEEKDAY(AS25)=5,INT((AS25-DATE(YEAR(AS25),1,1))/7+1),IF(AND(WEEKDAY(AS25)=4,NOT( ISERROR(MATCH(AS25+1,#REF!,0)))),INT((AS25+1-DATE(YEAR(AS25+1),1,1))/7+1),"")),INDEX(#REF!,MATCH(AS25,#REF!,0),1)))</f>
        <v>25</v>
      </c>
    </row>
    <row r="26" spans="1:51" ht="15" customHeight="1">
      <c r="D26" s="28" t="str">
        <f t="shared" si="5"/>
        <v>L</v>
      </c>
      <c r="E26" s="29">
        <f t="shared" si="6"/>
        <v>42758</v>
      </c>
      <c r="F26" s="30" t="str">
        <f>IF(MOD(MATCH(E26,Vacances!$A$3:$A$202,1),2)=1," ","")</f>
        <v/>
      </c>
      <c r="G26" s="30" t="str">
        <f>IF(MOD(MATCH(E26,Vacances!$B$3:$B$202,1),2)=1," ","")</f>
        <v/>
      </c>
      <c r="H26" s="30" t="str">
        <f>IF(MOD(MATCH(E26,Vacances!$C$3:$C$202,1),2)=1," ","")</f>
        <v/>
      </c>
      <c r="I26" s="31" t="str">
        <f>IF(E26="","",CONCATENATE(IF(ISERROR(MATCH(E26,'Jours fériés'!$D$4:$D$203,0)),"",INDEX('Jours fériés'!$A$4:$A$203,MATCH(E26,'Jours fériés'!$D$4:$D$203,0),1))," ",IF(ISERROR(MATCH(E26,#REF!,0)),"",INDEX(#REF!,MATCH(E26,#REF!,0),1))))</f>
        <v xml:space="preserve"> </v>
      </c>
      <c r="J26" s="32"/>
      <c r="K26" s="73" t="str">
        <f>IF(E26="","",IF(ISERROR(MATCH(E26,#REF!,0)),IF(WEEKDAY(E26)=5,INT((E26-DATE(YEAR(E26),1,1))/7+1),IF(AND(WEEKDAY(E26)=4,NOT( ISERROR(MATCH(E26+1,#REF!,0)))),INT((E26+1-DATE(YEAR(E26+1),1,1))/7+1),"")),INDEX(#REF!,MATCH(E26,#REF!,0),1)))</f>
        <v/>
      </c>
      <c r="L26" s="28" t="str">
        <f t="shared" si="0"/>
        <v>J</v>
      </c>
      <c r="M26" s="29">
        <f t="shared" si="7"/>
        <v>42789</v>
      </c>
      <c r="N26" s="30" t="str">
        <f>IF(MOD(MATCH(M26,Vacances!$A$3:$A$202,1),2)=1," ","")</f>
        <v xml:space="preserve"> </v>
      </c>
      <c r="O26" s="30" t="str">
        <f>IF(MOD(MATCH(M26,Vacances!$B$3:$B$202,1),2)=1," ","")</f>
        <v xml:space="preserve"> </v>
      </c>
      <c r="P26" s="30" t="str">
        <f>IF(MOD(MATCH(M26,Vacances!$C$3:$C$202,1),2)=1," ","")</f>
        <v/>
      </c>
      <c r="Q26" s="31" t="str">
        <f>IF(M26="","",CONCATENATE(IF(ISERROR(MATCH(M26,'Jours fériés'!$D$4:$D$203,0)),"",INDEX('Jours fériés'!$A$4:$A$203,MATCH(M26,'Jours fériés'!$D$4:$D$203,0),1))," ",IF(ISERROR(MATCH(M26,#REF!,0)),"",INDEX(#REF!,MATCH(M26,#REF!,0),1))))</f>
        <v xml:space="preserve"> </v>
      </c>
      <c r="R26" s="32"/>
      <c r="S26" s="73">
        <f>IF(M26="","",IF(ISERROR(MATCH(M26,#REF!,0)),IF(WEEKDAY(M26)=5,INT((M26-DATE(YEAR(M26),1,1))/7+1),IF(AND(WEEKDAY(M26)=4,NOT( ISERROR(MATCH(M26+1,#REF!,0)))),INT((M26+1-DATE(YEAR(M26+1),1,1))/7+1),"")),INDEX(#REF!,MATCH(M26,#REF!,0),1)))</f>
        <v>8</v>
      </c>
      <c r="T26" s="28" t="str">
        <f t="shared" si="1"/>
        <v>J</v>
      </c>
      <c r="U26" s="29">
        <f t="shared" si="8"/>
        <v>42817</v>
      </c>
      <c r="V26" s="30" t="str">
        <f>IF(MOD(MATCH(U26,Vacances!$A$3:$A$202,1),2)=1," ","")</f>
        <v/>
      </c>
      <c r="W26" s="30" t="str">
        <f>IF(MOD(MATCH(U26,Vacances!$B$3:$B$202,1),2)=1," ","")</f>
        <v/>
      </c>
      <c r="X26" s="30" t="str">
        <f>IF(MOD(MATCH(U26,Vacances!$C$3:$C$202,1),2)=1," ","")</f>
        <v/>
      </c>
      <c r="Y26" s="31" t="str">
        <f>IF(U26="","",CONCATENATE(IF(ISERROR(MATCH(U26,'Jours fériés'!$D$4:$D$203,0)),"",INDEX('Jours fériés'!$A$4:$A$203,MATCH(U26,'Jours fériés'!$D$4:$D$203,0),1))," ",IF(ISERROR(MATCH(U26,#REF!,0)),"",INDEX(#REF!,MATCH(U26,#REF!,0),1))))</f>
        <v xml:space="preserve"> </v>
      </c>
      <c r="Z26" s="32"/>
      <c r="AA26" s="73">
        <f>IF(U26="","",IF(ISERROR(MATCH(U26,#REF!,0)),IF(WEEKDAY(U26)=5,INT((U26-DATE(YEAR(U26),1,1))/7+1),IF(AND(WEEKDAY(U26)=4,NOT( ISERROR(MATCH(U26+1,#REF!,0)))),INT((U26+1-DATE(YEAR(U26+1),1,1))/7+1),"")),INDEX(#REF!,MATCH(U26,#REF!,0),1)))</f>
        <v>12</v>
      </c>
      <c r="AB26" s="28" t="str">
        <f t="shared" si="2"/>
        <v>D</v>
      </c>
      <c r="AC26" s="29">
        <f t="shared" si="9"/>
        <v>42848</v>
      </c>
      <c r="AD26" s="30" t="str">
        <f>IF(MOD(MATCH(AC26,Vacances!$A$3:$A$202,1),2)=1," ","")</f>
        <v xml:space="preserve"> </v>
      </c>
      <c r="AE26" s="30" t="str">
        <f>IF(MOD(MATCH(AC26,Vacances!$B$3:$B$202,1),2)=1," ","")</f>
        <v xml:space="preserve"> </v>
      </c>
      <c r="AF26" s="30" t="str">
        <f>IF(MOD(MATCH(AC26,Vacances!$C$3:$C$202,1),2)=1," ","")</f>
        <v/>
      </c>
      <c r="AG26" s="31" t="str">
        <f>IF(AC26="","",CONCATENATE(IF(ISERROR(MATCH(AC26,'Jours fériés'!$D$4:$D$203,0)),"",INDEX('Jours fériés'!$A$4:$A$203,MATCH(AC26,'Jours fériés'!$D$4:$D$203,0),1))," ",IF(ISERROR(MATCH(AC26,#REF!,0)),"",INDEX(#REF!,MATCH(AC26,#REF!,0),1))))</f>
        <v xml:space="preserve"> </v>
      </c>
      <c r="AH26" s="32"/>
      <c r="AI26" s="73" t="str">
        <f>IF(AC26="","",IF(ISERROR(MATCH(AC26,#REF!,0)),IF(WEEKDAY(AC26)=5,INT((AC26-DATE(YEAR(AC26),1,1))/7+1),IF(AND(WEEKDAY(AC26)=4,NOT( ISERROR(MATCH(AC26+1,#REF!,0)))),INT((AC26+1-DATE(YEAR(AC26+1),1,1))/7+1),"")),INDEX(#REF!,MATCH(AC26,#REF!,0),1)))</f>
        <v/>
      </c>
      <c r="AJ26" s="28" t="str">
        <f t="shared" si="3"/>
        <v>M</v>
      </c>
      <c r="AK26" s="29">
        <f t="shared" si="10"/>
        <v>42878</v>
      </c>
      <c r="AL26" s="30" t="str">
        <f>IF(MOD(MATCH(AK26,Vacances!$A$3:$A$202,1),2)=1," ","")</f>
        <v/>
      </c>
      <c r="AM26" s="30" t="str">
        <f>IF(MOD(MATCH(AK26,Vacances!$B$3:$B$202,1),2)=1," ","")</f>
        <v/>
      </c>
      <c r="AN26" s="30" t="str">
        <f>IF(MOD(MATCH(AK26,Vacances!$C$3:$C$202,1),2)=1," ","")</f>
        <v/>
      </c>
      <c r="AO26" s="31" t="str">
        <f>IF(AK26="","",CONCATENATE(IF(ISERROR(MATCH(AK26,'Jours fériés'!$D$4:$D$203,0)),"",INDEX('Jours fériés'!$A$4:$A$203,MATCH(AK26,'Jours fériés'!$D$4:$D$203,0),1))," ",IF(ISERROR(MATCH(AK26,#REF!,0)),"",INDEX(#REF!,MATCH(AK26,#REF!,0),1))))</f>
        <v xml:space="preserve"> </v>
      </c>
      <c r="AP26" s="32"/>
      <c r="AQ26" s="73" t="str">
        <f>IF(AK26="","",IF(ISERROR(MATCH(AK26,#REF!,0)),IF(WEEKDAY(AK26)=5,INT((AK26-DATE(YEAR(AK26),1,1))/7+1),IF(AND(WEEKDAY(AK26)=4,NOT( ISERROR(MATCH(AK26+1,#REF!,0)))),INT((AK26+1-DATE(YEAR(AK26+1),1,1))/7+1),"")),INDEX(#REF!,MATCH(AK26,#REF!,0),1)))</f>
        <v/>
      </c>
      <c r="AR26" s="28" t="str">
        <f t="shared" si="4"/>
        <v>V</v>
      </c>
      <c r="AS26" s="29">
        <f t="shared" si="11"/>
        <v>42909</v>
      </c>
      <c r="AT26" s="30" t="str">
        <f>IF(MOD(MATCH(AS26,Vacances!$A$3:$A$202,1),2)=1," ","")</f>
        <v/>
      </c>
      <c r="AU26" s="30" t="str">
        <f>IF(MOD(MATCH(AS26,Vacances!$B$3:$B$202,1),2)=1," ","")</f>
        <v/>
      </c>
      <c r="AV26" s="30" t="str">
        <f>IF(MOD(MATCH(AS26,Vacances!$C$3:$C$202,1),2)=1," ","")</f>
        <v/>
      </c>
      <c r="AW26" s="31" t="str">
        <f>IF(AS26="","",CONCATENATE(IF(ISERROR(MATCH(AS26,'Jours fériés'!$D$4:$D$203,0)),"",INDEX('Jours fériés'!$A$4:$A$203,MATCH(AS26,'Jours fériés'!$D$4:$D$203,0),1))," ",IF(ISERROR(MATCH(AS26,#REF!,0)),"",INDEX(#REF!,MATCH(AS26,#REF!,0),1))))</f>
        <v xml:space="preserve"> </v>
      </c>
      <c r="AX26" s="32"/>
      <c r="AY26" s="73" t="str">
        <f>IF(AS26="","",IF(ISERROR(MATCH(AS26,#REF!,0)),IF(WEEKDAY(AS26)=5,INT((AS26-DATE(YEAR(AS26),1,1))/7+1),IF(AND(WEEKDAY(AS26)=4,NOT( ISERROR(MATCH(AS26+1,#REF!,0)))),INT((AS26+1-DATE(YEAR(AS26+1),1,1))/7+1),"")),INDEX(#REF!,MATCH(AS26,#REF!,0),1)))</f>
        <v/>
      </c>
    </row>
    <row r="27" spans="1:51" ht="15" customHeight="1">
      <c r="D27" s="28" t="str">
        <f t="shared" si="5"/>
        <v>M</v>
      </c>
      <c r="E27" s="29">
        <f t="shared" si="6"/>
        <v>42759</v>
      </c>
      <c r="F27" s="30" t="str">
        <f>IF(MOD(MATCH(E27,Vacances!$A$3:$A$202,1),2)=1," ","")</f>
        <v/>
      </c>
      <c r="G27" s="30" t="str">
        <f>IF(MOD(MATCH(E27,Vacances!$B$3:$B$202,1),2)=1," ","")</f>
        <v/>
      </c>
      <c r="H27" s="30" t="str">
        <f>IF(MOD(MATCH(E27,Vacances!$C$3:$C$202,1),2)=1," ","")</f>
        <v/>
      </c>
      <c r="I27" s="31" t="str">
        <f>IF(E27="","",CONCATENATE(IF(ISERROR(MATCH(E27,'Jours fériés'!$D$4:$D$203,0)),"",INDEX('Jours fériés'!$A$4:$A$203,MATCH(E27,'Jours fériés'!$D$4:$D$203,0),1))," ",IF(ISERROR(MATCH(E27,#REF!,0)),"",INDEX(#REF!,MATCH(E27,#REF!,0),1))))</f>
        <v xml:space="preserve"> </v>
      </c>
      <c r="J27" s="32"/>
      <c r="K27" s="73" t="str">
        <f>IF(E27="","",IF(ISERROR(MATCH(E27,#REF!,0)),IF(WEEKDAY(E27)=5,INT((E27-DATE(YEAR(E27),1,1))/7+1),IF(AND(WEEKDAY(E27)=4,NOT( ISERROR(MATCH(E27+1,#REF!,0)))),INT((E27+1-DATE(YEAR(E27+1),1,1))/7+1),"")),INDEX(#REF!,MATCH(E27,#REF!,0),1)))</f>
        <v/>
      </c>
      <c r="L27" s="28" t="str">
        <f t="shared" si="0"/>
        <v>V</v>
      </c>
      <c r="M27" s="29">
        <f t="shared" si="7"/>
        <v>42790</v>
      </c>
      <c r="N27" s="30" t="str">
        <f>IF(MOD(MATCH(M27,Vacances!$A$3:$A$202,1),2)=1," ","")</f>
        <v xml:space="preserve"> </v>
      </c>
      <c r="O27" s="30" t="str">
        <f>IF(MOD(MATCH(M27,Vacances!$B$3:$B$202,1),2)=1," ","")</f>
        <v xml:space="preserve"> </v>
      </c>
      <c r="P27" s="30" t="str">
        <f>IF(MOD(MATCH(M27,Vacances!$C$3:$C$202,1),2)=1," ","")</f>
        <v/>
      </c>
      <c r="Q27" s="31" t="str">
        <f>IF(M27="","",CONCATENATE(IF(ISERROR(MATCH(M27,'Jours fériés'!$D$4:$D$203,0)),"",INDEX('Jours fériés'!$A$4:$A$203,MATCH(M27,'Jours fériés'!$D$4:$D$203,0),1))," ",IF(ISERROR(MATCH(M27,#REF!,0)),"",INDEX(#REF!,MATCH(M27,#REF!,0),1))))</f>
        <v xml:space="preserve"> </v>
      </c>
      <c r="R27" s="32"/>
      <c r="S27" s="73" t="str">
        <f>IF(M27="","",IF(ISERROR(MATCH(M27,#REF!,0)),IF(WEEKDAY(M27)=5,INT((M27-DATE(YEAR(M27),1,1))/7+1),IF(AND(WEEKDAY(M27)=4,NOT( ISERROR(MATCH(M27+1,#REF!,0)))),INT((M27+1-DATE(YEAR(M27+1),1,1))/7+1),"")),INDEX(#REF!,MATCH(M27,#REF!,0),1)))</f>
        <v/>
      </c>
      <c r="T27" s="28" t="str">
        <f t="shared" si="1"/>
        <v>V</v>
      </c>
      <c r="U27" s="29">
        <f t="shared" si="8"/>
        <v>42818</v>
      </c>
      <c r="V27" s="30" t="str">
        <f>IF(MOD(MATCH(U27,Vacances!$A$3:$A$202,1),2)=1," ","")</f>
        <v/>
      </c>
      <c r="W27" s="30" t="str">
        <f>IF(MOD(MATCH(U27,Vacances!$B$3:$B$202,1),2)=1," ","")</f>
        <v/>
      </c>
      <c r="X27" s="30" t="str">
        <f>IF(MOD(MATCH(U27,Vacances!$C$3:$C$202,1),2)=1," ","")</f>
        <v/>
      </c>
      <c r="Y27" s="31" t="str">
        <f>IF(U27="","",CONCATENATE(IF(ISERROR(MATCH(U27,'Jours fériés'!$D$4:$D$203,0)),"",INDEX('Jours fériés'!$A$4:$A$203,MATCH(U27,'Jours fériés'!$D$4:$D$203,0),1))," ",IF(ISERROR(MATCH(U27,#REF!,0)),"",INDEX(#REF!,MATCH(U27,#REF!,0),1))))</f>
        <v xml:space="preserve"> </v>
      </c>
      <c r="Z27" s="32"/>
      <c r="AA27" s="73" t="str">
        <f>IF(U27="","",IF(ISERROR(MATCH(U27,#REF!,0)),IF(WEEKDAY(U27)=5,INT((U27-DATE(YEAR(U27),1,1))/7+1),IF(AND(WEEKDAY(U27)=4,NOT( ISERROR(MATCH(U27+1,#REF!,0)))),INT((U27+1-DATE(YEAR(U27+1),1,1))/7+1),"")),INDEX(#REF!,MATCH(U27,#REF!,0),1)))</f>
        <v/>
      </c>
      <c r="AB27" s="28" t="str">
        <f t="shared" si="2"/>
        <v>L</v>
      </c>
      <c r="AC27" s="29">
        <f t="shared" si="9"/>
        <v>42849</v>
      </c>
      <c r="AD27" s="30" t="str">
        <f>IF(MOD(MATCH(AC27,Vacances!$A$3:$A$202,1),2)=1," ","")</f>
        <v xml:space="preserve"> </v>
      </c>
      <c r="AE27" s="30" t="str">
        <f>IF(MOD(MATCH(AC27,Vacances!$B$3:$B$202,1),2)=1," ","")</f>
        <v/>
      </c>
      <c r="AF27" s="30" t="str">
        <f>IF(MOD(MATCH(AC27,Vacances!$C$3:$C$202,1),2)=1," ","")</f>
        <v/>
      </c>
      <c r="AG27" s="31" t="str">
        <f>IF(AC27="","",CONCATENATE(IF(ISERROR(MATCH(AC27,'Jours fériés'!$D$4:$D$203,0)),"",INDEX('Jours fériés'!$A$4:$A$203,MATCH(AC27,'Jours fériés'!$D$4:$D$203,0),1))," ",IF(ISERROR(MATCH(AC27,#REF!,0)),"",INDEX(#REF!,MATCH(AC27,#REF!,0),1))))</f>
        <v xml:space="preserve"> </v>
      </c>
      <c r="AH27" s="32"/>
      <c r="AI27" s="73" t="str">
        <f>IF(AC27="","",IF(ISERROR(MATCH(AC27,#REF!,0)),IF(WEEKDAY(AC27)=5,INT((AC27-DATE(YEAR(AC27),1,1))/7+1),IF(AND(WEEKDAY(AC27)=4,NOT( ISERROR(MATCH(AC27+1,#REF!,0)))),INT((AC27+1-DATE(YEAR(AC27+1),1,1))/7+1),"")),INDEX(#REF!,MATCH(AC27,#REF!,0),1)))</f>
        <v/>
      </c>
      <c r="AJ27" s="28" t="str">
        <f t="shared" si="3"/>
        <v>M</v>
      </c>
      <c r="AK27" s="29">
        <f t="shared" si="10"/>
        <v>42879</v>
      </c>
      <c r="AL27" s="30" t="str">
        <f>IF(MOD(MATCH(AK27,Vacances!$A$3:$A$202,1),2)=1," ","")</f>
        <v/>
      </c>
      <c r="AM27" s="30" t="str">
        <f>IF(MOD(MATCH(AK27,Vacances!$B$3:$B$202,1),2)=1," ","")</f>
        <v/>
      </c>
      <c r="AN27" s="30" t="str">
        <f>IF(MOD(MATCH(AK27,Vacances!$C$3:$C$202,1),2)=1," ","")</f>
        <v/>
      </c>
      <c r="AO27" s="31" t="str">
        <f>IF(AK27="","",CONCATENATE(IF(ISERROR(MATCH(AK27,'Jours fériés'!$D$4:$D$203,0)),"",INDEX('Jours fériés'!$A$4:$A$203,MATCH(AK27,'Jours fériés'!$D$4:$D$203,0),1))," ",IF(ISERROR(MATCH(AK27,#REF!,0)),"",INDEX(#REF!,MATCH(AK27,#REF!,0),1))))</f>
        <v xml:space="preserve"> </v>
      </c>
      <c r="AP27" s="32"/>
      <c r="AQ27" s="73" t="str">
        <f>IF(AK27="","",IF(ISERROR(MATCH(AK27,#REF!,0)),IF(WEEKDAY(AK27)=5,INT((AK27-DATE(YEAR(AK27),1,1))/7+1),IF(AND(WEEKDAY(AK27)=4,NOT( ISERROR(MATCH(AK27+1,#REF!,0)))),INT((AK27+1-DATE(YEAR(AK27+1),1,1))/7+1),"")),INDEX(#REF!,MATCH(AK27,#REF!,0),1)))</f>
        <v/>
      </c>
      <c r="AR27" s="28" t="str">
        <f t="shared" si="4"/>
        <v>S</v>
      </c>
      <c r="AS27" s="29">
        <f t="shared" si="11"/>
        <v>42910</v>
      </c>
      <c r="AT27" s="30" t="str">
        <f>IF(MOD(MATCH(AS27,Vacances!$A$3:$A$202,1),2)=1," ","")</f>
        <v/>
      </c>
      <c r="AU27" s="30" t="str">
        <f>IF(MOD(MATCH(AS27,Vacances!$B$3:$B$202,1),2)=1," ","")</f>
        <v/>
      </c>
      <c r="AV27" s="30" t="str">
        <f>IF(MOD(MATCH(AS27,Vacances!$C$3:$C$202,1),2)=1," ","")</f>
        <v/>
      </c>
      <c r="AW27" s="31" t="str">
        <f>IF(AS27="","",CONCATENATE(IF(ISERROR(MATCH(AS27,'Jours fériés'!$D$4:$D$203,0)),"",INDEX('Jours fériés'!$A$4:$A$203,MATCH(AS27,'Jours fériés'!$D$4:$D$203,0),1))," ",IF(ISERROR(MATCH(AS27,#REF!,0)),"",INDEX(#REF!,MATCH(AS27,#REF!,0),1))))</f>
        <v xml:space="preserve"> </v>
      </c>
      <c r="AX27" s="32"/>
      <c r="AY27" s="73" t="str">
        <f>IF(AS27="","",IF(ISERROR(MATCH(AS27,#REF!,0)),IF(WEEKDAY(AS27)=5,INT((AS27-DATE(YEAR(AS27),1,1))/7+1),IF(AND(WEEKDAY(AS27)=4,NOT( ISERROR(MATCH(AS27+1,#REF!,0)))),INT((AS27+1-DATE(YEAR(AS27+1),1,1))/7+1),"")),INDEX(#REF!,MATCH(AS27,#REF!,0),1)))</f>
        <v/>
      </c>
    </row>
    <row r="28" spans="1:51" ht="15" customHeight="1">
      <c r="D28" s="28" t="str">
        <f t="shared" si="5"/>
        <v>M</v>
      </c>
      <c r="E28" s="29">
        <f t="shared" si="6"/>
        <v>42760</v>
      </c>
      <c r="F28" s="30" t="str">
        <f>IF(MOD(MATCH(E28,Vacances!$A$3:$A$202,1),2)=1," ","")</f>
        <v/>
      </c>
      <c r="G28" s="30" t="str">
        <f>IF(MOD(MATCH(E28,Vacances!$B$3:$B$202,1),2)=1," ","")</f>
        <v/>
      </c>
      <c r="H28" s="30" t="str">
        <f>IF(MOD(MATCH(E28,Vacances!$C$3:$C$202,1),2)=1," ","")</f>
        <v/>
      </c>
      <c r="I28" s="31" t="str">
        <f>IF(E28="","",CONCATENATE(IF(ISERROR(MATCH(E28,'Jours fériés'!$D$4:$D$203,0)),"",INDEX('Jours fériés'!$A$4:$A$203,MATCH(E28,'Jours fériés'!$D$4:$D$203,0),1))," ",IF(ISERROR(MATCH(E28,#REF!,0)),"",INDEX(#REF!,MATCH(E28,#REF!,0),1))))</f>
        <v xml:space="preserve"> </v>
      </c>
      <c r="J28" s="32"/>
      <c r="K28" s="73" t="str">
        <f>IF(E28="","",IF(ISERROR(MATCH(E28,#REF!,0)),IF(WEEKDAY(E28)=5,INT((E28-DATE(YEAR(E28),1,1))/7+1),IF(AND(WEEKDAY(E28)=4,NOT( ISERROR(MATCH(E28+1,#REF!,0)))),INT((E28+1-DATE(YEAR(E28+1),1,1))/7+1),"")),INDEX(#REF!,MATCH(E28,#REF!,0),1)))</f>
        <v/>
      </c>
      <c r="L28" s="28" t="str">
        <f t="shared" si="0"/>
        <v>S</v>
      </c>
      <c r="M28" s="29">
        <f t="shared" si="7"/>
        <v>42791</v>
      </c>
      <c r="N28" s="30" t="str">
        <f>IF(MOD(MATCH(M28,Vacances!$A$3:$A$202,1),2)=1," ","")</f>
        <v xml:space="preserve"> </v>
      </c>
      <c r="O28" s="30" t="str">
        <f>IF(MOD(MATCH(M28,Vacances!$B$3:$B$202,1),2)=1," ","")</f>
        <v xml:space="preserve"> </v>
      </c>
      <c r="P28" s="30" t="str">
        <f>IF(MOD(MATCH(M28,Vacances!$C$3:$C$202,1),2)=1," ","")</f>
        <v/>
      </c>
      <c r="Q28" s="31" t="str">
        <f>IF(M28="","",CONCATENATE(IF(ISERROR(MATCH(M28,'Jours fériés'!$D$4:$D$203,0)),"",INDEX('Jours fériés'!$A$4:$A$203,MATCH(M28,'Jours fériés'!$D$4:$D$203,0),1))," ",IF(ISERROR(MATCH(M28,#REF!,0)),"",INDEX(#REF!,MATCH(M28,#REF!,0),1))))</f>
        <v xml:space="preserve"> </v>
      </c>
      <c r="R28" s="32"/>
      <c r="S28" s="73" t="str">
        <f>IF(M28="","",IF(ISERROR(MATCH(M28,#REF!,0)),IF(WEEKDAY(M28)=5,INT((M28-DATE(YEAR(M28),1,1))/7+1),IF(AND(WEEKDAY(M28)=4,NOT( ISERROR(MATCH(M28+1,#REF!,0)))),INT((M28+1-DATE(YEAR(M28+1),1,1))/7+1),"")),INDEX(#REF!,MATCH(M28,#REF!,0),1)))</f>
        <v/>
      </c>
      <c r="T28" s="28" t="str">
        <f t="shared" si="1"/>
        <v>S</v>
      </c>
      <c r="U28" s="29">
        <f t="shared" si="8"/>
        <v>42819</v>
      </c>
      <c r="V28" s="30" t="str">
        <f>IF(MOD(MATCH(U28,Vacances!$A$3:$A$202,1),2)=1," ","")</f>
        <v/>
      </c>
      <c r="W28" s="30" t="str">
        <f>IF(MOD(MATCH(U28,Vacances!$B$3:$B$202,1),2)=1," ","")</f>
        <v/>
      </c>
      <c r="X28" s="30" t="str">
        <f>IF(MOD(MATCH(U28,Vacances!$C$3:$C$202,1),2)=1," ","")</f>
        <v/>
      </c>
      <c r="Y28" s="31" t="str">
        <f>IF(U28="","",CONCATENATE(IF(ISERROR(MATCH(U28,'Jours fériés'!$D$4:$D$203,0)),"",INDEX('Jours fériés'!$A$4:$A$203,MATCH(U28,'Jours fériés'!$D$4:$D$203,0),1))," ",IF(ISERROR(MATCH(U28,#REF!,0)),"",INDEX(#REF!,MATCH(U28,#REF!,0),1))))</f>
        <v xml:space="preserve"> </v>
      </c>
      <c r="Z28" s="32"/>
      <c r="AA28" s="73" t="str">
        <f>IF(U28="","",IF(ISERROR(MATCH(U28,#REF!,0)),IF(WEEKDAY(U28)=5,INT((U28-DATE(YEAR(U28),1,1))/7+1),IF(AND(WEEKDAY(U28)=4,NOT( ISERROR(MATCH(U28+1,#REF!,0)))),INT((U28+1-DATE(YEAR(U28+1),1,1))/7+1),"")),INDEX(#REF!,MATCH(U28,#REF!,0),1)))</f>
        <v/>
      </c>
      <c r="AB28" s="28" t="str">
        <f t="shared" si="2"/>
        <v>M</v>
      </c>
      <c r="AC28" s="29">
        <f t="shared" si="9"/>
        <v>42850</v>
      </c>
      <c r="AD28" s="30" t="str">
        <f>IF(MOD(MATCH(AC28,Vacances!$A$3:$A$202,1),2)=1," ","")</f>
        <v xml:space="preserve"> </v>
      </c>
      <c r="AE28" s="30" t="str">
        <f>IF(MOD(MATCH(AC28,Vacances!$B$3:$B$202,1),2)=1," ","")</f>
        <v/>
      </c>
      <c r="AF28" s="30" t="str">
        <f>IF(MOD(MATCH(AC28,Vacances!$C$3:$C$202,1),2)=1," ","")</f>
        <v/>
      </c>
      <c r="AG28" s="31" t="str">
        <f>IF(AC28="","",CONCATENATE(IF(ISERROR(MATCH(AC28,'Jours fériés'!$D$4:$D$203,0)),"",INDEX('Jours fériés'!$A$4:$A$203,MATCH(AC28,'Jours fériés'!$D$4:$D$203,0),1))," ",IF(ISERROR(MATCH(AC28,#REF!,0)),"",INDEX(#REF!,MATCH(AC28,#REF!,0),1))))</f>
        <v xml:space="preserve"> </v>
      </c>
      <c r="AH28" s="32"/>
      <c r="AI28" s="73" t="str">
        <f>IF(AC28="","",IF(ISERROR(MATCH(AC28,#REF!,0)),IF(WEEKDAY(AC28)=5,INT((AC28-DATE(YEAR(AC28),1,1))/7+1),IF(AND(WEEKDAY(AC28)=4,NOT( ISERROR(MATCH(AC28+1,#REF!,0)))),INT((AC28+1-DATE(YEAR(AC28+1),1,1))/7+1),"")),INDEX(#REF!,MATCH(AC28,#REF!,0),1)))</f>
        <v/>
      </c>
      <c r="AJ28" s="28" t="str">
        <f t="shared" si="3"/>
        <v>J</v>
      </c>
      <c r="AK28" s="29">
        <f t="shared" si="10"/>
        <v>42880</v>
      </c>
      <c r="AL28" s="30" t="str">
        <f>IF(MOD(MATCH(AK28,Vacances!$A$3:$A$202,1),2)=1," ","")</f>
        <v xml:space="preserve"> </v>
      </c>
      <c r="AM28" s="30" t="str">
        <f>IF(MOD(MATCH(AK28,Vacances!$B$3:$B$202,1),2)=1," ","")</f>
        <v xml:space="preserve"> </v>
      </c>
      <c r="AN28" s="30" t="str">
        <f>IF(MOD(MATCH(AK28,Vacances!$C$3:$C$202,1),2)=1," ","")</f>
        <v xml:space="preserve"> </v>
      </c>
      <c r="AO28" s="31" t="str">
        <f>IF(AK28="","",CONCATENATE(IF(ISERROR(MATCH(AK28,'Jours fériés'!$D$4:$D$203,0)),"",INDEX('Jours fériés'!$A$4:$A$203,MATCH(AK28,'Jours fériés'!$D$4:$D$203,0),1))," ",IF(ISERROR(MATCH(AK28,#REF!,0)),"",INDEX(#REF!,MATCH(AK28,#REF!,0),1))))</f>
        <v xml:space="preserve">Ascension </v>
      </c>
      <c r="AP28" s="32"/>
      <c r="AQ28" s="73">
        <f>IF(AK28="","",IF(ISERROR(MATCH(AK28,#REF!,0)),IF(WEEKDAY(AK28)=5,INT((AK28-DATE(YEAR(AK28),1,1))/7+1),IF(AND(WEEKDAY(AK28)=4,NOT( ISERROR(MATCH(AK28+1,#REF!,0)))),INT((AK28+1-DATE(YEAR(AK28+1),1,1))/7+1),"")),INDEX(#REF!,MATCH(AK28,#REF!,0),1)))</f>
        <v>21</v>
      </c>
      <c r="AR28" s="28" t="str">
        <f t="shared" si="4"/>
        <v>D</v>
      </c>
      <c r="AS28" s="29">
        <f t="shared" si="11"/>
        <v>42911</v>
      </c>
      <c r="AT28" s="30" t="str">
        <f>IF(MOD(MATCH(AS28,Vacances!$A$3:$A$202,1),2)=1," ","")</f>
        <v/>
      </c>
      <c r="AU28" s="30" t="str">
        <f>IF(MOD(MATCH(AS28,Vacances!$B$3:$B$202,1),2)=1," ","")</f>
        <v/>
      </c>
      <c r="AV28" s="30" t="str">
        <f>IF(MOD(MATCH(AS28,Vacances!$C$3:$C$202,1),2)=1," ","")</f>
        <v/>
      </c>
      <c r="AW28" s="31" t="str">
        <f>IF(AS28="","",CONCATENATE(IF(ISERROR(MATCH(AS28,'Jours fériés'!$D$4:$D$203,0)),"",INDEX('Jours fériés'!$A$4:$A$203,MATCH(AS28,'Jours fériés'!$D$4:$D$203,0),1))," ",IF(ISERROR(MATCH(AS28,#REF!,0)),"",INDEX(#REF!,MATCH(AS28,#REF!,0),1))))</f>
        <v xml:space="preserve"> </v>
      </c>
      <c r="AX28" s="32"/>
      <c r="AY28" s="73" t="str">
        <f>IF(AS28="","",IF(ISERROR(MATCH(AS28,#REF!,0)),IF(WEEKDAY(AS28)=5,INT((AS28-DATE(YEAR(AS28),1,1))/7+1),IF(AND(WEEKDAY(AS28)=4,NOT( ISERROR(MATCH(AS28+1,#REF!,0)))),INT((AS28+1-DATE(YEAR(AS28+1),1,1))/7+1),"")),INDEX(#REF!,MATCH(AS28,#REF!,0),1)))</f>
        <v/>
      </c>
    </row>
    <row r="29" spans="1:51" ht="15" customHeight="1">
      <c r="D29" s="28" t="str">
        <f t="shared" si="5"/>
        <v>J</v>
      </c>
      <c r="E29" s="29">
        <f t="shared" si="6"/>
        <v>42761</v>
      </c>
      <c r="F29" s="30" t="str">
        <f>IF(MOD(MATCH(E29,Vacances!$A$3:$A$202,1),2)=1," ","")</f>
        <v/>
      </c>
      <c r="G29" s="30" t="str">
        <f>IF(MOD(MATCH(E29,Vacances!$B$3:$B$202,1),2)=1," ","")</f>
        <v/>
      </c>
      <c r="H29" s="30" t="str">
        <f>IF(MOD(MATCH(E29,Vacances!$C$3:$C$202,1),2)=1," ","")</f>
        <v/>
      </c>
      <c r="I29" s="31" t="str">
        <f>IF(E29="","",CONCATENATE(IF(ISERROR(MATCH(E29,'Jours fériés'!$D$4:$D$203,0)),"",INDEX('Jours fériés'!$A$4:$A$203,MATCH(E29,'Jours fériés'!$D$4:$D$203,0),1))," ",IF(ISERROR(MATCH(E29,#REF!,0)),"",INDEX(#REF!,MATCH(E29,#REF!,0),1))))</f>
        <v xml:space="preserve"> </v>
      </c>
      <c r="J29" s="32"/>
      <c r="K29" s="73">
        <f>IF(E29="","",IF(ISERROR(MATCH(E29,#REF!,0)),IF(WEEKDAY(E29)=5,INT((E29-DATE(YEAR(E29),1,1))/7+1),IF(AND(WEEKDAY(E29)=4,NOT( ISERROR(MATCH(E29+1,#REF!,0)))),INT((E29+1-DATE(YEAR(E29+1),1,1))/7+1),"")),INDEX(#REF!,MATCH(E29,#REF!,0),1)))</f>
        <v>4</v>
      </c>
      <c r="L29" s="28" t="str">
        <f t="shared" si="0"/>
        <v>D</v>
      </c>
      <c r="M29" s="29">
        <f t="shared" si="7"/>
        <v>42792</v>
      </c>
      <c r="N29" s="30" t="str">
        <f>IF(MOD(MATCH(M29,Vacances!$A$3:$A$202,1),2)=1," ","")</f>
        <v xml:space="preserve"> </v>
      </c>
      <c r="O29" s="30" t="str">
        <f>IF(MOD(MATCH(M29,Vacances!$B$3:$B$202,1),2)=1," ","")</f>
        <v xml:space="preserve"> </v>
      </c>
      <c r="P29" s="30" t="str">
        <f>IF(MOD(MATCH(M29,Vacances!$C$3:$C$202,1),2)=1," ","")</f>
        <v/>
      </c>
      <c r="Q29" s="31" t="str">
        <f>IF(M29="","",CONCATENATE(IF(ISERROR(MATCH(M29,'Jours fériés'!$D$4:$D$203,0)),"",INDEX('Jours fériés'!$A$4:$A$203,MATCH(M29,'Jours fériés'!$D$4:$D$203,0),1))," ",IF(ISERROR(MATCH(M29,#REF!,0)),"",INDEX(#REF!,MATCH(M29,#REF!,0),1))))</f>
        <v xml:space="preserve"> </v>
      </c>
      <c r="R29" s="32"/>
      <c r="S29" s="73" t="str">
        <f>IF(M29="","",IF(ISERROR(MATCH(M29,#REF!,0)),IF(WEEKDAY(M29)=5,INT((M29-DATE(YEAR(M29),1,1))/7+1),IF(AND(WEEKDAY(M29)=4,NOT( ISERROR(MATCH(M29+1,#REF!,0)))),INT((M29+1-DATE(YEAR(M29+1),1,1))/7+1),"")),INDEX(#REF!,MATCH(M29,#REF!,0),1)))</f>
        <v/>
      </c>
      <c r="T29" s="28" t="str">
        <f t="shared" si="1"/>
        <v>D</v>
      </c>
      <c r="U29" s="29">
        <f t="shared" si="8"/>
        <v>42820</v>
      </c>
      <c r="V29" s="30" t="str">
        <f>IF(MOD(MATCH(U29,Vacances!$A$3:$A$202,1),2)=1," ","")</f>
        <v/>
      </c>
      <c r="W29" s="30" t="str">
        <f>IF(MOD(MATCH(U29,Vacances!$B$3:$B$202,1),2)=1," ","")</f>
        <v/>
      </c>
      <c r="X29" s="30" t="str">
        <f>IF(MOD(MATCH(U29,Vacances!$C$3:$C$202,1),2)=1," ","")</f>
        <v/>
      </c>
      <c r="Y29" s="31" t="str">
        <f>IF(U29="","",CONCATENATE(IF(ISERROR(MATCH(U29,'Jours fériés'!$D$4:$D$203,0)),"",INDEX('Jours fériés'!$A$4:$A$203,MATCH(U29,'Jours fériés'!$D$4:$D$203,0),1))," ",IF(ISERROR(MATCH(U29,#REF!,0)),"",INDEX(#REF!,MATCH(U29,#REF!,0),1))))</f>
        <v xml:space="preserve"> heure d'été +1h </v>
      </c>
      <c r="Z29" s="32"/>
      <c r="AA29" s="73" t="str">
        <f>IF(U29="","",IF(ISERROR(MATCH(U29,#REF!,0)),IF(WEEKDAY(U29)=5,INT((U29-DATE(YEAR(U29),1,1))/7+1),IF(AND(WEEKDAY(U29)=4,NOT( ISERROR(MATCH(U29+1,#REF!,0)))),INT((U29+1-DATE(YEAR(U29+1),1,1))/7+1),"")),INDEX(#REF!,MATCH(U29,#REF!,0),1)))</f>
        <v/>
      </c>
      <c r="AB29" s="28" t="str">
        <f t="shared" si="2"/>
        <v>M</v>
      </c>
      <c r="AC29" s="29">
        <f t="shared" si="9"/>
        <v>42851</v>
      </c>
      <c r="AD29" s="30" t="str">
        <f>IF(MOD(MATCH(AC29,Vacances!$A$3:$A$202,1),2)=1," ","")</f>
        <v xml:space="preserve"> </v>
      </c>
      <c r="AE29" s="30" t="str">
        <f>IF(MOD(MATCH(AC29,Vacances!$B$3:$B$202,1),2)=1," ","")</f>
        <v/>
      </c>
      <c r="AF29" s="30" t="str">
        <f>IF(MOD(MATCH(AC29,Vacances!$C$3:$C$202,1),2)=1," ","")</f>
        <v/>
      </c>
      <c r="AG29" s="31" t="str">
        <f>IF(AC29="","",CONCATENATE(IF(ISERROR(MATCH(AC29,'Jours fériés'!$D$4:$D$203,0)),"",INDEX('Jours fériés'!$A$4:$A$203,MATCH(AC29,'Jours fériés'!$D$4:$D$203,0),1))," ",IF(ISERROR(MATCH(AC29,#REF!,0)),"",INDEX(#REF!,MATCH(AC29,#REF!,0),1))))</f>
        <v xml:space="preserve"> </v>
      </c>
      <c r="AH29" s="32"/>
      <c r="AI29" s="73" t="str">
        <f>IF(AC29="","",IF(ISERROR(MATCH(AC29,#REF!,0)),IF(WEEKDAY(AC29)=5,INT((AC29-DATE(YEAR(AC29),1,1))/7+1),IF(AND(WEEKDAY(AC29)=4,NOT( ISERROR(MATCH(AC29+1,#REF!,0)))),INT((AC29+1-DATE(YEAR(AC29+1),1,1))/7+1),"")),INDEX(#REF!,MATCH(AC29,#REF!,0),1)))</f>
        <v/>
      </c>
      <c r="AJ29" s="28" t="str">
        <f t="shared" si="3"/>
        <v>V</v>
      </c>
      <c r="AK29" s="29">
        <f t="shared" si="10"/>
        <v>42881</v>
      </c>
      <c r="AL29" s="30" t="str">
        <f>IF(MOD(MATCH(AK29,Vacances!$A$3:$A$202,1),2)=1," ","")</f>
        <v xml:space="preserve"> </v>
      </c>
      <c r="AM29" s="30" t="str">
        <f>IF(MOD(MATCH(AK29,Vacances!$B$3:$B$202,1),2)=1," ","")</f>
        <v xml:space="preserve"> </v>
      </c>
      <c r="AN29" s="30" t="str">
        <f>IF(MOD(MATCH(AK29,Vacances!$C$3:$C$202,1),2)=1," ","")</f>
        <v xml:space="preserve"> </v>
      </c>
      <c r="AO29" s="31" t="str">
        <f>IF(AK29="","",CONCATENATE(IF(ISERROR(MATCH(AK29,'Jours fériés'!$D$4:$D$203,0)),"",INDEX('Jours fériés'!$A$4:$A$203,MATCH(AK29,'Jours fériés'!$D$4:$D$203,0),1))," ",IF(ISERROR(MATCH(AK29,#REF!,0)),"",INDEX(#REF!,MATCH(AK29,#REF!,0),1))))</f>
        <v xml:space="preserve"> </v>
      </c>
      <c r="AP29" s="32"/>
      <c r="AQ29" s="73" t="str">
        <f>IF(AK29="","",IF(ISERROR(MATCH(AK29,#REF!,0)),IF(WEEKDAY(AK29)=5,INT((AK29-DATE(YEAR(AK29),1,1))/7+1),IF(AND(WEEKDAY(AK29)=4,NOT( ISERROR(MATCH(AK29+1,#REF!,0)))),INT((AK29+1-DATE(YEAR(AK29+1),1,1))/7+1),"")),INDEX(#REF!,MATCH(AK29,#REF!,0),1)))</f>
        <v/>
      </c>
      <c r="AR29" s="28" t="str">
        <f t="shared" si="4"/>
        <v>L</v>
      </c>
      <c r="AS29" s="29">
        <f t="shared" si="11"/>
        <v>42912</v>
      </c>
      <c r="AT29" s="30" t="str">
        <f>IF(MOD(MATCH(AS29,Vacances!$A$3:$A$202,1),2)=1," ","")</f>
        <v/>
      </c>
      <c r="AU29" s="30" t="str">
        <f>IF(MOD(MATCH(AS29,Vacances!$B$3:$B$202,1),2)=1," ","")</f>
        <v/>
      </c>
      <c r="AV29" s="30" t="str">
        <f>IF(MOD(MATCH(AS29,Vacances!$C$3:$C$202,1),2)=1," ","")</f>
        <v/>
      </c>
      <c r="AW29" s="31" t="str">
        <f>IF(AS29="","",CONCATENATE(IF(ISERROR(MATCH(AS29,'Jours fériés'!$D$4:$D$203,0)),"",INDEX('Jours fériés'!$A$4:$A$203,MATCH(AS29,'Jours fériés'!$D$4:$D$203,0),1))," ",IF(ISERROR(MATCH(AS29,#REF!,0)),"",INDEX(#REF!,MATCH(AS29,#REF!,0),1))))</f>
        <v xml:space="preserve"> </v>
      </c>
      <c r="AX29" s="32"/>
      <c r="AY29" s="73" t="str">
        <f>IF(AS29="","",IF(ISERROR(MATCH(AS29,#REF!,0)),IF(WEEKDAY(AS29)=5,INT((AS29-DATE(YEAR(AS29),1,1))/7+1),IF(AND(WEEKDAY(AS29)=4,NOT( ISERROR(MATCH(AS29+1,#REF!,0)))),INT((AS29+1-DATE(YEAR(AS29+1),1,1))/7+1),"")),INDEX(#REF!,MATCH(AS29,#REF!,0),1)))</f>
        <v/>
      </c>
    </row>
    <row r="30" spans="1:51" ht="15" customHeight="1">
      <c r="D30" s="28" t="str">
        <f t="shared" si="5"/>
        <v>V</v>
      </c>
      <c r="E30" s="29">
        <f t="shared" si="6"/>
        <v>42762</v>
      </c>
      <c r="F30" s="30" t="str">
        <f>IF(MOD(MATCH(E30,Vacances!$A$3:$A$202,1),2)=1," ","")</f>
        <v/>
      </c>
      <c r="G30" s="30" t="str">
        <f>IF(MOD(MATCH(E30,Vacances!$B$3:$B$202,1),2)=1," ","")</f>
        <v/>
      </c>
      <c r="H30" s="30" t="str">
        <f>IF(MOD(MATCH(E30,Vacances!$C$3:$C$202,1),2)=1," ","")</f>
        <v/>
      </c>
      <c r="I30" s="31" t="str">
        <f>IF(E30="","",CONCATENATE(IF(ISERROR(MATCH(E30,'Jours fériés'!$D$4:$D$203,0)),"",INDEX('Jours fériés'!$A$4:$A$203,MATCH(E30,'Jours fériés'!$D$4:$D$203,0),1))," ",IF(ISERROR(MATCH(E30,#REF!,0)),"",INDEX(#REF!,MATCH(E30,#REF!,0),1))))</f>
        <v xml:space="preserve"> </v>
      </c>
      <c r="J30" s="32"/>
      <c r="K30" s="73" t="str">
        <f>IF(E30="","",IF(ISERROR(MATCH(E30,#REF!,0)),IF(WEEKDAY(E30)=5,INT((E30-DATE(YEAR(E30),1,1))/7+1),IF(AND(WEEKDAY(E30)=4,NOT( ISERROR(MATCH(E30+1,#REF!,0)))),INT((E30+1-DATE(YEAR(E30+1),1,1))/7+1),"")),INDEX(#REF!,MATCH(E30,#REF!,0),1)))</f>
        <v/>
      </c>
      <c r="L30" s="28" t="str">
        <f t="shared" si="0"/>
        <v>L</v>
      </c>
      <c r="M30" s="29">
        <f t="shared" si="7"/>
        <v>42793</v>
      </c>
      <c r="N30" s="30" t="str">
        <f>IF(MOD(MATCH(M30,Vacances!$A$3:$A$202,1),2)=1," ","")</f>
        <v xml:space="preserve"> </v>
      </c>
      <c r="O30" s="30" t="str">
        <f>IF(MOD(MATCH(M30,Vacances!$B$3:$B$202,1),2)=1," ","")</f>
        <v/>
      </c>
      <c r="P30" s="30" t="str">
        <f>IF(MOD(MATCH(M30,Vacances!$C$3:$C$202,1),2)=1," ","")</f>
        <v/>
      </c>
      <c r="Q30" s="31" t="str">
        <f>IF(M30="","",CONCATENATE(IF(ISERROR(MATCH(M30,'Jours fériés'!$D$4:$D$203,0)),"",INDEX('Jours fériés'!$A$4:$A$203,MATCH(M30,'Jours fériés'!$D$4:$D$203,0),1))," ",IF(ISERROR(MATCH(M30,#REF!,0)),"",INDEX(#REF!,MATCH(M30,#REF!,0),1))))</f>
        <v xml:space="preserve"> </v>
      </c>
      <c r="R30" s="32"/>
      <c r="S30" s="73" t="str">
        <f>IF(M30="","",IF(ISERROR(MATCH(M30,#REF!,0)),IF(WEEKDAY(M30)=5,INT((M30-DATE(YEAR(M30),1,1))/7+1),IF(AND(WEEKDAY(M30)=4,NOT( ISERROR(MATCH(M30+1,#REF!,0)))),INT((M30+1-DATE(YEAR(M30+1),1,1))/7+1),"")),INDEX(#REF!,MATCH(M30,#REF!,0),1)))</f>
        <v/>
      </c>
      <c r="T30" s="28" t="str">
        <f t="shared" si="1"/>
        <v>L</v>
      </c>
      <c r="U30" s="29">
        <f t="shared" si="8"/>
        <v>42821</v>
      </c>
      <c r="V30" s="30" t="str">
        <f>IF(MOD(MATCH(U30,Vacances!$A$3:$A$202,1),2)=1," ","")</f>
        <v/>
      </c>
      <c r="W30" s="30" t="str">
        <f>IF(MOD(MATCH(U30,Vacances!$B$3:$B$202,1),2)=1," ","")</f>
        <v/>
      </c>
      <c r="X30" s="30" t="str">
        <f>IF(MOD(MATCH(U30,Vacances!$C$3:$C$202,1),2)=1," ","")</f>
        <v/>
      </c>
      <c r="Y30" s="31" t="str">
        <f>IF(U30="","",CONCATENATE(IF(ISERROR(MATCH(U30,'Jours fériés'!$D$4:$D$203,0)),"",INDEX('Jours fériés'!$A$4:$A$203,MATCH(U30,'Jours fériés'!$D$4:$D$203,0),1))," ",IF(ISERROR(MATCH(U30,#REF!,0)),"",INDEX(#REF!,MATCH(U30,#REF!,0),1))))</f>
        <v xml:space="preserve"> </v>
      </c>
      <c r="Z30" s="32"/>
      <c r="AA30" s="73" t="str">
        <f>IF(U30="","",IF(ISERROR(MATCH(U30,#REF!,0)),IF(WEEKDAY(U30)=5,INT((U30-DATE(YEAR(U30),1,1))/7+1),IF(AND(WEEKDAY(U30)=4,NOT( ISERROR(MATCH(U30+1,#REF!,0)))),INT((U30+1-DATE(YEAR(U30+1),1,1))/7+1),"")),INDEX(#REF!,MATCH(U30,#REF!,0),1)))</f>
        <v/>
      </c>
      <c r="AB30" s="28" t="str">
        <f t="shared" si="2"/>
        <v>J</v>
      </c>
      <c r="AC30" s="29">
        <f t="shared" si="9"/>
        <v>42852</v>
      </c>
      <c r="AD30" s="30" t="str">
        <f>IF(MOD(MATCH(AC30,Vacances!$A$3:$A$202,1),2)=1," ","")</f>
        <v xml:space="preserve"> </v>
      </c>
      <c r="AE30" s="30" t="str">
        <f>IF(MOD(MATCH(AC30,Vacances!$B$3:$B$202,1),2)=1," ","")</f>
        <v/>
      </c>
      <c r="AF30" s="30" t="str">
        <f>IF(MOD(MATCH(AC30,Vacances!$C$3:$C$202,1),2)=1," ","")</f>
        <v/>
      </c>
      <c r="AG30" s="31" t="str">
        <f>IF(AC30="","",CONCATENATE(IF(ISERROR(MATCH(AC30,'Jours fériés'!$D$4:$D$203,0)),"",INDEX('Jours fériés'!$A$4:$A$203,MATCH(AC30,'Jours fériés'!$D$4:$D$203,0),1))," ",IF(ISERROR(MATCH(AC30,#REF!,0)),"",INDEX(#REF!,MATCH(AC30,#REF!,0),1))))</f>
        <v xml:space="preserve"> </v>
      </c>
      <c r="AH30" s="32"/>
      <c r="AI30" s="73">
        <f>IF(AC30="","",IF(ISERROR(MATCH(AC30,#REF!,0)),IF(WEEKDAY(AC30)=5,INT((AC30-DATE(YEAR(AC30),1,1))/7+1),IF(AND(WEEKDAY(AC30)=4,NOT( ISERROR(MATCH(AC30+1,#REF!,0)))),INT((AC30+1-DATE(YEAR(AC30+1),1,1))/7+1),"")),INDEX(#REF!,MATCH(AC30,#REF!,0),1)))</f>
        <v>17</v>
      </c>
      <c r="AJ30" s="28" t="str">
        <f t="shared" si="3"/>
        <v>S</v>
      </c>
      <c r="AK30" s="29">
        <f t="shared" si="10"/>
        <v>42882</v>
      </c>
      <c r="AL30" s="30" t="str">
        <f>IF(MOD(MATCH(AK30,Vacances!$A$3:$A$202,1),2)=1," ","")</f>
        <v xml:space="preserve"> </v>
      </c>
      <c r="AM30" s="30" t="str">
        <f>IF(MOD(MATCH(AK30,Vacances!$B$3:$B$202,1),2)=1," ","")</f>
        <v xml:space="preserve"> </v>
      </c>
      <c r="AN30" s="30" t="str">
        <f>IF(MOD(MATCH(AK30,Vacances!$C$3:$C$202,1),2)=1," ","")</f>
        <v xml:space="preserve"> </v>
      </c>
      <c r="AO30" s="31" t="str">
        <f>IF(AK30="","",CONCATENATE(IF(ISERROR(MATCH(AK30,'Jours fériés'!$D$4:$D$203,0)),"",INDEX('Jours fériés'!$A$4:$A$203,MATCH(AK30,'Jours fériés'!$D$4:$D$203,0),1))," ",IF(ISERROR(MATCH(AK30,#REF!,0)),"",INDEX(#REF!,MATCH(AK30,#REF!,0),1))))</f>
        <v xml:space="preserve"> </v>
      </c>
      <c r="AP30" s="32"/>
      <c r="AQ30" s="73" t="str">
        <f>IF(AK30="","",IF(ISERROR(MATCH(AK30,#REF!,0)),IF(WEEKDAY(AK30)=5,INT((AK30-DATE(YEAR(AK30),1,1))/7+1),IF(AND(WEEKDAY(AK30)=4,NOT( ISERROR(MATCH(AK30+1,#REF!,0)))),INT((AK30+1-DATE(YEAR(AK30+1),1,1))/7+1),"")),INDEX(#REF!,MATCH(AK30,#REF!,0),1)))</f>
        <v/>
      </c>
      <c r="AR30" s="28" t="str">
        <f t="shared" si="4"/>
        <v>M</v>
      </c>
      <c r="AS30" s="29">
        <f t="shared" si="11"/>
        <v>42913</v>
      </c>
      <c r="AT30" s="30" t="str">
        <f>IF(MOD(MATCH(AS30,Vacances!$A$3:$A$202,1),2)=1," ","")</f>
        <v/>
      </c>
      <c r="AU30" s="30" t="str">
        <f>IF(MOD(MATCH(AS30,Vacances!$B$3:$B$202,1),2)=1," ","")</f>
        <v/>
      </c>
      <c r="AV30" s="30" t="str">
        <f>IF(MOD(MATCH(AS30,Vacances!$C$3:$C$202,1),2)=1," ","")</f>
        <v/>
      </c>
      <c r="AW30" s="31" t="str">
        <f>IF(AS30="","",CONCATENATE(IF(ISERROR(MATCH(AS30,'Jours fériés'!$D$4:$D$203,0)),"",INDEX('Jours fériés'!$A$4:$A$203,MATCH(AS30,'Jours fériés'!$D$4:$D$203,0),1))," ",IF(ISERROR(MATCH(AS30,#REF!,0)),"",INDEX(#REF!,MATCH(AS30,#REF!,0),1))))</f>
        <v xml:space="preserve"> </v>
      </c>
      <c r="AX30" s="32"/>
      <c r="AY30" s="73" t="str">
        <f>IF(AS30="","",IF(ISERROR(MATCH(AS30,#REF!,0)),IF(WEEKDAY(AS30)=5,INT((AS30-DATE(YEAR(AS30),1,1))/7+1),IF(AND(WEEKDAY(AS30)=4,NOT( ISERROR(MATCH(AS30+1,#REF!,0)))),INT((AS30+1-DATE(YEAR(AS30+1),1,1))/7+1),"")),INDEX(#REF!,MATCH(AS30,#REF!,0),1)))</f>
        <v/>
      </c>
    </row>
    <row r="31" spans="1:51" ht="15" customHeight="1">
      <c r="D31" s="28" t="str">
        <f t="shared" si="5"/>
        <v>S</v>
      </c>
      <c r="E31" s="29">
        <f t="shared" si="6"/>
        <v>42763</v>
      </c>
      <c r="F31" s="30" t="str">
        <f>IF(MOD(MATCH(E31,Vacances!$A$3:$A$202,1),2)=1," ","")</f>
        <v/>
      </c>
      <c r="G31" s="30" t="str">
        <f>IF(MOD(MATCH(E31,Vacances!$B$3:$B$202,1),2)=1," ","")</f>
        <v/>
      </c>
      <c r="H31" s="30" t="str">
        <f>IF(MOD(MATCH(E31,Vacances!$C$3:$C$202,1),2)=1," ","")</f>
        <v/>
      </c>
      <c r="I31" s="31" t="str">
        <f>IF(E31="","",CONCATENATE(IF(ISERROR(MATCH(E31,'Jours fériés'!$D$4:$D$203,0)),"",INDEX('Jours fériés'!$A$4:$A$203,MATCH(E31,'Jours fériés'!$D$4:$D$203,0),1))," ",IF(ISERROR(MATCH(E31,#REF!,0)),"",INDEX(#REF!,MATCH(E31,#REF!,0),1))))</f>
        <v xml:space="preserve"> </v>
      </c>
      <c r="J31" s="32"/>
      <c r="K31" s="73" t="str">
        <f>IF(E31="","",IF(ISERROR(MATCH(E31,#REF!,0)),IF(WEEKDAY(E31)=5,INT((E31-DATE(YEAR(E31),1,1))/7+1),IF(AND(WEEKDAY(E31)=4,NOT( ISERROR(MATCH(E31+1,#REF!,0)))),INT((E31+1-DATE(YEAR(E31+1),1,1))/7+1),"")),INDEX(#REF!,MATCH(E31,#REF!,0),1)))</f>
        <v/>
      </c>
      <c r="L31" s="28" t="str">
        <f t="shared" si="0"/>
        <v>M</v>
      </c>
      <c r="M31" s="29">
        <f t="shared" si="7"/>
        <v>42794</v>
      </c>
      <c r="N31" s="30" t="str">
        <f>IF(MOD(MATCH(M31,Vacances!$A$3:$A$202,1),2)=1," ","")</f>
        <v xml:space="preserve"> </v>
      </c>
      <c r="O31" s="30" t="str">
        <f>IF(MOD(MATCH(M31,Vacances!$B$3:$B$202,1),2)=1," ","")</f>
        <v/>
      </c>
      <c r="P31" s="30" t="str">
        <f>IF(MOD(MATCH(M31,Vacances!$C$3:$C$202,1),2)=1," ","")</f>
        <v/>
      </c>
      <c r="Q31" s="31" t="str">
        <f>IF(M31="","",CONCATENATE(IF(ISERROR(MATCH(M31,'Jours fériés'!$D$4:$D$203,0)),"",INDEX('Jours fériés'!$A$4:$A$203,MATCH(M31,'Jours fériés'!$D$4:$D$203,0),1))," ",IF(ISERROR(MATCH(M31,#REF!,0)),"",INDEX(#REF!,MATCH(M31,#REF!,0),1))))</f>
        <v xml:space="preserve"> </v>
      </c>
      <c r="R31" s="32"/>
      <c r="S31" s="73" t="str">
        <f>IF(M31="","",IF(ISERROR(MATCH(M31,#REF!,0)),IF(WEEKDAY(M31)=5,INT((M31-DATE(YEAR(M31),1,1))/7+1),IF(AND(WEEKDAY(M31)=4,NOT( ISERROR(MATCH(M31+1,#REF!,0)))),INT((M31+1-DATE(YEAR(M31+1),1,1))/7+1),"")),INDEX(#REF!,MATCH(M31,#REF!,0),1)))</f>
        <v/>
      </c>
      <c r="T31" s="28" t="str">
        <f t="shared" si="1"/>
        <v>M</v>
      </c>
      <c r="U31" s="29">
        <f t="shared" si="8"/>
        <v>42822</v>
      </c>
      <c r="V31" s="30" t="str">
        <f>IF(MOD(MATCH(U31,Vacances!$A$3:$A$202,1),2)=1," ","")</f>
        <v/>
      </c>
      <c r="W31" s="30" t="str">
        <f>IF(MOD(MATCH(U31,Vacances!$B$3:$B$202,1),2)=1," ","")</f>
        <v/>
      </c>
      <c r="X31" s="30" t="str">
        <f>IF(MOD(MATCH(U31,Vacances!$C$3:$C$202,1),2)=1," ","")</f>
        <v/>
      </c>
      <c r="Y31" s="31" t="str">
        <f>IF(U31="","",CONCATENATE(IF(ISERROR(MATCH(U31,'Jours fériés'!$D$4:$D$203,0)),"",INDEX('Jours fériés'!$A$4:$A$203,MATCH(U31,'Jours fériés'!$D$4:$D$203,0),1))," ",IF(ISERROR(MATCH(U31,#REF!,0)),"",INDEX(#REF!,MATCH(U31,#REF!,0),1))))</f>
        <v xml:space="preserve"> </v>
      </c>
      <c r="Z31" s="32"/>
      <c r="AA31" s="73" t="str">
        <f>IF(U31="","",IF(ISERROR(MATCH(U31,#REF!,0)),IF(WEEKDAY(U31)=5,INT((U31-DATE(YEAR(U31),1,1))/7+1),IF(AND(WEEKDAY(U31)=4,NOT( ISERROR(MATCH(U31+1,#REF!,0)))),INT((U31+1-DATE(YEAR(U31+1),1,1))/7+1),"")),INDEX(#REF!,MATCH(U31,#REF!,0),1)))</f>
        <v/>
      </c>
      <c r="AB31" s="28" t="str">
        <f t="shared" si="2"/>
        <v>V</v>
      </c>
      <c r="AC31" s="29">
        <f t="shared" si="9"/>
        <v>42853</v>
      </c>
      <c r="AD31" s="30" t="str">
        <f>IF(MOD(MATCH(AC31,Vacances!$A$3:$A$202,1),2)=1," ","")</f>
        <v xml:space="preserve"> </v>
      </c>
      <c r="AE31" s="30" t="str">
        <f>IF(MOD(MATCH(AC31,Vacances!$B$3:$B$202,1),2)=1," ","")</f>
        <v/>
      </c>
      <c r="AF31" s="30" t="str">
        <f>IF(MOD(MATCH(AC31,Vacances!$C$3:$C$202,1),2)=1," ","")</f>
        <v/>
      </c>
      <c r="AG31" s="31" t="str">
        <f>IF(AC31="","",CONCATENATE(IF(ISERROR(MATCH(AC31,'Jours fériés'!$D$4:$D$203,0)),"",INDEX('Jours fériés'!$A$4:$A$203,MATCH(AC31,'Jours fériés'!$D$4:$D$203,0),1))," ",IF(ISERROR(MATCH(AC31,#REF!,0)),"",INDEX(#REF!,MATCH(AC31,#REF!,0),1))))</f>
        <v xml:space="preserve"> </v>
      </c>
      <c r="AH31" s="32"/>
      <c r="AI31" s="73" t="str">
        <f>IF(AC31="","",IF(ISERROR(MATCH(AC31,#REF!,0)),IF(WEEKDAY(AC31)=5,INT((AC31-DATE(YEAR(AC31),1,1))/7+1),IF(AND(WEEKDAY(AC31)=4,NOT( ISERROR(MATCH(AC31+1,#REF!,0)))),INT((AC31+1-DATE(YEAR(AC31+1),1,1))/7+1),"")),INDEX(#REF!,MATCH(AC31,#REF!,0),1)))</f>
        <v/>
      </c>
      <c r="AJ31" s="28" t="str">
        <f t="shared" si="3"/>
        <v>D</v>
      </c>
      <c r="AK31" s="29">
        <f t="shared" si="10"/>
        <v>42883</v>
      </c>
      <c r="AL31" s="30" t="str">
        <f>IF(MOD(MATCH(AK31,Vacances!$A$3:$A$202,1),2)=1," ","")</f>
        <v xml:space="preserve"> </v>
      </c>
      <c r="AM31" s="30" t="str">
        <f>IF(MOD(MATCH(AK31,Vacances!$B$3:$B$202,1),2)=1," ","")</f>
        <v xml:space="preserve"> </v>
      </c>
      <c r="AN31" s="30" t="str">
        <f>IF(MOD(MATCH(AK31,Vacances!$C$3:$C$202,1),2)=1," ","")</f>
        <v xml:space="preserve"> </v>
      </c>
      <c r="AO31" s="31" t="str">
        <f>IF(AK31="","",CONCATENATE(IF(ISERROR(MATCH(AK31,'Jours fériés'!$D$4:$D$203,0)),"",INDEX('Jours fériés'!$A$4:$A$203,MATCH(AK31,'Jours fériés'!$D$4:$D$203,0),1))," ",IF(ISERROR(MATCH(AK31,#REF!,0)),"",INDEX(#REF!,MATCH(AK31,#REF!,0),1))))</f>
        <v xml:space="preserve">Fête des mères </v>
      </c>
      <c r="AP31" s="32"/>
      <c r="AQ31" s="73" t="str">
        <f>IF(AK31="","",IF(ISERROR(MATCH(AK31,#REF!,0)),IF(WEEKDAY(AK31)=5,INT((AK31-DATE(YEAR(AK31),1,1))/7+1),IF(AND(WEEKDAY(AK31)=4,NOT( ISERROR(MATCH(AK31+1,#REF!,0)))),INT((AK31+1-DATE(YEAR(AK31+1),1,1))/7+1),"")),INDEX(#REF!,MATCH(AK31,#REF!,0),1)))</f>
        <v/>
      </c>
      <c r="AR31" s="28" t="str">
        <f t="shared" si="4"/>
        <v>M</v>
      </c>
      <c r="AS31" s="29">
        <f t="shared" si="11"/>
        <v>42914</v>
      </c>
      <c r="AT31" s="30" t="str">
        <f>IF(MOD(MATCH(AS31,Vacances!$A$3:$A$202,1),2)=1," ","")</f>
        <v/>
      </c>
      <c r="AU31" s="30" t="str">
        <f>IF(MOD(MATCH(AS31,Vacances!$B$3:$B$202,1),2)=1," ","")</f>
        <v/>
      </c>
      <c r="AV31" s="30" t="str">
        <f>IF(MOD(MATCH(AS31,Vacances!$C$3:$C$202,1),2)=1," ","")</f>
        <v/>
      </c>
      <c r="AW31" s="31" t="str">
        <f>IF(AS31="","",CONCATENATE(IF(ISERROR(MATCH(AS31,'Jours fériés'!$D$4:$D$203,0)),"",INDEX('Jours fériés'!$A$4:$A$203,MATCH(AS31,'Jours fériés'!$D$4:$D$203,0),1))," ",IF(ISERROR(MATCH(AS31,#REF!,0)),"",INDEX(#REF!,MATCH(AS31,#REF!,0),1))))</f>
        <v xml:space="preserve"> </v>
      </c>
      <c r="AX31" s="32"/>
      <c r="AY31" s="73" t="str">
        <f>IF(AS31="","",IF(ISERROR(MATCH(AS31,#REF!,0)),IF(WEEKDAY(AS31)=5,INT((AS31-DATE(YEAR(AS31),1,1))/7+1),IF(AND(WEEKDAY(AS31)=4,NOT( ISERROR(MATCH(AS31+1,#REF!,0)))),INT((AS31+1-DATE(YEAR(AS31+1),1,1))/7+1),"")),INDEX(#REF!,MATCH(AS31,#REF!,0),1)))</f>
        <v/>
      </c>
    </row>
    <row r="32" spans="1:51" ht="15" customHeight="1">
      <c r="D32" s="28" t="str">
        <f t="shared" si="5"/>
        <v>D</v>
      </c>
      <c r="E32" s="29">
        <f>IF(E31="","",IF(MONTH(E31+1)&gt;MONTH(E31),"",E31+1))</f>
        <v>42764</v>
      </c>
      <c r="F32" s="30" t="str">
        <f>IF(MOD(MATCH(E32,Vacances!$A$3:$A$202,1),2)=1," ","")</f>
        <v/>
      </c>
      <c r="G32" s="30" t="str">
        <f>IF(MOD(MATCH(E32,Vacances!$B$3:$B$202,1),2)=1," ","")</f>
        <v/>
      </c>
      <c r="H32" s="30" t="str">
        <f>IF(MOD(MATCH(E32,Vacances!$C$3:$C$202,1),2)=1," ","")</f>
        <v/>
      </c>
      <c r="I32" s="31" t="str">
        <f>IF(E32="","",CONCATENATE(IF(ISERROR(MATCH(E32,'Jours fériés'!$D$4:$D$203,0)),"",INDEX('Jours fériés'!$A$4:$A$203,MATCH(E32,'Jours fériés'!$D$4:$D$203,0),1))," ",IF(ISERROR(MATCH(E32,#REF!,0)),"",INDEX(#REF!,MATCH(E32,#REF!,0),1))))</f>
        <v xml:space="preserve"> </v>
      </c>
      <c r="J32" s="32"/>
      <c r="K32" s="73" t="str">
        <f>IF(E32="","",IF(ISERROR(MATCH(E32,#REF!,0)),IF(WEEKDAY(E32)=5,INT((E32-DATE(YEAR(E32),1,1))/7+1),IF(AND(WEEKDAY(E32)=4,NOT( ISERROR(MATCH(E32+1,#REF!,0)))),INT((E32+1-DATE(YEAR(E32+1),1,1))/7+1),"")),INDEX(#REF!,MATCH(E32,#REF!,0),1)))</f>
        <v/>
      </c>
      <c r="L32" s="28" t="str">
        <f t="shared" si="0"/>
        <v/>
      </c>
      <c r="M32" s="29" t="str">
        <f>IF(M31="","",IF(MONTH(M31+1)&gt;MONTH(M31),"",M31+1))</f>
        <v/>
      </c>
      <c r="N32" s="30" t="e">
        <f>IF(MOD(MATCH(M32,Vacances!$A$3:$A$202,1),2)=1," ","")</f>
        <v>#N/A</v>
      </c>
      <c r="O32" s="30" t="e">
        <f>IF(MOD(MATCH(M32,Vacances!$B$3:$B$202,1),2)=1," ","")</f>
        <v>#N/A</v>
      </c>
      <c r="P32" s="30" t="e">
        <f>IF(MOD(MATCH(M32,Vacances!$C$3:$C$202,1),2)=1," ","")</f>
        <v>#N/A</v>
      </c>
      <c r="Q32" s="31" t="str">
        <f>IF(M32="","",CONCATENATE(IF(ISERROR(MATCH(M32,'Jours fériés'!$D$4:$D$203,0)),"",INDEX('Jours fériés'!$A$4:$A$203,MATCH(M32,'Jours fériés'!$D$4:$D$203,0),1))," ",IF(ISERROR(MATCH(M32,#REF!,0)),"",INDEX(#REF!,MATCH(M32,#REF!,0),1))))</f>
        <v/>
      </c>
      <c r="R32" s="32"/>
      <c r="S32" s="73" t="str">
        <f>IF(M32="","",IF(ISERROR(MATCH(M32,#REF!,0)),IF(WEEKDAY(M32)=5,INT((M32-DATE(YEAR(M32),1,1))/7+1),IF(AND(WEEKDAY(M32)=4,NOT( ISERROR(MATCH(M32+1,#REF!,0)))),INT((M32+1-DATE(YEAR(M32+1),1,1))/7+1),"")),INDEX(#REF!,MATCH(M32,#REF!,0),1)))</f>
        <v/>
      </c>
      <c r="T32" s="28" t="str">
        <f t="shared" si="1"/>
        <v>M</v>
      </c>
      <c r="U32" s="29">
        <f>IF(U31="","",IF(MONTH(U31+1)&gt;MONTH(U31),"",U31+1))</f>
        <v>42823</v>
      </c>
      <c r="V32" s="30" t="str">
        <f>IF(MOD(MATCH(U32,Vacances!$A$3:$A$202,1),2)=1," ","")</f>
        <v/>
      </c>
      <c r="W32" s="30" t="str">
        <f>IF(MOD(MATCH(U32,Vacances!$B$3:$B$202,1),2)=1," ","")</f>
        <v/>
      </c>
      <c r="X32" s="30" t="str">
        <f>IF(MOD(MATCH(U32,Vacances!$C$3:$C$202,1),2)=1," ","")</f>
        <v/>
      </c>
      <c r="Y32" s="31" t="str">
        <f>IF(U32="","",CONCATENATE(IF(ISERROR(MATCH(U32,'Jours fériés'!$D$4:$D$203,0)),"",INDEX('Jours fériés'!$A$4:$A$203,MATCH(U32,'Jours fériés'!$D$4:$D$203,0),1))," ",IF(ISERROR(MATCH(U32,#REF!,0)),"",INDEX(#REF!,MATCH(U32,#REF!,0),1))))</f>
        <v xml:space="preserve"> </v>
      </c>
      <c r="Z32" s="32"/>
      <c r="AA32" s="73" t="str">
        <f>IF(U32="","",IF(ISERROR(MATCH(U32,#REF!,0)),IF(WEEKDAY(U32)=5,INT((U32-DATE(YEAR(U32),1,1))/7+1),IF(AND(WEEKDAY(U32)=4,NOT( ISERROR(MATCH(U32+1,#REF!,0)))),INT((U32+1-DATE(YEAR(U32+1),1,1))/7+1),"")),INDEX(#REF!,MATCH(U32,#REF!,0),1)))</f>
        <v/>
      </c>
      <c r="AB32" s="28" t="str">
        <f t="shared" si="2"/>
        <v>S</v>
      </c>
      <c r="AC32" s="29">
        <f>IF(AC31="","",IF(MONTH(AC31+1)&gt;MONTH(AC31),"",AC31+1))</f>
        <v>42854</v>
      </c>
      <c r="AD32" s="30" t="str">
        <f>IF(MOD(MATCH(AC32,Vacances!$A$3:$A$202,1),2)=1," ","")</f>
        <v xml:space="preserve"> </v>
      </c>
      <c r="AE32" s="30" t="str">
        <f>IF(MOD(MATCH(AC32,Vacances!$B$3:$B$202,1),2)=1," ","")</f>
        <v/>
      </c>
      <c r="AF32" s="30" t="str">
        <f>IF(MOD(MATCH(AC32,Vacances!$C$3:$C$202,1),2)=1," ","")</f>
        <v/>
      </c>
      <c r="AG32" s="31" t="str">
        <f>IF(AC32="","",CONCATENATE(IF(ISERROR(MATCH(AC32,'Jours fériés'!$D$4:$D$203,0)),"",INDEX('Jours fériés'!$A$4:$A$203,MATCH(AC32,'Jours fériés'!$D$4:$D$203,0),1))," ",IF(ISERROR(MATCH(AC32,#REF!,0)),"",INDEX(#REF!,MATCH(AC32,#REF!,0),1))))</f>
        <v xml:space="preserve"> </v>
      </c>
      <c r="AH32" s="32"/>
      <c r="AI32" s="73" t="str">
        <f>IF(AC32="","",IF(ISERROR(MATCH(AC32,#REF!,0)),IF(WEEKDAY(AC32)=5,INT((AC32-DATE(YEAR(AC32),1,1))/7+1),IF(AND(WEEKDAY(AC32)=4,NOT( ISERROR(MATCH(AC32+1,#REF!,0)))),INT((AC32+1-DATE(YEAR(AC32+1),1,1))/7+1),"")),INDEX(#REF!,MATCH(AC32,#REF!,0),1)))</f>
        <v/>
      </c>
      <c r="AJ32" s="28" t="str">
        <f t="shared" si="3"/>
        <v>L</v>
      </c>
      <c r="AK32" s="29">
        <f>IF(AK31="","",IF(MONTH(AK31+1)&gt;MONTH(AK31),"",AK31+1))</f>
        <v>42884</v>
      </c>
      <c r="AL32" s="30" t="str">
        <f>IF(MOD(MATCH(AK32,Vacances!$A$3:$A$202,1),2)=1," ","")</f>
        <v/>
      </c>
      <c r="AM32" s="30" t="str">
        <f>IF(MOD(MATCH(AK32,Vacances!$B$3:$B$202,1),2)=1," ","")</f>
        <v/>
      </c>
      <c r="AN32" s="30" t="str">
        <f>IF(MOD(MATCH(AK32,Vacances!$C$3:$C$202,1),2)=1," ","")</f>
        <v/>
      </c>
      <c r="AO32" s="31" t="str">
        <f>IF(AK32="","",CONCATENATE(IF(ISERROR(MATCH(AK32,'Jours fériés'!$D$4:$D$203,0)),"",INDEX('Jours fériés'!$A$4:$A$203,MATCH(AK32,'Jours fériés'!$D$4:$D$203,0),1))," ",IF(ISERROR(MATCH(AK32,#REF!,0)),"",INDEX(#REF!,MATCH(AK32,#REF!,0),1))))</f>
        <v xml:space="preserve"> </v>
      </c>
      <c r="AP32" s="32"/>
      <c r="AQ32" s="73" t="str">
        <f>IF(AK32="","",IF(ISERROR(MATCH(AK32,#REF!,0)),IF(WEEKDAY(AK32)=5,INT((AK32-DATE(YEAR(AK32),1,1))/7+1),IF(AND(WEEKDAY(AK32)=4,NOT( ISERROR(MATCH(AK32+1,#REF!,0)))),INT((AK32+1-DATE(YEAR(AK32+1),1,1))/7+1),"")),INDEX(#REF!,MATCH(AK32,#REF!,0),1)))</f>
        <v/>
      </c>
      <c r="AR32" s="28" t="str">
        <f t="shared" si="4"/>
        <v>J</v>
      </c>
      <c r="AS32" s="29">
        <f>IF(AS31="","",IF(MONTH(AS31+1)&gt;MONTH(AS31),"",AS31+1))</f>
        <v>42915</v>
      </c>
      <c r="AT32" s="30" t="str">
        <f>IF(MOD(MATCH(AS32,Vacances!$A$3:$A$202,1),2)=1," ","")</f>
        <v/>
      </c>
      <c r="AU32" s="30" t="str">
        <f>IF(MOD(MATCH(AS32,Vacances!$B$3:$B$202,1),2)=1," ","")</f>
        <v/>
      </c>
      <c r="AV32" s="30" t="str">
        <f>IF(MOD(MATCH(AS32,Vacances!$C$3:$C$202,1),2)=1," ","")</f>
        <v/>
      </c>
      <c r="AW32" s="31" t="str">
        <f>IF(AS32="","",CONCATENATE(IF(ISERROR(MATCH(AS32,'Jours fériés'!$D$4:$D$203,0)),"",INDEX('Jours fériés'!$A$4:$A$203,MATCH(AS32,'Jours fériés'!$D$4:$D$203,0),1))," ",IF(ISERROR(MATCH(AS32,#REF!,0)),"",INDEX(#REF!,MATCH(AS32,#REF!,0),1))))</f>
        <v xml:space="preserve"> </v>
      </c>
      <c r="AX32" s="32"/>
      <c r="AY32" s="73">
        <f>IF(AS32="","",IF(ISERROR(MATCH(AS32,#REF!,0)),IF(WEEKDAY(AS32)=5,INT((AS32-DATE(YEAR(AS32),1,1))/7+1),IF(AND(WEEKDAY(AS32)=4,NOT( ISERROR(MATCH(AS32+1,#REF!,0)))),INT((AS32+1-DATE(YEAR(AS32+1),1,1))/7+1),"")),INDEX(#REF!,MATCH(AS32,#REF!,0),1)))</f>
        <v>26</v>
      </c>
    </row>
    <row r="33" spans="4:51" ht="15" customHeight="1">
      <c r="D33" s="28" t="str">
        <f t="shared" si="5"/>
        <v>L</v>
      </c>
      <c r="E33" s="29">
        <f>IF(E32="","",IF(MONTH(E32+1)&gt;MONTH(E32),"",E32+1))</f>
        <v>42765</v>
      </c>
      <c r="F33" s="30" t="str">
        <f>IF(MOD(MATCH(E33,Vacances!$A$3:$A$202,1),2)=1," ","")</f>
        <v/>
      </c>
      <c r="G33" s="30" t="str">
        <f>IF(MOD(MATCH(E33,Vacances!$B$3:$B$202,1),2)=1," ","")</f>
        <v/>
      </c>
      <c r="H33" s="30" t="str">
        <f>IF(MOD(MATCH(E33,Vacances!$C$3:$C$202,1),2)=1," ","")</f>
        <v/>
      </c>
      <c r="I33" s="31" t="str">
        <f>IF(E33="","",CONCATENATE(IF(ISERROR(MATCH(E33,'Jours fériés'!$D$4:$D$203,0)),"",INDEX('Jours fériés'!$A$4:$A$203,MATCH(E33,'Jours fériés'!$D$4:$D$203,0),1))," ",IF(ISERROR(MATCH(E33,#REF!,0)),"",INDEX(#REF!,MATCH(E33,#REF!,0),1))))</f>
        <v xml:space="preserve"> </v>
      </c>
      <c r="J33" s="32"/>
      <c r="K33" s="73" t="str">
        <f>IF(E33="","",IF(ISERROR(MATCH(E33,#REF!,0)),IF(WEEKDAY(E33)=5,INT((E33-DATE(YEAR(E33),1,1))/7+1),IF(AND(WEEKDAY(E33)=4,NOT( ISERROR(MATCH(E33+1,#REF!,0)))),INT((E33+1-DATE(YEAR(E33+1),1,1))/7+1),"")),INDEX(#REF!,MATCH(E33,#REF!,0),1)))</f>
        <v/>
      </c>
      <c r="L33" s="28" t="str">
        <f t="shared" si="0"/>
        <v/>
      </c>
      <c r="M33" s="29" t="str">
        <f>IF(M32="","",IF(MONTH(M32+1)&gt;MONTH(M32),"",M32+1))</f>
        <v/>
      </c>
      <c r="N33" s="30" t="str">
        <f>IF(M33="","",IF(MOD(MATCH(M33,Vacances!$A$3:$A$202,1),2)=1," ",""))</f>
        <v/>
      </c>
      <c r="O33" s="30" t="e">
        <f>IF(MOD(MATCH(M33,Vacances!$B$3:$B$202,1),2)=1," ","")</f>
        <v>#N/A</v>
      </c>
      <c r="P33" s="30" t="e">
        <f>IF(MOD(MATCH(M33,Vacances!$C$3:$C$202,1),2)=1," ","")</f>
        <v>#N/A</v>
      </c>
      <c r="Q33" s="31" t="str">
        <f>IF(M33="","",CONCATENATE(IF(ISERROR(MATCH(M33,'Jours fériés'!$D$4:$D$203,0)),"",INDEX('Jours fériés'!$A$4:$A$203,MATCH(M33,'Jours fériés'!$D$4:$D$203,0),1))," ",IF(ISERROR(MATCH(M33,#REF!,0)),"",INDEX(#REF!,MATCH(M33,#REF!,0),1))))</f>
        <v/>
      </c>
      <c r="R33" s="32"/>
      <c r="S33" s="73" t="str">
        <f>IF(M33="","",IF(ISERROR(MATCH(M33,#REF!,0)),IF(WEEKDAY(M33)=5,INT((M33-DATE(YEAR(M33),1,1))/7+1),IF(AND(WEEKDAY(M33)=4,NOT( ISERROR(MATCH(M33+1,#REF!,0)))),INT((M33+1-DATE(YEAR(M33+1),1,1))/7+1),"")),INDEX(#REF!,MATCH(M33,#REF!,0),1)))</f>
        <v/>
      </c>
      <c r="T33" s="28" t="str">
        <f t="shared" si="1"/>
        <v>J</v>
      </c>
      <c r="U33" s="29">
        <f>IF(U32="","",IF(MONTH(U32+1)&gt;MONTH(U32),"",U32+1))</f>
        <v>42824</v>
      </c>
      <c r="V33" s="30" t="str">
        <f>IF(MOD(MATCH(U33,Vacances!$A$3:$A$202,1),2)=1," ","")</f>
        <v/>
      </c>
      <c r="W33" s="30" t="str">
        <f>IF(MOD(MATCH(U33,Vacances!$B$3:$B$202,1),2)=1," ","")</f>
        <v/>
      </c>
      <c r="X33" s="30" t="str">
        <f>IF(MOD(MATCH(U33,Vacances!$C$3:$C$202,1),2)=1," ","")</f>
        <v/>
      </c>
      <c r="Y33" s="31" t="str">
        <f>IF(U33="","",CONCATENATE(IF(ISERROR(MATCH(U33,'Jours fériés'!$D$4:$D$203,0)),"",INDEX('Jours fériés'!$A$4:$A$203,MATCH(U33,'Jours fériés'!$D$4:$D$203,0),1))," ",IF(ISERROR(MATCH(U33,#REF!,0)),"",INDEX(#REF!,MATCH(U33,#REF!,0),1))))</f>
        <v xml:space="preserve"> </v>
      </c>
      <c r="Z33" s="32"/>
      <c r="AA33" s="73">
        <f>IF(U33="","",IF(ISERROR(MATCH(U33,#REF!,0)),IF(WEEKDAY(U33)=5,INT((U33-DATE(YEAR(U33),1,1))/7+1),IF(AND(WEEKDAY(U33)=4,NOT( ISERROR(MATCH(U33+1,#REF!,0)))),INT((U33+1-DATE(YEAR(U33+1),1,1))/7+1),"")),INDEX(#REF!,MATCH(U33,#REF!,0),1)))</f>
        <v>13</v>
      </c>
      <c r="AB33" s="28" t="str">
        <f t="shared" si="2"/>
        <v>D</v>
      </c>
      <c r="AC33" s="29">
        <f>IF(AC32="","",IF(MONTH(AC32+1)&gt;MONTH(AC32),"",AC32+1))</f>
        <v>42855</v>
      </c>
      <c r="AD33" s="30" t="str">
        <f>IF(MOD(MATCH(AC33,Vacances!$A$3:$A$202,1),2)=1," ","")</f>
        <v xml:space="preserve"> </v>
      </c>
      <c r="AE33" s="30" t="str">
        <f>IF(MOD(MATCH(AC33,Vacances!$B$3:$B$202,1),2)=1," ","")</f>
        <v/>
      </c>
      <c r="AF33" s="30" t="str">
        <f>IF(MOD(MATCH(AC33,Vacances!$C$3:$C$202,1),2)=1," ","")</f>
        <v/>
      </c>
      <c r="AG33" s="31" t="str">
        <f>IF(AC33="","",CONCATENATE(IF(ISERROR(MATCH(AC33,'Jours fériés'!$D$4:$D$203,0)),"",INDEX('Jours fériés'!$A$4:$A$203,MATCH(AC33,'Jours fériés'!$D$4:$D$203,0),1))," ",IF(ISERROR(MATCH(AC33,#REF!,0)),"",INDEX(#REF!,MATCH(AC33,#REF!,0),1))))</f>
        <v xml:space="preserve"> </v>
      </c>
      <c r="AH33" s="32"/>
      <c r="AI33" s="73" t="str">
        <f>IF(AC33="","",IF(ISERROR(MATCH(AC33,#REF!,0)),IF(WEEKDAY(AC33)=5,INT((AC33-DATE(YEAR(AC33),1,1))/7+1),IF(AND(WEEKDAY(AC33)=4,NOT( ISERROR(MATCH(AC33+1,#REF!,0)))),INT((AC33+1-DATE(YEAR(AC33+1),1,1))/7+1),"")),INDEX(#REF!,MATCH(AC33,#REF!,0),1)))</f>
        <v/>
      </c>
      <c r="AJ33" s="28" t="str">
        <f t="shared" si="3"/>
        <v>M</v>
      </c>
      <c r="AK33" s="29">
        <f>IF(AK32="","",IF(MONTH(AK32+1)&gt;MONTH(AK32),"",AK32+1))</f>
        <v>42885</v>
      </c>
      <c r="AL33" s="30" t="str">
        <f>IF(MOD(MATCH(AK33,Vacances!$A$3:$A$202,1),2)=1," ","")</f>
        <v/>
      </c>
      <c r="AM33" s="30" t="str">
        <f>IF(MOD(MATCH(AK33,Vacances!$B$3:$B$202,1),2)=1," ","")</f>
        <v/>
      </c>
      <c r="AN33" s="30" t="str">
        <f>IF(MOD(MATCH(AK33,Vacances!$C$3:$C$202,1),2)=1," ","")</f>
        <v/>
      </c>
      <c r="AO33" s="31" t="str">
        <f>IF(AK33="","",CONCATENATE(IF(ISERROR(MATCH(AK33,'Jours fériés'!$D$4:$D$203,0)),"",INDEX('Jours fériés'!$A$4:$A$203,MATCH(AK33,'Jours fériés'!$D$4:$D$203,0),1))," ",IF(ISERROR(MATCH(AK33,#REF!,0)),"",INDEX(#REF!,MATCH(AK33,#REF!,0),1))))</f>
        <v xml:space="preserve"> </v>
      </c>
      <c r="AP33" s="32"/>
      <c r="AQ33" s="73" t="str">
        <f>IF(AK33="","",IF(ISERROR(MATCH(AK33,#REF!,0)),IF(WEEKDAY(AK33)=5,INT((AK33-DATE(YEAR(AK33),1,1))/7+1),IF(AND(WEEKDAY(AK33)=4,NOT( ISERROR(MATCH(AK33+1,#REF!,0)))),INT((AK33+1-DATE(YEAR(AK33+1),1,1))/7+1),"")),INDEX(#REF!,MATCH(AK33,#REF!,0),1)))</f>
        <v/>
      </c>
      <c r="AR33" s="28" t="str">
        <f t="shared" si="4"/>
        <v>V</v>
      </c>
      <c r="AS33" s="29">
        <f>IF(AS32="","",IF(MONTH(AS32+1)&gt;MONTH(AS32),"",AS32+1))</f>
        <v>42916</v>
      </c>
      <c r="AT33" s="30" t="str">
        <f>IF(MOD(MATCH(AS33,Vacances!$A$3:$A$202,1),2)=1," ","")</f>
        <v/>
      </c>
      <c r="AU33" s="30" t="str">
        <f>IF(MOD(MATCH(AS33,Vacances!$B$3:$B$202,1),2)=1," ","")</f>
        <v/>
      </c>
      <c r="AV33" s="30" t="str">
        <f>IF(MOD(MATCH(AS33,Vacances!$C$3:$C$202,1),2)=1," ","")</f>
        <v/>
      </c>
      <c r="AW33" s="31" t="str">
        <f>IF(AS33="","",CONCATENATE(IF(ISERROR(MATCH(AS33,'Jours fériés'!$D$4:$D$203,0)),"",INDEX('Jours fériés'!$A$4:$A$203,MATCH(AS33,'Jours fériés'!$D$4:$D$203,0),1))," ",IF(ISERROR(MATCH(AS33,#REF!,0)),"",INDEX(#REF!,MATCH(AS33,#REF!,0),1))))</f>
        <v xml:space="preserve"> </v>
      </c>
      <c r="AX33" s="32"/>
      <c r="AY33" s="73" t="str">
        <f>IF(AS33="","",IF(ISERROR(MATCH(AS33,#REF!,0)),IF(WEEKDAY(AS33)=5,INT((AS33-DATE(YEAR(AS33),1,1))/7+1),IF(AND(WEEKDAY(AS33)=4,NOT( ISERROR(MATCH(AS33+1,#REF!,0)))),INT((AS33+1-DATE(YEAR(AS33+1),1,1))/7+1),"")),INDEX(#REF!,MATCH(AS33,#REF!,0),1)))</f>
        <v/>
      </c>
    </row>
    <row r="34" spans="4:51" ht="15" customHeight="1">
      <c r="D34" s="38" t="str">
        <f t="shared" si="5"/>
        <v>M</v>
      </c>
      <c r="E34" s="39">
        <f>IF(E33="","",IF(MONTH(E33+1)&gt;MONTH(E33),"",E33+1))</f>
        <v>42766</v>
      </c>
      <c r="F34" s="30" t="str">
        <f>IF(MOD(MATCH(E34,Vacances!$A$3:$A$202,1),2)=1," ","")</f>
        <v/>
      </c>
      <c r="G34" s="30" t="str">
        <f>IF(MOD(MATCH(E34,Vacances!$B$3:$B$202,1),2)=1," ","")</f>
        <v/>
      </c>
      <c r="H34" s="30" t="str">
        <f>IF(MOD(MATCH(E34,Vacances!$C$3:$C$202,1),2)=1," ","")</f>
        <v/>
      </c>
      <c r="I34" s="40" t="str">
        <f>IF(E34="","",CONCATENATE(IF(ISERROR(MATCH(E34,'Jours fériés'!$D$4:$D$203,0)),"",INDEX('Jours fériés'!$A$4:$A$203,MATCH(E34,'Jours fériés'!$D$4:$D$203,0),1))," ",IF(ISERROR(MATCH(E34,#REF!,0)),"",INDEX(#REF!,MATCH(E34,#REF!,0),1))))</f>
        <v xml:space="preserve"> </v>
      </c>
      <c r="J34" s="41"/>
      <c r="K34" s="74" t="str">
        <f>IF(E34="","",IF(ISERROR(MATCH(E34,#REF!,0)),IF(WEEKDAY(E34)=5,INT((E34-DATE(YEAR(E34),1,1))/7+1),IF(AND(WEEKDAY(E34)=4,NOT( ISERROR(MATCH(E34+1,#REF!,0)))),INT((E34+1-DATE(YEAR(E34+1),1,1))/7+1),"")),INDEX(#REF!,MATCH(E34,#REF!,0),1)))</f>
        <v/>
      </c>
      <c r="L34" s="38" t="str">
        <f t="shared" si="0"/>
        <v/>
      </c>
      <c r="M34" s="39" t="str">
        <f>IF(M33="","",IF(MONTH(M33+1)&gt;MONTH(M33),"",M33+1))</f>
        <v/>
      </c>
      <c r="N34" s="30" t="e">
        <f>IF(MOD(MATCH(M34,Vacances!$A$3:$A$202,1),2)=1," ","")</f>
        <v>#N/A</v>
      </c>
      <c r="O34" s="30" t="e">
        <f>IF(MOD(MATCH(M34,Vacances!$B$3:$B$202,1),2)=1," ","")</f>
        <v>#N/A</v>
      </c>
      <c r="P34" s="30" t="e">
        <f>IF(MOD(MATCH(M34,Vacances!$C$3:$C$202,1),2)=1," ","")</f>
        <v>#N/A</v>
      </c>
      <c r="Q34" s="40" t="str">
        <f>IF(M34="","",CONCATENATE(IF(ISERROR(MATCH(M34,'Jours fériés'!$D$4:$D$203,0)),"",INDEX('Jours fériés'!$A$4:$A$203,MATCH(M34,'Jours fériés'!$D$4:$D$203,0),1))," ",IF(ISERROR(MATCH(M34,#REF!,0)),"",INDEX(#REF!,MATCH(M34,#REF!,0),1))))</f>
        <v/>
      </c>
      <c r="R34" s="41"/>
      <c r="S34" s="74" t="str">
        <f>IF(M34="","",IF(ISERROR(MATCH(M34,#REF!,0)),IF(WEEKDAY(M34)=5,INT((M34-DATE(YEAR(M34),1,1))/7+1),IF(AND(WEEKDAY(M34)=4,NOT( ISERROR(MATCH(M34+1,#REF!,0)))),INT((M34+1-DATE(YEAR(M34+1),1,1))/7+1),"")),INDEX(#REF!,MATCH(M34,#REF!,0),1)))</f>
        <v/>
      </c>
      <c r="T34" s="38" t="str">
        <f t="shared" si="1"/>
        <v>V</v>
      </c>
      <c r="U34" s="39">
        <f>IF(U33="","",IF(MONTH(U33+1)&gt;MONTH(U33),"",U33+1))</f>
        <v>42825</v>
      </c>
      <c r="V34" s="30" t="str">
        <f>IF(MOD(MATCH(U34,Vacances!$A$3:$A$202,1),2)=1," ","")</f>
        <v/>
      </c>
      <c r="W34" s="30" t="str">
        <f>IF(MOD(MATCH(U34,Vacances!$B$3:$B$202,1),2)=1," ","")</f>
        <v/>
      </c>
      <c r="X34" s="30" t="str">
        <f>IF(MOD(MATCH(U34,Vacances!$C$3:$C$202,1),2)=1," ","")</f>
        <v/>
      </c>
      <c r="Y34" s="40" t="str">
        <f>IF(U34="","",CONCATENATE(IF(ISERROR(MATCH(U34,'Jours fériés'!$D$4:$D$203,0)),"",INDEX('Jours fériés'!$A$4:$A$203,MATCH(U34,'Jours fériés'!$D$4:$D$203,0),1))," ",IF(ISERROR(MATCH(U34,#REF!,0)),"",INDEX(#REF!,MATCH(U34,#REF!,0),1))))</f>
        <v xml:space="preserve"> </v>
      </c>
      <c r="Z34" s="41"/>
      <c r="AA34" s="74" t="str">
        <f>IF(U34="","",IF(ISERROR(MATCH(U34,#REF!,0)),IF(WEEKDAY(U34)=5,INT((U34-DATE(YEAR(U34),1,1))/7+1),IF(AND(WEEKDAY(U34)=4,NOT( ISERROR(MATCH(U34+1,#REF!,0)))),INT((U34+1-DATE(YEAR(U34+1),1,1))/7+1),"")),INDEX(#REF!,MATCH(U34,#REF!,0),1)))</f>
        <v/>
      </c>
      <c r="AB34" s="38" t="str">
        <f t="shared" si="2"/>
        <v/>
      </c>
      <c r="AC34" s="39" t="str">
        <f>IF(AC33="","",IF(MONTH(AC33+1)&gt;MONTH(AC33),"",AC33+1))</f>
        <v/>
      </c>
      <c r="AD34" s="30" t="e">
        <f>IF(MOD(MATCH(AC34,Vacances!$A$3:$A$202,1),2)=1," ","")</f>
        <v>#N/A</v>
      </c>
      <c r="AE34" s="30" t="e">
        <f>IF(MOD(MATCH(AC34,Vacances!$B$3:$B$202,1),2)=1," ","")</f>
        <v>#N/A</v>
      </c>
      <c r="AF34" s="30" t="e">
        <f>IF(MOD(MATCH(AC34,Vacances!$C$3:$C$202,1),2)=1," ","")</f>
        <v>#N/A</v>
      </c>
      <c r="AG34" s="40" t="str">
        <f>IF(AC34="","",CONCATENATE(IF(ISERROR(MATCH(AC34,'Jours fériés'!$D$4:$D$203,0)),"",INDEX('Jours fériés'!$A$4:$A$203,MATCH(AC34,'Jours fériés'!$D$4:$D$203,0),1))," ",IF(ISERROR(MATCH(AC34,#REF!,0)),"",INDEX(#REF!,MATCH(AC34,#REF!,0),1))))</f>
        <v/>
      </c>
      <c r="AH34" s="41"/>
      <c r="AI34" s="74" t="str">
        <f>IF(AC34="","",IF(ISERROR(MATCH(AC34,#REF!,0)),IF(WEEKDAY(AC34)=5,INT((AC34-DATE(YEAR(AC34),1,1))/7+1),IF(AND(WEEKDAY(AC34)=4,NOT( ISERROR(MATCH(AC34+1,#REF!,0)))),INT((AC34+1-DATE(YEAR(AC34+1),1,1))/7+1),"")),INDEX(#REF!,MATCH(AC34,#REF!,0),1)))</f>
        <v/>
      </c>
      <c r="AJ34" s="38" t="str">
        <f t="shared" si="3"/>
        <v>M</v>
      </c>
      <c r="AK34" s="39">
        <f>IF(AK33="","",IF(MONTH(AK33+1)&gt;MONTH(AK33),"",AK33+1))</f>
        <v>42886</v>
      </c>
      <c r="AL34" s="30" t="str">
        <f>IF(MOD(MATCH(AK34,Vacances!$A$3:$A$202,1),2)=1," ","")</f>
        <v/>
      </c>
      <c r="AM34" s="30" t="str">
        <f>IF(MOD(MATCH(AK34,Vacances!$B$3:$B$202,1),2)=1," ","")</f>
        <v/>
      </c>
      <c r="AN34" s="30" t="str">
        <f>IF(MOD(MATCH(AK34,Vacances!$C$3:$C$202,1),2)=1," ","")</f>
        <v/>
      </c>
      <c r="AO34" s="40" t="str">
        <f>IF(AK34="","",CONCATENATE(IF(ISERROR(MATCH(AK34,'Jours fériés'!$D$4:$D$203,0)),"",INDEX('Jours fériés'!$A$4:$A$203,MATCH(AK34,'Jours fériés'!$D$4:$D$203,0),1))," ",IF(ISERROR(MATCH(AK34,#REF!,0)),"",INDEX(#REF!,MATCH(AK34,#REF!,0),1))))</f>
        <v xml:space="preserve"> </v>
      </c>
      <c r="AP34" s="41"/>
      <c r="AQ34" s="74" t="str">
        <f>IF(AK34="","",IF(ISERROR(MATCH(AK34,#REF!,0)),IF(WEEKDAY(AK34)=5,INT((AK34-DATE(YEAR(AK34),1,1))/7+1),IF(AND(WEEKDAY(AK34)=4,NOT( ISERROR(MATCH(AK34+1,#REF!,0)))),INT((AK34+1-DATE(YEAR(AK34+1),1,1))/7+1),"")),INDEX(#REF!,MATCH(AK34,#REF!,0),1)))</f>
        <v/>
      </c>
      <c r="AR34" s="38" t="str">
        <f t="shared" si="4"/>
        <v/>
      </c>
      <c r="AS34" s="39" t="str">
        <f>IF(AS33="","",IF(MONTH(AS33+1)&gt;MONTH(AS33),"",AS33+1))</f>
        <v/>
      </c>
      <c r="AT34" s="30" t="e">
        <f>IF(MOD(MATCH(AS34,Vacances!$A$3:$A$202,1),2)=1," ","")</f>
        <v>#N/A</v>
      </c>
      <c r="AU34" s="30" t="e">
        <f>IF(MOD(MATCH(AS34,Vacances!$B$3:$B$202,1),2)=1," ","")</f>
        <v>#N/A</v>
      </c>
      <c r="AV34" s="30" t="e">
        <f>IF(MOD(MATCH(AS34,Vacances!$C$3:$C$202,1),2)=1," ","")</f>
        <v>#N/A</v>
      </c>
      <c r="AW34" s="40" t="str">
        <f>IF(AS34="","",CONCATENATE(IF(ISERROR(MATCH(AS34,'Jours fériés'!$D$4:$D$203,0)),"",INDEX('Jours fériés'!$A$4:$A$203,MATCH(AS34,'Jours fériés'!$D$4:$D$203,0),1))," ",IF(ISERROR(MATCH(AS34,#REF!,0)),"",INDEX(#REF!,MATCH(AS34,#REF!,0),1))))</f>
        <v/>
      </c>
      <c r="AX34" s="41"/>
      <c r="AY34" s="74" t="str">
        <f>IF(AS34="","",IF(ISERROR(MATCH(AS34,#REF!,0)),IF(WEEKDAY(AS34)=5,INT((AS34-DATE(YEAR(AS34),1,1))/7+1),IF(AND(WEEKDAY(AS34)=4,NOT( ISERROR(MATCH(AS34+1,#REF!,0)))),INT((AS34+1-DATE(YEAR(AS34+1),1,1))/7+1),"")),INDEX(#REF!,MATCH(AS34,#REF!,0),1)))</f>
        <v/>
      </c>
    </row>
    <row r="35" spans="4:51" ht="5.65" customHeight="1">
      <c r="D35" s="42"/>
      <c r="E35" s="43"/>
      <c r="F35" s="43"/>
      <c r="G35" s="43"/>
      <c r="H35" s="43"/>
      <c r="I35" s="44"/>
      <c r="J35" s="45"/>
      <c r="K35" s="43"/>
      <c r="L35" s="43"/>
      <c r="M35" s="44"/>
      <c r="N35" s="44"/>
      <c r="O35" s="44"/>
      <c r="P35" s="44"/>
      <c r="Q35" s="45"/>
      <c r="R35" s="43"/>
      <c r="S35" s="43"/>
      <c r="T35" s="44"/>
      <c r="U35" s="45"/>
      <c r="V35" s="45"/>
      <c r="W35" s="45"/>
      <c r="X35" s="45"/>
      <c r="Y35" s="43"/>
      <c r="Z35" s="43"/>
      <c r="AA35" s="46"/>
      <c r="AB35" s="45"/>
      <c r="AC35" s="43"/>
      <c r="AD35" s="43"/>
      <c r="AE35" s="43"/>
      <c r="AF35" s="43"/>
      <c r="AG35" s="43"/>
      <c r="AH35" s="44"/>
      <c r="AI35" s="45"/>
      <c r="AJ35" s="43"/>
      <c r="AK35" s="43"/>
      <c r="AL35" s="43"/>
      <c r="AM35" s="43"/>
      <c r="AN35" s="43"/>
      <c r="AO35" s="44"/>
      <c r="AP35" s="47"/>
      <c r="AQ35" s="48"/>
      <c r="AR35" s="47"/>
      <c r="AS35" s="47"/>
      <c r="AT35" s="47"/>
      <c r="AU35" s="47"/>
      <c r="AV35" s="47"/>
      <c r="AW35" s="47"/>
      <c r="AX35" s="47"/>
      <c r="AY35" s="49"/>
    </row>
    <row r="36" spans="4:51" ht="9.9499999999999993" customHeight="1">
      <c r="D36" s="42"/>
      <c r="E36" s="43"/>
      <c r="F36" s="43"/>
      <c r="G36" s="42" t="str">
        <f>INDEX(Vacances!$F$1:$AP$1,1,MATCH(B5,Vacances!$F$2:$AP$2,0))</f>
        <v>Zone A : Besançon, Bordeaux, Clermont-Ferrand, Dijon, Grenoble, Limoges, Lyon, Poitiers</v>
      </c>
      <c r="H36" s="43"/>
      <c r="I36" s="44"/>
      <c r="J36" s="45"/>
      <c r="K36" s="43"/>
      <c r="L36" s="43"/>
      <c r="M36" s="44"/>
      <c r="N36" s="44"/>
      <c r="O36" s="44"/>
      <c r="P36" s="44"/>
      <c r="Q36" s="45"/>
      <c r="R36" s="43"/>
      <c r="S36" s="43"/>
      <c r="T36" s="44"/>
      <c r="U36" s="45"/>
      <c r="V36" s="45"/>
      <c r="W36" s="45"/>
      <c r="X36" s="45"/>
      <c r="Y36" s="43"/>
      <c r="Z36" s="43"/>
      <c r="AA36" s="46"/>
      <c r="AB36" s="45"/>
      <c r="AC36" s="43"/>
      <c r="AD36" s="43"/>
      <c r="AE36" s="43"/>
      <c r="AF36" s="43"/>
      <c r="AG36" s="43"/>
      <c r="AH36" s="44"/>
      <c r="AI36" s="45"/>
      <c r="AJ36" s="43"/>
      <c r="AK36" s="43"/>
      <c r="AL36" s="43"/>
      <c r="AM36" s="43"/>
      <c r="AN36" s="43"/>
      <c r="AO36" s="44"/>
      <c r="AP36" s="47"/>
      <c r="AQ36" s="48"/>
      <c r="AR36" s="47"/>
      <c r="AS36" s="47"/>
      <c r="AT36" s="47"/>
      <c r="AU36" s="47"/>
      <c r="AV36" s="47"/>
      <c r="AW36" s="47"/>
      <c r="AX36" s="47"/>
      <c r="AY36" s="49" t="s">
        <v>10</v>
      </c>
    </row>
    <row r="37" spans="4:51" ht="9.9499999999999993" customHeight="1">
      <c r="D37" s="42"/>
      <c r="E37" s="43"/>
      <c r="F37" s="43"/>
      <c r="G37" s="42" t="str">
        <f>INDEX(Vacances!$F$1:$AP$1,1,MATCH(B6,Vacances!$F$2:$AP$2,0))</f>
        <v>Zone B : Aix-Marseille, Amiens, Caen, Lille, Nancy-Metz, Nantes, Nice, Orléans-Tours, Reims, Rennes, Rouen, Strasbourg</v>
      </c>
      <c r="H37" s="43"/>
      <c r="I37" s="44"/>
      <c r="J37" s="45"/>
      <c r="K37" s="43"/>
      <c r="L37" s="43"/>
      <c r="M37" s="44"/>
      <c r="N37" s="44"/>
      <c r="O37" s="44"/>
      <c r="P37" s="44"/>
      <c r="Q37" s="45"/>
      <c r="R37" s="43"/>
      <c r="S37" s="43"/>
      <c r="T37" s="44"/>
      <c r="U37" s="45"/>
      <c r="V37" s="45"/>
      <c r="W37" s="45"/>
      <c r="X37" s="45"/>
      <c r="Y37" s="43"/>
      <c r="Z37" s="43"/>
      <c r="AA37" s="46"/>
      <c r="AB37" s="45"/>
      <c r="AC37" s="43"/>
      <c r="AD37" s="43"/>
      <c r="AE37" s="43"/>
      <c r="AF37" s="43"/>
      <c r="AG37" s="43"/>
      <c r="AH37" s="44"/>
      <c r="AI37" s="45"/>
      <c r="AJ37" s="43"/>
      <c r="AK37" s="43"/>
      <c r="AL37" s="43"/>
      <c r="AM37" s="43"/>
      <c r="AN37" s="43"/>
      <c r="AO37" s="44"/>
      <c r="AP37" s="47"/>
      <c r="AQ37" s="48"/>
      <c r="AR37" s="47"/>
      <c r="AS37" s="47"/>
      <c r="AT37" s="47"/>
      <c r="AU37" s="47"/>
      <c r="AV37" s="47"/>
      <c r="AW37" s="47"/>
      <c r="AX37" s="47"/>
      <c r="AY37" s="49"/>
    </row>
    <row r="38" spans="4:51" ht="9.9499999999999993" customHeight="1">
      <c r="D38" s="42"/>
      <c r="E38" s="43"/>
      <c r="F38" s="43"/>
      <c r="G38" s="42" t="str">
        <f>INDEX(Vacances!$F$1:$AP$1,1,MATCH(B7,Vacances!$F$2:$AP$2,0))</f>
        <v>Zone C : Créteil, Montpellier, Paris, Toulouse, Versailles</v>
      </c>
      <c r="H38" s="43"/>
      <c r="I38" s="44"/>
      <c r="J38" s="45"/>
      <c r="K38" s="43"/>
      <c r="L38" s="43"/>
      <c r="M38" s="44"/>
      <c r="N38" s="44"/>
      <c r="O38" s="44"/>
      <c r="P38" s="44"/>
      <c r="Q38" s="45"/>
      <c r="R38" s="43"/>
      <c r="S38" s="43"/>
      <c r="T38" s="44"/>
      <c r="U38" s="45"/>
      <c r="V38" s="45"/>
      <c r="W38" s="45"/>
      <c r="X38" s="45"/>
      <c r="Y38" s="43"/>
      <c r="Z38" s="43"/>
      <c r="AA38" s="46"/>
      <c r="AB38" s="45"/>
      <c r="AC38" s="43"/>
      <c r="AD38" s="43"/>
      <c r="AE38" s="43"/>
      <c r="AF38" s="43"/>
      <c r="AG38" s="43"/>
      <c r="AH38" s="44"/>
      <c r="AI38" s="45"/>
      <c r="AJ38" s="43"/>
      <c r="AK38" s="43"/>
      <c r="AL38" s="43"/>
      <c r="AM38" s="43"/>
      <c r="AN38" s="43"/>
      <c r="AO38" s="44"/>
      <c r="AP38" s="47"/>
      <c r="AQ38" s="48"/>
      <c r="AR38" s="47"/>
      <c r="AS38" s="47"/>
      <c r="AT38" s="47"/>
      <c r="AU38" s="47"/>
      <c r="AV38" s="47"/>
      <c r="AW38" s="47"/>
      <c r="AX38" s="47"/>
      <c r="AY38" s="49"/>
    </row>
    <row r="39" spans="4:51" ht="12.75"/>
    <row r="40" spans="4:51" ht="17.649999999999999" customHeight="1">
      <c r="D40" s="23"/>
      <c r="E40" s="24"/>
      <c r="F40" s="24"/>
      <c r="G40" s="24"/>
      <c r="H40" s="24"/>
      <c r="I40" s="25"/>
      <c r="J40" s="26" t="str">
        <f>CONCATENATE(UPPER(TEXT(E41,"MMMM")),"        ")</f>
        <v xml:space="preserve">JUILLET        </v>
      </c>
      <c r="K40" s="27"/>
      <c r="L40" s="23"/>
      <c r="M40" s="24"/>
      <c r="N40" s="24"/>
      <c r="O40" s="24"/>
      <c r="P40" s="24"/>
      <c r="Q40" s="25"/>
      <c r="R40" s="26" t="str">
        <f>CONCATENATE(UPPER(TEXT(M41,"MMMM")),"        ")</f>
        <v xml:space="preserve">AOÛT        </v>
      </c>
      <c r="S40" s="27"/>
      <c r="T40" s="23"/>
      <c r="U40" s="24"/>
      <c r="V40" s="24"/>
      <c r="W40" s="24"/>
      <c r="X40" s="24"/>
      <c r="Y40" s="25"/>
      <c r="Z40" s="26" t="str">
        <f>CONCATENATE(UPPER(TEXT(U41,"MMMM")),"        ")</f>
        <v xml:space="preserve">SEPTEMBRE        </v>
      </c>
      <c r="AA40" s="27"/>
      <c r="AB40" s="23"/>
      <c r="AC40" s="24"/>
      <c r="AD40" s="24"/>
      <c r="AE40" s="24"/>
      <c r="AF40" s="24"/>
      <c r="AG40" s="25"/>
      <c r="AH40" s="26" t="str">
        <f>CONCATENATE(UPPER(TEXT(AC41,"MMMM")),"        ")</f>
        <v xml:space="preserve">OCTOBRE        </v>
      </c>
      <c r="AI40" s="27"/>
      <c r="AJ40" s="23"/>
      <c r="AK40" s="24"/>
      <c r="AL40" s="24"/>
      <c r="AM40" s="24"/>
      <c r="AN40" s="24"/>
      <c r="AO40" s="25"/>
      <c r="AP40" s="26" t="str">
        <f>CONCATENATE(UPPER(TEXT(AK41,"MMMM")),"        ")</f>
        <v xml:space="preserve">NOVEMBRE        </v>
      </c>
      <c r="AQ40" s="27"/>
      <c r="AR40" s="23"/>
      <c r="AS40" s="24"/>
      <c r="AT40" s="24"/>
      <c r="AU40" s="24"/>
      <c r="AV40" s="24"/>
      <c r="AW40" s="25"/>
      <c r="AX40" s="26" t="str">
        <f>CONCATENATE(UPPER(TEXT(AS41,"MMMM")),"        ")</f>
        <v xml:space="preserve">DÉCEMBRE        </v>
      </c>
      <c r="AY40" s="27"/>
    </row>
    <row r="41" spans="4:51" ht="15" customHeight="1">
      <c r="D41" s="28" t="str">
        <f t="shared" ref="D41:D71" si="12">IF(E41="","",UPPER(LEFT(TEXT(E41,"jjjj"),1)))</f>
        <v>S</v>
      </c>
      <c r="E41" s="29">
        <f>DATE($J$1,$C$1+6,1)</f>
        <v>42917</v>
      </c>
      <c r="F41" s="30" t="str">
        <f>IF(MOD(MATCH(E41,Vacances!$A$3:$A$202,1),2)=1," ","")</f>
        <v/>
      </c>
      <c r="G41" s="30" t="str">
        <f>IF(MOD(MATCH(E41,Vacances!$B$3:$B$202,1),2)=1," ","")</f>
        <v/>
      </c>
      <c r="H41" s="30" t="str">
        <f>IF(MOD(MATCH(E41,Vacances!$C$3:$C$202,1),2)=1," ","")</f>
        <v/>
      </c>
      <c r="I41" s="31" t="str">
        <f>IF(E41="","",CONCATENATE(IF(ISERROR(MATCH(E41,'Jours fériés'!$D$4:$D$203,0)),"",INDEX('Jours fériés'!$A$4:$A$203,MATCH(E41,'Jours fériés'!$D$4:$D$203,0),1))," ",IF(ISERROR(MATCH(E41,#REF!,0)),"",INDEX(#REF!,MATCH(E41,#REF!,0),1))))</f>
        <v xml:space="preserve"> </v>
      </c>
      <c r="J41" s="32"/>
      <c r="K41" s="73" t="str">
        <f>IF(E41="","",IF(ISERROR(MATCH(E41,#REF!,0)),IF(WEEKDAY(E41)=5,INT((E41-DATE(YEAR(E41),1,1))/7+1),IF(AND(WEEKDAY(E41)=4,NOT( ISERROR(MATCH(E41+1,#REF!,0)))),INT((E41+1-DATE(YEAR(E41+1),1,1))/7+1),"")),INDEX(#REF!,MATCH(E41,#REF!,0),1)))</f>
        <v/>
      </c>
      <c r="L41" s="28" t="str">
        <f t="shared" ref="L41:L71" si="13">IF(M41="","",UPPER(LEFT(TEXT(M41,"jjjj"),1)))</f>
        <v>M</v>
      </c>
      <c r="M41" s="29">
        <f>DATE(YEAR(E41),MONTH(E41)+1, 1)</f>
        <v>42948</v>
      </c>
      <c r="N41" s="30" t="str">
        <f>IF(MOD(MATCH(M41,Vacances!$A$3:$A$202,1),2)=1," ","")</f>
        <v xml:space="preserve"> </v>
      </c>
      <c r="O41" s="30" t="str">
        <f>IF(MOD(MATCH(M41,Vacances!$B$3:$B$202,1),2)=1," ","")</f>
        <v xml:space="preserve"> </v>
      </c>
      <c r="P41" s="30" t="str">
        <f>IF(MOD(MATCH(M41,Vacances!$C$3:$C$202,1),2)=1," ","")</f>
        <v xml:space="preserve"> </v>
      </c>
      <c r="Q41" s="31" t="str">
        <f>IF(M41="","",CONCATENATE(IF(ISERROR(MATCH(M41,'Jours fériés'!$D$4:$D$203,0)),"",INDEX('Jours fériés'!$A$4:$A$203,MATCH(M41,'Jours fériés'!$D$4:$D$203,0),1))," ",IF(ISERROR(MATCH(M41,#REF!,0)),"",INDEX(#REF!,MATCH(M41,#REF!,0),1))))</f>
        <v xml:space="preserve"> </v>
      </c>
      <c r="R41" s="32"/>
      <c r="S41" s="73" t="str">
        <f>IF(M41="","",IF(ISERROR(MATCH(M41,#REF!,0)),IF(WEEKDAY(M41)=5,INT((M41-DATE(YEAR(M41),1,1))/7+1),IF(AND(WEEKDAY(M41)=4,NOT( ISERROR(MATCH(M41+1,#REF!,0)))),INT((M41+1-DATE(YEAR(M41+1),1,1))/7+1),"")),INDEX(#REF!,MATCH(M41,#REF!,0),1)))</f>
        <v/>
      </c>
      <c r="T41" s="28" t="str">
        <f t="shared" ref="T41:T71" si="14">IF(U41="","",UPPER(LEFT(TEXT(U41,"jjjj"),1)))</f>
        <v>V</v>
      </c>
      <c r="U41" s="29">
        <f>DATE(YEAR(M41),MONTH(M41)+1, 1)</f>
        <v>42979</v>
      </c>
      <c r="V41" s="30" t="str">
        <f>IF(MOD(MATCH(U41,Vacances!$A$3:$A$202,1),2)=1," ","")</f>
        <v xml:space="preserve"> </v>
      </c>
      <c r="W41" s="30" t="str">
        <f>IF(MOD(MATCH(U41,Vacances!$B$3:$B$202,1),2)=1," ","")</f>
        <v xml:space="preserve"> </v>
      </c>
      <c r="X41" s="30" t="str">
        <f>IF(MOD(MATCH(U41,Vacances!$C$3:$C$202,1),2)=1," ","")</f>
        <v xml:space="preserve"> </v>
      </c>
      <c r="Y41" s="31" t="str">
        <f>IF(U41="","",CONCATENATE(IF(ISERROR(MATCH(U41,'Jours fériés'!$D$4:$D$203,0)),"",INDEX('Jours fériés'!$A$4:$A$203,MATCH(U41,'Jours fériés'!$D$4:$D$203,0),1))," ",IF(ISERROR(MATCH(U41,#REF!,0)),"",INDEX(#REF!,MATCH(U41,#REF!,0),1))))</f>
        <v xml:space="preserve"> </v>
      </c>
      <c r="Z41" s="32"/>
      <c r="AA41" s="73" t="str">
        <f>IF(U41="","",IF(ISERROR(MATCH(U41,#REF!,0)),IF(WEEKDAY(U41)=5,INT((U41-DATE(YEAR(U41),1,1))/7+1),IF(AND(WEEKDAY(U41)=4,NOT( ISERROR(MATCH(U41+1,#REF!,0)))),INT((U41+1-DATE(YEAR(U41+1),1,1))/7+1),"")),INDEX(#REF!,MATCH(U41,#REF!,0),1)))</f>
        <v/>
      </c>
      <c r="AB41" s="28" t="str">
        <f t="shared" ref="AB41:AB71" si="15">IF(AC41="","",UPPER(LEFT(TEXT(AC41,"jjjj"),1)))</f>
        <v>D</v>
      </c>
      <c r="AC41" s="29">
        <f>DATE(YEAR(U41),MONTH(U41)+1, 1)</f>
        <v>43009</v>
      </c>
      <c r="AD41" s="30" t="str">
        <f>IF(MOD(MATCH(AC41,Vacances!$A$3:$A$202,1),2)=1," ","")</f>
        <v/>
      </c>
      <c r="AE41" s="30" t="str">
        <f>IF(MOD(MATCH(AC41,Vacances!$B$3:$B$202,1),2)=1," ","")</f>
        <v/>
      </c>
      <c r="AF41" s="30" t="str">
        <f>IF(MOD(MATCH(AC41,Vacances!$C$3:$C$202,1),2)=1," ","")</f>
        <v/>
      </c>
      <c r="AG41" s="31" t="str">
        <f>IF(AC41="","",CONCATENATE(IF(ISERROR(MATCH(AC41,'Jours fériés'!$D$4:$D$203,0)),"",INDEX('Jours fériés'!$A$4:$A$203,MATCH(AC41,'Jours fériés'!$D$4:$D$203,0),1))," ",IF(ISERROR(MATCH(AC41,#REF!,0)),"",INDEX(#REF!,MATCH(AC41,#REF!,0),1))))</f>
        <v xml:space="preserve"> </v>
      </c>
      <c r="AH41" s="32"/>
      <c r="AI41" s="73" t="str">
        <f>IF(AC41="","",IF(ISERROR(MATCH(AC41,#REF!,0)),IF(WEEKDAY(AC41)=5,INT((AC41-DATE(YEAR(AC41),1,1))/7+1),IF(AND(WEEKDAY(AC41)=4,NOT( ISERROR(MATCH(AC41+1,#REF!,0)))),INT((AC41+1-DATE(YEAR(AC41+1),1,1))/7+1),"")),INDEX(#REF!,MATCH(AC41,#REF!,0),1)))</f>
        <v/>
      </c>
      <c r="AJ41" s="28" t="str">
        <f t="shared" ref="AJ41:AJ71" si="16">IF(AK41="","",UPPER(LEFT(TEXT(AK41,"jjjj"),1)))</f>
        <v>M</v>
      </c>
      <c r="AK41" s="29">
        <f>DATE(YEAR(AC41),MONTH(AC41)+1, 1)</f>
        <v>43040</v>
      </c>
      <c r="AL41" s="30" t="str">
        <f>IF(MOD(MATCH(AK41,Vacances!$A$3:$A$202,1),2)=1," ","")</f>
        <v xml:space="preserve"> </v>
      </c>
      <c r="AM41" s="30" t="str">
        <f>IF(MOD(MATCH(AK41,Vacances!$B$3:$B$202,1),2)=1," ","")</f>
        <v xml:space="preserve"> </v>
      </c>
      <c r="AN41" s="30" t="str">
        <f>IF(MOD(MATCH(AK41,Vacances!$C$3:$C$202,1),2)=1," ","")</f>
        <v xml:space="preserve"> </v>
      </c>
      <c r="AO41" s="31" t="str">
        <f>IF(AK41="","",CONCATENATE(IF(ISERROR(MATCH(AK41,'Jours fériés'!$D$4:$D$203,0)),"",INDEX('Jours fériés'!$A$4:$A$203,MATCH(AK41,'Jours fériés'!$D$4:$D$203,0),1))," ",IF(ISERROR(MATCH(AK41,#REF!,0)),"",INDEX(#REF!,MATCH(AK41,#REF!,0),1))))</f>
        <v xml:space="preserve">Toussaint </v>
      </c>
      <c r="AP41" s="32"/>
      <c r="AQ41" s="73" t="str">
        <f>IF(AK41="","",IF(ISERROR(MATCH(AK41,#REF!,0)),IF(WEEKDAY(AK41)=5,INT((AK41-DATE(YEAR(AK41),1,1))/7+1),IF(AND(WEEKDAY(AK41)=4,NOT( ISERROR(MATCH(AK41+1,#REF!,0)))),INT((AK41+1-DATE(YEAR(AK41+1),1,1))/7+1),"")),INDEX(#REF!,MATCH(AK41,#REF!,0),1)))</f>
        <v/>
      </c>
      <c r="AR41" s="28" t="str">
        <f t="shared" ref="AR41:AR71" si="17">IF(AS41="","",UPPER(LEFT(TEXT(AS41,"jjjj"),1)))</f>
        <v>V</v>
      </c>
      <c r="AS41" s="29">
        <f>DATE(YEAR(AK41),MONTH(AK41)+1, 1)</f>
        <v>43070</v>
      </c>
      <c r="AT41" s="30" t="str">
        <f>IF(MOD(MATCH(AS41,Vacances!$A$3:$A$202,1),2)=1," ","")</f>
        <v/>
      </c>
      <c r="AU41" s="30" t="str">
        <f>IF(MOD(MATCH(AS41,Vacances!$B$3:$B$202,1),2)=1," ","")</f>
        <v/>
      </c>
      <c r="AV41" s="30" t="str">
        <f>IF(MOD(MATCH(AS41,Vacances!$C$3:$C$202,1),2)=1," ","")</f>
        <v/>
      </c>
      <c r="AW41" s="31" t="str">
        <f>IF(AS41="","",CONCATENATE(IF(ISERROR(MATCH(AS41,'Jours fériés'!$D$4:$D$203,0)),"",INDEX('Jours fériés'!$A$4:$A$203,MATCH(AS41,'Jours fériés'!$D$4:$D$203,0),1))," ",IF(ISERROR(MATCH(AS41,#REF!,0)),"",INDEX(#REF!,MATCH(AS41,#REF!,0),1))))</f>
        <v xml:space="preserve"> </v>
      </c>
      <c r="AX41" s="32"/>
      <c r="AY41" s="73" t="str">
        <f>IF(AS41="","",IF(ISERROR(MATCH(AS41,#REF!,0)),IF(WEEKDAY(AS41)=5,INT((AS41-DATE(YEAR(AS41),1,1))/7+1),IF(AND(WEEKDAY(AS41)=4,NOT( ISERROR(MATCH(AS41+1,#REF!,0)))),INT((AS41+1-DATE(YEAR(AS41+1),1,1))/7+1),"")),INDEX(#REF!,MATCH(AS41,#REF!,0),1)))</f>
        <v/>
      </c>
    </row>
    <row r="42" spans="4:51" ht="15" customHeight="1">
      <c r="D42" s="28" t="str">
        <f t="shared" si="12"/>
        <v>D</v>
      </c>
      <c r="E42" s="29">
        <f t="shared" ref="E42:E68" si="18">E41+1</f>
        <v>42918</v>
      </c>
      <c r="F42" s="30" t="str">
        <f>IF(MOD(MATCH(E42,Vacances!$A$3:$A$202,1),2)=1," ","")</f>
        <v/>
      </c>
      <c r="G42" s="30" t="str">
        <f>IF(MOD(MATCH(E42,Vacances!$B$3:$B$202,1),2)=1," ","")</f>
        <v/>
      </c>
      <c r="H42" s="30" t="str">
        <f>IF(MOD(MATCH(E42,Vacances!$C$3:$C$202,1),2)=1," ","")</f>
        <v/>
      </c>
      <c r="I42" s="31" t="str">
        <f>IF(E42="","",CONCATENATE(IF(ISERROR(MATCH(E42,'Jours fériés'!$D$4:$D$203,0)),"",INDEX('Jours fériés'!$A$4:$A$203,MATCH(E42,'Jours fériés'!$D$4:$D$203,0),1))," ",IF(ISERROR(MATCH(E42,#REF!,0)),"",INDEX(#REF!,MATCH(E42,#REF!,0),1))))</f>
        <v xml:space="preserve"> </v>
      </c>
      <c r="J42" s="32"/>
      <c r="K42" s="73" t="str">
        <f>IF(E42="","",IF(ISERROR(MATCH(E42,#REF!,0)),IF(WEEKDAY(E42)=5,INT((E42-DATE(YEAR(E42),1,1))/7+1),IF(AND(WEEKDAY(E42)=4,NOT( ISERROR(MATCH(E42+1,#REF!,0)))),INT((E42+1-DATE(YEAR(E42+1),1,1))/7+1),"")),INDEX(#REF!,MATCH(E42,#REF!,0),1)))</f>
        <v/>
      </c>
      <c r="L42" s="28" t="str">
        <f t="shared" si="13"/>
        <v>M</v>
      </c>
      <c r="M42" s="29">
        <f t="shared" ref="M42:M68" si="19">M41+1</f>
        <v>42949</v>
      </c>
      <c r="N42" s="30" t="str">
        <f>IF(MOD(MATCH(M42,Vacances!$A$3:$A$202,1),2)=1," ","")</f>
        <v xml:space="preserve"> </v>
      </c>
      <c r="O42" s="30" t="str">
        <f>IF(MOD(MATCH(M42,Vacances!$B$3:$B$202,1),2)=1," ","")</f>
        <v xml:space="preserve"> </v>
      </c>
      <c r="P42" s="30" t="str">
        <f>IF(MOD(MATCH(M42,Vacances!$C$3:$C$202,1),2)=1," ","")</f>
        <v xml:space="preserve"> </v>
      </c>
      <c r="Q42" s="31" t="str">
        <f>IF(M42="","",CONCATENATE(IF(ISERROR(MATCH(M42,'Jours fériés'!$D$4:$D$203,0)),"",INDEX('Jours fériés'!$A$4:$A$203,MATCH(M42,'Jours fériés'!$D$4:$D$203,0),1))," ",IF(ISERROR(MATCH(M42,#REF!,0)),"",INDEX(#REF!,MATCH(M42,#REF!,0),1))))</f>
        <v xml:space="preserve"> </v>
      </c>
      <c r="R42" s="32"/>
      <c r="S42" s="73" t="str">
        <f>IF(M42="","",IF(ISERROR(MATCH(M42,#REF!,0)),IF(WEEKDAY(M42)=5,INT((M42-DATE(YEAR(M42),1,1))/7+1),IF(AND(WEEKDAY(M42)=4,NOT( ISERROR(MATCH(M42+1,#REF!,0)))),INT((M42+1-DATE(YEAR(M42+1),1,1))/7+1),"")),INDEX(#REF!,MATCH(M42,#REF!,0),1)))</f>
        <v/>
      </c>
      <c r="T42" s="28" t="str">
        <f t="shared" si="14"/>
        <v>S</v>
      </c>
      <c r="U42" s="29">
        <f t="shared" ref="U42:U68" si="20">U41+1</f>
        <v>42980</v>
      </c>
      <c r="V42" s="30" t="str">
        <f>IF(MOD(MATCH(U42,Vacances!$A$3:$A$202,1),2)=1," ","")</f>
        <v xml:space="preserve"> </v>
      </c>
      <c r="W42" s="30" t="str">
        <f>IF(MOD(MATCH(U42,Vacances!$B$3:$B$202,1),2)=1," ","")</f>
        <v xml:space="preserve"> </v>
      </c>
      <c r="X42" s="30" t="str">
        <f>IF(MOD(MATCH(U42,Vacances!$C$3:$C$202,1),2)=1," ","")</f>
        <v xml:space="preserve"> </v>
      </c>
      <c r="Y42" s="31" t="str">
        <f>IF(U42="","",CONCATENATE(IF(ISERROR(MATCH(U42,'Jours fériés'!$D$4:$D$203,0)),"",INDEX('Jours fériés'!$A$4:$A$203,MATCH(U42,'Jours fériés'!$D$4:$D$203,0),1))," ",IF(ISERROR(MATCH(U42,#REF!,0)),"",INDEX(#REF!,MATCH(U42,#REF!,0),1))))</f>
        <v xml:space="preserve"> </v>
      </c>
      <c r="Z42" s="32"/>
      <c r="AA42" s="73" t="str">
        <f>IF(U42="","",IF(ISERROR(MATCH(U42,#REF!,0)),IF(WEEKDAY(U42)=5,INT((U42-DATE(YEAR(U42),1,1))/7+1),IF(AND(WEEKDAY(U42)=4,NOT( ISERROR(MATCH(U42+1,#REF!,0)))),INT((U42+1-DATE(YEAR(U42+1),1,1))/7+1),"")),INDEX(#REF!,MATCH(U42,#REF!,0),1)))</f>
        <v/>
      </c>
      <c r="AB42" s="28" t="str">
        <f t="shared" si="15"/>
        <v>L</v>
      </c>
      <c r="AC42" s="29">
        <f t="shared" ref="AC42:AC68" si="21">AC41+1</f>
        <v>43010</v>
      </c>
      <c r="AD42" s="30" t="str">
        <f>IF(MOD(MATCH(AC42,Vacances!$A$3:$A$202,1),2)=1," ","")</f>
        <v/>
      </c>
      <c r="AE42" s="30" t="str">
        <f>IF(MOD(MATCH(AC42,Vacances!$B$3:$B$202,1),2)=1," ","")</f>
        <v/>
      </c>
      <c r="AF42" s="30" t="str">
        <f>IF(MOD(MATCH(AC42,Vacances!$C$3:$C$202,1),2)=1," ","")</f>
        <v/>
      </c>
      <c r="AG42" s="31" t="str">
        <f>IF(AC42="","",CONCATENATE(IF(ISERROR(MATCH(AC42,'Jours fériés'!$D$4:$D$203,0)),"",INDEX('Jours fériés'!$A$4:$A$203,MATCH(AC42,'Jours fériés'!$D$4:$D$203,0),1))," ",IF(ISERROR(MATCH(AC42,#REF!,0)),"",INDEX(#REF!,MATCH(AC42,#REF!,0),1))))</f>
        <v xml:space="preserve"> </v>
      </c>
      <c r="AH42" s="32"/>
      <c r="AI42" s="73" t="str">
        <f>IF(AC42="","",IF(ISERROR(MATCH(AC42,#REF!,0)),IF(WEEKDAY(AC42)=5,INT((AC42-DATE(YEAR(AC42),1,1))/7+1),IF(AND(WEEKDAY(AC42)=4,NOT( ISERROR(MATCH(AC42+1,#REF!,0)))),INT((AC42+1-DATE(YEAR(AC42+1),1,1))/7+1),"")),INDEX(#REF!,MATCH(AC42,#REF!,0),1)))</f>
        <v/>
      </c>
      <c r="AJ42" s="28" t="str">
        <f t="shared" si="16"/>
        <v>J</v>
      </c>
      <c r="AK42" s="29">
        <f t="shared" ref="AK42:AK68" si="22">AK41+1</f>
        <v>43041</v>
      </c>
      <c r="AL42" s="30" t="str">
        <f>IF(MOD(MATCH(AK42,Vacances!$A$3:$A$202,1),2)=1," ","")</f>
        <v xml:space="preserve"> </v>
      </c>
      <c r="AM42" s="30" t="str">
        <f>IF(MOD(MATCH(AK42,Vacances!$B$3:$B$202,1),2)=1," ","")</f>
        <v xml:space="preserve"> </v>
      </c>
      <c r="AN42" s="30" t="str">
        <f>IF(MOD(MATCH(AK42,Vacances!$C$3:$C$202,1),2)=1," ","")</f>
        <v xml:space="preserve"> </v>
      </c>
      <c r="AO42" s="31" t="str">
        <f>IF(AK42="","",CONCATENATE(IF(ISERROR(MATCH(AK42,'Jours fériés'!$D$4:$D$203,0)),"",INDEX('Jours fériés'!$A$4:$A$203,MATCH(AK42,'Jours fériés'!$D$4:$D$203,0),1))," ",IF(ISERROR(MATCH(AK42,#REF!,0)),"",INDEX(#REF!,MATCH(AK42,#REF!,0),1))))</f>
        <v xml:space="preserve"> </v>
      </c>
      <c r="AP42" s="32"/>
      <c r="AQ42" s="73">
        <f>IF(AK42="","",IF(ISERROR(MATCH(AK42,#REF!,0)),IF(WEEKDAY(AK42)=5,INT((AK42-DATE(YEAR(AK42),1,1))/7+1),IF(AND(WEEKDAY(AK42)=4,NOT( ISERROR(MATCH(AK42+1,#REF!,0)))),INT((AK42+1-DATE(YEAR(AK42+1),1,1))/7+1),"")),INDEX(#REF!,MATCH(AK42,#REF!,0),1)))</f>
        <v>44</v>
      </c>
      <c r="AR42" s="28" t="str">
        <f t="shared" si="17"/>
        <v>S</v>
      </c>
      <c r="AS42" s="29">
        <f t="shared" ref="AS42:AS68" si="23">AS41+1</f>
        <v>43071</v>
      </c>
      <c r="AT42" s="30" t="str">
        <f>IF(MOD(MATCH(AS42,Vacances!$A$3:$A$202,1),2)=1," ","")</f>
        <v/>
      </c>
      <c r="AU42" s="30" t="str">
        <f>IF(MOD(MATCH(AS42,Vacances!$B$3:$B$202,1),2)=1," ","")</f>
        <v/>
      </c>
      <c r="AV42" s="30" t="str">
        <f>IF(MOD(MATCH(AS42,Vacances!$C$3:$C$202,1),2)=1," ","")</f>
        <v/>
      </c>
      <c r="AW42" s="31" t="str">
        <f>IF(AS42="","",CONCATENATE(IF(ISERROR(MATCH(AS42,'Jours fériés'!$D$4:$D$203,0)),"",INDEX('Jours fériés'!$A$4:$A$203,MATCH(AS42,'Jours fériés'!$D$4:$D$203,0),1))," ",IF(ISERROR(MATCH(AS42,#REF!,0)),"",INDEX(#REF!,MATCH(AS42,#REF!,0),1))))</f>
        <v xml:space="preserve"> </v>
      </c>
      <c r="AX42" s="32"/>
      <c r="AY42" s="73" t="str">
        <f>IF(AS42="","",IF(ISERROR(MATCH(AS42,#REF!,0)),IF(WEEKDAY(AS42)=5,INT((AS42-DATE(YEAR(AS42),1,1))/7+1),IF(AND(WEEKDAY(AS42)=4,NOT( ISERROR(MATCH(AS42+1,#REF!,0)))),INT((AS42+1-DATE(YEAR(AS42+1),1,1))/7+1),"")),INDEX(#REF!,MATCH(AS42,#REF!,0),1)))</f>
        <v/>
      </c>
    </row>
    <row r="43" spans="4:51" ht="15" customHeight="1">
      <c r="D43" s="28" t="str">
        <f t="shared" si="12"/>
        <v>L</v>
      </c>
      <c r="E43" s="29">
        <f t="shared" si="18"/>
        <v>42919</v>
      </c>
      <c r="F43" s="30" t="str">
        <f>IF(MOD(MATCH(E43,Vacances!$A$3:$A$202,1),2)=1," ","")</f>
        <v/>
      </c>
      <c r="G43" s="30" t="str">
        <f>IF(MOD(MATCH(E43,Vacances!$B$3:$B$202,1),2)=1," ","")</f>
        <v/>
      </c>
      <c r="H43" s="30" t="str">
        <f>IF(MOD(MATCH(E43,Vacances!$C$3:$C$202,1),2)=1," ","")</f>
        <v/>
      </c>
      <c r="I43" s="31" t="str">
        <f>IF(E43="","",CONCATENATE(IF(ISERROR(MATCH(E43,'Jours fériés'!$D$4:$D$203,0)),"",INDEX('Jours fériés'!$A$4:$A$203,MATCH(E43,'Jours fériés'!$D$4:$D$203,0),1))," ",IF(ISERROR(MATCH(E43,#REF!,0)),"",INDEX(#REF!,MATCH(E43,#REF!,0),1))))</f>
        <v xml:space="preserve"> </v>
      </c>
      <c r="J43" s="32"/>
      <c r="K43" s="73" t="str">
        <f>IF(E43="","",IF(ISERROR(MATCH(E43,#REF!,0)),IF(WEEKDAY(E43)=5,INT((E43-DATE(YEAR(E43),1,1))/7+1),IF(AND(WEEKDAY(E43)=4,NOT( ISERROR(MATCH(E43+1,#REF!,0)))),INT((E43+1-DATE(YEAR(E43+1),1,1))/7+1),"")),INDEX(#REF!,MATCH(E43,#REF!,0),1)))</f>
        <v/>
      </c>
      <c r="L43" s="28" t="str">
        <f t="shared" si="13"/>
        <v>J</v>
      </c>
      <c r="M43" s="29">
        <f t="shared" si="19"/>
        <v>42950</v>
      </c>
      <c r="N43" s="30" t="str">
        <f>IF(MOD(MATCH(M43,Vacances!$A$3:$A$202,1),2)=1," ","")</f>
        <v xml:space="preserve"> </v>
      </c>
      <c r="O43" s="30" t="str">
        <f>IF(MOD(MATCH(M43,Vacances!$B$3:$B$202,1),2)=1," ","")</f>
        <v xml:space="preserve"> </v>
      </c>
      <c r="P43" s="30" t="str">
        <f>IF(MOD(MATCH(M43,Vacances!$C$3:$C$202,1),2)=1," ","")</f>
        <v xml:space="preserve"> </v>
      </c>
      <c r="Q43" s="31" t="str">
        <f>IF(M43="","",CONCATENATE(IF(ISERROR(MATCH(M43,'Jours fériés'!$D$4:$D$203,0)),"",INDEX('Jours fériés'!$A$4:$A$203,MATCH(M43,'Jours fériés'!$D$4:$D$203,0),1))," ",IF(ISERROR(MATCH(M43,#REF!,0)),"",INDEX(#REF!,MATCH(M43,#REF!,0),1))))</f>
        <v xml:space="preserve"> </v>
      </c>
      <c r="R43" s="32"/>
      <c r="S43" s="73">
        <f>IF(M43="","",IF(ISERROR(MATCH(M43,#REF!,0)),IF(WEEKDAY(M43)=5,INT((M43-DATE(YEAR(M43),1,1))/7+1),IF(AND(WEEKDAY(M43)=4,NOT( ISERROR(MATCH(M43+1,#REF!,0)))),INT((M43+1-DATE(YEAR(M43+1),1,1))/7+1),"")),INDEX(#REF!,MATCH(M43,#REF!,0),1)))</f>
        <v>31</v>
      </c>
      <c r="T43" s="28" t="str">
        <f t="shared" si="14"/>
        <v>D</v>
      </c>
      <c r="U43" s="29">
        <f t="shared" si="20"/>
        <v>42981</v>
      </c>
      <c r="V43" s="30" t="str">
        <f>IF(MOD(MATCH(U43,Vacances!$A$3:$A$202,1),2)=1," ","")</f>
        <v xml:space="preserve"> </v>
      </c>
      <c r="W43" s="30" t="str">
        <f>IF(MOD(MATCH(U43,Vacances!$B$3:$B$202,1),2)=1," ","")</f>
        <v xml:space="preserve"> </v>
      </c>
      <c r="X43" s="30" t="str">
        <f>IF(MOD(MATCH(U43,Vacances!$C$3:$C$202,1),2)=1," ","")</f>
        <v xml:space="preserve"> </v>
      </c>
      <c r="Y43" s="31" t="str">
        <f>IF(U43="","",CONCATENATE(IF(ISERROR(MATCH(U43,'Jours fériés'!$D$4:$D$203,0)),"",INDEX('Jours fériés'!$A$4:$A$203,MATCH(U43,'Jours fériés'!$D$4:$D$203,0),1))," ",IF(ISERROR(MATCH(U43,#REF!,0)),"",INDEX(#REF!,MATCH(U43,#REF!,0),1))))</f>
        <v xml:space="preserve"> </v>
      </c>
      <c r="Z43" s="32"/>
      <c r="AA43" s="73" t="str">
        <f>IF(U43="","",IF(ISERROR(MATCH(U43,#REF!,0)),IF(WEEKDAY(U43)=5,INT((U43-DATE(YEAR(U43),1,1))/7+1),IF(AND(WEEKDAY(U43)=4,NOT( ISERROR(MATCH(U43+1,#REF!,0)))),INT((U43+1-DATE(YEAR(U43+1),1,1))/7+1),"")),INDEX(#REF!,MATCH(U43,#REF!,0),1)))</f>
        <v/>
      </c>
      <c r="AB43" s="28" t="str">
        <f t="shared" si="15"/>
        <v>M</v>
      </c>
      <c r="AC43" s="29">
        <f t="shared" si="21"/>
        <v>43011</v>
      </c>
      <c r="AD43" s="30" t="str">
        <f>IF(MOD(MATCH(AC43,Vacances!$A$3:$A$202,1),2)=1," ","")</f>
        <v/>
      </c>
      <c r="AE43" s="30" t="str">
        <f>IF(MOD(MATCH(AC43,Vacances!$B$3:$B$202,1),2)=1," ","")</f>
        <v/>
      </c>
      <c r="AF43" s="30" t="str">
        <f>IF(MOD(MATCH(AC43,Vacances!$C$3:$C$202,1),2)=1," ","")</f>
        <v/>
      </c>
      <c r="AG43" s="31" t="str">
        <f>IF(AC43="","",CONCATENATE(IF(ISERROR(MATCH(AC43,'Jours fériés'!$D$4:$D$203,0)),"",INDEX('Jours fériés'!$A$4:$A$203,MATCH(AC43,'Jours fériés'!$D$4:$D$203,0),1))," ",IF(ISERROR(MATCH(AC43,#REF!,0)),"",INDEX(#REF!,MATCH(AC43,#REF!,0),1))))</f>
        <v xml:space="preserve"> </v>
      </c>
      <c r="AH43" s="32"/>
      <c r="AI43" s="73" t="str">
        <f>IF(AC43="","",IF(ISERROR(MATCH(AC43,#REF!,0)),IF(WEEKDAY(AC43)=5,INT((AC43-DATE(YEAR(AC43),1,1))/7+1),IF(AND(WEEKDAY(AC43)=4,NOT( ISERROR(MATCH(AC43+1,#REF!,0)))),INT((AC43+1-DATE(YEAR(AC43+1),1,1))/7+1),"")),INDEX(#REF!,MATCH(AC43,#REF!,0),1)))</f>
        <v/>
      </c>
      <c r="AJ43" s="28" t="str">
        <f t="shared" si="16"/>
        <v>V</v>
      </c>
      <c r="AK43" s="29">
        <f t="shared" si="22"/>
        <v>43042</v>
      </c>
      <c r="AL43" s="30" t="str">
        <f>IF(MOD(MATCH(AK43,Vacances!$A$3:$A$202,1),2)=1," ","")</f>
        <v xml:space="preserve"> </v>
      </c>
      <c r="AM43" s="30" t="str">
        <f>IF(MOD(MATCH(AK43,Vacances!$B$3:$B$202,1),2)=1," ","")</f>
        <v xml:space="preserve"> </v>
      </c>
      <c r="AN43" s="30" t="str">
        <f>IF(MOD(MATCH(AK43,Vacances!$C$3:$C$202,1),2)=1," ","")</f>
        <v xml:space="preserve"> </v>
      </c>
      <c r="AO43" s="31" t="str">
        <f>IF(AK43="","",CONCATENATE(IF(ISERROR(MATCH(AK43,'Jours fériés'!$D$4:$D$203,0)),"",INDEX('Jours fériés'!$A$4:$A$203,MATCH(AK43,'Jours fériés'!$D$4:$D$203,0),1))," ",IF(ISERROR(MATCH(AK43,#REF!,0)),"",INDEX(#REF!,MATCH(AK43,#REF!,0),1))))</f>
        <v xml:space="preserve"> </v>
      </c>
      <c r="AP43" s="32"/>
      <c r="AQ43" s="73" t="str">
        <f>IF(AK43="","",IF(ISERROR(MATCH(AK43,#REF!,0)),IF(WEEKDAY(AK43)=5,INT((AK43-DATE(YEAR(AK43),1,1))/7+1),IF(AND(WEEKDAY(AK43)=4,NOT( ISERROR(MATCH(AK43+1,#REF!,0)))),INT((AK43+1-DATE(YEAR(AK43+1),1,1))/7+1),"")),INDEX(#REF!,MATCH(AK43,#REF!,0),1)))</f>
        <v/>
      </c>
      <c r="AR43" s="28" t="str">
        <f t="shared" si="17"/>
        <v>D</v>
      </c>
      <c r="AS43" s="29">
        <f t="shared" si="23"/>
        <v>43072</v>
      </c>
      <c r="AT43" s="30" t="str">
        <f>IF(MOD(MATCH(AS43,Vacances!$A$3:$A$202,1),2)=1," ","")</f>
        <v/>
      </c>
      <c r="AU43" s="30" t="str">
        <f>IF(MOD(MATCH(AS43,Vacances!$B$3:$B$202,1),2)=1," ","")</f>
        <v/>
      </c>
      <c r="AV43" s="30" t="str">
        <f>IF(MOD(MATCH(AS43,Vacances!$C$3:$C$202,1),2)=1," ","")</f>
        <v/>
      </c>
      <c r="AW43" s="31" t="str">
        <f>IF(AS43="","",CONCATENATE(IF(ISERROR(MATCH(AS43,'Jours fériés'!$D$4:$D$203,0)),"",INDEX('Jours fériés'!$A$4:$A$203,MATCH(AS43,'Jours fériés'!$D$4:$D$203,0),1))," ",IF(ISERROR(MATCH(AS43,#REF!,0)),"",INDEX(#REF!,MATCH(AS43,#REF!,0),1))))</f>
        <v xml:space="preserve"> </v>
      </c>
      <c r="AX43" s="32"/>
      <c r="AY43" s="73" t="str">
        <f>IF(AS43="","",IF(ISERROR(MATCH(AS43,#REF!,0)),IF(WEEKDAY(AS43)=5,INT((AS43-DATE(YEAR(AS43),1,1))/7+1),IF(AND(WEEKDAY(AS43)=4,NOT( ISERROR(MATCH(AS43+1,#REF!,0)))),INT((AS43+1-DATE(YEAR(AS43+1),1,1))/7+1),"")),INDEX(#REF!,MATCH(AS43,#REF!,0),1)))</f>
        <v/>
      </c>
    </row>
    <row r="44" spans="4:51" ht="15" customHeight="1">
      <c r="D44" s="28" t="str">
        <f t="shared" si="12"/>
        <v>M</v>
      </c>
      <c r="E44" s="29">
        <f t="shared" si="18"/>
        <v>42920</v>
      </c>
      <c r="F44" s="30" t="str">
        <f>IF(MOD(MATCH(E44,Vacances!$A$3:$A$202,1),2)=1," ","")</f>
        <v/>
      </c>
      <c r="G44" s="30" t="str">
        <f>IF(MOD(MATCH(E44,Vacances!$B$3:$B$202,1),2)=1," ","")</f>
        <v/>
      </c>
      <c r="H44" s="30" t="str">
        <f>IF(MOD(MATCH(E44,Vacances!$C$3:$C$202,1),2)=1," ","")</f>
        <v/>
      </c>
      <c r="I44" s="31" t="str">
        <f>IF(E44="","",CONCATENATE(IF(ISERROR(MATCH(E44,'Jours fériés'!$D$4:$D$203,0)),"",INDEX('Jours fériés'!$A$4:$A$203,MATCH(E44,'Jours fériés'!$D$4:$D$203,0),1))," ",IF(ISERROR(MATCH(E44,#REF!,0)),"",INDEX(#REF!,MATCH(E44,#REF!,0),1))))</f>
        <v xml:space="preserve"> </v>
      </c>
      <c r="J44" s="32"/>
      <c r="K44" s="73" t="str">
        <f>IF(E44="","",IF(ISERROR(MATCH(E44,#REF!,0)),IF(WEEKDAY(E44)=5,INT((E44-DATE(YEAR(E44),1,1))/7+1),IF(AND(WEEKDAY(E44)=4,NOT( ISERROR(MATCH(E44+1,#REF!,0)))),INT((E44+1-DATE(YEAR(E44+1),1,1))/7+1),"")),INDEX(#REF!,MATCH(E44,#REF!,0),1)))</f>
        <v/>
      </c>
      <c r="L44" s="28" t="str">
        <f t="shared" si="13"/>
        <v>V</v>
      </c>
      <c r="M44" s="29">
        <f t="shared" si="19"/>
        <v>42951</v>
      </c>
      <c r="N44" s="30" t="str">
        <f>IF(MOD(MATCH(M44,Vacances!$A$3:$A$202,1),2)=1," ","")</f>
        <v xml:space="preserve"> </v>
      </c>
      <c r="O44" s="30" t="str">
        <f>IF(MOD(MATCH(M44,Vacances!$B$3:$B$202,1),2)=1," ","")</f>
        <v xml:space="preserve"> </v>
      </c>
      <c r="P44" s="30" t="str">
        <f>IF(MOD(MATCH(M44,Vacances!$C$3:$C$202,1),2)=1," ","")</f>
        <v xml:space="preserve"> </v>
      </c>
      <c r="Q44" s="31" t="str">
        <f>IF(M44="","",CONCATENATE(IF(ISERROR(MATCH(M44,'Jours fériés'!$D$4:$D$203,0)),"",INDEX('Jours fériés'!$A$4:$A$203,MATCH(M44,'Jours fériés'!$D$4:$D$203,0),1))," ",IF(ISERROR(MATCH(M44,#REF!,0)),"",INDEX(#REF!,MATCH(M44,#REF!,0),1))))</f>
        <v xml:space="preserve"> </v>
      </c>
      <c r="R44" s="32"/>
      <c r="S44" s="73" t="str">
        <f>IF(M44="","",IF(ISERROR(MATCH(M44,#REF!,0)),IF(WEEKDAY(M44)=5,INT((M44-DATE(YEAR(M44),1,1))/7+1),IF(AND(WEEKDAY(M44)=4,NOT( ISERROR(MATCH(M44+1,#REF!,0)))),INT((M44+1-DATE(YEAR(M44+1),1,1))/7+1),"")),INDEX(#REF!,MATCH(M44,#REF!,0),1)))</f>
        <v/>
      </c>
      <c r="T44" s="28" t="str">
        <f t="shared" si="14"/>
        <v>L</v>
      </c>
      <c r="U44" s="29">
        <f t="shared" si="20"/>
        <v>42982</v>
      </c>
      <c r="V44" s="30" t="str">
        <f>IF(MOD(MATCH(U44,Vacances!$A$3:$A$202,1),2)=1," ","")</f>
        <v/>
      </c>
      <c r="W44" s="30" t="str">
        <f>IF(MOD(MATCH(U44,Vacances!$B$3:$B$202,1),2)=1," ","")</f>
        <v/>
      </c>
      <c r="X44" s="30" t="str">
        <f>IF(MOD(MATCH(U44,Vacances!$C$3:$C$202,1),2)=1," ","")</f>
        <v/>
      </c>
      <c r="Y44" s="31" t="str">
        <f>IF(U44="","",CONCATENATE(IF(ISERROR(MATCH(U44,'Jours fériés'!$D$4:$D$203,0)),"",INDEX('Jours fériés'!$A$4:$A$203,MATCH(U44,'Jours fériés'!$D$4:$D$203,0),1))," ",IF(ISERROR(MATCH(U44,#REF!,0)),"",INDEX(#REF!,MATCH(U44,#REF!,0),1))))</f>
        <v xml:space="preserve"> </v>
      </c>
      <c r="Z44" s="32"/>
      <c r="AA44" s="73" t="str">
        <f>IF(U44="","",IF(ISERROR(MATCH(U44,#REF!,0)),IF(WEEKDAY(U44)=5,INT((U44-DATE(YEAR(U44),1,1))/7+1),IF(AND(WEEKDAY(U44)=4,NOT( ISERROR(MATCH(U44+1,#REF!,0)))),INT((U44+1-DATE(YEAR(U44+1),1,1))/7+1),"")),INDEX(#REF!,MATCH(U44,#REF!,0),1)))</f>
        <v/>
      </c>
      <c r="AB44" s="28" t="str">
        <f t="shared" si="15"/>
        <v>M</v>
      </c>
      <c r="AC44" s="29">
        <f t="shared" si="21"/>
        <v>43012</v>
      </c>
      <c r="AD44" s="30" t="str">
        <f>IF(MOD(MATCH(AC44,Vacances!$A$3:$A$202,1),2)=1," ","")</f>
        <v/>
      </c>
      <c r="AE44" s="30" t="str">
        <f>IF(MOD(MATCH(AC44,Vacances!$B$3:$B$202,1),2)=1," ","")</f>
        <v/>
      </c>
      <c r="AF44" s="30" t="str">
        <f>IF(MOD(MATCH(AC44,Vacances!$C$3:$C$202,1),2)=1," ","")</f>
        <v/>
      </c>
      <c r="AG44" s="31" t="str">
        <f>IF(AC44="","",CONCATENATE(IF(ISERROR(MATCH(AC44,'Jours fériés'!$D$4:$D$203,0)),"",INDEX('Jours fériés'!$A$4:$A$203,MATCH(AC44,'Jours fériés'!$D$4:$D$203,0),1))," ",IF(ISERROR(MATCH(AC44,#REF!,0)),"",INDEX(#REF!,MATCH(AC44,#REF!,0),1))))</f>
        <v xml:space="preserve"> </v>
      </c>
      <c r="AH44" s="32"/>
      <c r="AI44" s="73" t="str">
        <f>IF(AC44="","",IF(ISERROR(MATCH(AC44,#REF!,0)),IF(WEEKDAY(AC44)=5,INT((AC44-DATE(YEAR(AC44),1,1))/7+1),IF(AND(WEEKDAY(AC44)=4,NOT( ISERROR(MATCH(AC44+1,#REF!,0)))),INT((AC44+1-DATE(YEAR(AC44+1),1,1))/7+1),"")),INDEX(#REF!,MATCH(AC44,#REF!,0),1)))</f>
        <v/>
      </c>
      <c r="AJ44" s="28" t="str">
        <f t="shared" si="16"/>
        <v>S</v>
      </c>
      <c r="AK44" s="29">
        <f t="shared" si="22"/>
        <v>43043</v>
      </c>
      <c r="AL44" s="30" t="str">
        <f>IF(MOD(MATCH(AK44,Vacances!$A$3:$A$202,1),2)=1," ","")</f>
        <v xml:space="preserve"> </v>
      </c>
      <c r="AM44" s="30" t="str">
        <f>IF(MOD(MATCH(AK44,Vacances!$B$3:$B$202,1),2)=1," ","")</f>
        <v xml:space="preserve"> </v>
      </c>
      <c r="AN44" s="30" t="str">
        <f>IF(MOD(MATCH(AK44,Vacances!$C$3:$C$202,1),2)=1," ","")</f>
        <v xml:space="preserve"> </v>
      </c>
      <c r="AO44" s="31" t="str">
        <f>IF(AK44="","",CONCATENATE(IF(ISERROR(MATCH(AK44,'Jours fériés'!$D$4:$D$203,0)),"",INDEX('Jours fériés'!$A$4:$A$203,MATCH(AK44,'Jours fériés'!$D$4:$D$203,0),1))," ",IF(ISERROR(MATCH(AK44,#REF!,0)),"",INDEX(#REF!,MATCH(AK44,#REF!,0),1))))</f>
        <v xml:space="preserve"> </v>
      </c>
      <c r="AP44" s="32"/>
      <c r="AQ44" s="73" t="str">
        <f>IF(AK44="","",IF(ISERROR(MATCH(AK44,#REF!,0)),IF(WEEKDAY(AK44)=5,INT((AK44-DATE(YEAR(AK44),1,1))/7+1),IF(AND(WEEKDAY(AK44)=4,NOT( ISERROR(MATCH(AK44+1,#REF!,0)))),INT((AK44+1-DATE(YEAR(AK44+1),1,1))/7+1),"")),INDEX(#REF!,MATCH(AK44,#REF!,0),1)))</f>
        <v/>
      </c>
      <c r="AR44" s="28" t="str">
        <f t="shared" si="17"/>
        <v>L</v>
      </c>
      <c r="AS44" s="29">
        <f t="shared" si="23"/>
        <v>43073</v>
      </c>
      <c r="AT44" s="30" t="str">
        <f>IF(MOD(MATCH(AS44,Vacances!$A$3:$A$202,1),2)=1," ","")</f>
        <v/>
      </c>
      <c r="AU44" s="30" t="str">
        <f>IF(MOD(MATCH(AS44,Vacances!$B$3:$B$202,1),2)=1," ","")</f>
        <v/>
      </c>
      <c r="AV44" s="30" t="str">
        <f>IF(MOD(MATCH(AS44,Vacances!$C$3:$C$202,1),2)=1," ","")</f>
        <v/>
      </c>
      <c r="AW44" s="31" t="str">
        <f>IF(AS44="","",CONCATENATE(IF(ISERROR(MATCH(AS44,'Jours fériés'!$D$4:$D$203,0)),"",INDEX('Jours fériés'!$A$4:$A$203,MATCH(AS44,'Jours fériés'!$D$4:$D$203,0),1))," ",IF(ISERROR(MATCH(AS44,#REF!,0)),"",INDEX(#REF!,MATCH(AS44,#REF!,0),1))))</f>
        <v xml:space="preserve"> </v>
      </c>
      <c r="AX44" s="32"/>
      <c r="AY44" s="73" t="str">
        <f>IF(AS44="","",IF(ISERROR(MATCH(AS44,#REF!,0)),IF(WEEKDAY(AS44)=5,INT((AS44-DATE(YEAR(AS44),1,1))/7+1),IF(AND(WEEKDAY(AS44)=4,NOT( ISERROR(MATCH(AS44+1,#REF!,0)))),INT((AS44+1-DATE(YEAR(AS44+1),1,1))/7+1),"")),INDEX(#REF!,MATCH(AS44,#REF!,0),1)))</f>
        <v/>
      </c>
    </row>
    <row r="45" spans="4:51" ht="15" customHeight="1">
      <c r="D45" s="28" t="str">
        <f t="shared" si="12"/>
        <v>M</v>
      </c>
      <c r="E45" s="29">
        <f t="shared" si="18"/>
        <v>42921</v>
      </c>
      <c r="F45" s="30" t="str">
        <f>IF(MOD(MATCH(E45,Vacances!$A$3:$A$202,1),2)=1," ","")</f>
        <v/>
      </c>
      <c r="G45" s="30" t="str">
        <f>IF(MOD(MATCH(E45,Vacances!$B$3:$B$202,1),2)=1," ","")</f>
        <v/>
      </c>
      <c r="H45" s="30" t="str">
        <f>IF(MOD(MATCH(E45,Vacances!$C$3:$C$202,1),2)=1," ","")</f>
        <v/>
      </c>
      <c r="I45" s="31" t="str">
        <f>IF(E45="","",CONCATENATE(IF(ISERROR(MATCH(E45,'Jours fériés'!$D$4:$D$203,0)),"",INDEX('Jours fériés'!$A$4:$A$203,MATCH(E45,'Jours fériés'!$D$4:$D$203,0),1))," ",IF(ISERROR(MATCH(E45,#REF!,0)),"",INDEX(#REF!,MATCH(E45,#REF!,0),1))))</f>
        <v xml:space="preserve"> </v>
      </c>
      <c r="J45" s="32"/>
      <c r="K45" s="73" t="str">
        <f>IF(E45="","",IF(ISERROR(MATCH(E45,#REF!,0)),IF(WEEKDAY(E45)=5,INT((E45-DATE(YEAR(E45),1,1))/7+1),IF(AND(WEEKDAY(E45)=4,NOT( ISERROR(MATCH(E45+1,#REF!,0)))),INT((E45+1-DATE(YEAR(E45+1),1,1))/7+1),"")),INDEX(#REF!,MATCH(E45,#REF!,0),1)))</f>
        <v/>
      </c>
      <c r="L45" s="28" t="str">
        <f t="shared" si="13"/>
        <v>S</v>
      </c>
      <c r="M45" s="29">
        <f t="shared" si="19"/>
        <v>42952</v>
      </c>
      <c r="N45" s="30" t="str">
        <f>IF(MOD(MATCH(M45,Vacances!$A$3:$A$202,1),2)=1," ","")</f>
        <v xml:space="preserve"> </v>
      </c>
      <c r="O45" s="30" t="str">
        <f>IF(MOD(MATCH(M45,Vacances!$B$3:$B$202,1),2)=1," ","")</f>
        <v xml:space="preserve"> </v>
      </c>
      <c r="P45" s="30" t="str">
        <f>IF(MOD(MATCH(M45,Vacances!$C$3:$C$202,1),2)=1," ","")</f>
        <v xml:space="preserve"> </v>
      </c>
      <c r="Q45" s="31" t="str">
        <f>IF(M45="","",CONCATENATE(IF(ISERROR(MATCH(M45,'Jours fériés'!$D$4:$D$203,0)),"",INDEX('Jours fériés'!$A$4:$A$203,MATCH(M45,'Jours fériés'!$D$4:$D$203,0),1))," ",IF(ISERROR(MATCH(M45,#REF!,0)),"",INDEX(#REF!,MATCH(M45,#REF!,0),1))))</f>
        <v xml:space="preserve"> </v>
      </c>
      <c r="R45" s="32"/>
      <c r="S45" s="73" t="str">
        <f>IF(M45="","",IF(ISERROR(MATCH(M45,#REF!,0)),IF(WEEKDAY(M45)=5,INT((M45-DATE(YEAR(M45),1,1))/7+1),IF(AND(WEEKDAY(M45)=4,NOT( ISERROR(MATCH(M45+1,#REF!,0)))),INT((M45+1-DATE(YEAR(M45+1),1,1))/7+1),"")),INDEX(#REF!,MATCH(M45,#REF!,0),1)))</f>
        <v/>
      </c>
      <c r="T45" s="28" t="str">
        <f t="shared" si="14"/>
        <v>M</v>
      </c>
      <c r="U45" s="29">
        <f t="shared" si="20"/>
        <v>42983</v>
      </c>
      <c r="V45" s="30" t="str">
        <f>IF(MOD(MATCH(U45,Vacances!$A$3:$A$202,1),2)=1," ","")</f>
        <v/>
      </c>
      <c r="W45" s="30" t="str">
        <f>IF(MOD(MATCH(U45,Vacances!$B$3:$B$202,1),2)=1," ","")</f>
        <v/>
      </c>
      <c r="X45" s="30" t="str">
        <f>IF(MOD(MATCH(U45,Vacances!$C$3:$C$202,1),2)=1," ","")</f>
        <v/>
      </c>
      <c r="Y45" s="31" t="str">
        <f>IF(U45="","",CONCATENATE(IF(ISERROR(MATCH(U45,'Jours fériés'!$D$4:$D$203,0)),"",INDEX('Jours fériés'!$A$4:$A$203,MATCH(U45,'Jours fériés'!$D$4:$D$203,0),1))," ",IF(ISERROR(MATCH(U45,#REF!,0)),"",INDEX(#REF!,MATCH(U45,#REF!,0),1))))</f>
        <v xml:space="preserve"> </v>
      </c>
      <c r="Z45" s="32"/>
      <c r="AA45" s="73" t="str">
        <f>IF(U45="","",IF(ISERROR(MATCH(U45,#REF!,0)),IF(WEEKDAY(U45)=5,INT((U45-DATE(YEAR(U45),1,1))/7+1),IF(AND(WEEKDAY(U45)=4,NOT( ISERROR(MATCH(U45+1,#REF!,0)))),INT((U45+1-DATE(YEAR(U45+1),1,1))/7+1),"")),INDEX(#REF!,MATCH(U45,#REF!,0),1)))</f>
        <v/>
      </c>
      <c r="AB45" s="28" t="str">
        <f t="shared" si="15"/>
        <v>J</v>
      </c>
      <c r="AC45" s="29">
        <f t="shared" si="21"/>
        <v>43013</v>
      </c>
      <c r="AD45" s="30" t="str">
        <f>IF(MOD(MATCH(AC45,Vacances!$A$3:$A$202,1),2)=1," ","")</f>
        <v/>
      </c>
      <c r="AE45" s="30" t="str">
        <f>IF(MOD(MATCH(AC45,Vacances!$B$3:$B$202,1),2)=1," ","")</f>
        <v/>
      </c>
      <c r="AF45" s="30" t="str">
        <f>IF(MOD(MATCH(AC45,Vacances!$C$3:$C$202,1),2)=1," ","")</f>
        <v/>
      </c>
      <c r="AG45" s="31" t="str">
        <f>IF(AC45="","",CONCATENATE(IF(ISERROR(MATCH(AC45,'Jours fériés'!$D$4:$D$203,0)),"",INDEX('Jours fériés'!$A$4:$A$203,MATCH(AC45,'Jours fériés'!$D$4:$D$203,0),1))," ",IF(ISERROR(MATCH(AC45,#REF!,0)),"",INDEX(#REF!,MATCH(AC45,#REF!,0),1))))</f>
        <v xml:space="preserve"> </v>
      </c>
      <c r="AH45" s="32"/>
      <c r="AI45" s="73">
        <f>IF(AC45="","",IF(ISERROR(MATCH(AC45,#REF!,0)),IF(WEEKDAY(AC45)=5,INT((AC45-DATE(YEAR(AC45),1,1))/7+1),IF(AND(WEEKDAY(AC45)=4,NOT( ISERROR(MATCH(AC45+1,#REF!,0)))),INT((AC45+1-DATE(YEAR(AC45+1),1,1))/7+1),"")),INDEX(#REF!,MATCH(AC45,#REF!,0),1)))</f>
        <v>40</v>
      </c>
      <c r="AJ45" s="28" t="str">
        <f t="shared" si="16"/>
        <v>D</v>
      </c>
      <c r="AK45" s="29">
        <f t="shared" si="22"/>
        <v>43044</v>
      </c>
      <c r="AL45" s="30" t="str">
        <f>IF(MOD(MATCH(AK45,Vacances!$A$3:$A$202,1),2)=1," ","")</f>
        <v xml:space="preserve"> </v>
      </c>
      <c r="AM45" s="30" t="str">
        <f>IF(MOD(MATCH(AK45,Vacances!$B$3:$B$202,1),2)=1," ","")</f>
        <v xml:space="preserve"> </v>
      </c>
      <c r="AN45" s="30" t="str">
        <f>IF(MOD(MATCH(AK45,Vacances!$C$3:$C$202,1),2)=1," ","")</f>
        <v xml:space="preserve"> </v>
      </c>
      <c r="AO45" s="31" t="str">
        <f>IF(AK45="","",CONCATENATE(IF(ISERROR(MATCH(AK45,'Jours fériés'!$D$4:$D$203,0)),"",INDEX('Jours fériés'!$A$4:$A$203,MATCH(AK45,'Jours fériés'!$D$4:$D$203,0),1))," ",IF(ISERROR(MATCH(AK45,#REF!,0)),"",INDEX(#REF!,MATCH(AK45,#REF!,0),1))))</f>
        <v xml:space="preserve"> </v>
      </c>
      <c r="AP45" s="32"/>
      <c r="AQ45" s="73" t="str">
        <f>IF(AK45="","",IF(ISERROR(MATCH(AK45,#REF!,0)),IF(WEEKDAY(AK45)=5,INT((AK45-DATE(YEAR(AK45),1,1))/7+1),IF(AND(WEEKDAY(AK45)=4,NOT( ISERROR(MATCH(AK45+1,#REF!,0)))),INT((AK45+1-DATE(YEAR(AK45+1),1,1))/7+1),"")),INDEX(#REF!,MATCH(AK45,#REF!,0),1)))</f>
        <v/>
      </c>
      <c r="AR45" s="28" t="str">
        <f t="shared" si="17"/>
        <v>M</v>
      </c>
      <c r="AS45" s="29">
        <f t="shared" si="23"/>
        <v>43074</v>
      </c>
      <c r="AT45" s="30" t="str">
        <f>IF(MOD(MATCH(AS45,Vacances!$A$3:$A$202,1),2)=1," ","")</f>
        <v/>
      </c>
      <c r="AU45" s="30" t="str">
        <f>IF(MOD(MATCH(AS45,Vacances!$B$3:$B$202,1),2)=1," ","")</f>
        <v/>
      </c>
      <c r="AV45" s="30" t="str">
        <f>IF(MOD(MATCH(AS45,Vacances!$C$3:$C$202,1),2)=1," ","")</f>
        <v/>
      </c>
      <c r="AW45" s="31" t="str">
        <f>IF(AS45="","",CONCATENATE(IF(ISERROR(MATCH(AS45,'Jours fériés'!$D$4:$D$203,0)),"",INDEX('Jours fériés'!$A$4:$A$203,MATCH(AS45,'Jours fériés'!$D$4:$D$203,0),1))," ",IF(ISERROR(MATCH(AS45,#REF!,0)),"",INDEX(#REF!,MATCH(AS45,#REF!,0),1))))</f>
        <v xml:space="preserve"> </v>
      </c>
      <c r="AX45" s="32"/>
      <c r="AY45" s="73" t="str">
        <f>IF(AS45="","",IF(ISERROR(MATCH(AS45,#REF!,0)),IF(WEEKDAY(AS45)=5,INT((AS45-DATE(YEAR(AS45),1,1))/7+1),IF(AND(WEEKDAY(AS45)=4,NOT( ISERROR(MATCH(AS45+1,#REF!,0)))),INT((AS45+1-DATE(YEAR(AS45+1),1,1))/7+1),"")),INDEX(#REF!,MATCH(AS45,#REF!,0),1)))</f>
        <v/>
      </c>
    </row>
    <row r="46" spans="4:51" ht="15" customHeight="1">
      <c r="D46" s="28" t="str">
        <f t="shared" si="12"/>
        <v>J</v>
      </c>
      <c r="E46" s="29">
        <f t="shared" si="18"/>
        <v>42922</v>
      </c>
      <c r="F46" s="30" t="str">
        <f>IF(MOD(MATCH(E46,Vacances!$A$3:$A$202,1),2)=1," ","")</f>
        <v/>
      </c>
      <c r="G46" s="30" t="str">
        <f>IF(MOD(MATCH(E46,Vacances!$B$3:$B$202,1),2)=1," ","")</f>
        <v/>
      </c>
      <c r="H46" s="30" t="str">
        <f>IF(MOD(MATCH(E46,Vacances!$C$3:$C$202,1),2)=1," ","")</f>
        <v/>
      </c>
      <c r="I46" s="31" t="str">
        <f>IF(E46="","",CONCATENATE(IF(ISERROR(MATCH(E46,'Jours fériés'!$D$4:$D$203,0)),"",INDEX('Jours fériés'!$A$4:$A$203,MATCH(E46,'Jours fériés'!$D$4:$D$203,0),1))," ",IF(ISERROR(MATCH(E46,#REF!,0)),"",INDEX(#REF!,MATCH(E46,#REF!,0),1))))</f>
        <v xml:space="preserve"> </v>
      </c>
      <c r="J46" s="32"/>
      <c r="K46" s="73">
        <f>IF(E46="","",IF(ISERROR(MATCH(E46,#REF!,0)),IF(WEEKDAY(E46)=5,INT((E46-DATE(YEAR(E46),1,1))/7+1),IF(AND(WEEKDAY(E46)=4,NOT( ISERROR(MATCH(E46+1,#REF!,0)))),INT((E46+1-DATE(YEAR(E46+1),1,1))/7+1),"")),INDEX(#REF!,MATCH(E46,#REF!,0),1)))</f>
        <v>27</v>
      </c>
      <c r="L46" s="28" t="str">
        <f t="shared" si="13"/>
        <v>D</v>
      </c>
      <c r="M46" s="29">
        <f t="shared" si="19"/>
        <v>42953</v>
      </c>
      <c r="N46" s="30" t="str">
        <f>IF(MOD(MATCH(M46,Vacances!$A$3:$A$202,1),2)=1," ","")</f>
        <v xml:space="preserve"> </v>
      </c>
      <c r="O46" s="30" t="str">
        <f>IF(MOD(MATCH(M46,Vacances!$B$3:$B$202,1),2)=1," ","")</f>
        <v xml:space="preserve"> </v>
      </c>
      <c r="P46" s="30" t="str">
        <f>IF(MOD(MATCH(M46,Vacances!$C$3:$C$202,1),2)=1," ","")</f>
        <v xml:space="preserve"> </v>
      </c>
      <c r="Q46" s="31" t="str">
        <f>IF(M46="","",CONCATENATE(IF(ISERROR(MATCH(M46,'Jours fériés'!$D$4:$D$203,0)),"",INDEX('Jours fériés'!$A$4:$A$203,MATCH(M46,'Jours fériés'!$D$4:$D$203,0),1))," ",IF(ISERROR(MATCH(M46,#REF!,0)),"",INDEX(#REF!,MATCH(M46,#REF!,0),1))))</f>
        <v xml:space="preserve"> </v>
      </c>
      <c r="R46" s="32"/>
      <c r="S46" s="73" t="str">
        <f>IF(M46="","",IF(ISERROR(MATCH(M46,#REF!,0)),IF(WEEKDAY(M46)=5,INT((M46-DATE(YEAR(M46),1,1))/7+1),IF(AND(WEEKDAY(M46)=4,NOT( ISERROR(MATCH(M46+1,#REF!,0)))),INT((M46+1-DATE(YEAR(M46+1),1,1))/7+1),"")),INDEX(#REF!,MATCH(M46,#REF!,0),1)))</f>
        <v/>
      </c>
      <c r="T46" s="28" t="str">
        <f t="shared" si="14"/>
        <v>M</v>
      </c>
      <c r="U46" s="29">
        <f t="shared" si="20"/>
        <v>42984</v>
      </c>
      <c r="V46" s="30" t="str">
        <f>IF(MOD(MATCH(U46,Vacances!$A$3:$A$202,1),2)=1," ","")</f>
        <v/>
      </c>
      <c r="W46" s="30" t="str">
        <f>IF(MOD(MATCH(U46,Vacances!$B$3:$B$202,1),2)=1," ","")</f>
        <v/>
      </c>
      <c r="X46" s="30" t="str">
        <f>IF(MOD(MATCH(U46,Vacances!$C$3:$C$202,1),2)=1," ","")</f>
        <v/>
      </c>
      <c r="Y46" s="31" t="str">
        <f>IF(U46="","",CONCATENATE(IF(ISERROR(MATCH(U46,'Jours fériés'!$D$4:$D$203,0)),"",INDEX('Jours fériés'!$A$4:$A$203,MATCH(U46,'Jours fériés'!$D$4:$D$203,0),1))," ",IF(ISERROR(MATCH(U46,#REF!,0)),"",INDEX(#REF!,MATCH(U46,#REF!,0),1))))</f>
        <v xml:space="preserve"> </v>
      </c>
      <c r="Z46" s="32"/>
      <c r="AA46" s="73" t="str">
        <f>IF(U46="","",IF(ISERROR(MATCH(U46,#REF!,0)),IF(WEEKDAY(U46)=5,INT((U46-DATE(YEAR(U46),1,1))/7+1),IF(AND(WEEKDAY(U46)=4,NOT( ISERROR(MATCH(U46+1,#REF!,0)))),INT((U46+1-DATE(YEAR(U46+1),1,1))/7+1),"")),INDEX(#REF!,MATCH(U46,#REF!,0),1)))</f>
        <v/>
      </c>
      <c r="AB46" s="28" t="str">
        <f t="shared" si="15"/>
        <v>V</v>
      </c>
      <c r="AC46" s="29">
        <f t="shared" si="21"/>
        <v>43014</v>
      </c>
      <c r="AD46" s="30" t="str">
        <f>IF(MOD(MATCH(AC46,Vacances!$A$3:$A$202,1),2)=1," ","")</f>
        <v/>
      </c>
      <c r="AE46" s="30" t="str">
        <f>IF(MOD(MATCH(AC46,Vacances!$B$3:$B$202,1),2)=1," ","")</f>
        <v/>
      </c>
      <c r="AF46" s="30" t="str">
        <f>IF(MOD(MATCH(AC46,Vacances!$C$3:$C$202,1),2)=1," ","")</f>
        <v/>
      </c>
      <c r="AG46" s="31" t="str">
        <f>IF(AC46="","",CONCATENATE(IF(ISERROR(MATCH(AC46,'Jours fériés'!$D$4:$D$203,0)),"",INDEX('Jours fériés'!$A$4:$A$203,MATCH(AC46,'Jours fériés'!$D$4:$D$203,0),1))," ",IF(ISERROR(MATCH(AC46,#REF!,0)),"",INDEX(#REF!,MATCH(AC46,#REF!,0),1))))</f>
        <v xml:space="preserve"> </v>
      </c>
      <c r="AH46" s="32"/>
      <c r="AI46" s="73" t="str">
        <f>IF(AC46="","",IF(ISERROR(MATCH(AC46,#REF!,0)),IF(WEEKDAY(AC46)=5,INT((AC46-DATE(YEAR(AC46),1,1))/7+1),IF(AND(WEEKDAY(AC46)=4,NOT( ISERROR(MATCH(AC46+1,#REF!,0)))),INT((AC46+1-DATE(YEAR(AC46+1),1,1))/7+1),"")),INDEX(#REF!,MATCH(AC46,#REF!,0),1)))</f>
        <v/>
      </c>
      <c r="AJ46" s="28" t="str">
        <f t="shared" si="16"/>
        <v>L</v>
      </c>
      <c r="AK46" s="29">
        <f t="shared" si="22"/>
        <v>43045</v>
      </c>
      <c r="AL46" s="30" t="str">
        <f>IF(MOD(MATCH(AK46,Vacances!$A$3:$A$202,1),2)=1," ","")</f>
        <v/>
      </c>
      <c r="AM46" s="30" t="str">
        <f>IF(MOD(MATCH(AK46,Vacances!$B$3:$B$202,1),2)=1," ","")</f>
        <v/>
      </c>
      <c r="AN46" s="30" t="str">
        <f>IF(MOD(MATCH(AK46,Vacances!$C$3:$C$202,1),2)=1," ","")</f>
        <v/>
      </c>
      <c r="AO46" s="31" t="str">
        <f>IF(AK46="","",CONCATENATE(IF(ISERROR(MATCH(AK46,'Jours fériés'!$D$4:$D$203,0)),"",INDEX('Jours fériés'!$A$4:$A$203,MATCH(AK46,'Jours fériés'!$D$4:$D$203,0),1))," ",IF(ISERROR(MATCH(AK46,#REF!,0)),"",INDEX(#REF!,MATCH(AK46,#REF!,0),1))))</f>
        <v xml:space="preserve"> </v>
      </c>
      <c r="AP46" s="32"/>
      <c r="AQ46" s="73" t="str">
        <f>IF(AK46="","",IF(ISERROR(MATCH(AK46,#REF!,0)),IF(WEEKDAY(AK46)=5,INT((AK46-DATE(YEAR(AK46),1,1))/7+1),IF(AND(WEEKDAY(AK46)=4,NOT( ISERROR(MATCH(AK46+1,#REF!,0)))),INT((AK46+1-DATE(YEAR(AK46+1),1,1))/7+1),"")),INDEX(#REF!,MATCH(AK46,#REF!,0),1)))</f>
        <v/>
      </c>
      <c r="AR46" s="28" t="str">
        <f t="shared" si="17"/>
        <v>M</v>
      </c>
      <c r="AS46" s="29">
        <f t="shared" si="23"/>
        <v>43075</v>
      </c>
      <c r="AT46" s="30" t="str">
        <f>IF(MOD(MATCH(AS46,Vacances!$A$3:$A$202,1),2)=1," ","")</f>
        <v/>
      </c>
      <c r="AU46" s="30" t="str">
        <f>IF(MOD(MATCH(AS46,Vacances!$B$3:$B$202,1),2)=1," ","")</f>
        <v/>
      </c>
      <c r="AV46" s="30" t="str">
        <f>IF(MOD(MATCH(AS46,Vacances!$C$3:$C$202,1),2)=1," ","")</f>
        <v/>
      </c>
      <c r="AW46" s="31" t="str">
        <f>IF(AS46="","",CONCATENATE(IF(ISERROR(MATCH(AS46,'Jours fériés'!$D$4:$D$203,0)),"",INDEX('Jours fériés'!$A$4:$A$203,MATCH(AS46,'Jours fériés'!$D$4:$D$203,0),1))," ",IF(ISERROR(MATCH(AS46,#REF!,0)),"",INDEX(#REF!,MATCH(AS46,#REF!,0),1))))</f>
        <v xml:space="preserve"> </v>
      </c>
      <c r="AX46" s="32"/>
      <c r="AY46" s="73" t="str">
        <f>IF(AS46="","",IF(ISERROR(MATCH(AS46,#REF!,0)),IF(WEEKDAY(AS46)=5,INT((AS46-DATE(YEAR(AS46),1,1))/7+1),IF(AND(WEEKDAY(AS46)=4,NOT( ISERROR(MATCH(AS46+1,#REF!,0)))),INT((AS46+1-DATE(YEAR(AS46+1),1,1))/7+1),"")),INDEX(#REF!,MATCH(AS46,#REF!,0),1)))</f>
        <v/>
      </c>
    </row>
    <row r="47" spans="4:51" ht="15" customHeight="1">
      <c r="D47" s="28" t="str">
        <f t="shared" si="12"/>
        <v>V</v>
      </c>
      <c r="E47" s="29">
        <f t="shared" si="18"/>
        <v>42923</v>
      </c>
      <c r="F47" s="30" t="str">
        <f>IF(MOD(MATCH(E47,Vacances!$A$3:$A$202,1),2)=1," ","")</f>
        <v/>
      </c>
      <c r="G47" s="30" t="str">
        <f>IF(MOD(MATCH(E47,Vacances!$B$3:$B$202,1),2)=1," ","")</f>
        <v/>
      </c>
      <c r="H47" s="30" t="str">
        <f>IF(MOD(MATCH(E47,Vacances!$C$3:$C$202,1),2)=1," ","")</f>
        <v/>
      </c>
      <c r="I47" s="31" t="str">
        <f>IF(E47="","",CONCATENATE(IF(ISERROR(MATCH(E47,'Jours fériés'!$D$4:$D$203,0)),"",INDEX('Jours fériés'!$A$4:$A$203,MATCH(E47,'Jours fériés'!$D$4:$D$203,0),1))," ",IF(ISERROR(MATCH(E47,#REF!,0)),"",INDEX(#REF!,MATCH(E47,#REF!,0),1))))</f>
        <v xml:space="preserve"> </v>
      </c>
      <c r="J47" s="32"/>
      <c r="K47" s="73" t="str">
        <f>IF(E47="","",IF(ISERROR(MATCH(E47,#REF!,0)),IF(WEEKDAY(E47)=5,INT((E47-DATE(YEAR(E47),1,1))/7+1),IF(AND(WEEKDAY(E47)=4,NOT( ISERROR(MATCH(E47+1,#REF!,0)))),INT((E47+1-DATE(YEAR(E47+1),1,1))/7+1),"")),INDEX(#REF!,MATCH(E47,#REF!,0),1)))</f>
        <v/>
      </c>
      <c r="L47" s="28" t="str">
        <f t="shared" si="13"/>
        <v>L</v>
      </c>
      <c r="M47" s="29">
        <f t="shared" si="19"/>
        <v>42954</v>
      </c>
      <c r="N47" s="30" t="str">
        <f>IF(MOD(MATCH(M47,Vacances!$A$3:$A$202,1),2)=1," ","")</f>
        <v xml:space="preserve"> </v>
      </c>
      <c r="O47" s="30" t="str">
        <f>IF(MOD(MATCH(M47,Vacances!$B$3:$B$202,1),2)=1," ","")</f>
        <v xml:space="preserve"> </v>
      </c>
      <c r="P47" s="30" t="str">
        <f>IF(MOD(MATCH(M47,Vacances!$C$3:$C$202,1),2)=1," ","")</f>
        <v xml:space="preserve"> </v>
      </c>
      <c r="Q47" s="31" t="str">
        <f>IF(M47="","",CONCATENATE(IF(ISERROR(MATCH(M47,'Jours fériés'!$D$4:$D$203,0)),"",INDEX('Jours fériés'!$A$4:$A$203,MATCH(M47,'Jours fériés'!$D$4:$D$203,0),1))," ",IF(ISERROR(MATCH(M47,#REF!,0)),"",INDEX(#REF!,MATCH(M47,#REF!,0),1))))</f>
        <v xml:space="preserve"> </v>
      </c>
      <c r="R47" s="32"/>
      <c r="S47" s="73" t="str">
        <f>IF(M47="","",IF(ISERROR(MATCH(M47,#REF!,0)),IF(WEEKDAY(M47)=5,INT((M47-DATE(YEAR(M47),1,1))/7+1),IF(AND(WEEKDAY(M47)=4,NOT( ISERROR(MATCH(M47+1,#REF!,0)))),INT((M47+1-DATE(YEAR(M47+1),1,1))/7+1),"")),INDEX(#REF!,MATCH(M47,#REF!,0),1)))</f>
        <v/>
      </c>
      <c r="T47" s="28" t="str">
        <f t="shared" si="14"/>
        <v>J</v>
      </c>
      <c r="U47" s="29">
        <f t="shared" si="20"/>
        <v>42985</v>
      </c>
      <c r="V47" s="30" t="str">
        <f>IF(MOD(MATCH(U47,Vacances!$A$3:$A$202,1),2)=1," ","")</f>
        <v/>
      </c>
      <c r="W47" s="30" t="str">
        <f>IF(MOD(MATCH(U47,Vacances!$B$3:$B$202,1),2)=1," ","")</f>
        <v/>
      </c>
      <c r="X47" s="30" t="str">
        <f>IF(MOD(MATCH(U47,Vacances!$C$3:$C$202,1),2)=1," ","")</f>
        <v/>
      </c>
      <c r="Y47" s="31" t="str">
        <f>IF(U47="","",CONCATENATE(IF(ISERROR(MATCH(U47,'Jours fériés'!$D$4:$D$203,0)),"",INDEX('Jours fériés'!$A$4:$A$203,MATCH(U47,'Jours fériés'!$D$4:$D$203,0),1))," ",IF(ISERROR(MATCH(U47,#REF!,0)),"",INDEX(#REF!,MATCH(U47,#REF!,0),1))))</f>
        <v xml:space="preserve"> </v>
      </c>
      <c r="Z47" s="32"/>
      <c r="AA47" s="73">
        <f>IF(U47="","",IF(ISERROR(MATCH(U47,#REF!,0)),IF(WEEKDAY(U47)=5,INT((U47-DATE(YEAR(U47),1,1))/7+1),IF(AND(WEEKDAY(U47)=4,NOT( ISERROR(MATCH(U47+1,#REF!,0)))),INT((U47+1-DATE(YEAR(U47+1),1,1))/7+1),"")),INDEX(#REF!,MATCH(U47,#REF!,0),1)))</f>
        <v>36</v>
      </c>
      <c r="AB47" s="28" t="str">
        <f t="shared" si="15"/>
        <v>S</v>
      </c>
      <c r="AC47" s="29">
        <f t="shared" si="21"/>
        <v>43015</v>
      </c>
      <c r="AD47" s="30" t="str">
        <f>IF(MOD(MATCH(AC47,Vacances!$A$3:$A$202,1),2)=1," ","")</f>
        <v/>
      </c>
      <c r="AE47" s="30" t="str">
        <f>IF(MOD(MATCH(AC47,Vacances!$B$3:$B$202,1),2)=1," ","")</f>
        <v/>
      </c>
      <c r="AF47" s="30" t="str">
        <f>IF(MOD(MATCH(AC47,Vacances!$C$3:$C$202,1),2)=1," ","")</f>
        <v/>
      </c>
      <c r="AG47" s="31" t="str">
        <f>IF(AC47="","",CONCATENATE(IF(ISERROR(MATCH(AC47,'Jours fériés'!$D$4:$D$203,0)),"",INDEX('Jours fériés'!$A$4:$A$203,MATCH(AC47,'Jours fériés'!$D$4:$D$203,0),1))," ",IF(ISERROR(MATCH(AC47,#REF!,0)),"",INDEX(#REF!,MATCH(AC47,#REF!,0),1))))</f>
        <v xml:space="preserve"> </v>
      </c>
      <c r="AH47" s="32"/>
      <c r="AI47" s="73" t="str">
        <f>IF(AC47="","",IF(ISERROR(MATCH(AC47,#REF!,0)),IF(WEEKDAY(AC47)=5,INT((AC47-DATE(YEAR(AC47),1,1))/7+1),IF(AND(WEEKDAY(AC47)=4,NOT( ISERROR(MATCH(AC47+1,#REF!,0)))),INT((AC47+1-DATE(YEAR(AC47+1),1,1))/7+1),"")),INDEX(#REF!,MATCH(AC47,#REF!,0),1)))</f>
        <v/>
      </c>
      <c r="AJ47" s="28" t="str">
        <f t="shared" si="16"/>
        <v>M</v>
      </c>
      <c r="AK47" s="29">
        <f t="shared" si="22"/>
        <v>43046</v>
      </c>
      <c r="AL47" s="30" t="str">
        <f>IF(MOD(MATCH(AK47,Vacances!$A$3:$A$202,1),2)=1," ","")</f>
        <v/>
      </c>
      <c r="AM47" s="30" t="str">
        <f>IF(MOD(MATCH(AK47,Vacances!$B$3:$B$202,1),2)=1," ","")</f>
        <v/>
      </c>
      <c r="AN47" s="30" t="str">
        <f>IF(MOD(MATCH(AK47,Vacances!$C$3:$C$202,1),2)=1," ","")</f>
        <v/>
      </c>
      <c r="AO47" s="31" t="str">
        <f>IF(AK47="","",CONCATENATE(IF(ISERROR(MATCH(AK47,'Jours fériés'!$D$4:$D$203,0)),"",INDEX('Jours fériés'!$A$4:$A$203,MATCH(AK47,'Jours fériés'!$D$4:$D$203,0),1))," ",IF(ISERROR(MATCH(AK47,#REF!,0)),"",INDEX(#REF!,MATCH(AK47,#REF!,0),1))))</f>
        <v xml:space="preserve"> </v>
      </c>
      <c r="AP47" s="32"/>
      <c r="AQ47" s="73" t="str">
        <f>IF(AK47="","",IF(ISERROR(MATCH(AK47,#REF!,0)),IF(WEEKDAY(AK47)=5,INT((AK47-DATE(YEAR(AK47),1,1))/7+1),IF(AND(WEEKDAY(AK47)=4,NOT( ISERROR(MATCH(AK47+1,#REF!,0)))),INT((AK47+1-DATE(YEAR(AK47+1),1,1))/7+1),"")),INDEX(#REF!,MATCH(AK47,#REF!,0),1)))</f>
        <v/>
      </c>
      <c r="AR47" s="28" t="str">
        <f t="shared" si="17"/>
        <v>J</v>
      </c>
      <c r="AS47" s="29">
        <f t="shared" si="23"/>
        <v>43076</v>
      </c>
      <c r="AT47" s="30" t="str">
        <f>IF(MOD(MATCH(AS47,Vacances!$A$3:$A$202,1),2)=1," ","")</f>
        <v/>
      </c>
      <c r="AU47" s="30" t="str">
        <f>IF(MOD(MATCH(AS47,Vacances!$B$3:$B$202,1),2)=1," ","")</f>
        <v/>
      </c>
      <c r="AV47" s="30" t="str">
        <f>IF(MOD(MATCH(AS47,Vacances!$C$3:$C$202,1),2)=1," ","")</f>
        <v/>
      </c>
      <c r="AW47" s="31" t="str">
        <f>IF(AS47="","",CONCATENATE(IF(ISERROR(MATCH(AS47,'Jours fériés'!$D$4:$D$203,0)),"",INDEX('Jours fériés'!$A$4:$A$203,MATCH(AS47,'Jours fériés'!$D$4:$D$203,0),1))," ",IF(ISERROR(MATCH(AS47,#REF!,0)),"",INDEX(#REF!,MATCH(AS47,#REF!,0),1))))</f>
        <v xml:space="preserve"> </v>
      </c>
      <c r="AX47" s="32"/>
      <c r="AY47" s="73">
        <f>IF(AS47="","",IF(ISERROR(MATCH(AS47,#REF!,0)),IF(WEEKDAY(AS47)=5,INT((AS47-DATE(YEAR(AS47),1,1))/7+1),IF(AND(WEEKDAY(AS47)=4,NOT( ISERROR(MATCH(AS47+1,#REF!,0)))),INT((AS47+1-DATE(YEAR(AS47+1),1,1))/7+1),"")),INDEX(#REF!,MATCH(AS47,#REF!,0),1)))</f>
        <v>49</v>
      </c>
    </row>
    <row r="48" spans="4:51" ht="15" customHeight="1">
      <c r="D48" s="28" t="str">
        <f t="shared" si="12"/>
        <v>S</v>
      </c>
      <c r="E48" s="29">
        <f t="shared" si="18"/>
        <v>42924</v>
      </c>
      <c r="F48" s="30" t="str">
        <f>IF(MOD(MATCH(E48,Vacances!$A$3:$A$202,1),2)=1," ","")</f>
        <v/>
      </c>
      <c r="G48" s="30" t="str">
        <f>IF(MOD(MATCH(E48,Vacances!$B$3:$B$202,1),2)=1," ","")</f>
        <v/>
      </c>
      <c r="H48" s="30" t="str">
        <f>IF(MOD(MATCH(E48,Vacances!$C$3:$C$202,1),2)=1," ","")</f>
        <v/>
      </c>
      <c r="I48" s="31" t="str">
        <f>IF(E48="","",CONCATENATE(IF(ISERROR(MATCH(E48,'Jours fériés'!$D$4:$D$203,0)),"",INDEX('Jours fériés'!$A$4:$A$203,MATCH(E48,'Jours fériés'!$D$4:$D$203,0),1))," ",IF(ISERROR(MATCH(E48,#REF!,0)),"",INDEX(#REF!,MATCH(E48,#REF!,0),1))))</f>
        <v xml:space="preserve"> </v>
      </c>
      <c r="J48" s="32"/>
      <c r="K48" s="73" t="str">
        <f>IF(E48="","",IF(ISERROR(MATCH(E48,#REF!,0)),IF(WEEKDAY(E48)=5,INT((E48-DATE(YEAR(E48),1,1))/7+1),IF(AND(WEEKDAY(E48)=4,NOT( ISERROR(MATCH(E48+1,#REF!,0)))),INT((E48+1-DATE(YEAR(E48+1),1,1))/7+1),"")),INDEX(#REF!,MATCH(E48,#REF!,0),1)))</f>
        <v/>
      </c>
      <c r="L48" s="28" t="str">
        <f t="shared" si="13"/>
        <v>M</v>
      </c>
      <c r="M48" s="29">
        <f t="shared" si="19"/>
        <v>42955</v>
      </c>
      <c r="N48" s="30" t="str">
        <f>IF(MOD(MATCH(M48,Vacances!$A$3:$A$202,1),2)=1," ","")</f>
        <v xml:space="preserve"> </v>
      </c>
      <c r="O48" s="30" t="str">
        <f>IF(MOD(MATCH(M48,Vacances!$B$3:$B$202,1),2)=1," ","")</f>
        <v xml:space="preserve"> </v>
      </c>
      <c r="P48" s="30" t="str">
        <f>IF(MOD(MATCH(M48,Vacances!$C$3:$C$202,1),2)=1," ","")</f>
        <v xml:space="preserve"> </v>
      </c>
      <c r="Q48" s="31" t="str">
        <f>IF(M48="","",CONCATENATE(IF(ISERROR(MATCH(M48,'Jours fériés'!$D$4:$D$203,0)),"",INDEX('Jours fériés'!$A$4:$A$203,MATCH(M48,'Jours fériés'!$D$4:$D$203,0),1))," ",IF(ISERROR(MATCH(M48,#REF!,0)),"",INDEX(#REF!,MATCH(M48,#REF!,0),1))))</f>
        <v xml:space="preserve"> </v>
      </c>
      <c r="R48" s="32"/>
      <c r="S48" s="73" t="str">
        <f>IF(M48="","",IF(ISERROR(MATCH(M48,#REF!,0)),IF(WEEKDAY(M48)=5,INT((M48-DATE(YEAR(M48),1,1))/7+1),IF(AND(WEEKDAY(M48)=4,NOT( ISERROR(MATCH(M48+1,#REF!,0)))),INT((M48+1-DATE(YEAR(M48+1),1,1))/7+1),"")),INDEX(#REF!,MATCH(M48,#REF!,0),1)))</f>
        <v/>
      </c>
      <c r="T48" s="28" t="str">
        <f t="shared" si="14"/>
        <v>V</v>
      </c>
      <c r="U48" s="29">
        <f t="shared" si="20"/>
        <v>42986</v>
      </c>
      <c r="V48" s="30" t="str">
        <f>IF(MOD(MATCH(U48,Vacances!$A$3:$A$202,1),2)=1," ","")</f>
        <v/>
      </c>
      <c r="W48" s="30" t="str">
        <f>IF(MOD(MATCH(U48,Vacances!$B$3:$B$202,1),2)=1," ","")</f>
        <v/>
      </c>
      <c r="X48" s="30" t="str">
        <f>IF(MOD(MATCH(U48,Vacances!$C$3:$C$202,1),2)=1," ","")</f>
        <v/>
      </c>
      <c r="Y48" s="31" t="str">
        <f>IF(U48="","",CONCATENATE(IF(ISERROR(MATCH(U48,'Jours fériés'!$D$4:$D$203,0)),"",INDEX('Jours fériés'!$A$4:$A$203,MATCH(U48,'Jours fériés'!$D$4:$D$203,0),1))," ",IF(ISERROR(MATCH(U48,#REF!,0)),"",INDEX(#REF!,MATCH(U48,#REF!,0),1))))</f>
        <v xml:space="preserve"> </v>
      </c>
      <c r="Z48" s="32"/>
      <c r="AA48" s="73" t="str">
        <f>IF(U48="","",IF(ISERROR(MATCH(U48,#REF!,0)),IF(WEEKDAY(U48)=5,INT((U48-DATE(YEAR(U48),1,1))/7+1),IF(AND(WEEKDAY(U48)=4,NOT( ISERROR(MATCH(U48+1,#REF!,0)))),INT((U48+1-DATE(YEAR(U48+1),1,1))/7+1),"")),INDEX(#REF!,MATCH(U48,#REF!,0),1)))</f>
        <v/>
      </c>
      <c r="AB48" s="28" t="str">
        <f t="shared" si="15"/>
        <v>D</v>
      </c>
      <c r="AC48" s="29">
        <f t="shared" si="21"/>
        <v>43016</v>
      </c>
      <c r="AD48" s="30" t="str">
        <f>IF(MOD(MATCH(AC48,Vacances!$A$3:$A$202,1),2)=1," ","")</f>
        <v/>
      </c>
      <c r="AE48" s="30" t="str">
        <f>IF(MOD(MATCH(AC48,Vacances!$B$3:$B$202,1),2)=1," ","")</f>
        <v/>
      </c>
      <c r="AF48" s="30" t="str">
        <f>IF(MOD(MATCH(AC48,Vacances!$C$3:$C$202,1),2)=1," ","")</f>
        <v/>
      </c>
      <c r="AG48" s="31" t="str">
        <f>IF(AC48="","",CONCATENATE(IF(ISERROR(MATCH(AC48,'Jours fériés'!$D$4:$D$203,0)),"",INDEX('Jours fériés'!$A$4:$A$203,MATCH(AC48,'Jours fériés'!$D$4:$D$203,0),1))," ",IF(ISERROR(MATCH(AC48,#REF!,0)),"",INDEX(#REF!,MATCH(AC48,#REF!,0),1))))</f>
        <v xml:space="preserve"> </v>
      </c>
      <c r="AH48" s="32"/>
      <c r="AI48" s="73" t="str">
        <f>IF(AC48="","",IF(ISERROR(MATCH(AC48,#REF!,0)),IF(WEEKDAY(AC48)=5,INT((AC48-DATE(YEAR(AC48),1,1))/7+1),IF(AND(WEEKDAY(AC48)=4,NOT( ISERROR(MATCH(AC48+1,#REF!,0)))),INT((AC48+1-DATE(YEAR(AC48+1),1,1))/7+1),"")),INDEX(#REF!,MATCH(AC48,#REF!,0),1)))</f>
        <v/>
      </c>
      <c r="AJ48" s="28" t="str">
        <f t="shared" si="16"/>
        <v>M</v>
      </c>
      <c r="AK48" s="29">
        <f t="shared" si="22"/>
        <v>43047</v>
      </c>
      <c r="AL48" s="30" t="str">
        <f>IF(MOD(MATCH(AK48,Vacances!$A$3:$A$202,1),2)=1," ","")</f>
        <v/>
      </c>
      <c r="AM48" s="30" t="str">
        <f>IF(MOD(MATCH(AK48,Vacances!$B$3:$B$202,1),2)=1," ","")</f>
        <v/>
      </c>
      <c r="AN48" s="30" t="str">
        <f>IF(MOD(MATCH(AK48,Vacances!$C$3:$C$202,1),2)=1," ","")</f>
        <v/>
      </c>
      <c r="AO48" s="31" t="str">
        <f>IF(AK48="","",CONCATENATE(IF(ISERROR(MATCH(AK48,'Jours fériés'!$D$4:$D$203,0)),"",INDEX('Jours fériés'!$A$4:$A$203,MATCH(AK48,'Jours fériés'!$D$4:$D$203,0),1))," ",IF(ISERROR(MATCH(AK48,#REF!,0)),"",INDEX(#REF!,MATCH(AK48,#REF!,0),1))))</f>
        <v xml:space="preserve"> </v>
      </c>
      <c r="AP48" s="32"/>
      <c r="AQ48" s="73" t="str">
        <f>IF(AK48="","",IF(ISERROR(MATCH(AK48,#REF!,0)),IF(WEEKDAY(AK48)=5,INT((AK48-DATE(YEAR(AK48),1,1))/7+1),IF(AND(WEEKDAY(AK48)=4,NOT( ISERROR(MATCH(AK48+1,#REF!,0)))),INT((AK48+1-DATE(YEAR(AK48+1),1,1))/7+1),"")),INDEX(#REF!,MATCH(AK48,#REF!,0),1)))</f>
        <v/>
      </c>
      <c r="AR48" s="28" t="str">
        <f t="shared" si="17"/>
        <v>V</v>
      </c>
      <c r="AS48" s="29">
        <f t="shared" si="23"/>
        <v>43077</v>
      </c>
      <c r="AT48" s="30" t="str">
        <f>IF(MOD(MATCH(AS48,Vacances!$A$3:$A$202,1),2)=1," ","")</f>
        <v/>
      </c>
      <c r="AU48" s="30" t="str">
        <f>IF(MOD(MATCH(AS48,Vacances!$B$3:$B$202,1),2)=1," ","")</f>
        <v/>
      </c>
      <c r="AV48" s="30" t="str">
        <f>IF(MOD(MATCH(AS48,Vacances!$C$3:$C$202,1),2)=1," ","")</f>
        <v/>
      </c>
      <c r="AW48" s="31" t="str">
        <f>IF(AS48="","",CONCATENATE(IF(ISERROR(MATCH(AS48,'Jours fériés'!$D$4:$D$203,0)),"",INDEX('Jours fériés'!$A$4:$A$203,MATCH(AS48,'Jours fériés'!$D$4:$D$203,0),1))," ",IF(ISERROR(MATCH(AS48,#REF!,0)),"",INDEX(#REF!,MATCH(AS48,#REF!,0),1))))</f>
        <v xml:space="preserve"> </v>
      </c>
      <c r="AX48" s="32"/>
      <c r="AY48" s="73" t="str">
        <f>IF(AS48="","",IF(ISERROR(MATCH(AS48,#REF!,0)),IF(WEEKDAY(AS48)=5,INT((AS48-DATE(YEAR(AS48),1,1))/7+1),IF(AND(WEEKDAY(AS48)=4,NOT( ISERROR(MATCH(AS48+1,#REF!,0)))),INT((AS48+1-DATE(YEAR(AS48+1),1,1))/7+1),"")),INDEX(#REF!,MATCH(AS48,#REF!,0),1)))</f>
        <v/>
      </c>
    </row>
    <row r="49" spans="4:51" ht="15" customHeight="1">
      <c r="D49" s="28" t="str">
        <f t="shared" si="12"/>
        <v>D</v>
      </c>
      <c r="E49" s="29">
        <f t="shared" si="18"/>
        <v>42925</v>
      </c>
      <c r="F49" s="30" t="str">
        <f>IF(MOD(MATCH(E49,Vacances!$A$3:$A$202,1),2)=1," ","")</f>
        <v xml:space="preserve"> </v>
      </c>
      <c r="G49" s="30" t="str">
        <f>IF(MOD(MATCH(E49,Vacances!$B$3:$B$202,1),2)=1," ","")</f>
        <v xml:space="preserve"> </v>
      </c>
      <c r="H49" s="30" t="str">
        <f>IF(MOD(MATCH(E49,Vacances!$C$3:$C$202,1),2)=1," ","")</f>
        <v xml:space="preserve"> </v>
      </c>
      <c r="I49" s="31" t="str">
        <f>IF(E49="","",CONCATENATE(IF(ISERROR(MATCH(E49,'Jours fériés'!$D$4:$D$203,0)),"",INDEX('Jours fériés'!$A$4:$A$203,MATCH(E49,'Jours fériés'!$D$4:$D$203,0),1))," ",IF(ISERROR(MATCH(E49,#REF!,0)),"",INDEX(#REF!,MATCH(E49,#REF!,0),1))))</f>
        <v xml:space="preserve"> </v>
      </c>
      <c r="J49" s="32"/>
      <c r="K49" s="73" t="str">
        <f>IF(E49="","",IF(ISERROR(MATCH(E49,#REF!,0)),IF(WEEKDAY(E49)=5,INT((E49-DATE(YEAR(E49),1,1))/7+1),IF(AND(WEEKDAY(E49)=4,NOT( ISERROR(MATCH(E49+1,#REF!,0)))),INT((E49+1-DATE(YEAR(E49+1),1,1))/7+1),"")),INDEX(#REF!,MATCH(E49,#REF!,0),1)))</f>
        <v/>
      </c>
      <c r="L49" s="28" t="str">
        <f t="shared" si="13"/>
        <v>M</v>
      </c>
      <c r="M49" s="29">
        <f t="shared" si="19"/>
        <v>42956</v>
      </c>
      <c r="N49" s="30" t="str">
        <f>IF(MOD(MATCH(M49,Vacances!$A$3:$A$202,1),2)=1," ","")</f>
        <v xml:space="preserve"> </v>
      </c>
      <c r="O49" s="30" t="str">
        <f>IF(MOD(MATCH(M49,Vacances!$B$3:$B$202,1),2)=1," ","")</f>
        <v xml:space="preserve"> </v>
      </c>
      <c r="P49" s="30" t="str">
        <f>IF(MOD(MATCH(M49,Vacances!$C$3:$C$202,1),2)=1," ","")</f>
        <v xml:space="preserve"> </v>
      </c>
      <c r="Q49" s="31" t="str">
        <f>IF(M49="","",CONCATENATE(IF(ISERROR(MATCH(M49,'Jours fériés'!$D$4:$D$203,0)),"",INDEX('Jours fériés'!$A$4:$A$203,MATCH(M49,'Jours fériés'!$D$4:$D$203,0),1))," ",IF(ISERROR(MATCH(M49,#REF!,0)),"",INDEX(#REF!,MATCH(M49,#REF!,0),1))))</f>
        <v xml:space="preserve"> </v>
      </c>
      <c r="R49" s="32"/>
      <c r="S49" s="73" t="str">
        <f>IF(M49="","",IF(ISERROR(MATCH(M49,#REF!,0)),IF(WEEKDAY(M49)=5,INT((M49-DATE(YEAR(M49),1,1))/7+1),IF(AND(WEEKDAY(M49)=4,NOT( ISERROR(MATCH(M49+1,#REF!,0)))),INT((M49+1-DATE(YEAR(M49+1),1,1))/7+1),"")),INDEX(#REF!,MATCH(M49,#REF!,0),1)))</f>
        <v/>
      </c>
      <c r="T49" s="28" t="str">
        <f t="shared" si="14"/>
        <v>S</v>
      </c>
      <c r="U49" s="29">
        <f t="shared" si="20"/>
        <v>42987</v>
      </c>
      <c r="V49" s="30" t="str">
        <f>IF(MOD(MATCH(U49,Vacances!$A$3:$A$202,1),2)=1," ","")</f>
        <v/>
      </c>
      <c r="W49" s="30" t="str">
        <f>IF(MOD(MATCH(U49,Vacances!$B$3:$B$202,1),2)=1," ","")</f>
        <v/>
      </c>
      <c r="X49" s="30" t="str">
        <f>IF(MOD(MATCH(U49,Vacances!$C$3:$C$202,1),2)=1," ","")</f>
        <v/>
      </c>
      <c r="Y49" s="31" t="str">
        <f>IF(U49="","",CONCATENATE(IF(ISERROR(MATCH(U49,'Jours fériés'!$D$4:$D$203,0)),"",INDEX('Jours fériés'!$A$4:$A$203,MATCH(U49,'Jours fériés'!$D$4:$D$203,0),1))," ",IF(ISERROR(MATCH(U49,#REF!,0)),"",INDEX(#REF!,MATCH(U49,#REF!,0),1))))</f>
        <v xml:space="preserve"> </v>
      </c>
      <c r="Z49" s="32"/>
      <c r="AA49" s="73" t="str">
        <f>IF(U49="","",IF(ISERROR(MATCH(U49,#REF!,0)),IF(WEEKDAY(U49)=5,INT((U49-DATE(YEAR(U49),1,1))/7+1),IF(AND(WEEKDAY(U49)=4,NOT( ISERROR(MATCH(U49+1,#REF!,0)))),INT((U49+1-DATE(YEAR(U49+1),1,1))/7+1),"")),INDEX(#REF!,MATCH(U49,#REF!,0),1)))</f>
        <v/>
      </c>
      <c r="AB49" s="28" t="str">
        <f t="shared" si="15"/>
        <v>L</v>
      </c>
      <c r="AC49" s="29">
        <f t="shared" si="21"/>
        <v>43017</v>
      </c>
      <c r="AD49" s="30" t="str">
        <f>IF(MOD(MATCH(AC49,Vacances!$A$3:$A$202,1),2)=1," ","")</f>
        <v/>
      </c>
      <c r="AE49" s="30" t="str">
        <f>IF(MOD(MATCH(AC49,Vacances!$B$3:$B$202,1),2)=1," ","")</f>
        <v/>
      </c>
      <c r="AF49" s="30" t="str">
        <f>IF(MOD(MATCH(AC49,Vacances!$C$3:$C$202,1),2)=1," ","")</f>
        <v/>
      </c>
      <c r="AG49" s="31" t="str">
        <f>IF(AC49="","",CONCATENATE(IF(ISERROR(MATCH(AC49,'Jours fériés'!$D$4:$D$203,0)),"",INDEX('Jours fériés'!$A$4:$A$203,MATCH(AC49,'Jours fériés'!$D$4:$D$203,0),1))," ",IF(ISERROR(MATCH(AC49,#REF!,0)),"",INDEX(#REF!,MATCH(AC49,#REF!,0),1))))</f>
        <v xml:space="preserve"> </v>
      </c>
      <c r="AH49" s="32"/>
      <c r="AI49" s="73" t="str">
        <f>IF(AC49="","",IF(ISERROR(MATCH(AC49,#REF!,0)),IF(WEEKDAY(AC49)=5,INT((AC49-DATE(YEAR(AC49),1,1))/7+1),IF(AND(WEEKDAY(AC49)=4,NOT( ISERROR(MATCH(AC49+1,#REF!,0)))),INT((AC49+1-DATE(YEAR(AC49+1),1,1))/7+1),"")),INDEX(#REF!,MATCH(AC49,#REF!,0),1)))</f>
        <v/>
      </c>
      <c r="AJ49" s="28" t="str">
        <f t="shared" si="16"/>
        <v>J</v>
      </c>
      <c r="AK49" s="29">
        <f t="shared" si="22"/>
        <v>43048</v>
      </c>
      <c r="AL49" s="30" t="str">
        <f>IF(MOD(MATCH(AK49,Vacances!$A$3:$A$202,1),2)=1," ","")</f>
        <v/>
      </c>
      <c r="AM49" s="30" t="str">
        <f>IF(MOD(MATCH(AK49,Vacances!$B$3:$B$202,1),2)=1," ","")</f>
        <v/>
      </c>
      <c r="AN49" s="30" t="str">
        <f>IF(MOD(MATCH(AK49,Vacances!$C$3:$C$202,1),2)=1," ","")</f>
        <v/>
      </c>
      <c r="AO49" s="31" t="str">
        <f>IF(AK49="","",CONCATENATE(IF(ISERROR(MATCH(AK49,'Jours fériés'!$D$4:$D$203,0)),"",INDEX('Jours fériés'!$A$4:$A$203,MATCH(AK49,'Jours fériés'!$D$4:$D$203,0),1))," ",IF(ISERROR(MATCH(AK49,#REF!,0)),"",INDEX(#REF!,MATCH(AK49,#REF!,0),1))))</f>
        <v xml:space="preserve"> </v>
      </c>
      <c r="AP49" s="32"/>
      <c r="AQ49" s="73">
        <f>IF(AK49="","",IF(ISERROR(MATCH(AK49,#REF!,0)),IF(WEEKDAY(AK49)=5,INT((AK49-DATE(YEAR(AK49),1,1))/7+1),IF(AND(WEEKDAY(AK49)=4,NOT( ISERROR(MATCH(AK49+1,#REF!,0)))),INT((AK49+1-DATE(YEAR(AK49+1),1,1))/7+1),"")),INDEX(#REF!,MATCH(AK49,#REF!,0),1)))</f>
        <v>45</v>
      </c>
      <c r="AR49" s="28" t="str">
        <f t="shared" si="17"/>
        <v>S</v>
      </c>
      <c r="AS49" s="29">
        <f t="shared" si="23"/>
        <v>43078</v>
      </c>
      <c r="AT49" s="30" t="str">
        <f>IF(MOD(MATCH(AS49,Vacances!$A$3:$A$202,1),2)=1," ","")</f>
        <v/>
      </c>
      <c r="AU49" s="30" t="str">
        <f>IF(MOD(MATCH(AS49,Vacances!$B$3:$B$202,1),2)=1," ","")</f>
        <v/>
      </c>
      <c r="AV49" s="30" t="str">
        <f>IF(MOD(MATCH(AS49,Vacances!$C$3:$C$202,1),2)=1," ","")</f>
        <v/>
      </c>
      <c r="AW49" s="31" t="str">
        <f>IF(AS49="","",CONCATENATE(IF(ISERROR(MATCH(AS49,'Jours fériés'!$D$4:$D$203,0)),"",INDEX('Jours fériés'!$A$4:$A$203,MATCH(AS49,'Jours fériés'!$D$4:$D$203,0),1))," ",IF(ISERROR(MATCH(AS49,#REF!,0)),"",INDEX(#REF!,MATCH(AS49,#REF!,0),1))))</f>
        <v xml:space="preserve"> </v>
      </c>
      <c r="AX49" s="32"/>
      <c r="AY49" s="73" t="str">
        <f>IF(AS49="","",IF(ISERROR(MATCH(AS49,#REF!,0)),IF(WEEKDAY(AS49)=5,INT((AS49-DATE(YEAR(AS49),1,1))/7+1),IF(AND(WEEKDAY(AS49)=4,NOT( ISERROR(MATCH(AS49+1,#REF!,0)))),INT((AS49+1-DATE(YEAR(AS49+1),1,1))/7+1),"")),INDEX(#REF!,MATCH(AS49,#REF!,0),1)))</f>
        <v/>
      </c>
    </row>
    <row r="50" spans="4:51" ht="15" customHeight="1">
      <c r="D50" s="28" t="str">
        <f t="shared" si="12"/>
        <v>L</v>
      </c>
      <c r="E50" s="29">
        <f t="shared" si="18"/>
        <v>42926</v>
      </c>
      <c r="F50" s="30" t="str">
        <f>IF(MOD(MATCH(E50,Vacances!$A$3:$A$202,1),2)=1," ","")</f>
        <v xml:space="preserve"> </v>
      </c>
      <c r="G50" s="30" t="str">
        <f>IF(MOD(MATCH(E50,Vacances!$B$3:$B$202,1),2)=1," ","")</f>
        <v xml:space="preserve"> </v>
      </c>
      <c r="H50" s="30" t="str">
        <f>IF(MOD(MATCH(E50,Vacances!$C$3:$C$202,1),2)=1," ","")</f>
        <v xml:space="preserve"> </v>
      </c>
      <c r="I50" s="31" t="str">
        <f>IF(E50="","",CONCATENATE(IF(ISERROR(MATCH(E50,'Jours fériés'!$D$4:$D$203,0)),"",INDEX('Jours fériés'!$A$4:$A$203,MATCH(E50,'Jours fériés'!$D$4:$D$203,0),1))," ",IF(ISERROR(MATCH(E50,#REF!,0)),"",INDEX(#REF!,MATCH(E50,#REF!,0),1))))</f>
        <v xml:space="preserve"> </v>
      </c>
      <c r="J50" s="32"/>
      <c r="K50" s="73" t="str">
        <f>IF(E50="","",IF(ISERROR(MATCH(E50,#REF!,0)),IF(WEEKDAY(E50)=5,INT((E50-DATE(YEAR(E50),1,1))/7+1),IF(AND(WEEKDAY(E50)=4,NOT( ISERROR(MATCH(E50+1,#REF!,0)))),INT((E50+1-DATE(YEAR(E50+1),1,1))/7+1),"")),INDEX(#REF!,MATCH(E50,#REF!,0),1)))</f>
        <v/>
      </c>
      <c r="L50" s="28" t="str">
        <f t="shared" si="13"/>
        <v>J</v>
      </c>
      <c r="M50" s="29">
        <f t="shared" si="19"/>
        <v>42957</v>
      </c>
      <c r="N50" s="30" t="str">
        <f>IF(MOD(MATCH(M50,Vacances!$A$3:$A$202,1),2)=1," ","")</f>
        <v xml:space="preserve"> </v>
      </c>
      <c r="O50" s="30" t="str">
        <f>IF(MOD(MATCH(M50,Vacances!$B$3:$B$202,1),2)=1," ","")</f>
        <v xml:space="preserve"> </v>
      </c>
      <c r="P50" s="30" t="str">
        <f>IF(MOD(MATCH(M50,Vacances!$C$3:$C$202,1),2)=1," ","")</f>
        <v xml:space="preserve"> </v>
      </c>
      <c r="Q50" s="31" t="str">
        <f>IF(M50="","",CONCATENATE(IF(ISERROR(MATCH(M50,'Jours fériés'!$D$4:$D$203,0)),"",INDEX('Jours fériés'!$A$4:$A$203,MATCH(M50,'Jours fériés'!$D$4:$D$203,0),1))," ",IF(ISERROR(MATCH(M50,#REF!,0)),"",INDEX(#REF!,MATCH(M50,#REF!,0),1))))</f>
        <v xml:space="preserve"> </v>
      </c>
      <c r="R50" s="32"/>
      <c r="S50" s="73">
        <f>IF(M50="","",IF(ISERROR(MATCH(M50,#REF!,0)),IF(WEEKDAY(M50)=5,INT((M50-DATE(YEAR(M50),1,1))/7+1),IF(AND(WEEKDAY(M50)=4,NOT( ISERROR(MATCH(M50+1,#REF!,0)))),INT((M50+1-DATE(YEAR(M50+1),1,1))/7+1),"")),INDEX(#REF!,MATCH(M50,#REF!,0),1)))</f>
        <v>32</v>
      </c>
      <c r="T50" s="28" t="str">
        <f t="shared" si="14"/>
        <v>D</v>
      </c>
      <c r="U50" s="29">
        <f t="shared" si="20"/>
        <v>42988</v>
      </c>
      <c r="V50" s="30" t="str">
        <f>IF(MOD(MATCH(U50,Vacances!$A$3:$A$202,1),2)=1," ","")</f>
        <v/>
      </c>
      <c r="W50" s="30" t="str">
        <f>IF(MOD(MATCH(U50,Vacances!$B$3:$B$202,1),2)=1," ","")</f>
        <v/>
      </c>
      <c r="X50" s="30" t="str">
        <f>IF(MOD(MATCH(U50,Vacances!$C$3:$C$202,1),2)=1," ","")</f>
        <v/>
      </c>
      <c r="Y50" s="31" t="str">
        <f>IF(U50="","",CONCATENATE(IF(ISERROR(MATCH(U50,'Jours fériés'!$D$4:$D$203,0)),"",INDEX('Jours fériés'!$A$4:$A$203,MATCH(U50,'Jours fériés'!$D$4:$D$203,0),1))," ",IF(ISERROR(MATCH(U50,#REF!,0)),"",INDEX(#REF!,MATCH(U50,#REF!,0),1))))</f>
        <v xml:space="preserve"> </v>
      </c>
      <c r="Z50" s="32"/>
      <c r="AA50" s="73" t="str">
        <f>IF(U50="","",IF(ISERROR(MATCH(U50,#REF!,0)),IF(WEEKDAY(U50)=5,INT((U50-DATE(YEAR(U50),1,1))/7+1),IF(AND(WEEKDAY(U50)=4,NOT( ISERROR(MATCH(U50+1,#REF!,0)))),INT((U50+1-DATE(YEAR(U50+1),1,1))/7+1),"")),INDEX(#REF!,MATCH(U50,#REF!,0),1)))</f>
        <v/>
      </c>
      <c r="AB50" s="28" t="str">
        <f t="shared" si="15"/>
        <v>M</v>
      </c>
      <c r="AC50" s="29">
        <f t="shared" si="21"/>
        <v>43018</v>
      </c>
      <c r="AD50" s="30" t="str">
        <f>IF(MOD(MATCH(AC50,Vacances!$A$3:$A$202,1),2)=1," ","")</f>
        <v/>
      </c>
      <c r="AE50" s="30" t="str">
        <f>IF(MOD(MATCH(AC50,Vacances!$B$3:$B$202,1),2)=1," ","")</f>
        <v/>
      </c>
      <c r="AF50" s="30" t="str">
        <f>IF(MOD(MATCH(AC50,Vacances!$C$3:$C$202,1),2)=1," ","")</f>
        <v/>
      </c>
      <c r="AG50" s="31" t="str">
        <f>IF(AC50="","",CONCATENATE(IF(ISERROR(MATCH(AC50,'Jours fériés'!$D$4:$D$203,0)),"",INDEX('Jours fériés'!$A$4:$A$203,MATCH(AC50,'Jours fériés'!$D$4:$D$203,0),1))," ",IF(ISERROR(MATCH(AC50,#REF!,0)),"",INDEX(#REF!,MATCH(AC50,#REF!,0),1))))</f>
        <v xml:space="preserve"> </v>
      </c>
      <c r="AH50" s="32"/>
      <c r="AI50" s="73" t="str">
        <f>IF(AC50="","",IF(ISERROR(MATCH(AC50,#REF!,0)),IF(WEEKDAY(AC50)=5,INT((AC50-DATE(YEAR(AC50),1,1))/7+1),IF(AND(WEEKDAY(AC50)=4,NOT( ISERROR(MATCH(AC50+1,#REF!,0)))),INT((AC50+1-DATE(YEAR(AC50+1),1,1))/7+1),"")),INDEX(#REF!,MATCH(AC50,#REF!,0),1)))</f>
        <v/>
      </c>
      <c r="AJ50" s="28" t="str">
        <f t="shared" si="16"/>
        <v>V</v>
      </c>
      <c r="AK50" s="29">
        <f t="shared" si="22"/>
        <v>43049</v>
      </c>
      <c r="AL50" s="30" t="str">
        <f>IF(MOD(MATCH(AK50,Vacances!$A$3:$A$202,1),2)=1," ","")</f>
        <v/>
      </c>
      <c r="AM50" s="30" t="str">
        <f>IF(MOD(MATCH(AK50,Vacances!$B$3:$B$202,1),2)=1," ","")</f>
        <v/>
      </c>
      <c r="AN50" s="30" t="str">
        <f>IF(MOD(MATCH(AK50,Vacances!$C$3:$C$202,1),2)=1," ","")</f>
        <v/>
      </c>
      <c r="AO50" s="31" t="str">
        <f>IF(AK50="","",CONCATENATE(IF(ISERROR(MATCH(AK50,'Jours fériés'!$D$4:$D$203,0)),"",INDEX('Jours fériés'!$A$4:$A$203,MATCH(AK50,'Jours fériés'!$D$4:$D$203,0),1))," ",IF(ISERROR(MATCH(AK50,#REF!,0)),"",INDEX(#REF!,MATCH(AK50,#REF!,0),1))))</f>
        <v xml:space="preserve"> </v>
      </c>
      <c r="AP50" s="32"/>
      <c r="AQ50" s="73" t="str">
        <f>IF(AK50="","",IF(ISERROR(MATCH(AK50,#REF!,0)),IF(WEEKDAY(AK50)=5,INT((AK50-DATE(YEAR(AK50),1,1))/7+1),IF(AND(WEEKDAY(AK50)=4,NOT( ISERROR(MATCH(AK50+1,#REF!,0)))),INT((AK50+1-DATE(YEAR(AK50+1),1,1))/7+1),"")),INDEX(#REF!,MATCH(AK50,#REF!,0),1)))</f>
        <v/>
      </c>
      <c r="AR50" s="28" t="str">
        <f t="shared" si="17"/>
        <v>D</v>
      </c>
      <c r="AS50" s="29">
        <f t="shared" si="23"/>
        <v>43079</v>
      </c>
      <c r="AT50" s="30" t="str">
        <f>IF(MOD(MATCH(AS50,Vacances!$A$3:$A$202,1),2)=1," ","")</f>
        <v/>
      </c>
      <c r="AU50" s="30" t="str">
        <f>IF(MOD(MATCH(AS50,Vacances!$B$3:$B$202,1),2)=1," ","")</f>
        <v/>
      </c>
      <c r="AV50" s="30" t="str">
        <f>IF(MOD(MATCH(AS50,Vacances!$C$3:$C$202,1),2)=1," ","")</f>
        <v/>
      </c>
      <c r="AW50" s="31" t="str">
        <f>IF(AS50="","",CONCATENATE(IF(ISERROR(MATCH(AS50,'Jours fériés'!$D$4:$D$203,0)),"",INDEX('Jours fériés'!$A$4:$A$203,MATCH(AS50,'Jours fériés'!$D$4:$D$203,0),1))," ",IF(ISERROR(MATCH(AS50,#REF!,0)),"",INDEX(#REF!,MATCH(AS50,#REF!,0),1))))</f>
        <v xml:space="preserve"> </v>
      </c>
      <c r="AX50" s="32"/>
      <c r="AY50" s="73" t="str">
        <f>IF(AS50="","",IF(ISERROR(MATCH(AS50,#REF!,0)),IF(WEEKDAY(AS50)=5,INT((AS50-DATE(YEAR(AS50),1,1))/7+1),IF(AND(WEEKDAY(AS50)=4,NOT( ISERROR(MATCH(AS50+1,#REF!,0)))),INT((AS50+1-DATE(YEAR(AS50+1),1,1))/7+1),"")),INDEX(#REF!,MATCH(AS50,#REF!,0),1)))</f>
        <v/>
      </c>
    </row>
    <row r="51" spans="4:51" ht="15" customHeight="1">
      <c r="D51" s="28" t="str">
        <f t="shared" si="12"/>
        <v>M</v>
      </c>
      <c r="E51" s="29">
        <f t="shared" si="18"/>
        <v>42927</v>
      </c>
      <c r="F51" s="30" t="str">
        <f>IF(MOD(MATCH(E51,Vacances!$A$3:$A$202,1),2)=1," ","")</f>
        <v xml:space="preserve"> </v>
      </c>
      <c r="G51" s="30" t="str">
        <f>IF(MOD(MATCH(E51,Vacances!$B$3:$B$202,1),2)=1," ","")</f>
        <v xml:space="preserve"> </v>
      </c>
      <c r="H51" s="30" t="str">
        <f>IF(MOD(MATCH(E51,Vacances!$C$3:$C$202,1),2)=1," ","")</f>
        <v xml:space="preserve"> </v>
      </c>
      <c r="I51" s="31" t="str">
        <f>IF(E51="","",CONCATENATE(IF(ISERROR(MATCH(E51,'Jours fériés'!$D$4:$D$203,0)),"",INDEX('Jours fériés'!$A$4:$A$203,MATCH(E51,'Jours fériés'!$D$4:$D$203,0),1))," ",IF(ISERROR(MATCH(E51,#REF!,0)),"",INDEX(#REF!,MATCH(E51,#REF!,0),1))))</f>
        <v xml:space="preserve"> </v>
      </c>
      <c r="J51" s="32"/>
      <c r="K51" s="73" t="str">
        <f>IF(E51="","",IF(ISERROR(MATCH(E51,#REF!,0)),IF(WEEKDAY(E51)=5,INT((E51-DATE(YEAR(E51),1,1))/7+1),IF(AND(WEEKDAY(E51)=4,NOT( ISERROR(MATCH(E51+1,#REF!,0)))),INT((E51+1-DATE(YEAR(E51+1),1,1))/7+1),"")),INDEX(#REF!,MATCH(E51,#REF!,0),1)))</f>
        <v/>
      </c>
      <c r="L51" s="28" t="str">
        <f t="shared" si="13"/>
        <v>V</v>
      </c>
      <c r="M51" s="29">
        <f t="shared" si="19"/>
        <v>42958</v>
      </c>
      <c r="N51" s="30" t="str">
        <f>IF(MOD(MATCH(M51,Vacances!$A$3:$A$202,1),2)=1," ","")</f>
        <v xml:space="preserve"> </v>
      </c>
      <c r="O51" s="30" t="str">
        <f>IF(MOD(MATCH(M51,Vacances!$B$3:$B$202,1),2)=1," ","")</f>
        <v xml:space="preserve"> </v>
      </c>
      <c r="P51" s="30" t="str">
        <f>IF(MOD(MATCH(M51,Vacances!$C$3:$C$202,1),2)=1," ","")</f>
        <v xml:space="preserve"> </v>
      </c>
      <c r="Q51" s="31" t="str">
        <f>IF(M51="","",CONCATENATE(IF(ISERROR(MATCH(M51,'Jours fériés'!$D$4:$D$203,0)),"",INDEX('Jours fériés'!$A$4:$A$203,MATCH(M51,'Jours fériés'!$D$4:$D$203,0),1))," ",IF(ISERROR(MATCH(M51,#REF!,0)),"",INDEX(#REF!,MATCH(M51,#REF!,0),1))))</f>
        <v xml:space="preserve"> </v>
      </c>
      <c r="R51" s="32"/>
      <c r="S51" s="73" t="str">
        <f>IF(M51="","",IF(ISERROR(MATCH(M51,#REF!,0)),IF(WEEKDAY(M51)=5,INT((M51-DATE(YEAR(M51),1,1))/7+1),IF(AND(WEEKDAY(M51)=4,NOT( ISERROR(MATCH(M51+1,#REF!,0)))),INT((M51+1-DATE(YEAR(M51+1),1,1))/7+1),"")),INDEX(#REF!,MATCH(M51,#REF!,0),1)))</f>
        <v/>
      </c>
      <c r="T51" s="28" t="str">
        <f t="shared" si="14"/>
        <v>L</v>
      </c>
      <c r="U51" s="29">
        <f t="shared" si="20"/>
        <v>42989</v>
      </c>
      <c r="V51" s="30" t="str">
        <f>IF(MOD(MATCH(U51,Vacances!$A$3:$A$202,1),2)=1," ","")</f>
        <v/>
      </c>
      <c r="W51" s="30" t="str">
        <f>IF(MOD(MATCH(U51,Vacances!$B$3:$B$202,1),2)=1," ","")</f>
        <v/>
      </c>
      <c r="X51" s="30" t="str">
        <f>IF(MOD(MATCH(U51,Vacances!$C$3:$C$202,1),2)=1," ","")</f>
        <v/>
      </c>
      <c r="Y51" s="31" t="str">
        <f>IF(U51="","",CONCATENATE(IF(ISERROR(MATCH(U51,'Jours fériés'!$D$4:$D$203,0)),"",INDEX('Jours fériés'!$A$4:$A$203,MATCH(U51,'Jours fériés'!$D$4:$D$203,0),1))," ",IF(ISERROR(MATCH(U51,#REF!,0)),"",INDEX(#REF!,MATCH(U51,#REF!,0),1))))</f>
        <v xml:space="preserve"> </v>
      </c>
      <c r="Z51" s="32"/>
      <c r="AA51" s="73" t="str">
        <f>IF(U51="","",IF(ISERROR(MATCH(U51,#REF!,0)),IF(WEEKDAY(U51)=5,INT((U51-DATE(YEAR(U51),1,1))/7+1),IF(AND(WEEKDAY(U51)=4,NOT( ISERROR(MATCH(U51+1,#REF!,0)))),INT((U51+1-DATE(YEAR(U51+1),1,1))/7+1),"")),INDEX(#REF!,MATCH(U51,#REF!,0),1)))</f>
        <v/>
      </c>
      <c r="AB51" s="28" t="str">
        <f t="shared" si="15"/>
        <v>M</v>
      </c>
      <c r="AC51" s="29">
        <f t="shared" si="21"/>
        <v>43019</v>
      </c>
      <c r="AD51" s="30" t="str">
        <f>IF(MOD(MATCH(AC51,Vacances!$A$3:$A$202,1),2)=1," ","")</f>
        <v/>
      </c>
      <c r="AE51" s="30" t="str">
        <f>IF(MOD(MATCH(AC51,Vacances!$B$3:$B$202,1),2)=1," ","")</f>
        <v/>
      </c>
      <c r="AF51" s="30" t="str">
        <f>IF(MOD(MATCH(AC51,Vacances!$C$3:$C$202,1),2)=1," ","")</f>
        <v/>
      </c>
      <c r="AG51" s="31" t="str">
        <f>IF(AC51="","",CONCATENATE(IF(ISERROR(MATCH(AC51,'Jours fériés'!$D$4:$D$203,0)),"",INDEX('Jours fériés'!$A$4:$A$203,MATCH(AC51,'Jours fériés'!$D$4:$D$203,0),1))," ",IF(ISERROR(MATCH(AC51,#REF!,0)),"",INDEX(#REF!,MATCH(AC51,#REF!,0),1))))</f>
        <v xml:space="preserve"> </v>
      </c>
      <c r="AH51" s="32"/>
      <c r="AI51" s="73" t="str">
        <f>IF(AC51="","",IF(ISERROR(MATCH(AC51,#REF!,0)),IF(WEEKDAY(AC51)=5,INT((AC51-DATE(YEAR(AC51),1,1))/7+1),IF(AND(WEEKDAY(AC51)=4,NOT( ISERROR(MATCH(AC51+1,#REF!,0)))),INT((AC51+1-DATE(YEAR(AC51+1),1,1))/7+1),"")),INDEX(#REF!,MATCH(AC51,#REF!,0),1)))</f>
        <v/>
      </c>
      <c r="AJ51" s="28" t="str">
        <f t="shared" si="16"/>
        <v>S</v>
      </c>
      <c r="AK51" s="29">
        <f t="shared" si="22"/>
        <v>43050</v>
      </c>
      <c r="AL51" s="30" t="str">
        <f>IF(MOD(MATCH(AK51,Vacances!$A$3:$A$202,1),2)=1," ","")</f>
        <v/>
      </c>
      <c r="AM51" s="30" t="str">
        <f>IF(MOD(MATCH(AK51,Vacances!$B$3:$B$202,1),2)=1," ","")</f>
        <v/>
      </c>
      <c r="AN51" s="30" t="str">
        <f>IF(MOD(MATCH(AK51,Vacances!$C$3:$C$202,1),2)=1," ","")</f>
        <v/>
      </c>
      <c r="AO51" s="31" t="str">
        <f>IF(AK51="","",CONCATENATE(IF(ISERROR(MATCH(AK51,'Jours fériés'!$D$4:$D$203,0)),"",INDEX('Jours fériés'!$A$4:$A$203,MATCH(AK51,'Jours fériés'!$D$4:$D$203,0),1))," ",IF(ISERROR(MATCH(AK51,#REF!,0)),"",INDEX(#REF!,MATCH(AK51,#REF!,0),1))))</f>
        <v xml:space="preserve">Armistice 1918 </v>
      </c>
      <c r="AP51" s="32"/>
      <c r="AQ51" s="73" t="str">
        <f>IF(AK51="","",IF(ISERROR(MATCH(AK51,#REF!,0)),IF(WEEKDAY(AK51)=5,INT((AK51-DATE(YEAR(AK51),1,1))/7+1),IF(AND(WEEKDAY(AK51)=4,NOT( ISERROR(MATCH(AK51+1,#REF!,0)))),INT((AK51+1-DATE(YEAR(AK51+1),1,1))/7+1),"")),INDEX(#REF!,MATCH(AK51,#REF!,0),1)))</f>
        <v/>
      </c>
      <c r="AR51" s="28" t="str">
        <f t="shared" si="17"/>
        <v>L</v>
      </c>
      <c r="AS51" s="29">
        <f t="shared" si="23"/>
        <v>43080</v>
      </c>
      <c r="AT51" s="30" t="str">
        <f>IF(MOD(MATCH(AS51,Vacances!$A$3:$A$202,1),2)=1," ","")</f>
        <v/>
      </c>
      <c r="AU51" s="30" t="str">
        <f>IF(MOD(MATCH(AS51,Vacances!$B$3:$B$202,1),2)=1," ","")</f>
        <v/>
      </c>
      <c r="AV51" s="30" t="str">
        <f>IF(MOD(MATCH(AS51,Vacances!$C$3:$C$202,1),2)=1," ","")</f>
        <v/>
      </c>
      <c r="AW51" s="31" t="str">
        <f>IF(AS51="","",CONCATENATE(IF(ISERROR(MATCH(AS51,'Jours fériés'!$D$4:$D$203,0)),"",INDEX('Jours fériés'!$A$4:$A$203,MATCH(AS51,'Jours fériés'!$D$4:$D$203,0),1))," ",IF(ISERROR(MATCH(AS51,#REF!,0)),"",INDEX(#REF!,MATCH(AS51,#REF!,0),1))))</f>
        <v xml:space="preserve"> </v>
      </c>
      <c r="AX51" s="32"/>
      <c r="AY51" s="73" t="str">
        <f>IF(AS51="","",IF(ISERROR(MATCH(AS51,#REF!,0)),IF(WEEKDAY(AS51)=5,INT((AS51-DATE(YEAR(AS51),1,1))/7+1),IF(AND(WEEKDAY(AS51)=4,NOT( ISERROR(MATCH(AS51+1,#REF!,0)))),INT((AS51+1-DATE(YEAR(AS51+1),1,1))/7+1),"")),INDEX(#REF!,MATCH(AS51,#REF!,0),1)))</f>
        <v/>
      </c>
    </row>
    <row r="52" spans="4:51" ht="15" customHeight="1">
      <c r="D52" s="28" t="str">
        <f t="shared" si="12"/>
        <v>M</v>
      </c>
      <c r="E52" s="29">
        <f t="shared" si="18"/>
        <v>42928</v>
      </c>
      <c r="F52" s="30" t="str">
        <f>IF(MOD(MATCH(E52,Vacances!$A$3:$A$202,1),2)=1," ","")</f>
        <v xml:space="preserve"> </v>
      </c>
      <c r="G52" s="30" t="str">
        <f>IF(MOD(MATCH(E52,Vacances!$B$3:$B$202,1),2)=1," ","")</f>
        <v xml:space="preserve"> </v>
      </c>
      <c r="H52" s="30" t="str">
        <f>IF(MOD(MATCH(E52,Vacances!$C$3:$C$202,1),2)=1," ","")</f>
        <v xml:space="preserve"> </v>
      </c>
      <c r="I52" s="31" t="str">
        <f>IF(E52="","",CONCATENATE(IF(ISERROR(MATCH(E52,'Jours fériés'!$D$4:$D$203,0)),"",INDEX('Jours fériés'!$A$4:$A$203,MATCH(E52,'Jours fériés'!$D$4:$D$203,0),1))," ",IF(ISERROR(MATCH(E52,#REF!,0)),"",INDEX(#REF!,MATCH(E52,#REF!,0),1))))</f>
        <v xml:space="preserve"> </v>
      </c>
      <c r="J52" s="32"/>
      <c r="K52" s="73" t="str">
        <f>IF(E52="","",IF(ISERROR(MATCH(E52,#REF!,0)),IF(WEEKDAY(E52)=5,INT((E52-DATE(YEAR(E52),1,1))/7+1),IF(AND(WEEKDAY(E52)=4,NOT( ISERROR(MATCH(E52+1,#REF!,0)))),INT((E52+1-DATE(YEAR(E52+1),1,1))/7+1),"")),INDEX(#REF!,MATCH(E52,#REF!,0),1)))</f>
        <v/>
      </c>
      <c r="L52" s="28" t="str">
        <f t="shared" si="13"/>
        <v>S</v>
      </c>
      <c r="M52" s="29">
        <f t="shared" si="19"/>
        <v>42959</v>
      </c>
      <c r="N52" s="30" t="str">
        <f>IF(MOD(MATCH(M52,Vacances!$A$3:$A$202,1),2)=1," ","")</f>
        <v xml:space="preserve"> </v>
      </c>
      <c r="O52" s="30" t="str">
        <f>IF(MOD(MATCH(M52,Vacances!$B$3:$B$202,1),2)=1," ","")</f>
        <v xml:space="preserve"> </v>
      </c>
      <c r="P52" s="30" t="str">
        <f>IF(MOD(MATCH(M52,Vacances!$C$3:$C$202,1),2)=1," ","")</f>
        <v xml:space="preserve"> </v>
      </c>
      <c r="Q52" s="31" t="str">
        <f>IF(M52="","",CONCATENATE(IF(ISERROR(MATCH(M52,'Jours fériés'!$D$4:$D$203,0)),"",INDEX('Jours fériés'!$A$4:$A$203,MATCH(M52,'Jours fériés'!$D$4:$D$203,0),1))," ",IF(ISERROR(MATCH(M52,#REF!,0)),"",INDEX(#REF!,MATCH(M52,#REF!,0),1))))</f>
        <v xml:space="preserve"> </v>
      </c>
      <c r="R52" s="32"/>
      <c r="S52" s="73" t="str">
        <f>IF(M52="","",IF(ISERROR(MATCH(M52,#REF!,0)),IF(WEEKDAY(M52)=5,INT((M52-DATE(YEAR(M52),1,1))/7+1),IF(AND(WEEKDAY(M52)=4,NOT( ISERROR(MATCH(M52+1,#REF!,0)))),INT((M52+1-DATE(YEAR(M52+1),1,1))/7+1),"")),INDEX(#REF!,MATCH(M52,#REF!,0),1)))</f>
        <v/>
      </c>
      <c r="T52" s="28" t="str">
        <f t="shared" si="14"/>
        <v>M</v>
      </c>
      <c r="U52" s="29">
        <f t="shared" si="20"/>
        <v>42990</v>
      </c>
      <c r="V52" s="30" t="str">
        <f>IF(MOD(MATCH(U52,Vacances!$A$3:$A$202,1),2)=1," ","")</f>
        <v/>
      </c>
      <c r="W52" s="30" t="str">
        <f>IF(MOD(MATCH(U52,Vacances!$B$3:$B$202,1),2)=1," ","")</f>
        <v/>
      </c>
      <c r="X52" s="30" t="str">
        <f>IF(MOD(MATCH(U52,Vacances!$C$3:$C$202,1),2)=1," ","")</f>
        <v/>
      </c>
      <c r="Y52" s="31" t="str">
        <f>IF(U52="","",CONCATENATE(IF(ISERROR(MATCH(U52,'Jours fériés'!$D$4:$D$203,0)),"",INDEX('Jours fériés'!$A$4:$A$203,MATCH(U52,'Jours fériés'!$D$4:$D$203,0),1))," ",IF(ISERROR(MATCH(U52,#REF!,0)),"",INDEX(#REF!,MATCH(U52,#REF!,0),1))))</f>
        <v xml:space="preserve"> </v>
      </c>
      <c r="Z52" s="32"/>
      <c r="AA52" s="73" t="str">
        <f>IF(U52="","",IF(ISERROR(MATCH(U52,#REF!,0)),IF(WEEKDAY(U52)=5,INT((U52-DATE(YEAR(U52),1,1))/7+1),IF(AND(WEEKDAY(U52)=4,NOT( ISERROR(MATCH(U52+1,#REF!,0)))),INT((U52+1-DATE(YEAR(U52+1),1,1))/7+1),"")),INDEX(#REF!,MATCH(U52,#REF!,0),1)))</f>
        <v/>
      </c>
      <c r="AB52" s="28" t="str">
        <f t="shared" si="15"/>
        <v>J</v>
      </c>
      <c r="AC52" s="29">
        <f t="shared" si="21"/>
        <v>43020</v>
      </c>
      <c r="AD52" s="30" t="str">
        <f>IF(MOD(MATCH(AC52,Vacances!$A$3:$A$202,1),2)=1," ","")</f>
        <v/>
      </c>
      <c r="AE52" s="30" t="str">
        <f>IF(MOD(MATCH(AC52,Vacances!$B$3:$B$202,1),2)=1," ","")</f>
        <v/>
      </c>
      <c r="AF52" s="30" t="str">
        <f>IF(MOD(MATCH(AC52,Vacances!$C$3:$C$202,1),2)=1," ","")</f>
        <v/>
      </c>
      <c r="AG52" s="31" t="str">
        <f>IF(AC52="","",CONCATENATE(IF(ISERROR(MATCH(AC52,'Jours fériés'!$D$4:$D$203,0)),"",INDEX('Jours fériés'!$A$4:$A$203,MATCH(AC52,'Jours fériés'!$D$4:$D$203,0),1))," ",IF(ISERROR(MATCH(AC52,#REF!,0)),"",INDEX(#REF!,MATCH(AC52,#REF!,0),1))))</f>
        <v xml:space="preserve"> </v>
      </c>
      <c r="AH52" s="32"/>
      <c r="AI52" s="73">
        <f>IF(AC52="","",IF(ISERROR(MATCH(AC52,#REF!,0)),IF(WEEKDAY(AC52)=5,INT((AC52-DATE(YEAR(AC52),1,1))/7+1),IF(AND(WEEKDAY(AC52)=4,NOT( ISERROR(MATCH(AC52+1,#REF!,0)))),INT((AC52+1-DATE(YEAR(AC52+1),1,1))/7+1),"")),INDEX(#REF!,MATCH(AC52,#REF!,0),1)))</f>
        <v>41</v>
      </c>
      <c r="AJ52" s="28" t="str">
        <f t="shared" si="16"/>
        <v>D</v>
      </c>
      <c r="AK52" s="29">
        <f t="shared" si="22"/>
        <v>43051</v>
      </c>
      <c r="AL52" s="30" t="str">
        <f>IF(MOD(MATCH(AK52,Vacances!$A$3:$A$202,1),2)=1," ","")</f>
        <v/>
      </c>
      <c r="AM52" s="30" t="str">
        <f>IF(MOD(MATCH(AK52,Vacances!$B$3:$B$202,1),2)=1," ","")</f>
        <v/>
      </c>
      <c r="AN52" s="30" t="str">
        <f>IF(MOD(MATCH(AK52,Vacances!$C$3:$C$202,1),2)=1," ","")</f>
        <v/>
      </c>
      <c r="AO52" s="31" t="str">
        <f>IF(AK52="","",CONCATENATE(IF(ISERROR(MATCH(AK52,'Jours fériés'!$D$4:$D$203,0)),"",INDEX('Jours fériés'!$A$4:$A$203,MATCH(AK52,'Jours fériés'!$D$4:$D$203,0),1))," ",IF(ISERROR(MATCH(AK52,#REF!,0)),"",INDEX(#REF!,MATCH(AK52,#REF!,0),1))))</f>
        <v xml:space="preserve"> </v>
      </c>
      <c r="AP52" s="32"/>
      <c r="AQ52" s="73" t="str">
        <f>IF(AK52="","",IF(ISERROR(MATCH(AK52,#REF!,0)),IF(WEEKDAY(AK52)=5,INT((AK52-DATE(YEAR(AK52),1,1))/7+1),IF(AND(WEEKDAY(AK52)=4,NOT( ISERROR(MATCH(AK52+1,#REF!,0)))),INT((AK52+1-DATE(YEAR(AK52+1),1,1))/7+1),"")),INDEX(#REF!,MATCH(AK52,#REF!,0),1)))</f>
        <v/>
      </c>
      <c r="AR52" s="28" t="str">
        <f t="shared" si="17"/>
        <v>M</v>
      </c>
      <c r="AS52" s="29">
        <f t="shared" si="23"/>
        <v>43081</v>
      </c>
      <c r="AT52" s="30" t="str">
        <f>IF(MOD(MATCH(AS52,Vacances!$A$3:$A$202,1),2)=1," ","")</f>
        <v/>
      </c>
      <c r="AU52" s="30" t="str">
        <f>IF(MOD(MATCH(AS52,Vacances!$B$3:$B$202,1),2)=1," ","")</f>
        <v/>
      </c>
      <c r="AV52" s="30" t="str">
        <f>IF(MOD(MATCH(AS52,Vacances!$C$3:$C$202,1),2)=1," ","")</f>
        <v/>
      </c>
      <c r="AW52" s="31" t="str">
        <f>IF(AS52="","",CONCATENATE(IF(ISERROR(MATCH(AS52,'Jours fériés'!$D$4:$D$203,0)),"",INDEX('Jours fériés'!$A$4:$A$203,MATCH(AS52,'Jours fériés'!$D$4:$D$203,0),1))," ",IF(ISERROR(MATCH(AS52,#REF!,0)),"",INDEX(#REF!,MATCH(AS52,#REF!,0),1))))</f>
        <v xml:space="preserve"> </v>
      </c>
      <c r="AX52" s="32"/>
      <c r="AY52" s="73" t="str">
        <f>IF(AS52="","",IF(ISERROR(MATCH(AS52,#REF!,0)),IF(WEEKDAY(AS52)=5,INT((AS52-DATE(YEAR(AS52),1,1))/7+1),IF(AND(WEEKDAY(AS52)=4,NOT( ISERROR(MATCH(AS52+1,#REF!,0)))),INT((AS52+1-DATE(YEAR(AS52+1),1,1))/7+1),"")),INDEX(#REF!,MATCH(AS52,#REF!,0),1)))</f>
        <v/>
      </c>
    </row>
    <row r="53" spans="4:51" ht="15" customHeight="1">
      <c r="D53" s="28" t="str">
        <f t="shared" si="12"/>
        <v>J</v>
      </c>
      <c r="E53" s="29">
        <f t="shared" si="18"/>
        <v>42929</v>
      </c>
      <c r="F53" s="30" t="str">
        <f>IF(MOD(MATCH(E53,Vacances!$A$3:$A$202,1),2)=1," ","")</f>
        <v xml:space="preserve"> </v>
      </c>
      <c r="G53" s="30" t="str">
        <f>IF(MOD(MATCH(E53,Vacances!$B$3:$B$202,1),2)=1," ","")</f>
        <v xml:space="preserve"> </v>
      </c>
      <c r="H53" s="30" t="str">
        <f>IF(MOD(MATCH(E53,Vacances!$C$3:$C$202,1),2)=1," ","")</f>
        <v xml:space="preserve"> </v>
      </c>
      <c r="I53" s="31" t="str">
        <f>IF(E53="","",CONCATENATE(IF(ISERROR(MATCH(E53,'Jours fériés'!$D$4:$D$203,0)),"",INDEX('Jours fériés'!$A$4:$A$203,MATCH(E53,'Jours fériés'!$D$4:$D$203,0),1))," ",IF(ISERROR(MATCH(E53,#REF!,0)),"",INDEX(#REF!,MATCH(E53,#REF!,0),1))))</f>
        <v xml:space="preserve"> </v>
      </c>
      <c r="J53" s="32"/>
      <c r="K53" s="73">
        <f>IF(E53="","",IF(ISERROR(MATCH(E53,#REF!,0)),IF(WEEKDAY(E53)=5,INT((E53-DATE(YEAR(E53),1,1))/7+1),IF(AND(WEEKDAY(E53)=4,NOT( ISERROR(MATCH(E53+1,#REF!,0)))),INT((E53+1-DATE(YEAR(E53+1),1,1))/7+1),"")),INDEX(#REF!,MATCH(E53,#REF!,0),1)))</f>
        <v>28</v>
      </c>
      <c r="L53" s="28" t="str">
        <f t="shared" si="13"/>
        <v>D</v>
      </c>
      <c r="M53" s="29">
        <f t="shared" si="19"/>
        <v>42960</v>
      </c>
      <c r="N53" s="30" t="str">
        <f>IF(MOD(MATCH(M53,Vacances!$A$3:$A$202,1),2)=1," ","")</f>
        <v xml:space="preserve"> </v>
      </c>
      <c r="O53" s="30" t="str">
        <f>IF(MOD(MATCH(M53,Vacances!$B$3:$B$202,1),2)=1," ","")</f>
        <v xml:space="preserve"> </v>
      </c>
      <c r="P53" s="30" t="str">
        <f>IF(MOD(MATCH(M53,Vacances!$C$3:$C$202,1),2)=1," ","")</f>
        <v xml:space="preserve"> </v>
      </c>
      <c r="Q53" s="31" t="str">
        <f>IF(M53="","",CONCATENATE(IF(ISERROR(MATCH(M53,'Jours fériés'!$D$4:$D$203,0)),"",INDEX('Jours fériés'!$A$4:$A$203,MATCH(M53,'Jours fériés'!$D$4:$D$203,0),1))," ",IF(ISERROR(MATCH(M53,#REF!,0)),"",INDEX(#REF!,MATCH(M53,#REF!,0),1))))</f>
        <v xml:space="preserve"> </v>
      </c>
      <c r="R53" s="32"/>
      <c r="S53" s="73" t="str">
        <f>IF(M53="","",IF(ISERROR(MATCH(M53,#REF!,0)),IF(WEEKDAY(M53)=5,INT((M53-DATE(YEAR(M53),1,1))/7+1),IF(AND(WEEKDAY(M53)=4,NOT( ISERROR(MATCH(M53+1,#REF!,0)))),INT((M53+1-DATE(YEAR(M53+1),1,1))/7+1),"")),INDEX(#REF!,MATCH(M53,#REF!,0),1)))</f>
        <v/>
      </c>
      <c r="T53" s="28" t="str">
        <f t="shared" si="14"/>
        <v>M</v>
      </c>
      <c r="U53" s="29">
        <f t="shared" si="20"/>
        <v>42991</v>
      </c>
      <c r="V53" s="30" t="str">
        <f>IF(MOD(MATCH(U53,Vacances!$A$3:$A$202,1),2)=1," ","")</f>
        <v/>
      </c>
      <c r="W53" s="30" t="str">
        <f>IF(MOD(MATCH(U53,Vacances!$B$3:$B$202,1),2)=1," ","")</f>
        <v/>
      </c>
      <c r="X53" s="30" t="str">
        <f>IF(MOD(MATCH(U53,Vacances!$C$3:$C$202,1),2)=1," ","")</f>
        <v/>
      </c>
      <c r="Y53" s="31" t="str">
        <f>IF(U53="","",CONCATENATE(IF(ISERROR(MATCH(U53,'Jours fériés'!$D$4:$D$203,0)),"",INDEX('Jours fériés'!$A$4:$A$203,MATCH(U53,'Jours fériés'!$D$4:$D$203,0),1))," ",IF(ISERROR(MATCH(U53,#REF!,0)),"",INDEX(#REF!,MATCH(U53,#REF!,0),1))))</f>
        <v xml:space="preserve"> </v>
      </c>
      <c r="Z53" s="32"/>
      <c r="AA53" s="73" t="str">
        <f>IF(U53="","",IF(ISERROR(MATCH(U53,#REF!,0)),IF(WEEKDAY(U53)=5,INT((U53-DATE(YEAR(U53),1,1))/7+1),IF(AND(WEEKDAY(U53)=4,NOT( ISERROR(MATCH(U53+1,#REF!,0)))),INT((U53+1-DATE(YEAR(U53+1),1,1))/7+1),"")),INDEX(#REF!,MATCH(U53,#REF!,0),1)))</f>
        <v/>
      </c>
      <c r="AB53" s="28" t="str">
        <f t="shared" si="15"/>
        <v>V</v>
      </c>
      <c r="AC53" s="29">
        <f t="shared" si="21"/>
        <v>43021</v>
      </c>
      <c r="AD53" s="30" t="str">
        <f>IF(MOD(MATCH(AC53,Vacances!$A$3:$A$202,1),2)=1," ","")</f>
        <v/>
      </c>
      <c r="AE53" s="30" t="str">
        <f>IF(MOD(MATCH(AC53,Vacances!$B$3:$B$202,1),2)=1," ","")</f>
        <v/>
      </c>
      <c r="AF53" s="30" t="str">
        <f>IF(MOD(MATCH(AC53,Vacances!$C$3:$C$202,1),2)=1," ","")</f>
        <v/>
      </c>
      <c r="AG53" s="31" t="str">
        <f>IF(AC53="","",CONCATENATE(IF(ISERROR(MATCH(AC53,'Jours fériés'!$D$4:$D$203,0)),"",INDEX('Jours fériés'!$A$4:$A$203,MATCH(AC53,'Jours fériés'!$D$4:$D$203,0),1))," ",IF(ISERROR(MATCH(AC53,#REF!,0)),"",INDEX(#REF!,MATCH(AC53,#REF!,0),1))))</f>
        <v xml:space="preserve"> </v>
      </c>
      <c r="AH53" s="32"/>
      <c r="AI53" s="73" t="str">
        <f>IF(AC53="","",IF(ISERROR(MATCH(AC53,#REF!,0)),IF(WEEKDAY(AC53)=5,INT((AC53-DATE(YEAR(AC53),1,1))/7+1),IF(AND(WEEKDAY(AC53)=4,NOT( ISERROR(MATCH(AC53+1,#REF!,0)))),INT((AC53+1-DATE(YEAR(AC53+1),1,1))/7+1),"")),INDEX(#REF!,MATCH(AC53,#REF!,0),1)))</f>
        <v/>
      </c>
      <c r="AJ53" s="28" t="str">
        <f t="shared" si="16"/>
        <v>L</v>
      </c>
      <c r="AK53" s="29">
        <f t="shared" si="22"/>
        <v>43052</v>
      </c>
      <c r="AL53" s="30" t="str">
        <f>IF(MOD(MATCH(AK53,Vacances!$A$3:$A$202,1),2)=1," ","")</f>
        <v/>
      </c>
      <c r="AM53" s="30" t="str">
        <f>IF(MOD(MATCH(AK53,Vacances!$B$3:$B$202,1),2)=1," ","")</f>
        <v/>
      </c>
      <c r="AN53" s="30" t="str">
        <f>IF(MOD(MATCH(AK53,Vacances!$C$3:$C$202,1),2)=1," ","")</f>
        <v/>
      </c>
      <c r="AO53" s="31" t="str">
        <f>IF(AK53="","",CONCATENATE(IF(ISERROR(MATCH(AK53,'Jours fériés'!$D$4:$D$203,0)),"",INDEX('Jours fériés'!$A$4:$A$203,MATCH(AK53,'Jours fériés'!$D$4:$D$203,0),1))," ",IF(ISERROR(MATCH(AK53,#REF!,0)),"",INDEX(#REF!,MATCH(AK53,#REF!,0),1))))</f>
        <v xml:space="preserve"> </v>
      </c>
      <c r="AP53" s="32"/>
      <c r="AQ53" s="73" t="str">
        <f>IF(AK53="","",IF(ISERROR(MATCH(AK53,#REF!,0)),IF(WEEKDAY(AK53)=5,INT((AK53-DATE(YEAR(AK53),1,1))/7+1),IF(AND(WEEKDAY(AK53)=4,NOT( ISERROR(MATCH(AK53+1,#REF!,0)))),INT((AK53+1-DATE(YEAR(AK53+1),1,1))/7+1),"")),INDEX(#REF!,MATCH(AK53,#REF!,0),1)))</f>
        <v/>
      </c>
      <c r="AR53" s="28" t="str">
        <f t="shared" si="17"/>
        <v>M</v>
      </c>
      <c r="AS53" s="29">
        <f t="shared" si="23"/>
        <v>43082</v>
      </c>
      <c r="AT53" s="30" t="str">
        <f>IF(MOD(MATCH(AS53,Vacances!$A$3:$A$202,1),2)=1," ","")</f>
        <v/>
      </c>
      <c r="AU53" s="30" t="str">
        <f>IF(MOD(MATCH(AS53,Vacances!$B$3:$B$202,1),2)=1," ","")</f>
        <v/>
      </c>
      <c r="AV53" s="30" t="str">
        <f>IF(MOD(MATCH(AS53,Vacances!$C$3:$C$202,1),2)=1," ","")</f>
        <v/>
      </c>
      <c r="AW53" s="31" t="str">
        <f>IF(AS53="","",CONCATENATE(IF(ISERROR(MATCH(AS53,'Jours fériés'!$D$4:$D$203,0)),"",INDEX('Jours fériés'!$A$4:$A$203,MATCH(AS53,'Jours fériés'!$D$4:$D$203,0),1))," ",IF(ISERROR(MATCH(AS53,#REF!,0)),"",INDEX(#REF!,MATCH(AS53,#REF!,0),1))))</f>
        <v xml:space="preserve"> </v>
      </c>
      <c r="AX53" s="32"/>
      <c r="AY53" s="73" t="str">
        <f>IF(AS53="","",IF(ISERROR(MATCH(AS53,#REF!,0)),IF(WEEKDAY(AS53)=5,INT((AS53-DATE(YEAR(AS53),1,1))/7+1),IF(AND(WEEKDAY(AS53)=4,NOT( ISERROR(MATCH(AS53+1,#REF!,0)))),INT((AS53+1-DATE(YEAR(AS53+1),1,1))/7+1),"")),INDEX(#REF!,MATCH(AS53,#REF!,0),1)))</f>
        <v/>
      </c>
    </row>
    <row r="54" spans="4:51" ht="15" customHeight="1">
      <c r="D54" s="28" t="str">
        <f t="shared" si="12"/>
        <v>V</v>
      </c>
      <c r="E54" s="29">
        <f t="shared" si="18"/>
        <v>42930</v>
      </c>
      <c r="F54" s="30" t="str">
        <f>IF(MOD(MATCH(E54,Vacances!$A$3:$A$202,1),2)=1," ","")</f>
        <v xml:space="preserve"> </v>
      </c>
      <c r="G54" s="30" t="str">
        <f>IF(MOD(MATCH(E54,Vacances!$B$3:$B$202,1),2)=1," ","")</f>
        <v xml:space="preserve"> </v>
      </c>
      <c r="H54" s="30" t="str">
        <f>IF(MOD(MATCH(E54,Vacances!$C$3:$C$202,1),2)=1," ","")</f>
        <v xml:space="preserve"> </v>
      </c>
      <c r="I54" s="31" t="str">
        <f>IF(E54="","",CONCATENATE(IF(ISERROR(MATCH(E54,'Jours fériés'!$D$4:$D$203,0)),"",INDEX('Jours fériés'!$A$4:$A$203,MATCH(E54,'Jours fériés'!$D$4:$D$203,0),1))," ",IF(ISERROR(MATCH(E54,#REF!,0)),"",INDEX(#REF!,MATCH(E54,#REF!,0),1))))</f>
        <v xml:space="preserve">Fête nationale </v>
      </c>
      <c r="J54" s="32"/>
      <c r="K54" s="73" t="str">
        <f>IF(E54="","",IF(ISERROR(MATCH(E54,#REF!,0)),IF(WEEKDAY(E54)=5,INT((E54-DATE(YEAR(E54),1,1))/7+1),IF(AND(WEEKDAY(E54)=4,NOT( ISERROR(MATCH(E54+1,#REF!,0)))),INT((E54+1-DATE(YEAR(E54+1),1,1))/7+1),"")),INDEX(#REF!,MATCH(E54,#REF!,0),1)))</f>
        <v/>
      </c>
      <c r="L54" s="28" t="str">
        <f t="shared" si="13"/>
        <v>L</v>
      </c>
      <c r="M54" s="29">
        <f t="shared" si="19"/>
        <v>42961</v>
      </c>
      <c r="N54" s="30" t="str">
        <f>IF(MOD(MATCH(M54,Vacances!$A$3:$A$202,1),2)=1," ","")</f>
        <v xml:space="preserve"> </v>
      </c>
      <c r="O54" s="30" t="str">
        <f>IF(MOD(MATCH(M54,Vacances!$B$3:$B$202,1),2)=1," ","")</f>
        <v xml:space="preserve"> </v>
      </c>
      <c r="P54" s="30" t="str">
        <f>IF(MOD(MATCH(M54,Vacances!$C$3:$C$202,1),2)=1," ","")</f>
        <v xml:space="preserve"> </v>
      </c>
      <c r="Q54" s="31" t="str">
        <f>IF(M54="","",CONCATENATE(IF(ISERROR(MATCH(M54,'Jours fériés'!$D$4:$D$203,0)),"",INDEX('Jours fériés'!$A$4:$A$203,MATCH(M54,'Jours fériés'!$D$4:$D$203,0),1))," ",IF(ISERROR(MATCH(M54,#REF!,0)),"",INDEX(#REF!,MATCH(M54,#REF!,0),1))))</f>
        <v xml:space="preserve"> </v>
      </c>
      <c r="R54" s="32"/>
      <c r="S54" s="73" t="str">
        <f>IF(M54="","",IF(ISERROR(MATCH(M54,#REF!,0)),IF(WEEKDAY(M54)=5,INT((M54-DATE(YEAR(M54),1,1))/7+1),IF(AND(WEEKDAY(M54)=4,NOT( ISERROR(MATCH(M54+1,#REF!,0)))),INT((M54+1-DATE(YEAR(M54+1),1,1))/7+1),"")),INDEX(#REF!,MATCH(M54,#REF!,0),1)))</f>
        <v/>
      </c>
      <c r="T54" s="28" t="str">
        <f t="shared" si="14"/>
        <v>J</v>
      </c>
      <c r="U54" s="29">
        <f t="shared" si="20"/>
        <v>42992</v>
      </c>
      <c r="V54" s="30" t="str">
        <f>IF(MOD(MATCH(U54,Vacances!$A$3:$A$202,1),2)=1," ","")</f>
        <v/>
      </c>
      <c r="W54" s="30" t="str">
        <f>IF(MOD(MATCH(U54,Vacances!$B$3:$B$202,1),2)=1," ","")</f>
        <v/>
      </c>
      <c r="X54" s="30" t="str">
        <f>IF(MOD(MATCH(U54,Vacances!$C$3:$C$202,1),2)=1," ","")</f>
        <v/>
      </c>
      <c r="Y54" s="31" t="str">
        <f>IF(U54="","",CONCATENATE(IF(ISERROR(MATCH(U54,'Jours fériés'!$D$4:$D$203,0)),"",INDEX('Jours fériés'!$A$4:$A$203,MATCH(U54,'Jours fériés'!$D$4:$D$203,0),1))," ",IF(ISERROR(MATCH(U54,#REF!,0)),"",INDEX(#REF!,MATCH(U54,#REF!,0),1))))</f>
        <v xml:space="preserve"> </v>
      </c>
      <c r="Z54" s="32"/>
      <c r="AA54" s="73">
        <f>IF(U54="","",IF(ISERROR(MATCH(U54,#REF!,0)),IF(WEEKDAY(U54)=5,INT((U54-DATE(YEAR(U54),1,1))/7+1),IF(AND(WEEKDAY(U54)=4,NOT( ISERROR(MATCH(U54+1,#REF!,0)))),INT((U54+1-DATE(YEAR(U54+1),1,1))/7+1),"")),INDEX(#REF!,MATCH(U54,#REF!,0),1)))</f>
        <v>37</v>
      </c>
      <c r="AB54" s="28" t="str">
        <f t="shared" si="15"/>
        <v>S</v>
      </c>
      <c r="AC54" s="29">
        <f t="shared" si="21"/>
        <v>43022</v>
      </c>
      <c r="AD54" s="30" t="str">
        <f>IF(MOD(MATCH(AC54,Vacances!$A$3:$A$202,1),2)=1," ","")</f>
        <v/>
      </c>
      <c r="AE54" s="30" t="str">
        <f>IF(MOD(MATCH(AC54,Vacances!$B$3:$B$202,1),2)=1," ","")</f>
        <v/>
      </c>
      <c r="AF54" s="30" t="str">
        <f>IF(MOD(MATCH(AC54,Vacances!$C$3:$C$202,1),2)=1," ","")</f>
        <v/>
      </c>
      <c r="AG54" s="31" t="str">
        <f>IF(AC54="","",CONCATENATE(IF(ISERROR(MATCH(AC54,'Jours fériés'!$D$4:$D$203,0)),"",INDEX('Jours fériés'!$A$4:$A$203,MATCH(AC54,'Jours fériés'!$D$4:$D$203,0),1))," ",IF(ISERROR(MATCH(AC54,#REF!,0)),"",INDEX(#REF!,MATCH(AC54,#REF!,0),1))))</f>
        <v xml:space="preserve"> </v>
      </c>
      <c r="AH54" s="32"/>
      <c r="AI54" s="73" t="str">
        <f>IF(AC54="","",IF(ISERROR(MATCH(AC54,#REF!,0)),IF(WEEKDAY(AC54)=5,INT((AC54-DATE(YEAR(AC54),1,1))/7+1),IF(AND(WEEKDAY(AC54)=4,NOT( ISERROR(MATCH(AC54+1,#REF!,0)))),INT((AC54+1-DATE(YEAR(AC54+1),1,1))/7+1),"")),INDEX(#REF!,MATCH(AC54,#REF!,0),1)))</f>
        <v/>
      </c>
      <c r="AJ54" s="28" t="str">
        <f t="shared" si="16"/>
        <v>M</v>
      </c>
      <c r="AK54" s="29">
        <f t="shared" si="22"/>
        <v>43053</v>
      </c>
      <c r="AL54" s="30" t="str">
        <f>IF(MOD(MATCH(AK54,Vacances!$A$3:$A$202,1),2)=1," ","")</f>
        <v/>
      </c>
      <c r="AM54" s="30" t="str">
        <f>IF(MOD(MATCH(AK54,Vacances!$B$3:$B$202,1),2)=1," ","")</f>
        <v/>
      </c>
      <c r="AN54" s="30" t="str">
        <f>IF(MOD(MATCH(AK54,Vacances!$C$3:$C$202,1),2)=1," ","")</f>
        <v/>
      </c>
      <c r="AO54" s="31" t="str">
        <f>IF(AK54="","",CONCATENATE(IF(ISERROR(MATCH(AK54,'Jours fériés'!$D$4:$D$203,0)),"",INDEX('Jours fériés'!$A$4:$A$203,MATCH(AK54,'Jours fériés'!$D$4:$D$203,0),1))," ",IF(ISERROR(MATCH(AK54,#REF!,0)),"",INDEX(#REF!,MATCH(AK54,#REF!,0),1))))</f>
        <v xml:space="preserve"> </v>
      </c>
      <c r="AP54" s="32"/>
      <c r="AQ54" s="73" t="str">
        <f>IF(AK54="","",IF(ISERROR(MATCH(AK54,#REF!,0)),IF(WEEKDAY(AK54)=5,INT((AK54-DATE(YEAR(AK54),1,1))/7+1),IF(AND(WEEKDAY(AK54)=4,NOT( ISERROR(MATCH(AK54+1,#REF!,0)))),INT((AK54+1-DATE(YEAR(AK54+1),1,1))/7+1),"")),INDEX(#REF!,MATCH(AK54,#REF!,0),1)))</f>
        <v/>
      </c>
      <c r="AR54" s="28" t="str">
        <f t="shared" si="17"/>
        <v>J</v>
      </c>
      <c r="AS54" s="29">
        <f t="shared" si="23"/>
        <v>43083</v>
      </c>
      <c r="AT54" s="30" t="str">
        <f>IF(MOD(MATCH(AS54,Vacances!$A$3:$A$202,1),2)=1," ","")</f>
        <v/>
      </c>
      <c r="AU54" s="30" t="str">
        <f>IF(MOD(MATCH(AS54,Vacances!$B$3:$B$202,1),2)=1," ","")</f>
        <v/>
      </c>
      <c r="AV54" s="30" t="str">
        <f>IF(MOD(MATCH(AS54,Vacances!$C$3:$C$202,1),2)=1," ","")</f>
        <v/>
      </c>
      <c r="AW54" s="31" t="str">
        <f>IF(AS54="","",CONCATENATE(IF(ISERROR(MATCH(AS54,'Jours fériés'!$D$4:$D$203,0)),"",INDEX('Jours fériés'!$A$4:$A$203,MATCH(AS54,'Jours fériés'!$D$4:$D$203,0),1))," ",IF(ISERROR(MATCH(AS54,#REF!,0)),"",INDEX(#REF!,MATCH(AS54,#REF!,0),1))))</f>
        <v xml:space="preserve"> </v>
      </c>
      <c r="AX54" s="32"/>
      <c r="AY54" s="73">
        <f>IF(AS54="","",IF(ISERROR(MATCH(AS54,#REF!,0)),IF(WEEKDAY(AS54)=5,INT((AS54-DATE(YEAR(AS54),1,1))/7+1),IF(AND(WEEKDAY(AS54)=4,NOT( ISERROR(MATCH(AS54+1,#REF!,0)))),INT((AS54+1-DATE(YEAR(AS54+1),1,1))/7+1),"")),INDEX(#REF!,MATCH(AS54,#REF!,0),1)))</f>
        <v>50</v>
      </c>
    </row>
    <row r="55" spans="4:51" ht="15" customHeight="1">
      <c r="D55" s="28" t="str">
        <f t="shared" si="12"/>
        <v>S</v>
      </c>
      <c r="E55" s="29">
        <f t="shared" si="18"/>
        <v>42931</v>
      </c>
      <c r="F55" s="30" t="str">
        <f>IF(MOD(MATCH(E55,Vacances!$A$3:$A$202,1),2)=1," ","")</f>
        <v xml:space="preserve"> </v>
      </c>
      <c r="G55" s="30" t="str">
        <f>IF(MOD(MATCH(E55,Vacances!$B$3:$B$202,1),2)=1," ","")</f>
        <v xml:space="preserve"> </v>
      </c>
      <c r="H55" s="30" t="str">
        <f>IF(MOD(MATCH(E55,Vacances!$C$3:$C$202,1),2)=1," ","")</f>
        <v xml:space="preserve"> </v>
      </c>
      <c r="I55" s="31" t="str">
        <f>IF(E55="","",CONCATENATE(IF(ISERROR(MATCH(E55,'Jours fériés'!$D$4:$D$203,0)),"",INDEX('Jours fériés'!$A$4:$A$203,MATCH(E55,'Jours fériés'!$D$4:$D$203,0),1))," ",IF(ISERROR(MATCH(E55,#REF!,0)),"",INDEX(#REF!,MATCH(E55,#REF!,0),1))))</f>
        <v xml:space="preserve"> </v>
      </c>
      <c r="J55" s="32"/>
      <c r="K55" s="73" t="str">
        <f>IF(E55="","",IF(ISERROR(MATCH(E55,#REF!,0)),IF(WEEKDAY(E55)=5,INT((E55-DATE(YEAR(E55),1,1))/7+1),IF(AND(WEEKDAY(E55)=4,NOT( ISERROR(MATCH(E55+1,#REF!,0)))),INT((E55+1-DATE(YEAR(E55+1),1,1))/7+1),"")),INDEX(#REF!,MATCH(E55,#REF!,0),1)))</f>
        <v/>
      </c>
      <c r="L55" s="28" t="str">
        <f t="shared" si="13"/>
        <v>M</v>
      </c>
      <c r="M55" s="29">
        <f t="shared" si="19"/>
        <v>42962</v>
      </c>
      <c r="N55" s="30" t="str">
        <f>IF(MOD(MATCH(M55,Vacances!$A$3:$A$202,1),2)=1," ","")</f>
        <v xml:space="preserve"> </v>
      </c>
      <c r="O55" s="30" t="str">
        <f>IF(MOD(MATCH(M55,Vacances!$B$3:$B$202,1),2)=1," ","")</f>
        <v xml:space="preserve"> </v>
      </c>
      <c r="P55" s="30" t="str">
        <f>IF(MOD(MATCH(M55,Vacances!$C$3:$C$202,1),2)=1," ","")</f>
        <v xml:space="preserve"> </v>
      </c>
      <c r="Q55" s="31" t="str">
        <f>IF(M55="","",CONCATENATE(IF(ISERROR(MATCH(M55,'Jours fériés'!$D$4:$D$203,0)),"",INDEX('Jours fériés'!$A$4:$A$203,MATCH(M55,'Jours fériés'!$D$4:$D$203,0),1))," ",IF(ISERROR(MATCH(M55,#REF!,0)),"",INDEX(#REF!,MATCH(M55,#REF!,0),1))))</f>
        <v xml:space="preserve">Assomption </v>
      </c>
      <c r="R55" s="32"/>
      <c r="S55" s="73" t="str">
        <f>IF(M55="","",IF(ISERROR(MATCH(M55,#REF!,0)),IF(WEEKDAY(M55)=5,INT((M55-DATE(YEAR(M55),1,1))/7+1),IF(AND(WEEKDAY(M55)=4,NOT( ISERROR(MATCH(M55+1,#REF!,0)))),INT((M55+1-DATE(YEAR(M55+1),1,1))/7+1),"")),INDEX(#REF!,MATCH(M55,#REF!,0),1)))</f>
        <v/>
      </c>
      <c r="T55" s="28" t="str">
        <f t="shared" si="14"/>
        <v>V</v>
      </c>
      <c r="U55" s="29">
        <f t="shared" si="20"/>
        <v>42993</v>
      </c>
      <c r="V55" s="30" t="str">
        <f>IF(MOD(MATCH(U55,Vacances!$A$3:$A$202,1),2)=1," ","")</f>
        <v/>
      </c>
      <c r="W55" s="30" t="str">
        <f>IF(MOD(MATCH(U55,Vacances!$B$3:$B$202,1),2)=1," ","")</f>
        <v/>
      </c>
      <c r="X55" s="30" t="str">
        <f>IF(MOD(MATCH(U55,Vacances!$C$3:$C$202,1),2)=1," ","")</f>
        <v/>
      </c>
      <c r="Y55" s="31" t="str">
        <f>IF(U55="","",CONCATENATE(IF(ISERROR(MATCH(U55,'Jours fériés'!$D$4:$D$203,0)),"",INDEX('Jours fériés'!$A$4:$A$203,MATCH(U55,'Jours fériés'!$D$4:$D$203,0),1))," ",IF(ISERROR(MATCH(U55,#REF!,0)),"",INDEX(#REF!,MATCH(U55,#REF!,0),1))))</f>
        <v xml:space="preserve"> </v>
      </c>
      <c r="Z55" s="32"/>
      <c r="AA55" s="73" t="str">
        <f>IF(U55="","",IF(ISERROR(MATCH(U55,#REF!,0)),IF(WEEKDAY(U55)=5,INT((U55-DATE(YEAR(U55),1,1))/7+1),IF(AND(WEEKDAY(U55)=4,NOT( ISERROR(MATCH(U55+1,#REF!,0)))),INT((U55+1-DATE(YEAR(U55+1),1,1))/7+1),"")),INDEX(#REF!,MATCH(U55,#REF!,0),1)))</f>
        <v/>
      </c>
      <c r="AB55" s="28" t="str">
        <f t="shared" si="15"/>
        <v>D</v>
      </c>
      <c r="AC55" s="29">
        <f t="shared" si="21"/>
        <v>43023</v>
      </c>
      <c r="AD55" s="30" t="str">
        <f>IF(MOD(MATCH(AC55,Vacances!$A$3:$A$202,1),2)=1," ","")</f>
        <v/>
      </c>
      <c r="AE55" s="30" t="str">
        <f>IF(MOD(MATCH(AC55,Vacances!$B$3:$B$202,1),2)=1," ","")</f>
        <v/>
      </c>
      <c r="AF55" s="30" t="str">
        <f>IF(MOD(MATCH(AC55,Vacances!$C$3:$C$202,1),2)=1," ","")</f>
        <v/>
      </c>
      <c r="AG55" s="31" t="str">
        <f>IF(AC55="","",CONCATENATE(IF(ISERROR(MATCH(AC55,'Jours fériés'!$D$4:$D$203,0)),"",INDEX('Jours fériés'!$A$4:$A$203,MATCH(AC55,'Jours fériés'!$D$4:$D$203,0),1))," ",IF(ISERROR(MATCH(AC55,#REF!,0)),"",INDEX(#REF!,MATCH(AC55,#REF!,0),1))))</f>
        <v xml:space="preserve"> </v>
      </c>
      <c r="AH55" s="32"/>
      <c r="AI55" s="73" t="str">
        <f>IF(AC55="","",IF(ISERROR(MATCH(AC55,#REF!,0)),IF(WEEKDAY(AC55)=5,INT((AC55-DATE(YEAR(AC55),1,1))/7+1),IF(AND(WEEKDAY(AC55)=4,NOT( ISERROR(MATCH(AC55+1,#REF!,0)))),INT((AC55+1-DATE(YEAR(AC55+1),1,1))/7+1),"")),INDEX(#REF!,MATCH(AC55,#REF!,0),1)))</f>
        <v/>
      </c>
      <c r="AJ55" s="28" t="str">
        <f t="shared" si="16"/>
        <v>M</v>
      </c>
      <c r="AK55" s="29">
        <f t="shared" si="22"/>
        <v>43054</v>
      </c>
      <c r="AL55" s="30" t="str">
        <f>IF(MOD(MATCH(AK55,Vacances!$A$3:$A$202,1),2)=1," ","")</f>
        <v/>
      </c>
      <c r="AM55" s="30" t="str">
        <f>IF(MOD(MATCH(AK55,Vacances!$B$3:$B$202,1),2)=1," ","")</f>
        <v/>
      </c>
      <c r="AN55" s="30" t="str">
        <f>IF(MOD(MATCH(AK55,Vacances!$C$3:$C$202,1),2)=1," ","")</f>
        <v/>
      </c>
      <c r="AO55" s="31" t="str">
        <f>IF(AK55="","",CONCATENATE(IF(ISERROR(MATCH(AK55,'Jours fériés'!$D$4:$D$203,0)),"",INDEX('Jours fériés'!$A$4:$A$203,MATCH(AK55,'Jours fériés'!$D$4:$D$203,0),1))," ",IF(ISERROR(MATCH(AK55,#REF!,0)),"",INDEX(#REF!,MATCH(AK55,#REF!,0),1))))</f>
        <v xml:space="preserve"> </v>
      </c>
      <c r="AP55" s="32"/>
      <c r="AQ55" s="73" t="str">
        <f>IF(AK55="","",IF(ISERROR(MATCH(AK55,#REF!,0)),IF(WEEKDAY(AK55)=5,INT((AK55-DATE(YEAR(AK55),1,1))/7+1),IF(AND(WEEKDAY(AK55)=4,NOT( ISERROR(MATCH(AK55+1,#REF!,0)))),INT((AK55+1-DATE(YEAR(AK55+1),1,1))/7+1),"")),INDEX(#REF!,MATCH(AK55,#REF!,0),1)))</f>
        <v/>
      </c>
      <c r="AR55" s="28" t="str">
        <f t="shared" si="17"/>
        <v>V</v>
      </c>
      <c r="AS55" s="29">
        <f t="shared" si="23"/>
        <v>43084</v>
      </c>
      <c r="AT55" s="30" t="str">
        <f>IF(MOD(MATCH(AS55,Vacances!$A$3:$A$202,1),2)=1," ","")</f>
        <v/>
      </c>
      <c r="AU55" s="30" t="str">
        <f>IF(MOD(MATCH(AS55,Vacances!$B$3:$B$202,1),2)=1," ","")</f>
        <v/>
      </c>
      <c r="AV55" s="30" t="str">
        <f>IF(MOD(MATCH(AS55,Vacances!$C$3:$C$202,1),2)=1," ","")</f>
        <v/>
      </c>
      <c r="AW55" s="31" t="str">
        <f>IF(AS55="","",CONCATENATE(IF(ISERROR(MATCH(AS55,'Jours fériés'!$D$4:$D$203,0)),"",INDEX('Jours fériés'!$A$4:$A$203,MATCH(AS55,'Jours fériés'!$D$4:$D$203,0),1))," ",IF(ISERROR(MATCH(AS55,#REF!,0)),"",INDEX(#REF!,MATCH(AS55,#REF!,0),1))))</f>
        <v xml:space="preserve"> </v>
      </c>
      <c r="AX55" s="32"/>
      <c r="AY55" s="73" t="str">
        <f>IF(AS55="","",IF(ISERROR(MATCH(AS55,#REF!,0)),IF(WEEKDAY(AS55)=5,INT((AS55-DATE(YEAR(AS55),1,1))/7+1),IF(AND(WEEKDAY(AS55)=4,NOT( ISERROR(MATCH(AS55+1,#REF!,0)))),INT((AS55+1-DATE(YEAR(AS55+1),1,1))/7+1),"")),INDEX(#REF!,MATCH(AS55,#REF!,0),1)))</f>
        <v/>
      </c>
    </row>
    <row r="56" spans="4:51" ht="15" customHeight="1">
      <c r="D56" s="28" t="str">
        <f t="shared" si="12"/>
        <v>D</v>
      </c>
      <c r="E56" s="29">
        <f t="shared" si="18"/>
        <v>42932</v>
      </c>
      <c r="F56" s="30" t="str">
        <f>IF(MOD(MATCH(E56,Vacances!$A$3:$A$202,1),2)=1," ","")</f>
        <v xml:space="preserve"> </v>
      </c>
      <c r="G56" s="30" t="str">
        <f>IF(MOD(MATCH(E56,Vacances!$B$3:$B$202,1),2)=1," ","")</f>
        <v xml:space="preserve"> </v>
      </c>
      <c r="H56" s="30" t="str">
        <f>IF(MOD(MATCH(E56,Vacances!$C$3:$C$202,1),2)=1," ","")</f>
        <v xml:space="preserve"> </v>
      </c>
      <c r="I56" s="31" t="str">
        <f>IF(E56="","",CONCATENATE(IF(ISERROR(MATCH(E56,'Jours fériés'!$D$4:$D$203,0)),"",INDEX('Jours fériés'!$A$4:$A$203,MATCH(E56,'Jours fériés'!$D$4:$D$203,0),1))," ",IF(ISERROR(MATCH(E56,#REF!,0)),"",INDEX(#REF!,MATCH(E56,#REF!,0),1))))</f>
        <v xml:space="preserve"> </v>
      </c>
      <c r="J56" s="32"/>
      <c r="K56" s="73" t="str">
        <f>IF(E56="","",IF(ISERROR(MATCH(E56,#REF!,0)),IF(WEEKDAY(E56)=5,INT((E56-DATE(YEAR(E56),1,1))/7+1),IF(AND(WEEKDAY(E56)=4,NOT( ISERROR(MATCH(E56+1,#REF!,0)))),INT((E56+1-DATE(YEAR(E56+1),1,1))/7+1),"")),INDEX(#REF!,MATCH(E56,#REF!,0),1)))</f>
        <v/>
      </c>
      <c r="L56" s="28" t="str">
        <f t="shared" si="13"/>
        <v>M</v>
      </c>
      <c r="M56" s="29">
        <f t="shared" si="19"/>
        <v>42963</v>
      </c>
      <c r="N56" s="30" t="str">
        <f>IF(MOD(MATCH(M56,Vacances!$A$3:$A$202,1),2)=1," ","")</f>
        <v xml:space="preserve"> </v>
      </c>
      <c r="O56" s="30" t="str">
        <f>IF(MOD(MATCH(M56,Vacances!$B$3:$B$202,1),2)=1," ","")</f>
        <v xml:space="preserve"> </v>
      </c>
      <c r="P56" s="30" t="str">
        <f>IF(MOD(MATCH(M56,Vacances!$C$3:$C$202,1),2)=1," ","")</f>
        <v xml:space="preserve"> </v>
      </c>
      <c r="Q56" s="31" t="str">
        <f>IF(M56="","",CONCATENATE(IF(ISERROR(MATCH(M56,'Jours fériés'!$D$4:$D$203,0)),"",INDEX('Jours fériés'!$A$4:$A$203,MATCH(M56,'Jours fériés'!$D$4:$D$203,0),1))," ",IF(ISERROR(MATCH(M56,#REF!,0)),"",INDEX(#REF!,MATCH(M56,#REF!,0),1))))</f>
        <v xml:space="preserve"> </v>
      </c>
      <c r="R56" s="32"/>
      <c r="S56" s="73" t="str">
        <f>IF(M56="","",IF(ISERROR(MATCH(M56,#REF!,0)),IF(WEEKDAY(M56)=5,INT((M56-DATE(YEAR(M56),1,1))/7+1),IF(AND(WEEKDAY(M56)=4,NOT( ISERROR(MATCH(M56+1,#REF!,0)))),INT((M56+1-DATE(YEAR(M56+1),1,1))/7+1),"")),INDEX(#REF!,MATCH(M56,#REF!,0),1)))</f>
        <v/>
      </c>
      <c r="T56" s="28" t="str">
        <f t="shared" si="14"/>
        <v>S</v>
      </c>
      <c r="U56" s="29">
        <f t="shared" si="20"/>
        <v>42994</v>
      </c>
      <c r="V56" s="30" t="str">
        <f>IF(MOD(MATCH(U56,Vacances!$A$3:$A$202,1),2)=1," ","")</f>
        <v/>
      </c>
      <c r="W56" s="30" t="str">
        <f>IF(MOD(MATCH(U56,Vacances!$B$3:$B$202,1),2)=1," ","")</f>
        <v/>
      </c>
      <c r="X56" s="30" t="str">
        <f>IF(MOD(MATCH(U56,Vacances!$C$3:$C$202,1),2)=1," ","")</f>
        <v/>
      </c>
      <c r="Y56" s="31" t="str">
        <f>IF(U56="","",CONCATENATE(IF(ISERROR(MATCH(U56,'Jours fériés'!$D$4:$D$203,0)),"",INDEX('Jours fériés'!$A$4:$A$203,MATCH(U56,'Jours fériés'!$D$4:$D$203,0),1))," ",IF(ISERROR(MATCH(U56,#REF!,0)),"",INDEX(#REF!,MATCH(U56,#REF!,0),1))))</f>
        <v xml:space="preserve"> </v>
      </c>
      <c r="Z56" s="32"/>
      <c r="AA56" s="73" t="str">
        <f>IF(U56="","",IF(ISERROR(MATCH(U56,#REF!,0)),IF(WEEKDAY(U56)=5,INT((U56-DATE(YEAR(U56),1,1))/7+1),IF(AND(WEEKDAY(U56)=4,NOT( ISERROR(MATCH(U56+1,#REF!,0)))),INT((U56+1-DATE(YEAR(U56+1),1,1))/7+1),"")),INDEX(#REF!,MATCH(U56,#REF!,0),1)))</f>
        <v/>
      </c>
      <c r="AB56" s="28" t="str">
        <f t="shared" si="15"/>
        <v>L</v>
      </c>
      <c r="AC56" s="29">
        <f t="shared" si="21"/>
        <v>43024</v>
      </c>
      <c r="AD56" s="30" t="str">
        <f>IF(MOD(MATCH(AC56,Vacances!$A$3:$A$202,1),2)=1," ","")</f>
        <v/>
      </c>
      <c r="AE56" s="30" t="str">
        <f>IF(MOD(MATCH(AC56,Vacances!$B$3:$B$202,1),2)=1," ","")</f>
        <v/>
      </c>
      <c r="AF56" s="30" t="str">
        <f>IF(MOD(MATCH(AC56,Vacances!$C$3:$C$202,1),2)=1," ","")</f>
        <v/>
      </c>
      <c r="AG56" s="31" t="str">
        <f>IF(AC56="","",CONCATENATE(IF(ISERROR(MATCH(AC56,'Jours fériés'!$D$4:$D$203,0)),"",INDEX('Jours fériés'!$A$4:$A$203,MATCH(AC56,'Jours fériés'!$D$4:$D$203,0),1))," ",IF(ISERROR(MATCH(AC56,#REF!,0)),"",INDEX(#REF!,MATCH(AC56,#REF!,0),1))))</f>
        <v xml:space="preserve"> </v>
      </c>
      <c r="AH56" s="32"/>
      <c r="AI56" s="73" t="str">
        <f>IF(AC56="","",IF(ISERROR(MATCH(AC56,#REF!,0)),IF(WEEKDAY(AC56)=5,INT((AC56-DATE(YEAR(AC56),1,1))/7+1),IF(AND(WEEKDAY(AC56)=4,NOT( ISERROR(MATCH(AC56+1,#REF!,0)))),INT((AC56+1-DATE(YEAR(AC56+1),1,1))/7+1),"")),INDEX(#REF!,MATCH(AC56,#REF!,0),1)))</f>
        <v/>
      </c>
      <c r="AJ56" s="28" t="str">
        <f t="shared" si="16"/>
        <v>J</v>
      </c>
      <c r="AK56" s="29">
        <f t="shared" si="22"/>
        <v>43055</v>
      </c>
      <c r="AL56" s="30" t="str">
        <f>IF(MOD(MATCH(AK56,Vacances!$A$3:$A$202,1),2)=1," ","")</f>
        <v/>
      </c>
      <c r="AM56" s="30" t="str">
        <f>IF(MOD(MATCH(AK56,Vacances!$B$3:$B$202,1),2)=1," ","")</f>
        <v/>
      </c>
      <c r="AN56" s="30" t="str">
        <f>IF(MOD(MATCH(AK56,Vacances!$C$3:$C$202,1),2)=1," ","")</f>
        <v/>
      </c>
      <c r="AO56" s="31" t="str">
        <f>IF(AK56="","",CONCATENATE(IF(ISERROR(MATCH(AK56,'Jours fériés'!$D$4:$D$203,0)),"",INDEX('Jours fériés'!$A$4:$A$203,MATCH(AK56,'Jours fériés'!$D$4:$D$203,0),1))," ",IF(ISERROR(MATCH(AK56,#REF!,0)),"",INDEX(#REF!,MATCH(AK56,#REF!,0),1))))</f>
        <v xml:space="preserve"> </v>
      </c>
      <c r="AP56" s="32"/>
      <c r="AQ56" s="73">
        <f>IF(AK56="","",IF(ISERROR(MATCH(AK56,#REF!,0)),IF(WEEKDAY(AK56)=5,INT((AK56-DATE(YEAR(AK56),1,1))/7+1),IF(AND(WEEKDAY(AK56)=4,NOT( ISERROR(MATCH(AK56+1,#REF!,0)))),INT((AK56+1-DATE(YEAR(AK56+1),1,1))/7+1),"")),INDEX(#REF!,MATCH(AK56,#REF!,0),1)))</f>
        <v>46</v>
      </c>
      <c r="AR56" s="28" t="str">
        <f t="shared" si="17"/>
        <v>S</v>
      </c>
      <c r="AS56" s="29">
        <f t="shared" si="23"/>
        <v>43085</v>
      </c>
      <c r="AT56" s="30" t="str">
        <f>IF(MOD(MATCH(AS56,Vacances!$A$3:$A$202,1),2)=1," ","")</f>
        <v/>
      </c>
      <c r="AU56" s="30" t="str">
        <f>IF(MOD(MATCH(AS56,Vacances!$B$3:$B$202,1),2)=1," ","")</f>
        <v/>
      </c>
      <c r="AV56" s="30" t="str">
        <f>IF(MOD(MATCH(AS56,Vacances!$C$3:$C$202,1),2)=1," ","")</f>
        <v/>
      </c>
      <c r="AW56" s="31" t="str">
        <f>IF(AS56="","",CONCATENATE(IF(ISERROR(MATCH(AS56,'Jours fériés'!$D$4:$D$203,0)),"",INDEX('Jours fériés'!$A$4:$A$203,MATCH(AS56,'Jours fériés'!$D$4:$D$203,0),1))," ",IF(ISERROR(MATCH(AS56,#REF!,0)),"",INDEX(#REF!,MATCH(AS56,#REF!,0),1))))</f>
        <v xml:space="preserve"> </v>
      </c>
      <c r="AX56" s="32"/>
      <c r="AY56" s="73" t="str">
        <f>IF(AS56="","",IF(ISERROR(MATCH(AS56,#REF!,0)),IF(WEEKDAY(AS56)=5,INT((AS56-DATE(YEAR(AS56),1,1))/7+1),IF(AND(WEEKDAY(AS56)=4,NOT( ISERROR(MATCH(AS56+1,#REF!,0)))),INT((AS56+1-DATE(YEAR(AS56+1),1,1))/7+1),"")),INDEX(#REF!,MATCH(AS56,#REF!,0),1)))</f>
        <v/>
      </c>
    </row>
    <row r="57" spans="4:51" ht="15" customHeight="1">
      <c r="D57" s="28" t="str">
        <f t="shared" si="12"/>
        <v>L</v>
      </c>
      <c r="E57" s="29">
        <f t="shared" si="18"/>
        <v>42933</v>
      </c>
      <c r="F57" s="30" t="str">
        <f>IF(MOD(MATCH(E57,Vacances!$A$3:$A$202,1),2)=1," ","")</f>
        <v xml:space="preserve"> </v>
      </c>
      <c r="G57" s="30" t="str">
        <f>IF(MOD(MATCH(E57,Vacances!$B$3:$B$202,1),2)=1," ","")</f>
        <v xml:space="preserve"> </v>
      </c>
      <c r="H57" s="30" t="str">
        <f>IF(MOD(MATCH(E57,Vacances!$C$3:$C$202,1),2)=1," ","")</f>
        <v xml:space="preserve"> </v>
      </c>
      <c r="I57" s="31" t="str">
        <f>IF(E57="","",CONCATENATE(IF(ISERROR(MATCH(E57,'Jours fériés'!$D$4:$D$203,0)),"",INDEX('Jours fériés'!$A$4:$A$203,MATCH(E57,'Jours fériés'!$D$4:$D$203,0),1))," ",IF(ISERROR(MATCH(E57,#REF!,0)),"",INDEX(#REF!,MATCH(E57,#REF!,0),1))))</f>
        <v xml:space="preserve"> </v>
      </c>
      <c r="J57" s="32"/>
      <c r="K57" s="73" t="str">
        <f>IF(E57="","",IF(ISERROR(MATCH(E57,#REF!,0)),IF(WEEKDAY(E57)=5,INT((E57-DATE(YEAR(E57),1,1))/7+1),IF(AND(WEEKDAY(E57)=4,NOT( ISERROR(MATCH(E57+1,#REF!,0)))),INT((E57+1-DATE(YEAR(E57+1),1,1))/7+1),"")),INDEX(#REF!,MATCH(E57,#REF!,0),1)))</f>
        <v/>
      </c>
      <c r="L57" s="28" t="str">
        <f t="shared" si="13"/>
        <v>J</v>
      </c>
      <c r="M57" s="29">
        <f t="shared" si="19"/>
        <v>42964</v>
      </c>
      <c r="N57" s="30" t="str">
        <f>IF(MOD(MATCH(M57,Vacances!$A$3:$A$202,1),2)=1," ","")</f>
        <v xml:space="preserve"> </v>
      </c>
      <c r="O57" s="30" t="str">
        <f>IF(MOD(MATCH(M57,Vacances!$B$3:$B$202,1),2)=1," ","")</f>
        <v xml:space="preserve"> </v>
      </c>
      <c r="P57" s="30" t="str">
        <f>IF(MOD(MATCH(M57,Vacances!$C$3:$C$202,1),2)=1," ","")</f>
        <v xml:space="preserve"> </v>
      </c>
      <c r="Q57" s="31" t="str">
        <f>IF(M57="","",CONCATENATE(IF(ISERROR(MATCH(M57,'Jours fériés'!$D$4:$D$203,0)),"",INDEX('Jours fériés'!$A$4:$A$203,MATCH(M57,'Jours fériés'!$D$4:$D$203,0),1))," ",IF(ISERROR(MATCH(M57,#REF!,0)),"",INDEX(#REF!,MATCH(M57,#REF!,0),1))))</f>
        <v xml:space="preserve"> </v>
      </c>
      <c r="R57" s="32"/>
      <c r="S57" s="73">
        <f>IF(M57="","",IF(ISERROR(MATCH(M57,#REF!,0)),IF(WEEKDAY(M57)=5,INT((M57-DATE(YEAR(M57),1,1))/7+1),IF(AND(WEEKDAY(M57)=4,NOT( ISERROR(MATCH(M57+1,#REF!,0)))),INT((M57+1-DATE(YEAR(M57+1),1,1))/7+1),"")),INDEX(#REF!,MATCH(M57,#REF!,0),1)))</f>
        <v>33</v>
      </c>
      <c r="T57" s="28" t="str">
        <f t="shared" si="14"/>
        <v>D</v>
      </c>
      <c r="U57" s="29">
        <f t="shared" si="20"/>
        <v>42995</v>
      </c>
      <c r="V57" s="30" t="str">
        <f>IF(MOD(MATCH(U57,Vacances!$A$3:$A$202,1),2)=1," ","")</f>
        <v/>
      </c>
      <c r="W57" s="30" t="str">
        <f>IF(MOD(MATCH(U57,Vacances!$B$3:$B$202,1),2)=1," ","")</f>
        <v/>
      </c>
      <c r="X57" s="30" t="str">
        <f>IF(MOD(MATCH(U57,Vacances!$C$3:$C$202,1),2)=1," ","")</f>
        <v/>
      </c>
      <c r="Y57" s="31" t="str">
        <f>IF(U57="","",CONCATENATE(IF(ISERROR(MATCH(U57,'Jours fériés'!$D$4:$D$203,0)),"",INDEX('Jours fériés'!$A$4:$A$203,MATCH(U57,'Jours fériés'!$D$4:$D$203,0),1))," ",IF(ISERROR(MATCH(U57,#REF!,0)),"",INDEX(#REF!,MATCH(U57,#REF!,0),1))))</f>
        <v xml:space="preserve"> </v>
      </c>
      <c r="Z57" s="32"/>
      <c r="AA57" s="73" t="str">
        <f>IF(U57="","",IF(ISERROR(MATCH(U57,#REF!,0)),IF(WEEKDAY(U57)=5,INT((U57-DATE(YEAR(U57),1,1))/7+1),IF(AND(WEEKDAY(U57)=4,NOT( ISERROR(MATCH(U57+1,#REF!,0)))),INT((U57+1-DATE(YEAR(U57+1),1,1))/7+1),"")),INDEX(#REF!,MATCH(U57,#REF!,0),1)))</f>
        <v/>
      </c>
      <c r="AB57" s="28" t="str">
        <f t="shared" si="15"/>
        <v>M</v>
      </c>
      <c r="AC57" s="29">
        <f t="shared" si="21"/>
        <v>43025</v>
      </c>
      <c r="AD57" s="30" t="str">
        <f>IF(MOD(MATCH(AC57,Vacances!$A$3:$A$202,1),2)=1," ","")</f>
        <v/>
      </c>
      <c r="AE57" s="30" t="str">
        <f>IF(MOD(MATCH(AC57,Vacances!$B$3:$B$202,1),2)=1," ","")</f>
        <v/>
      </c>
      <c r="AF57" s="30" t="str">
        <f>IF(MOD(MATCH(AC57,Vacances!$C$3:$C$202,1),2)=1," ","")</f>
        <v/>
      </c>
      <c r="AG57" s="31" t="str">
        <f>IF(AC57="","",CONCATENATE(IF(ISERROR(MATCH(AC57,'Jours fériés'!$D$4:$D$203,0)),"",INDEX('Jours fériés'!$A$4:$A$203,MATCH(AC57,'Jours fériés'!$D$4:$D$203,0),1))," ",IF(ISERROR(MATCH(AC57,#REF!,0)),"",INDEX(#REF!,MATCH(AC57,#REF!,0),1))))</f>
        <v xml:space="preserve"> </v>
      </c>
      <c r="AH57" s="32"/>
      <c r="AI57" s="73" t="str">
        <f>IF(AC57="","",IF(ISERROR(MATCH(AC57,#REF!,0)),IF(WEEKDAY(AC57)=5,INT((AC57-DATE(YEAR(AC57),1,1))/7+1),IF(AND(WEEKDAY(AC57)=4,NOT( ISERROR(MATCH(AC57+1,#REF!,0)))),INT((AC57+1-DATE(YEAR(AC57+1),1,1))/7+1),"")),INDEX(#REF!,MATCH(AC57,#REF!,0),1)))</f>
        <v/>
      </c>
      <c r="AJ57" s="28" t="str">
        <f t="shared" si="16"/>
        <v>V</v>
      </c>
      <c r="AK57" s="29">
        <f t="shared" si="22"/>
        <v>43056</v>
      </c>
      <c r="AL57" s="30" t="str">
        <f>IF(MOD(MATCH(AK57,Vacances!$A$3:$A$202,1),2)=1," ","")</f>
        <v/>
      </c>
      <c r="AM57" s="30" t="str">
        <f>IF(MOD(MATCH(AK57,Vacances!$B$3:$B$202,1),2)=1," ","")</f>
        <v/>
      </c>
      <c r="AN57" s="30" t="str">
        <f>IF(MOD(MATCH(AK57,Vacances!$C$3:$C$202,1),2)=1," ","")</f>
        <v/>
      </c>
      <c r="AO57" s="31" t="str">
        <f>IF(AK57="","",CONCATENATE(IF(ISERROR(MATCH(AK57,'Jours fériés'!$D$4:$D$203,0)),"",INDEX('Jours fériés'!$A$4:$A$203,MATCH(AK57,'Jours fériés'!$D$4:$D$203,0),1))," ",IF(ISERROR(MATCH(AK57,#REF!,0)),"",INDEX(#REF!,MATCH(AK57,#REF!,0),1))))</f>
        <v xml:space="preserve"> </v>
      </c>
      <c r="AP57" s="32"/>
      <c r="AQ57" s="73" t="str">
        <f>IF(AK57="","",IF(ISERROR(MATCH(AK57,#REF!,0)),IF(WEEKDAY(AK57)=5,INT((AK57-DATE(YEAR(AK57),1,1))/7+1),IF(AND(WEEKDAY(AK57)=4,NOT( ISERROR(MATCH(AK57+1,#REF!,0)))),INT((AK57+1-DATE(YEAR(AK57+1),1,1))/7+1),"")),INDEX(#REF!,MATCH(AK57,#REF!,0),1)))</f>
        <v/>
      </c>
      <c r="AR57" s="28" t="str">
        <f t="shared" si="17"/>
        <v>D</v>
      </c>
      <c r="AS57" s="29">
        <f t="shared" si="23"/>
        <v>43086</v>
      </c>
      <c r="AT57" s="30" t="str">
        <f>IF(MOD(MATCH(AS57,Vacances!$A$3:$A$202,1),2)=1," ","")</f>
        <v/>
      </c>
      <c r="AU57" s="30" t="str">
        <f>IF(MOD(MATCH(AS57,Vacances!$B$3:$B$202,1),2)=1," ","")</f>
        <v/>
      </c>
      <c r="AV57" s="30" t="str">
        <f>IF(MOD(MATCH(AS57,Vacances!$C$3:$C$202,1),2)=1," ","")</f>
        <v/>
      </c>
      <c r="AW57" s="31" t="str">
        <f>IF(AS57="","",CONCATENATE(IF(ISERROR(MATCH(AS57,'Jours fériés'!$D$4:$D$203,0)),"",INDEX('Jours fériés'!$A$4:$A$203,MATCH(AS57,'Jours fériés'!$D$4:$D$203,0),1))," ",IF(ISERROR(MATCH(AS57,#REF!,0)),"",INDEX(#REF!,MATCH(AS57,#REF!,0),1))))</f>
        <v xml:space="preserve"> </v>
      </c>
      <c r="AX57" s="32"/>
      <c r="AY57" s="73" t="str">
        <f>IF(AS57="","",IF(ISERROR(MATCH(AS57,#REF!,0)),IF(WEEKDAY(AS57)=5,INT((AS57-DATE(YEAR(AS57),1,1))/7+1),IF(AND(WEEKDAY(AS57)=4,NOT( ISERROR(MATCH(AS57+1,#REF!,0)))),INT((AS57+1-DATE(YEAR(AS57+1),1,1))/7+1),"")),INDEX(#REF!,MATCH(AS57,#REF!,0),1)))</f>
        <v/>
      </c>
    </row>
    <row r="58" spans="4:51" ht="15" customHeight="1">
      <c r="D58" s="28" t="str">
        <f t="shared" si="12"/>
        <v>M</v>
      </c>
      <c r="E58" s="29">
        <f t="shared" si="18"/>
        <v>42934</v>
      </c>
      <c r="F58" s="30" t="str">
        <f>IF(MOD(MATCH(E58,Vacances!$A$3:$A$202,1),2)=1," ","")</f>
        <v xml:space="preserve"> </v>
      </c>
      <c r="G58" s="30" t="str">
        <f>IF(MOD(MATCH(E58,Vacances!$B$3:$B$202,1),2)=1," ","")</f>
        <v xml:space="preserve"> </v>
      </c>
      <c r="H58" s="30" t="str">
        <f>IF(MOD(MATCH(E58,Vacances!$C$3:$C$202,1),2)=1," ","")</f>
        <v xml:space="preserve"> </v>
      </c>
      <c r="I58" s="31" t="str">
        <f>IF(E58="","",CONCATENATE(IF(ISERROR(MATCH(E58,'Jours fériés'!$D$4:$D$203,0)),"",INDEX('Jours fériés'!$A$4:$A$203,MATCH(E58,'Jours fériés'!$D$4:$D$203,0),1))," ",IF(ISERROR(MATCH(E58,#REF!,0)),"",INDEX(#REF!,MATCH(E58,#REF!,0),1))))</f>
        <v xml:space="preserve"> </v>
      </c>
      <c r="J58" s="32"/>
      <c r="K58" s="73" t="str">
        <f>IF(E58="","",IF(ISERROR(MATCH(E58,#REF!,0)),IF(WEEKDAY(E58)=5,INT((E58-DATE(YEAR(E58),1,1))/7+1),IF(AND(WEEKDAY(E58)=4,NOT( ISERROR(MATCH(E58+1,#REF!,0)))),INT((E58+1-DATE(YEAR(E58+1),1,1))/7+1),"")),INDEX(#REF!,MATCH(E58,#REF!,0),1)))</f>
        <v/>
      </c>
      <c r="L58" s="28" t="str">
        <f t="shared" si="13"/>
        <v>V</v>
      </c>
      <c r="M58" s="29">
        <f t="shared" si="19"/>
        <v>42965</v>
      </c>
      <c r="N58" s="30" t="str">
        <f>IF(MOD(MATCH(M58,Vacances!$A$3:$A$202,1),2)=1," ","")</f>
        <v xml:space="preserve"> </v>
      </c>
      <c r="O58" s="30" t="str">
        <f>IF(MOD(MATCH(M58,Vacances!$B$3:$B$202,1),2)=1," ","")</f>
        <v xml:space="preserve"> </v>
      </c>
      <c r="P58" s="30" t="str">
        <f>IF(MOD(MATCH(M58,Vacances!$C$3:$C$202,1),2)=1," ","")</f>
        <v xml:space="preserve"> </v>
      </c>
      <c r="Q58" s="31" t="str">
        <f>IF(M58="","",CONCATENATE(IF(ISERROR(MATCH(M58,'Jours fériés'!$D$4:$D$203,0)),"",INDEX('Jours fériés'!$A$4:$A$203,MATCH(M58,'Jours fériés'!$D$4:$D$203,0),1))," ",IF(ISERROR(MATCH(M58,#REF!,0)),"",INDEX(#REF!,MATCH(M58,#REF!,0),1))))</f>
        <v xml:space="preserve"> </v>
      </c>
      <c r="R58" s="32"/>
      <c r="S58" s="73" t="str">
        <f>IF(M58="","",IF(ISERROR(MATCH(M58,#REF!,0)),IF(WEEKDAY(M58)=5,INT((M58-DATE(YEAR(M58),1,1))/7+1),IF(AND(WEEKDAY(M58)=4,NOT( ISERROR(MATCH(M58+1,#REF!,0)))),INT((M58+1-DATE(YEAR(M58+1),1,1))/7+1),"")),INDEX(#REF!,MATCH(M58,#REF!,0),1)))</f>
        <v/>
      </c>
      <c r="T58" s="28" t="str">
        <f t="shared" si="14"/>
        <v>L</v>
      </c>
      <c r="U58" s="29">
        <f t="shared" si="20"/>
        <v>42996</v>
      </c>
      <c r="V58" s="30" t="str">
        <f>IF(MOD(MATCH(U58,Vacances!$A$3:$A$202,1),2)=1," ","")</f>
        <v/>
      </c>
      <c r="W58" s="30" t="str">
        <f>IF(MOD(MATCH(U58,Vacances!$B$3:$B$202,1),2)=1," ","")</f>
        <v/>
      </c>
      <c r="X58" s="30" t="str">
        <f>IF(MOD(MATCH(U58,Vacances!$C$3:$C$202,1),2)=1," ","")</f>
        <v/>
      </c>
      <c r="Y58" s="31" t="str">
        <f>IF(U58="","",CONCATENATE(IF(ISERROR(MATCH(U58,'Jours fériés'!$D$4:$D$203,0)),"",INDEX('Jours fériés'!$A$4:$A$203,MATCH(U58,'Jours fériés'!$D$4:$D$203,0),1))," ",IF(ISERROR(MATCH(U58,#REF!,0)),"",INDEX(#REF!,MATCH(U58,#REF!,0),1))))</f>
        <v xml:space="preserve"> </v>
      </c>
      <c r="Z58" s="32"/>
      <c r="AA58" s="73" t="str">
        <f>IF(U58="","",IF(ISERROR(MATCH(U58,#REF!,0)),IF(WEEKDAY(U58)=5,INT((U58-DATE(YEAR(U58),1,1))/7+1),IF(AND(WEEKDAY(U58)=4,NOT( ISERROR(MATCH(U58+1,#REF!,0)))),INT((U58+1-DATE(YEAR(U58+1),1,1))/7+1),"")),INDEX(#REF!,MATCH(U58,#REF!,0),1)))</f>
        <v/>
      </c>
      <c r="AB58" s="28" t="str">
        <f t="shared" si="15"/>
        <v>M</v>
      </c>
      <c r="AC58" s="29">
        <f t="shared" si="21"/>
        <v>43026</v>
      </c>
      <c r="AD58" s="30" t="str">
        <f>IF(MOD(MATCH(AC58,Vacances!$A$3:$A$202,1),2)=1," ","")</f>
        <v/>
      </c>
      <c r="AE58" s="30" t="str">
        <f>IF(MOD(MATCH(AC58,Vacances!$B$3:$B$202,1),2)=1," ","")</f>
        <v/>
      </c>
      <c r="AF58" s="30" t="str">
        <f>IF(MOD(MATCH(AC58,Vacances!$C$3:$C$202,1),2)=1," ","")</f>
        <v/>
      </c>
      <c r="AG58" s="31" t="str">
        <f>IF(AC58="","",CONCATENATE(IF(ISERROR(MATCH(AC58,'Jours fériés'!$D$4:$D$203,0)),"",INDEX('Jours fériés'!$A$4:$A$203,MATCH(AC58,'Jours fériés'!$D$4:$D$203,0),1))," ",IF(ISERROR(MATCH(AC58,#REF!,0)),"",INDEX(#REF!,MATCH(AC58,#REF!,0),1))))</f>
        <v xml:space="preserve"> </v>
      </c>
      <c r="AH58" s="32"/>
      <c r="AI58" s="73" t="str">
        <f>IF(AC58="","",IF(ISERROR(MATCH(AC58,#REF!,0)),IF(WEEKDAY(AC58)=5,INT((AC58-DATE(YEAR(AC58),1,1))/7+1),IF(AND(WEEKDAY(AC58)=4,NOT( ISERROR(MATCH(AC58+1,#REF!,0)))),INT((AC58+1-DATE(YEAR(AC58+1),1,1))/7+1),"")),INDEX(#REF!,MATCH(AC58,#REF!,0),1)))</f>
        <v/>
      </c>
      <c r="AJ58" s="28" t="str">
        <f t="shared" si="16"/>
        <v>S</v>
      </c>
      <c r="AK58" s="29">
        <f t="shared" si="22"/>
        <v>43057</v>
      </c>
      <c r="AL58" s="30" t="str">
        <f>IF(MOD(MATCH(AK58,Vacances!$A$3:$A$202,1),2)=1," ","")</f>
        <v/>
      </c>
      <c r="AM58" s="30" t="str">
        <f>IF(MOD(MATCH(AK58,Vacances!$B$3:$B$202,1),2)=1," ","")</f>
        <v/>
      </c>
      <c r="AN58" s="30" t="str">
        <f>IF(MOD(MATCH(AK58,Vacances!$C$3:$C$202,1),2)=1," ","")</f>
        <v/>
      </c>
      <c r="AO58" s="31" t="str">
        <f>IF(AK58="","",CONCATENATE(IF(ISERROR(MATCH(AK58,'Jours fériés'!$D$4:$D$203,0)),"",INDEX('Jours fériés'!$A$4:$A$203,MATCH(AK58,'Jours fériés'!$D$4:$D$203,0),1))," ",IF(ISERROR(MATCH(AK58,#REF!,0)),"",INDEX(#REF!,MATCH(AK58,#REF!,0),1))))</f>
        <v xml:space="preserve"> </v>
      </c>
      <c r="AP58" s="32"/>
      <c r="AQ58" s="73" t="str">
        <f>IF(AK58="","",IF(ISERROR(MATCH(AK58,#REF!,0)),IF(WEEKDAY(AK58)=5,INT((AK58-DATE(YEAR(AK58),1,1))/7+1),IF(AND(WEEKDAY(AK58)=4,NOT( ISERROR(MATCH(AK58+1,#REF!,0)))),INT((AK58+1-DATE(YEAR(AK58+1),1,1))/7+1),"")),INDEX(#REF!,MATCH(AK58,#REF!,0),1)))</f>
        <v/>
      </c>
      <c r="AR58" s="28" t="str">
        <f t="shared" si="17"/>
        <v>L</v>
      </c>
      <c r="AS58" s="29">
        <f t="shared" si="23"/>
        <v>43087</v>
      </c>
      <c r="AT58" s="30" t="str">
        <f>IF(MOD(MATCH(AS58,Vacances!$A$3:$A$202,1),2)=1," ","")</f>
        <v/>
      </c>
      <c r="AU58" s="30" t="str">
        <f>IF(MOD(MATCH(AS58,Vacances!$B$3:$B$202,1),2)=1," ","")</f>
        <v/>
      </c>
      <c r="AV58" s="30" t="str">
        <f>IF(MOD(MATCH(AS58,Vacances!$C$3:$C$202,1),2)=1," ","")</f>
        <v/>
      </c>
      <c r="AW58" s="31" t="str">
        <f>IF(AS58="","",CONCATENATE(IF(ISERROR(MATCH(AS58,'Jours fériés'!$D$4:$D$203,0)),"",INDEX('Jours fériés'!$A$4:$A$203,MATCH(AS58,'Jours fériés'!$D$4:$D$203,0),1))," ",IF(ISERROR(MATCH(AS58,#REF!,0)),"",INDEX(#REF!,MATCH(AS58,#REF!,0),1))))</f>
        <v xml:space="preserve"> </v>
      </c>
      <c r="AX58" s="32"/>
      <c r="AY58" s="73" t="str">
        <f>IF(AS58="","",IF(ISERROR(MATCH(AS58,#REF!,0)),IF(WEEKDAY(AS58)=5,INT((AS58-DATE(YEAR(AS58),1,1))/7+1),IF(AND(WEEKDAY(AS58)=4,NOT( ISERROR(MATCH(AS58+1,#REF!,0)))),INT((AS58+1-DATE(YEAR(AS58+1),1,1))/7+1),"")),INDEX(#REF!,MATCH(AS58,#REF!,0),1)))</f>
        <v/>
      </c>
    </row>
    <row r="59" spans="4:51" ht="15" customHeight="1">
      <c r="D59" s="28" t="str">
        <f t="shared" si="12"/>
        <v>M</v>
      </c>
      <c r="E59" s="29">
        <f t="shared" si="18"/>
        <v>42935</v>
      </c>
      <c r="F59" s="30" t="str">
        <f>IF(MOD(MATCH(E59,Vacances!$A$3:$A$202,1),2)=1," ","")</f>
        <v xml:space="preserve"> </v>
      </c>
      <c r="G59" s="30" t="str">
        <f>IF(MOD(MATCH(E59,Vacances!$B$3:$B$202,1),2)=1," ","")</f>
        <v xml:space="preserve"> </v>
      </c>
      <c r="H59" s="30" t="str">
        <f>IF(MOD(MATCH(E59,Vacances!$C$3:$C$202,1),2)=1," ","")</f>
        <v xml:space="preserve"> </v>
      </c>
      <c r="I59" s="31" t="str">
        <f>IF(E59="","",CONCATENATE(IF(ISERROR(MATCH(E59,'Jours fériés'!$D$4:$D$203,0)),"",INDEX('Jours fériés'!$A$4:$A$203,MATCH(E59,'Jours fériés'!$D$4:$D$203,0),1))," ",IF(ISERROR(MATCH(E59,#REF!,0)),"",INDEX(#REF!,MATCH(E59,#REF!,0),1))))</f>
        <v xml:space="preserve"> </v>
      </c>
      <c r="J59" s="32"/>
      <c r="K59" s="73" t="str">
        <f>IF(E59="","",IF(ISERROR(MATCH(E59,#REF!,0)),IF(WEEKDAY(E59)=5,INT((E59-DATE(YEAR(E59),1,1))/7+1),IF(AND(WEEKDAY(E59)=4,NOT( ISERROR(MATCH(E59+1,#REF!,0)))),INT((E59+1-DATE(YEAR(E59+1),1,1))/7+1),"")),INDEX(#REF!,MATCH(E59,#REF!,0),1)))</f>
        <v/>
      </c>
      <c r="L59" s="28" t="str">
        <f t="shared" si="13"/>
        <v>S</v>
      </c>
      <c r="M59" s="29">
        <f t="shared" si="19"/>
        <v>42966</v>
      </c>
      <c r="N59" s="30" t="str">
        <f>IF(MOD(MATCH(M59,Vacances!$A$3:$A$202,1),2)=1," ","")</f>
        <v xml:space="preserve"> </v>
      </c>
      <c r="O59" s="30" t="str">
        <f>IF(MOD(MATCH(M59,Vacances!$B$3:$B$202,1),2)=1," ","")</f>
        <v xml:space="preserve"> </v>
      </c>
      <c r="P59" s="30" t="str">
        <f>IF(MOD(MATCH(M59,Vacances!$C$3:$C$202,1),2)=1," ","")</f>
        <v xml:space="preserve"> </v>
      </c>
      <c r="Q59" s="31" t="str">
        <f>IF(M59="","",CONCATENATE(IF(ISERROR(MATCH(M59,'Jours fériés'!$D$4:$D$203,0)),"",INDEX('Jours fériés'!$A$4:$A$203,MATCH(M59,'Jours fériés'!$D$4:$D$203,0),1))," ",IF(ISERROR(MATCH(M59,#REF!,0)),"",INDEX(#REF!,MATCH(M59,#REF!,0),1))))</f>
        <v xml:space="preserve"> </v>
      </c>
      <c r="R59" s="32"/>
      <c r="S59" s="73" t="str">
        <f>IF(M59="","",IF(ISERROR(MATCH(M59,#REF!,0)),IF(WEEKDAY(M59)=5,INT((M59-DATE(YEAR(M59),1,1))/7+1),IF(AND(WEEKDAY(M59)=4,NOT( ISERROR(MATCH(M59+1,#REF!,0)))),INT((M59+1-DATE(YEAR(M59+1),1,1))/7+1),"")),INDEX(#REF!,MATCH(M59,#REF!,0),1)))</f>
        <v/>
      </c>
      <c r="T59" s="28" t="str">
        <f t="shared" si="14"/>
        <v>M</v>
      </c>
      <c r="U59" s="29">
        <f t="shared" si="20"/>
        <v>42997</v>
      </c>
      <c r="V59" s="30" t="str">
        <f>IF(MOD(MATCH(U59,Vacances!$A$3:$A$202,1),2)=1," ","")</f>
        <v/>
      </c>
      <c r="W59" s="30" t="str">
        <f>IF(MOD(MATCH(U59,Vacances!$B$3:$B$202,1),2)=1," ","")</f>
        <v/>
      </c>
      <c r="X59" s="30" t="str">
        <f>IF(MOD(MATCH(U59,Vacances!$C$3:$C$202,1),2)=1," ","")</f>
        <v/>
      </c>
      <c r="Y59" s="31" t="str">
        <f>IF(U59="","",CONCATENATE(IF(ISERROR(MATCH(U59,'Jours fériés'!$D$4:$D$203,0)),"",INDEX('Jours fériés'!$A$4:$A$203,MATCH(U59,'Jours fériés'!$D$4:$D$203,0),1))," ",IF(ISERROR(MATCH(U59,#REF!,0)),"",INDEX(#REF!,MATCH(U59,#REF!,0),1))))</f>
        <v xml:space="preserve"> </v>
      </c>
      <c r="Z59" s="32"/>
      <c r="AA59" s="73" t="str">
        <f>IF(U59="","",IF(ISERROR(MATCH(U59,#REF!,0)),IF(WEEKDAY(U59)=5,INT((U59-DATE(YEAR(U59),1,1))/7+1),IF(AND(WEEKDAY(U59)=4,NOT( ISERROR(MATCH(U59+1,#REF!,0)))),INT((U59+1-DATE(YEAR(U59+1),1,1))/7+1),"")),INDEX(#REF!,MATCH(U59,#REF!,0),1)))</f>
        <v/>
      </c>
      <c r="AB59" s="28" t="str">
        <f t="shared" si="15"/>
        <v>J</v>
      </c>
      <c r="AC59" s="29">
        <f t="shared" si="21"/>
        <v>43027</v>
      </c>
      <c r="AD59" s="30" t="str">
        <f>IF(MOD(MATCH(AC59,Vacances!$A$3:$A$202,1),2)=1," ","")</f>
        <v/>
      </c>
      <c r="AE59" s="30" t="str">
        <f>IF(MOD(MATCH(AC59,Vacances!$B$3:$B$202,1),2)=1," ","")</f>
        <v/>
      </c>
      <c r="AF59" s="30" t="str">
        <f>IF(MOD(MATCH(AC59,Vacances!$C$3:$C$202,1),2)=1," ","")</f>
        <v/>
      </c>
      <c r="AG59" s="31" t="str">
        <f>IF(AC59="","",CONCATENATE(IF(ISERROR(MATCH(AC59,'Jours fériés'!$D$4:$D$203,0)),"",INDEX('Jours fériés'!$A$4:$A$203,MATCH(AC59,'Jours fériés'!$D$4:$D$203,0),1))," ",IF(ISERROR(MATCH(AC59,#REF!,0)),"",INDEX(#REF!,MATCH(AC59,#REF!,0),1))))</f>
        <v xml:space="preserve"> </v>
      </c>
      <c r="AH59" s="32"/>
      <c r="AI59" s="73">
        <f>IF(AC59="","",IF(ISERROR(MATCH(AC59,#REF!,0)),IF(WEEKDAY(AC59)=5,INT((AC59-DATE(YEAR(AC59),1,1))/7+1),IF(AND(WEEKDAY(AC59)=4,NOT( ISERROR(MATCH(AC59+1,#REF!,0)))),INT((AC59+1-DATE(YEAR(AC59+1),1,1))/7+1),"")),INDEX(#REF!,MATCH(AC59,#REF!,0),1)))</f>
        <v>42</v>
      </c>
      <c r="AJ59" s="28" t="str">
        <f t="shared" si="16"/>
        <v>D</v>
      </c>
      <c r="AK59" s="29">
        <f t="shared" si="22"/>
        <v>43058</v>
      </c>
      <c r="AL59" s="30" t="str">
        <f>IF(MOD(MATCH(AK59,Vacances!$A$3:$A$202,1),2)=1," ","")</f>
        <v/>
      </c>
      <c r="AM59" s="30" t="str">
        <f>IF(MOD(MATCH(AK59,Vacances!$B$3:$B$202,1),2)=1," ","")</f>
        <v/>
      </c>
      <c r="AN59" s="30" t="str">
        <f>IF(MOD(MATCH(AK59,Vacances!$C$3:$C$202,1),2)=1," ","")</f>
        <v/>
      </c>
      <c r="AO59" s="31" t="str">
        <f>IF(AK59="","",CONCATENATE(IF(ISERROR(MATCH(AK59,'Jours fériés'!$D$4:$D$203,0)),"",INDEX('Jours fériés'!$A$4:$A$203,MATCH(AK59,'Jours fériés'!$D$4:$D$203,0),1))," ",IF(ISERROR(MATCH(AK59,#REF!,0)),"",INDEX(#REF!,MATCH(AK59,#REF!,0),1))))</f>
        <v xml:space="preserve"> </v>
      </c>
      <c r="AP59" s="32"/>
      <c r="AQ59" s="73" t="str">
        <f>IF(AK59="","",IF(ISERROR(MATCH(AK59,#REF!,0)),IF(WEEKDAY(AK59)=5,INT((AK59-DATE(YEAR(AK59),1,1))/7+1),IF(AND(WEEKDAY(AK59)=4,NOT( ISERROR(MATCH(AK59+1,#REF!,0)))),INT((AK59+1-DATE(YEAR(AK59+1),1,1))/7+1),"")),INDEX(#REF!,MATCH(AK59,#REF!,0),1)))</f>
        <v/>
      </c>
      <c r="AR59" s="28" t="str">
        <f t="shared" si="17"/>
        <v>M</v>
      </c>
      <c r="AS59" s="29">
        <f t="shared" si="23"/>
        <v>43088</v>
      </c>
      <c r="AT59" s="30" t="str">
        <f>IF(MOD(MATCH(AS59,Vacances!$A$3:$A$202,1),2)=1," ","")</f>
        <v/>
      </c>
      <c r="AU59" s="30" t="str">
        <f>IF(MOD(MATCH(AS59,Vacances!$B$3:$B$202,1),2)=1," ","")</f>
        <v/>
      </c>
      <c r="AV59" s="30" t="str">
        <f>IF(MOD(MATCH(AS59,Vacances!$C$3:$C$202,1),2)=1," ","")</f>
        <v/>
      </c>
      <c r="AW59" s="31" t="str">
        <f>IF(AS59="","",CONCATENATE(IF(ISERROR(MATCH(AS59,'Jours fériés'!$D$4:$D$203,0)),"",INDEX('Jours fériés'!$A$4:$A$203,MATCH(AS59,'Jours fériés'!$D$4:$D$203,0),1))," ",IF(ISERROR(MATCH(AS59,#REF!,0)),"",INDEX(#REF!,MATCH(AS59,#REF!,0),1))))</f>
        <v xml:space="preserve"> </v>
      </c>
      <c r="AX59" s="32"/>
      <c r="AY59" s="73" t="str">
        <f>IF(AS59="","",IF(ISERROR(MATCH(AS59,#REF!,0)),IF(WEEKDAY(AS59)=5,INT((AS59-DATE(YEAR(AS59),1,1))/7+1),IF(AND(WEEKDAY(AS59)=4,NOT( ISERROR(MATCH(AS59+1,#REF!,0)))),INT((AS59+1-DATE(YEAR(AS59+1),1,1))/7+1),"")),INDEX(#REF!,MATCH(AS59,#REF!,0),1)))</f>
        <v/>
      </c>
    </row>
    <row r="60" spans="4:51" ht="15" customHeight="1">
      <c r="D60" s="28" t="str">
        <f t="shared" si="12"/>
        <v>J</v>
      </c>
      <c r="E60" s="29">
        <f t="shared" si="18"/>
        <v>42936</v>
      </c>
      <c r="F60" s="30" t="str">
        <f>IF(MOD(MATCH(E60,Vacances!$A$3:$A$202,1),2)=1," ","")</f>
        <v xml:space="preserve"> </v>
      </c>
      <c r="G60" s="30" t="str">
        <f>IF(MOD(MATCH(E60,Vacances!$B$3:$B$202,1),2)=1," ","")</f>
        <v xml:space="preserve"> </v>
      </c>
      <c r="H60" s="30" t="str">
        <f>IF(MOD(MATCH(E60,Vacances!$C$3:$C$202,1),2)=1," ","")</f>
        <v xml:space="preserve"> </v>
      </c>
      <c r="I60" s="31" t="str">
        <f>IF(E60="","",CONCATENATE(IF(ISERROR(MATCH(E60,'Jours fériés'!$D$4:$D$203,0)),"",INDEX('Jours fériés'!$A$4:$A$203,MATCH(E60,'Jours fériés'!$D$4:$D$203,0),1))," ",IF(ISERROR(MATCH(E60,#REF!,0)),"",INDEX(#REF!,MATCH(E60,#REF!,0),1))))</f>
        <v xml:space="preserve"> </v>
      </c>
      <c r="J60" s="32"/>
      <c r="K60" s="73">
        <f>IF(E60="","",IF(ISERROR(MATCH(E60,#REF!,0)),IF(WEEKDAY(E60)=5,INT((E60-DATE(YEAR(E60),1,1))/7+1),IF(AND(WEEKDAY(E60)=4,NOT( ISERROR(MATCH(E60+1,#REF!,0)))),INT((E60+1-DATE(YEAR(E60+1),1,1))/7+1),"")),INDEX(#REF!,MATCH(E60,#REF!,0),1)))</f>
        <v>29</v>
      </c>
      <c r="L60" s="28" t="str">
        <f t="shared" si="13"/>
        <v>D</v>
      </c>
      <c r="M60" s="29">
        <f t="shared" si="19"/>
        <v>42967</v>
      </c>
      <c r="N60" s="30" t="str">
        <f>IF(MOD(MATCH(M60,Vacances!$A$3:$A$202,1),2)=1," ","")</f>
        <v xml:space="preserve"> </v>
      </c>
      <c r="O60" s="30" t="str">
        <f>IF(MOD(MATCH(M60,Vacances!$B$3:$B$202,1),2)=1," ","")</f>
        <v xml:space="preserve"> </v>
      </c>
      <c r="P60" s="30" t="str">
        <f>IF(MOD(MATCH(M60,Vacances!$C$3:$C$202,1),2)=1," ","")</f>
        <v xml:space="preserve"> </v>
      </c>
      <c r="Q60" s="31" t="str">
        <f>IF(M60="","",CONCATENATE(IF(ISERROR(MATCH(M60,'Jours fériés'!$D$4:$D$203,0)),"",INDEX('Jours fériés'!$A$4:$A$203,MATCH(M60,'Jours fériés'!$D$4:$D$203,0),1))," ",IF(ISERROR(MATCH(M60,#REF!,0)),"",INDEX(#REF!,MATCH(M60,#REF!,0),1))))</f>
        <v xml:space="preserve"> </v>
      </c>
      <c r="R60" s="32"/>
      <c r="S60" s="73" t="str">
        <f>IF(M60="","",IF(ISERROR(MATCH(M60,#REF!,0)),IF(WEEKDAY(M60)=5,INT((M60-DATE(YEAR(M60),1,1))/7+1),IF(AND(WEEKDAY(M60)=4,NOT( ISERROR(MATCH(M60+1,#REF!,0)))),INT((M60+1-DATE(YEAR(M60+1),1,1))/7+1),"")),INDEX(#REF!,MATCH(M60,#REF!,0),1)))</f>
        <v/>
      </c>
      <c r="T60" s="28" t="str">
        <f t="shared" si="14"/>
        <v>M</v>
      </c>
      <c r="U60" s="29">
        <f t="shared" si="20"/>
        <v>42998</v>
      </c>
      <c r="V60" s="30" t="str">
        <f>IF(MOD(MATCH(U60,Vacances!$A$3:$A$202,1),2)=1," ","")</f>
        <v/>
      </c>
      <c r="W60" s="30" t="str">
        <f>IF(MOD(MATCH(U60,Vacances!$B$3:$B$202,1),2)=1," ","")</f>
        <v/>
      </c>
      <c r="X60" s="30" t="str">
        <f>IF(MOD(MATCH(U60,Vacances!$C$3:$C$202,1),2)=1," ","")</f>
        <v/>
      </c>
      <c r="Y60" s="31" t="str">
        <f>IF(U60="","",CONCATENATE(IF(ISERROR(MATCH(U60,'Jours fériés'!$D$4:$D$203,0)),"",INDEX('Jours fériés'!$A$4:$A$203,MATCH(U60,'Jours fériés'!$D$4:$D$203,0),1))," ",IF(ISERROR(MATCH(U60,#REF!,0)),"",INDEX(#REF!,MATCH(U60,#REF!,0),1))))</f>
        <v xml:space="preserve"> </v>
      </c>
      <c r="Z60" s="32"/>
      <c r="AA60" s="73" t="str">
        <f>IF(U60="","",IF(ISERROR(MATCH(U60,#REF!,0)),IF(WEEKDAY(U60)=5,INT((U60-DATE(YEAR(U60),1,1))/7+1),IF(AND(WEEKDAY(U60)=4,NOT( ISERROR(MATCH(U60+1,#REF!,0)))),INT((U60+1-DATE(YEAR(U60+1),1,1))/7+1),"")),INDEX(#REF!,MATCH(U60,#REF!,0),1)))</f>
        <v/>
      </c>
      <c r="AB60" s="28" t="str">
        <f t="shared" si="15"/>
        <v>V</v>
      </c>
      <c r="AC60" s="29">
        <f t="shared" si="21"/>
        <v>43028</v>
      </c>
      <c r="AD60" s="30" t="str">
        <f>IF(MOD(MATCH(AC60,Vacances!$A$3:$A$202,1),2)=1," ","")</f>
        <v/>
      </c>
      <c r="AE60" s="30" t="str">
        <f>IF(MOD(MATCH(AC60,Vacances!$B$3:$B$202,1),2)=1," ","")</f>
        <v/>
      </c>
      <c r="AF60" s="30" t="str">
        <f>IF(MOD(MATCH(AC60,Vacances!$C$3:$C$202,1),2)=1," ","")</f>
        <v/>
      </c>
      <c r="AG60" s="31" t="str">
        <f>IF(AC60="","",CONCATENATE(IF(ISERROR(MATCH(AC60,'Jours fériés'!$D$4:$D$203,0)),"",INDEX('Jours fériés'!$A$4:$A$203,MATCH(AC60,'Jours fériés'!$D$4:$D$203,0),1))," ",IF(ISERROR(MATCH(AC60,#REF!,0)),"",INDEX(#REF!,MATCH(AC60,#REF!,0),1))))</f>
        <v xml:space="preserve"> </v>
      </c>
      <c r="AH60" s="32"/>
      <c r="AI60" s="73" t="str">
        <f>IF(AC60="","",IF(ISERROR(MATCH(AC60,#REF!,0)),IF(WEEKDAY(AC60)=5,INT((AC60-DATE(YEAR(AC60),1,1))/7+1),IF(AND(WEEKDAY(AC60)=4,NOT( ISERROR(MATCH(AC60+1,#REF!,0)))),INT((AC60+1-DATE(YEAR(AC60+1),1,1))/7+1),"")),INDEX(#REF!,MATCH(AC60,#REF!,0),1)))</f>
        <v/>
      </c>
      <c r="AJ60" s="28" t="str">
        <f t="shared" si="16"/>
        <v>L</v>
      </c>
      <c r="AK60" s="29">
        <f t="shared" si="22"/>
        <v>43059</v>
      </c>
      <c r="AL60" s="30" t="str">
        <f>IF(MOD(MATCH(AK60,Vacances!$A$3:$A$202,1),2)=1," ","")</f>
        <v/>
      </c>
      <c r="AM60" s="30" t="str">
        <f>IF(MOD(MATCH(AK60,Vacances!$B$3:$B$202,1),2)=1," ","")</f>
        <v/>
      </c>
      <c r="AN60" s="30" t="str">
        <f>IF(MOD(MATCH(AK60,Vacances!$C$3:$C$202,1),2)=1," ","")</f>
        <v/>
      </c>
      <c r="AO60" s="31" t="str">
        <f>IF(AK60="","",CONCATENATE(IF(ISERROR(MATCH(AK60,'Jours fériés'!$D$4:$D$203,0)),"",INDEX('Jours fériés'!$A$4:$A$203,MATCH(AK60,'Jours fériés'!$D$4:$D$203,0),1))," ",IF(ISERROR(MATCH(AK60,#REF!,0)),"",INDEX(#REF!,MATCH(AK60,#REF!,0),1))))</f>
        <v xml:space="preserve"> </v>
      </c>
      <c r="AP60" s="32"/>
      <c r="AQ60" s="73" t="str">
        <f>IF(AK60="","",IF(ISERROR(MATCH(AK60,#REF!,0)),IF(WEEKDAY(AK60)=5,INT((AK60-DATE(YEAR(AK60),1,1))/7+1),IF(AND(WEEKDAY(AK60)=4,NOT( ISERROR(MATCH(AK60+1,#REF!,0)))),INT((AK60+1-DATE(YEAR(AK60+1),1,1))/7+1),"")),INDEX(#REF!,MATCH(AK60,#REF!,0),1)))</f>
        <v/>
      </c>
      <c r="AR60" s="28" t="str">
        <f t="shared" si="17"/>
        <v>M</v>
      </c>
      <c r="AS60" s="29">
        <f t="shared" si="23"/>
        <v>43089</v>
      </c>
      <c r="AT60" s="30" t="str">
        <f>IF(MOD(MATCH(AS60,Vacances!$A$3:$A$202,1),2)=1," ","")</f>
        <v/>
      </c>
      <c r="AU60" s="30" t="str">
        <f>IF(MOD(MATCH(AS60,Vacances!$B$3:$B$202,1),2)=1," ","")</f>
        <v/>
      </c>
      <c r="AV60" s="30" t="str">
        <f>IF(MOD(MATCH(AS60,Vacances!$C$3:$C$202,1),2)=1," ","")</f>
        <v/>
      </c>
      <c r="AW60" s="31" t="str">
        <f>IF(AS60="","",CONCATENATE(IF(ISERROR(MATCH(AS60,'Jours fériés'!$D$4:$D$203,0)),"",INDEX('Jours fériés'!$A$4:$A$203,MATCH(AS60,'Jours fériés'!$D$4:$D$203,0),1))," ",IF(ISERROR(MATCH(AS60,#REF!,0)),"",INDEX(#REF!,MATCH(AS60,#REF!,0),1))))</f>
        <v xml:space="preserve"> </v>
      </c>
      <c r="AX60" s="32"/>
      <c r="AY60" s="73" t="str">
        <f>IF(AS60="","",IF(ISERROR(MATCH(AS60,#REF!,0)),IF(WEEKDAY(AS60)=5,INT((AS60-DATE(YEAR(AS60),1,1))/7+1),IF(AND(WEEKDAY(AS60)=4,NOT( ISERROR(MATCH(AS60+1,#REF!,0)))),INT((AS60+1-DATE(YEAR(AS60+1),1,1))/7+1),"")),INDEX(#REF!,MATCH(AS60,#REF!,0),1)))</f>
        <v/>
      </c>
    </row>
    <row r="61" spans="4:51" ht="15" customHeight="1">
      <c r="D61" s="28" t="str">
        <f t="shared" si="12"/>
        <v>V</v>
      </c>
      <c r="E61" s="29">
        <f t="shared" si="18"/>
        <v>42937</v>
      </c>
      <c r="F61" s="30" t="str">
        <f>IF(MOD(MATCH(E61,Vacances!$A$3:$A$202,1),2)=1," ","")</f>
        <v xml:space="preserve"> </v>
      </c>
      <c r="G61" s="30" t="str">
        <f>IF(MOD(MATCH(E61,Vacances!$B$3:$B$202,1),2)=1," ","")</f>
        <v xml:space="preserve"> </v>
      </c>
      <c r="H61" s="30" t="str">
        <f>IF(MOD(MATCH(E61,Vacances!$C$3:$C$202,1),2)=1," ","")</f>
        <v xml:space="preserve"> </v>
      </c>
      <c r="I61" s="31" t="str">
        <f>IF(E61="","",CONCATENATE(IF(ISERROR(MATCH(E61,'Jours fériés'!$D$4:$D$203,0)),"",INDEX('Jours fériés'!$A$4:$A$203,MATCH(E61,'Jours fériés'!$D$4:$D$203,0),1))," ",IF(ISERROR(MATCH(E61,#REF!,0)),"",INDEX(#REF!,MATCH(E61,#REF!,0),1))))</f>
        <v xml:space="preserve"> </v>
      </c>
      <c r="J61" s="32"/>
      <c r="K61" s="73" t="str">
        <f>IF(E61="","",IF(ISERROR(MATCH(E61,#REF!,0)),IF(WEEKDAY(E61)=5,INT((E61-DATE(YEAR(E61),1,1))/7+1),IF(AND(WEEKDAY(E61)=4,NOT( ISERROR(MATCH(E61+1,#REF!,0)))),INT((E61+1-DATE(YEAR(E61+1),1,1))/7+1),"")),INDEX(#REF!,MATCH(E61,#REF!,0),1)))</f>
        <v/>
      </c>
      <c r="L61" s="28" t="str">
        <f t="shared" si="13"/>
        <v>L</v>
      </c>
      <c r="M61" s="29">
        <f t="shared" si="19"/>
        <v>42968</v>
      </c>
      <c r="N61" s="30" t="str">
        <f>IF(MOD(MATCH(M61,Vacances!$A$3:$A$202,1),2)=1," ","")</f>
        <v xml:space="preserve"> </v>
      </c>
      <c r="O61" s="30" t="str">
        <f>IF(MOD(MATCH(M61,Vacances!$B$3:$B$202,1),2)=1," ","")</f>
        <v xml:space="preserve"> </v>
      </c>
      <c r="P61" s="30" t="str">
        <f>IF(MOD(MATCH(M61,Vacances!$C$3:$C$202,1),2)=1," ","")</f>
        <v xml:space="preserve"> </v>
      </c>
      <c r="Q61" s="31" t="str">
        <f>IF(M61="","",CONCATENATE(IF(ISERROR(MATCH(M61,'Jours fériés'!$D$4:$D$203,0)),"",INDEX('Jours fériés'!$A$4:$A$203,MATCH(M61,'Jours fériés'!$D$4:$D$203,0),1))," ",IF(ISERROR(MATCH(M61,#REF!,0)),"",INDEX(#REF!,MATCH(M61,#REF!,0),1))))</f>
        <v xml:space="preserve"> </v>
      </c>
      <c r="R61" s="32"/>
      <c r="S61" s="73" t="str">
        <f>IF(M61="","",IF(ISERROR(MATCH(M61,#REF!,0)),IF(WEEKDAY(M61)=5,INT((M61-DATE(YEAR(M61),1,1))/7+1),IF(AND(WEEKDAY(M61)=4,NOT( ISERROR(MATCH(M61+1,#REF!,0)))),INT((M61+1-DATE(YEAR(M61+1),1,1))/7+1),"")),INDEX(#REF!,MATCH(M61,#REF!,0),1)))</f>
        <v/>
      </c>
      <c r="T61" s="28" t="str">
        <f t="shared" si="14"/>
        <v>J</v>
      </c>
      <c r="U61" s="29">
        <f t="shared" si="20"/>
        <v>42999</v>
      </c>
      <c r="V61" s="30" t="str">
        <f>IF(MOD(MATCH(U61,Vacances!$A$3:$A$202,1),2)=1," ","")</f>
        <v/>
      </c>
      <c r="W61" s="30" t="str">
        <f>IF(MOD(MATCH(U61,Vacances!$B$3:$B$202,1),2)=1," ","")</f>
        <v/>
      </c>
      <c r="X61" s="30" t="str">
        <f>IF(MOD(MATCH(U61,Vacances!$C$3:$C$202,1),2)=1," ","")</f>
        <v/>
      </c>
      <c r="Y61" s="31" t="str">
        <f>IF(U61="","",CONCATENATE(IF(ISERROR(MATCH(U61,'Jours fériés'!$D$4:$D$203,0)),"",INDEX('Jours fériés'!$A$4:$A$203,MATCH(U61,'Jours fériés'!$D$4:$D$203,0),1))," ",IF(ISERROR(MATCH(U61,#REF!,0)),"",INDEX(#REF!,MATCH(U61,#REF!,0),1))))</f>
        <v xml:space="preserve"> </v>
      </c>
      <c r="Z61" s="32"/>
      <c r="AA61" s="73">
        <f>IF(U61="","",IF(ISERROR(MATCH(U61,#REF!,0)),IF(WEEKDAY(U61)=5,INT((U61-DATE(YEAR(U61),1,1))/7+1),IF(AND(WEEKDAY(U61)=4,NOT( ISERROR(MATCH(U61+1,#REF!,0)))),INT((U61+1-DATE(YEAR(U61+1),1,1))/7+1),"")),INDEX(#REF!,MATCH(U61,#REF!,0),1)))</f>
        <v>38</v>
      </c>
      <c r="AB61" s="28" t="str">
        <f t="shared" si="15"/>
        <v>S</v>
      </c>
      <c r="AC61" s="29">
        <f t="shared" si="21"/>
        <v>43029</v>
      </c>
      <c r="AD61" s="30" t="str">
        <f>IF(MOD(MATCH(AC61,Vacances!$A$3:$A$202,1),2)=1," ","")</f>
        <v/>
      </c>
      <c r="AE61" s="30" t="str">
        <f>IF(MOD(MATCH(AC61,Vacances!$B$3:$B$202,1),2)=1," ","")</f>
        <v/>
      </c>
      <c r="AF61" s="30" t="str">
        <f>IF(MOD(MATCH(AC61,Vacances!$C$3:$C$202,1),2)=1," ","")</f>
        <v/>
      </c>
      <c r="AG61" s="31" t="str">
        <f>IF(AC61="","",CONCATENATE(IF(ISERROR(MATCH(AC61,'Jours fériés'!$D$4:$D$203,0)),"",INDEX('Jours fériés'!$A$4:$A$203,MATCH(AC61,'Jours fériés'!$D$4:$D$203,0),1))," ",IF(ISERROR(MATCH(AC61,#REF!,0)),"",INDEX(#REF!,MATCH(AC61,#REF!,0),1))))</f>
        <v xml:space="preserve"> </v>
      </c>
      <c r="AH61" s="32"/>
      <c r="AI61" s="73" t="str">
        <f>IF(AC61="","",IF(ISERROR(MATCH(AC61,#REF!,0)),IF(WEEKDAY(AC61)=5,INT((AC61-DATE(YEAR(AC61),1,1))/7+1),IF(AND(WEEKDAY(AC61)=4,NOT( ISERROR(MATCH(AC61+1,#REF!,0)))),INT((AC61+1-DATE(YEAR(AC61+1),1,1))/7+1),"")),INDEX(#REF!,MATCH(AC61,#REF!,0),1)))</f>
        <v/>
      </c>
      <c r="AJ61" s="28" t="str">
        <f t="shared" si="16"/>
        <v>M</v>
      </c>
      <c r="AK61" s="29">
        <f t="shared" si="22"/>
        <v>43060</v>
      </c>
      <c r="AL61" s="30" t="str">
        <f>IF(MOD(MATCH(AK61,Vacances!$A$3:$A$202,1),2)=1," ","")</f>
        <v/>
      </c>
      <c r="AM61" s="30" t="str">
        <f>IF(MOD(MATCH(AK61,Vacances!$B$3:$B$202,1),2)=1," ","")</f>
        <v/>
      </c>
      <c r="AN61" s="30" t="str">
        <f>IF(MOD(MATCH(AK61,Vacances!$C$3:$C$202,1),2)=1," ","")</f>
        <v/>
      </c>
      <c r="AO61" s="31" t="str">
        <f>IF(AK61="","",CONCATENATE(IF(ISERROR(MATCH(AK61,'Jours fériés'!$D$4:$D$203,0)),"",INDEX('Jours fériés'!$A$4:$A$203,MATCH(AK61,'Jours fériés'!$D$4:$D$203,0),1))," ",IF(ISERROR(MATCH(AK61,#REF!,0)),"",INDEX(#REF!,MATCH(AK61,#REF!,0),1))))</f>
        <v xml:space="preserve"> </v>
      </c>
      <c r="AP61" s="32"/>
      <c r="AQ61" s="73" t="str">
        <f>IF(AK61="","",IF(ISERROR(MATCH(AK61,#REF!,0)),IF(WEEKDAY(AK61)=5,INT((AK61-DATE(YEAR(AK61),1,1))/7+1),IF(AND(WEEKDAY(AK61)=4,NOT( ISERROR(MATCH(AK61+1,#REF!,0)))),INT((AK61+1-DATE(YEAR(AK61+1),1,1))/7+1),"")),INDEX(#REF!,MATCH(AK61,#REF!,0),1)))</f>
        <v/>
      </c>
      <c r="AR61" s="28" t="str">
        <f t="shared" si="17"/>
        <v>J</v>
      </c>
      <c r="AS61" s="29">
        <f t="shared" si="23"/>
        <v>43090</v>
      </c>
      <c r="AT61" s="30" t="str">
        <f>IF(MOD(MATCH(AS61,Vacances!$A$3:$A$202,1),2)=1," ","")</f>
        <v/>
      </c>
      <c r="AU61" s="30" t="str">
        <f>IF(MOD(MATCH(AS61,Vacances!$B$3:$B$202,1),2)=1," ","")</f>
        <v/>
      </c>
      <c r="AV61" s="30" t="str">
        <f>IF(MOD(MATCH(AS61,Vacances!$C$3:$C$202,1),2)=1," ","")</f>
        <v/>
      </c>
      <c r="AW61" s="31" t="str">
        <f>IF(AS61="","",CONCATENATE(IF(ISERROR(MATCH(AS61,'Jours fériés'!$D$4:$D$203,0)),"",INDEX('Jours fériés'!$A$4:$A$203,MATCH(AS61,'Jours fériés'!$D$4:$D$203,0),1))," ",IF(ISERROR(MATCH(AS61,#REF!,0)),"",INDEX(#REF!,MATCH(AS61,#REF!,0),1))))</f>
        <v xml:space="preserve"> </v>
      </c>
      <c r="AX61" s="32"/>
      <c r="AY61" s="73">
        <f>IF(AS61="","",IF(ISERROR(MATCH(AS61,#REF!,0)),IF(WEEKDAY(AS61)=5,INT((AS61-DATE(YEAR(AS61),1,1))/7+1),IF(AND(WEEKDAY(AS61)=4,NOT( ISERROR(MATCH(AS61+1,#REF!,0)))),INT((AS61+1-DATE(YEAR(AS61+1),1,1))/7+1),"")),INDEX(#REF!,MATCH(AS61,#REF!,0),1)))</f>
        <v>51</v>
      </c>
    </row>
    <row r="62" spans="4:51" ht="15" customHeight="1">
      <c r="D62" s="28" t="str">
        <f t="shared" si="12"/>
        <v>S</v>
      </c>
      <c r="E62" s="29">
        <f t="shared" si="18"/>
        <v>42938</v>
      </c>
      <c r="F62" s="30" t="str">
        <f>IF(MOD(MATCH(E62,Vacances!$A$3:$A$202,1),2)=1," ","")</f>
        <v xml:space="preserve"> </v>
      </c>
      <c r="G62" s="30" t="str">
        <f>IF(MOD(MATCH(E62,Vacances!$B$3:$B$202,1),2)=1," ","")</f>
        <v xml:space="preserve"> </v>
      </c>
      <c r="H62" s="30" t="str">
        <f>IF(MOD(MATCH(E62,Vacances!$C$3:$C$202,1),2)=1," ","")</f>
        <v xml:space="preserve"> </v>
      </c>
      <c r="I62" s="31" t="str">
        <f>IF(E62="","",CONCATENATE(IF(ISERROR(MATCH(E62,'Jours fériés'!$D$4:$D$203,0)),"",INDEX('Jours fériés'!$A$4:$A$203,MATCH(E62,'Jours fériés'!$D$4:$D$203,0),1))," ",IF(ISERROR(MATCH(E62,#REF!,0)),"",INDEX(#REF!,MATCH(E62,#REF!,0),1))))</f>
        <v xml:space="preserve"> </v>
      </c>
      <c r="J62" s="32"/>
      <c r="K62" s="73" t="str">
        <f>IF(E62="","",IF(ISERROR(MATCH(E62,#REF!,0)),IF(WEEKDAY(E62)=5,INT((E62-DATE(YEAR(E62),1,1))/7+1),IF(AND(WEEKDAY(E62)=4,NOT( ISERROR(MATCH(E62+1,#REF!,0)))),INT((E62+1-DATE(YEAR(E62+1),1,1))/7+1),"")),INDEX(#REF!,MATCH(E62,#REF!,0),1)))</f>
        <v/>
      </c>
      <c r="L62" s="28" t="str">
        <f t="shared" si="13"/>
        <v>M</v>
      </c>
      <c r="M62" s="29">
        <f t="shared" si="19"/>
        <v>42969</v>
      </c>
      <c r="N62" s="30" t="str">
        <f>IF(MOD(MATCH(M62,Vacances!$A$3:$A$202,1),2)=1," ","")</f>
        <v xml:space="preserve"> </v>
      </c>
      <c r="O62" s="30" t="str">
        <f>IF(MOD(MATCH(M62,Vacances!$B$3:$B$202,1),2)=1," ","")</f>
        <v xml:space="preserve"> </v>
      </c>
      <c r="P62" s="30" t="str">
        <f>IF(MOD(MATCH(M62,Vacances!$C$3:$C$202,1),2)=1," ","")</f>
        <v xml:space="preserve"> </v>
      </c>
      <c r="Q62" s="31" t="str">
        <f>IF(M62="","",CONCATENATE(IF(ISERROR(MATCH(M62,'Jours fériés'!$D$4:$D$203,0)),"",INDEX('Jours fériés'!$A$4:$A$203,MATCH(M62,'Jours fériés'!$D$4:$D$203,0),1))," ",IF(ISERROR(MATCH(M62,#REF!,0)),"",INDEX(#REF!,MATCH(M62,#REF!,0),1))))</f>
        <v xml:space="preserve"> </v>
      </c>
      <c r="R62" s="32"/>
      <c r="S62" s="73" t="str">
        <f>IF(M62="","",IF(ISERROR(MATCH(M62,#REF!,0)),IF(WEEKDAY(M62)=5,INT((M62-DATE(YEAR(M62),1,1))/7+1),IF(AND(WEEKDAY(M62)=4,NOT( ISERROR(MATCH(M62+1,#REF!,0)))),INT((M62+1-DATE(YEAR(M62+1),1,1))/7+1),"")),INDEX(#REF!,MATCH(M62,#REF!,0),1)))</f>
        <v/>
      </c>
      <c r="T62" s="28" t="str">
        <f t="shared" si="14"/>
        <v>V</v>
      </c>
      <c r="U62" s="29">
        <f t="shared" si="20"/>
        <v>43000</v>
      </c>
      <c r="V62" s="30" t="str">
        <f>IF(MOD(MATCH(U62,Vacances!$A$3:$A$202,1),2)=1," ","")</f>
        <v/>
      </c>
      <c r="W62" s="30" t="str">
        <f>IF(MOD(MATCH(U62,Vacances!$B$3:$B$202,1),2)=1," ","")</f>
        <v/>
      </c>
      <c r="X62" s="30" t="str">
        <f>IF(MOD(MATCH(U62,Vacances!$C$3:$C$202,1),2)=1," ","")</f>
        <v/>
      </c>
      <c r="Y62" s="31" t="str">
        <f>IF(U62="","",CONCATENATE(IF(ISERROR(MATCH(U62,'Jours fériés'!$D$4:$D$203,0)),"",INDEX('Jours fériés'!$A$4:$A$203,MATCH(U62,'Jours fériés'!$D$4:$D$203,0),1))," ",IF(ISERROR(MATCH(U62,#REF!,0)),"",INDEX(#REF!,MATCH(U62,#REF!,0),1))))</f>
        <v xml:space="preserve"> </v>
      </c>
      <c r="Z62" s="32"/>
      <c r="AA62" s="73" t="str">
        <f>IF(U62="","",IF(ISERROR(MATCH(U62,#REF!,0)),IF(WEEKDAY(U62)=5,INT((U62-DATE(YEAR(U62),1,1))/7+1),IF(AND(WEEKDAY(U62)=4,NOT( ISERROR(MATCH(U62+1,#REF!,0)))),INT((U62+1-DATE(YEAR(U62+1),1,1))/7+1),"")),INDEX(#REF!,MATCH(U62,#REF!,0),1)))</f>
        <v/>
      </c>
      <c r="AB62" s="28" t="str">
        <f t="shared" si="15"/>
        <v>D</v>
      </c>
      <c r="AC62" s="29">
        <f t="shared" si="21"/>
        <v>43030</v>
      </c>
      <c r="AD62" s="30" t="str">
        <f>IF(MOD(MATCH(AC62,Vacances!$A$3:$A$202,1),2)=1," ","")</f>
        <v xml:space="preserve"> </v>
      </c>
      <c r="AE62" s="30" t="str">
        <f>IF(MOD(MATCH(AC62,Vacances!$B$3:$B$202,1),2)=1," ","")</f>
        <v xml:space="preserve"> </v>
      </c>
      <c r="AF62" s="30" t="str">
        <f>IF(MOD(MATCH(AC62,Vacances!$C$3:$C$202,1),2)=1," ","")</f>
        <v xml:space="preserve"> </v>
      </c>
      <c r="AG62" s="31" t="str">
        <f>IF(AC62="","",CONCATENATE(IF(ISERROR(MATCH(AC62,'Jours fériés'!$D$4:$D$203,0)),"",INDEX('Jours fériés'!$A$4:$A$203,MATCH(AC62,'Jours fériés'!$D$4:$D$203,0),1))," ",IF(ISERROR(MATCH(AC62,#REF!,0)),"",INDEX(#REF!,MATCH(AC62,#REF!,0),1))))</f>
        <v xml:space="preserve"> </v>
      </c>
      <c r="AH62" s="32"/>
      <c r="AI62" s="73" t="str">
        <f>IF(AC62="","",IF(ISERROR(MATCH(AC62,#REF!,0)),IF(WEEKDAY(AC62)=5,INT((AC62-DATE(YEAR(AC62),1,1))/7+1),IF(AND(WEEKDAY(AC62)=4,NOT( ISERROR(MATCH(AC62+1,#REF!,0)))),INT((AC62+1-DATE(YEAR(AC62+1),1,1))/7+1),"")),INDEX(#REF!,MATCH(AC62,#REF!,0),1)))</f>
        <v/>
      </c>
      <c r="AJ62" s="28" t="str">
        <f t="shared" si="16"/>
        <v>M</v>
      </c>
      <c r="AK62" s="29">
        <f t="shared" si="22"/>
        <v>43061</v>
      </c>
      <c r="AL62" s="30" t="str">
        <f>IF(MOD(MATCH(AK62,Vacances!$A$3:$A$202,1),2)=1," ","")</f>
        <v/>
      </c>
      <c r="AM62" s="30" t="str">
        <f>IF(MOD(MATCH(AK62,Vacances!$B$3:$B$202,1),2)=1," ","")</f>
        <v/>
      </c>
      <c r="AN62" s="30" t="str">
        <f>IF(MOD(MATCH(AK62,Vacances!$C$3:$C$202,1),2)=1," ","")</f>
        <v/>
      </c>
      <c r="AO62" s="31" t="str">
        <f>IF(AK62="","",CONCATENATE(IF(ISERROR(MATCH(AK62,'Jours fériés'!$D$4:$D$203,0)),"",INDEX('Jours fériés'!$A$4:$A$203,MATCH(AK62,'Jours fériés'!$D$4:$D$203,0),1))," ",IF(ISERROR(MATCH(AK62,#REF!,0)),"",INDEX(#REF!,MATCH(AK62,#REF!,0),1))))</f>
        <v xml:space="preserve"> </v>
      </c>
      <c r="AP62" s="32"/>
      <c r="AQ62" s="73" t="str">
        <f>IF(AK62="","",IF(ISERROR(MATCH(AK62,#REF!,0)),IF(WEEKDAY(AK62)=5,INT((AK62-DATE(YEAR(AK62),1,1))/7+1),IF(AND(WEEKDAY(AK62)=4,NOT( ISERROR(MATCH(AK62+1,#REF!,0)))),INT((AK62+1-DATE(YEAR(AK62+1),1,1))/7+1),"")),INDEX(#REF!,MATCH(AK62,#REF!,0),1)))</f>
        <v/>
      </c>
      <c r="AR62" s="28" t="str">
        <f t="shared" si="17"/>
        <v>V</v>
      </c>
      <c r="AS62" s="29">
        <f t="shared" si="23"/>
        <v>43091</v>
      </c>
      <c r="AT62" s="30" t="str">
        <f>IF(MOD(MATCH(AS62,Vacances!$A$3:$A$202,1),2)=1," ","")</f>
        <v/>
      </c>
      <c r="AU62" s="30" t="str">
        <f>IF(MOD(MATCH(AS62,Vacances!$B$3:$B$202,1),2)=1," ","")</f>
        <v/>
      </c>
      <c r="AV62" s="30" t="str">
        <f>IF(MOD(MATCH(AS62,Vacances!$C$3:$C$202,1),2)=1," ","")</f>
        <v/>
      </c>
      <c r="AW62" s="31" t="str">
        <f>IF(AS62="","",CONCATENATE(IF(ISERROR(MATCH(AS62,'Jours fériés'!$D$4:$D$203,0)),"",INDEX('Jours fériés'!$A$4:$A$203,MATCH(AS62,'Jours fériés'!$D$4:$D$203,0),1))," ",IF(ISERROR(MATCH(AS62,#REF!,0)),"",INDEX(#REF!,MATCH(AS62,#REF!,0),1))))</f>
        <v xml:space="preserve"> </v>
      </c>
      <c r="AX62" s="32"/>
      <c r="AY62" s="73" t="str">
        <f>IF(AS62="","",IF(ISERROR(MATCH(AS62,#REF!,0)),IF(WEEKDAY(AS62)=5,INT((AS62-DATE(YEAR(AS62),1,1))/7+1),IF(AND(WEEKDAY(AS62)=4,NOT( ISERROR(MATCH(AS62+1,#REF!,0)))),INT((AS62+1-DATE(YEAR(AS62+1),1,1))/7+1),"")),INDEX(#REF!,MATCH(AS62,#REF!,0),1)))</f>
        <v/>
      </c>
    </row>
    <row r="63" spans="4:51" ht="15" customHeight="1">
      <c r="D63" s="28" t="str">
        <f t="shared" si="12"/>
        <v>D</v>
      </c>
      <c r="E63" s="29">
        <f t="shared" si="18"/>
        <v>42939</v>
      </c>
      <c r="F63" s="30" t="str">
        <f>IF(MOD(MATCH(E63,Vacances!$A$3:$A$202,1),2)=1," ","")</f>
        <v xml:space="preserve"> </v>
      </c>
      <c r="G63" s="30" t="str">
        <f>IF(MOD(MATCH(E63,Vacances!$B$3:$B$202,1),2)=1," ","")</f>
        <v xml:space="preserve"> </v>
      </c>
      <c r="H63" s="30" t="str">
        <f>IF(MOD(MATCH(E63,Vacances!$C$3:$C$202,1),2)=1," ","")</f>
        <v xml:space="preserve"> </v>
      </c>
      <c r="I63" s="31" t="str">
        <f>IF(E63="","",CONCATENATE(IF(ISERROR(MATCH(E63,'Jours fériés'!$D$4:$D$203,0)),"",INDEX('Jours fériés'!$A$4:$A$203,MATCH(E63,'Jours fériés'!$D$4:$D$203,0),1))," ",IF(ISERROR(MATCH(E63,#REF!,0)),"",INDEX(#REF!,MATCH(E63,#REF!,0),1))))</f>
        <v xml:space="preserve"> </v>
      </c>
      <c r="J63" s="32"/>
      <c r="K63" s="73" t="str">
        <f>IF(E63="","",IF(ISERROR(MATCH(E63,#REF!,0)),IF(WEEKDAY(E63)=5,INT((E63-DATE(YEAR(E63),1,1))/7+1),IF(AND(WEEKDAY(E63)=4,NOT( ISERROR(MATCH(E63+1,#REF!,0)))),INT((E63+1-DATE(YEAR(E63+1),1,1))/7+1),"")),INDEX(#REF!,MATCH(E63,#REF!,0),1)))</f>
        <v/>
      </c>
      <c r="L63" s="28" t="str">
        <f t="shared" si="13"/>
        <v>M</v>
      </c>
      <c r="M63" s="29">
        <f t="shared" si="19"/>
        <v>42970</v>
      </c>
      <c r="N63" s="30" t="str">
        <f>IF(MOD(MATCH(M63,Vacances!$A$3:$A$202,1),2)=1," ","")</f>
        <v xml:space="preserve"> </v>
      </c>
      <c r="O63" s="30" t="str">
        <f>IF(MOD(MATCH(M63,Vacances!$B$3:$B$202,1),2)=1," ","")</f>
        <v xml:space="preserve"> </v>
      </c>
      <c r="P63" s="30" t="str">
        <f>IF(MOD(MATCH(M63,Vacances!$C$3:$C$202,1),2)=1," ","")</f>
        <v xml:space="preserve"> </v>
      </c>
      <c r="Q63" s="31" t="str">
        <f>IF(M63="","",CONCATENATE(IF(ISERROR(MATCH(M63,'Jours fériés'!$D$4:$D$203,0)),"",INDEX('Jours fériés'!$A$4:$A$203,MATCH(M63,'Jours fériés'!$D$4:$D$203,0),1))," ",IF(ISERROR(MATCH(M63,#REF!,0)),"",INDEX(#REF!,MATCH(M63,#REF!,0),1))))</f>
        <v xml:space="preserve"> </v>
      </c>
      <c r="R63" s="32"/>
      <c r="S63" s="73" t="str">
        <f>IF(M63="","",IF(ISERROR(MATCH(M63,#REF!,0)),IF(WEEKDAY(M63)=5,INT((M63-DATE(YEAR(M63),1,1))/7+1),IF(AND(WEEKDAY(M63)=4,NOT( ISERROR(MATCH(M63+1,#REF!,0)))),INT((M63+1-DATE(YEAR(M63+1),1,1))/7+1),"")),INDEX(#REF!,MATCH(M63,#REF!,0),1)))</f>
        <v/>
      </c>
      <c r="T63" s="28" t="str">
        <f t="shared" si="14"/>
        <v>S</v>
      </c>
      <c r="U63" s="29">
        <f t="shared" si="20"/>
        <v>43001</v>
      </c>
      <c r="V63" s="30" t="str">
        <f>IF(MOD(MATCH(U63,Vacances!$A$3:$A$202,1),2)=1," ","")</f>
        <v/>
      </c>
      <c r="W63" s="30" t="str">
        <f>IF(MOD(MATCH(U63,Vacances!$B$3:$B$202,1),2)=1," ","")</f>
        <v/>
      </c>
      <c r="X63" s="30" t="str">
        <f>IF(MOD(MATCH(U63,Vacances!$C$3:$C$202,1),2)=1," ","")</f>
        <v/>
      </c>
      <c r="Y63" s="31" t="str">
        <f>IF(U63="","",CONCATENATE(IF(ISERROR(MATCH(U63,'Jours fériés'!$D$4:$D$203,0)),"",INDEX('Jours fériés'!$A$4:$A$203,MATCH(U63,'Jours fériés'!$D$4:$D$203,0),1))," ",IF(ISERROR(MATCH(U63,#REF!,0)),"",INDEX(#REF!,MATCH(U63,#REF!,0),1))))</f>
        <v xml:space="preserve"> </v>
      </c>
      <c r="Z63" s="32"/>
      <c r="AA63" s="73" t="str">
        <f>IF(U63="","",IF(ISERROR(MATCH(U63,#REF!,0)),IF(WEEKDAY(U63)=5,INT((U63-DATE(YEAR(U63),1,1))/7+1),IF(AND(WEEKDAY(U63)=4,NOT( ISERROR(MATCH(U63+1,#REF!,0)))),INT((U63+1-DATE(YEAR(U63+1),1,1))/7+1),"")),INDEX(#REF!,MATCH(U63,#REF!,0),1)))</f>
        <v/>
      </c>
      <c r="AB63" s="28" t="str">
        <f t="shared" si="15"/>
        <v>L</v>
      </c>
      <c r="AC63" s="29">
        <f t="shared" si="21"/>
        <v>43031</v>
      </c>
      <c r="AD63" s="30" t="str">
        <f>IF(MOD(MATCH(AC63,Vacances!$A$3:$A$202,1),2)=1," ","")</f>
        <v xml:space="preserve"> </v>
      </c>
      <c r="AE63" s="30" t="str">
        <f>IF(MOD(MATCH(AC63,Vacances!$B$3:$B$202,1),2)=1," ","")</f>
        <v xml:space="preserve"> </v>
      </c>
      <c r="AF63" s="30" t="str">
        <f>IF(MOD(MATCH(AC63,Vacances!$C$3:$C$202,1),2)=1," ","")</f>
        <v xml:space="preserve"> </v>
      </c>
      <c r="AG63" s="31" t="str">
        <f>IF(AC63="","",CONCATENATE(IF(ISERROR(MATCH(AC63,'Jours fériés'!$D$4:$D$203,0)),"",INDEX('Jours fériés'!$A$4:$A$203,MATCH(AC63,'Jours fériés'!$D$4:$D$203,0),1))," ",IF(ISERROR(MATCH(AC63,#REF!,0)),"",INDEX(#REF!,MATCH(AC63,#REF!,0),1))))</f>
        <v xml:space="preserve"> </v>
      </c>
      <c r="AH63" s="32"/>
      <c r="AI63" s="73" t="str">
        <f>IF(AC63="","",IF(ISERROR(MATCH(AC63,#REF!,0)),IF(WEEKDAY(AC63)=5,INT((AC63-DATE(YEAR(AC63),1,1))/7+1),IF(AND(WEEKDAY(AC63)=4,NOT( ISERROR(MATCH(AC63+1,#REF!,0)))),INT((AC63+1-DATE(YEAR(AC63+1),1,1))/7+1),"")),INDEX(#REF!,MATCH(AC63,#REF!,0),1)))</f>
        <v/>
      </c>
      <c r="AJ63" s="28" t="str">
        <f t="shared" si="16"/>
        <v>J</v>
      </c>
      <c r="AK63" s="29">
        <f t="shared" si="22"/>
        <v>43062</v>
      </c>
      <c r="AL63" s="30" t="str">
        <f>IF(MOD(MATCH(AK63,Vacances!$A$3:$A$202,1),2)=1," ","")</f>
        <v/>
      </c>
      <c r="AM63" s="30" t="str">
        <f>IF(MOD(MATCH(AK63,Vacances!$B$3:$B$202,1),2)=1," ","")</f>
        <v/>
      </c>
      <c r="AN63" s="30" t="str">
        <f>IF(MOD(MATCH(AK63,Vacances!$C$3:$C$202,1),2)=1," ","")</f>
        <v/>
      </c>
      <c r="AO63" s="31" t="str">
        <f>IF(AK63="","",CONCATENATE(IF(ISERROR(MATCH(AK63,'Jours fériés'!$D$4:$D$203,0)),"",INDEX('Jours fériés'!$A$4:$A$203,MATCH(AK63,'Jours fériés'!$D$4:$D$203,0),1))," ",IF(ISERROR(MATCH(AK63,#REF!,0)),"",INDEX(#REF!,MATCH(AK63,#REF!,0),1))))</f>
        <v xml:space="preserve"> </v>
      </c>
      <c r="AP63" s="32"/>
      <c r="AQ63" s="73">
        <f>IF(AK63="","",IF(ISERROR(MATCH(AK63,#REF!,0)),IF(WEEKDAY(AK63)=5,INT((AK63-DATE(YEAR(AK63),1,1))/7+1),IF(AND(WEEKDAY(AK63)=4,NOT( ISERROR(MATCH(AK63+1,#REF!,0)))),INT((AK63+1-DATE(YEAR(AK63+1),1,1))/7+1),"")),INDEX(#REF!,MATCH(AK63,#REF!,0),1)))</f>
        <v>47</v>
      </c>
      <c r="AR63" s="28" t="str">
        <f t="shared" si="17"/>
        <v>S</v>
      </c>
      <c r="AS63" s="29">
        <f t="shared" si="23"/>
        <v>43092</v>
      </c>
      <c r="AT63" s="30" t="str">
        <f>IF(MOD(MATCH(AS63,Vacances!$A$3:$A$202,1),2)=1," ","")</f>
        <v/>
      </c>
      <c r="AU63" s="30" t="str">
        <f>IF(MOD(MATCH(AS63,Vacances!$B$3:$B$202,1),2)=1," ","")</f>
        <v/>
      </c>
      <c r="AV63" s="30" t="str">
        <f>IF(MOD(MATCH(AS63,Vacances!$C$3:$C$202,1),2)=1," ","")</f>
        <v/>
      </c>
      <c r="AW63" s="31" t="str">
        <f>IF(AS63="","",CONCATENATE(IF(ISERROR(MATCH(AS63,'Jours fériés'!$D$4:$D$203,0)),"",INDEX('Jours fériés'!$A$4:$A$203,MATCH(AS63,'Jours fériés'!$D$4:$D$203,0),1))," ",IF(ISERROR(MATCH(AS63,#REF!,0)),"",INDEX(#REF!,MATCH(AS63,#REF!,0),1))))</f>
        <v xml:space="preserve"> </v>
      </c>
      <c r="AX63" s="32"/>
      <c r="AY63" s="73" t="str">
        <f>IF(AS63="","",IF(ISERROR(MATCH(AS63,#REF!,0)),IF(WEEKDAY(AS63)=5,INT((AS63-DATE(YEAR(AS63),1,1))/7+1),IF(AND(WEEKDAY(AS63)=4,NOT( ISERROR(MATCH(AS63+1,#REF!,0)))),INT((AS63+1-DATE(YEAR(AS63+1),1,1))/7+1),"")),INDEX(#REF!,MATCH(AS63,#REF!,0),1)))</f>
        <v/>
      </c>
    </row>
    <row r="64" spans="4:51" ht="15" customHeight="1">
      <c r="D64" s="28" t="str">
        <f t="shared" si="12"/>
        <v>L</v>
      </c>
      <c r="E64" s="29">
        <f t="shared" si="18"/>
        <v>42940</v>
      </c>
      <c r="F64" s="30" t="str">
        <f>IF(MOD(MATCH(E64,Vacances!$A$3:$A$202,1),2)=1," ","")</f>
        <v xml:space="preserve"> </v>
      </c>
      <c r="G64" s="30" t="str">
        <f>IF(MOD(MATCH(E64,Vacances!$B$3:$B$202,1),2)=1," ","")</f>
        <v xml:space="preserve"> </v>
      </c>
      <c r="H64" s="30" t="str">
        <f>IF(MOD(MATCH(E64,Vacances!$C$3:$C$202,1),2)=1," ","")</f>
        <v xml:space="preserve"> </v>
      </c>
      <c r="I64" s="31" t="str">
        <f>IF(E64="","",CONCATENATE(IF(ISERROR(MATCH(E64,'Jours fériés'!$D$4:$D$203,0)),"",INDEX('Jours fériés'!$A$4:$A$203,MATCH(E64,'Jours fériés'!$D$4:$D$203,0),1))," ",IF(ISERROR(MATCH(E64,#REF!,0)),"",INDEX(#REF!,MATCH(E64,#REF!,0),1))))</f>
        <v xml:space="preserve"> </v>
      </c>
      <c r="J64" s="32"/>
      <c r="K64" s="73" t="str">
        <f>IF(E64="","",IF(ISERROR(MATCH(E64,#REF!,0)),IF(WEEKDAY(E64)=5,INT((E64-DATE(YEAR(E64),1,1))/7+1),IF(AND(WEEKDAY(E64)=4,NOT( ISERROR(MATCH(E64+1,#REF!,0)))),INT((E64+1-DATE(YEAR(E64+1),1,1))/7+1),"")),INDEX(#REF!,MATCH(E64,#REF!,0),1)))</f>
        <v/>
      </c>
      <c r="L64" s="28" t="str">
        <f t="shared" si="13"/>
        <v>J</v>
      </c>
      <c r="M64" s="29">
        <f t="shared" si="19"/>
        <v>42971</v>
      </c>
      <c r="N64" s="30" t="str">
        <f>IF(MOD(MATCH(M64,Vacances!$A$3:$A$202,1),2)=1," ","")</f>
        <v xml:space="preserve"> </v>
      </c>
      <c r="O64" s="30" t="str">
        <f>IF(MOD(MATCH(M64,Vacances!$B$3:$B$202,1),2)=1," ","")</f>
        <v xml:space="preserve"> </v>
      </c>
      <c r="P64" s="30" t="str">
        <f>IF(MOD(MATCH(M64,Vacances!$C$3:$C$202,1),2)=1," ","")</f>
        <v xml:space="preserve"> </v>
      </c>
      <c r="Q64" s="31" t="str">
        <f>IF(M64="","",CONCATENATE(IF(ISERROR(MATCH(M64,'Jours fériés'!$D$4:$D$203,0)),"",INDEX('Jours fériés'!$A$4:$A$203,MATCH(M64,'Jours fériés'!$D$4:$D$203,0),1))," ",IF(ISERROR(MATCH(M64,#REF!,0)),"",INDEX(#REF!,MATCH(M64,#REF!,0),1))))</f>
        <v xml:space="preserve"> </v>
      </c>
      <c r="R64" s="32"/>
      <c r="S64" s="73">
        <f>IF(M64="","",IF(ISERROR(MATCH(M64,#REF!,0)),IF(WEEKDAY(M64)=5,INT((M64-DATE(YEAR(M64),1,1))/7+1),IF(AND(WEEKDAY(M64)=4,NOT( ISERROR(MATCH(M64+1,#REF!,0)))),INT((M64+1-DATE(YEAR(M64+1),1,1))/7+1),"")),INDEX(#REF!,MATCH(M64,#REF!,0),1)))</f>
        <v>34</v>
      </c>
      <c r="T64" s="28" t="str">
        <f t="shared" si="14"/>
        <v>D</v>
      </c>
      <c r="U64" s="29">
        <f t="shared" si="20"/>
        <v>43002</v>
      </c>
      <c r="V64" s="30" t="str">
        <f>IF(MOD(MATCH(U64,Vacances!$A$3:$A$202,1),2)=1," ","")</f>
        <v/>
      </c>
      <c r="W64" s="30" t="str">
        <f>IF(MOD(MATCH(U64,Vacances!$B$3:$B$202,1),2)=1," ","")</f>
        <v/>
      </c>
      <c r="X64" s="30" t="str">
        <f>IF(MOD(MATCH(U64,Vacances!$C$3:$C$202,1),2)=1," ","")</f>
        <v/>
      </c>
      <c r="Y64" s="31" t="str">
        <f>IF(U64="","",CONCATENATE(IF(ISERROR(MATCH(U64,'Jours fériés'!$D$4:$D$203,0)),"",INDEX('Jours fériés'!$A$4:$A$203,MATCH(U64,'Jours fériés'!$D$4:$D$203,0),1))," ",IF(ISERROR(MATCH(U64,#REF!,0)),"",INDEX(#REF!,MATCH(U64,#REF!,0),1))))</f>
        <v xml:space="preserve"> </v>
      </c>
      <c r="Z64" s="32"/>
      <c r="AA64" s="73" t="str">
        <f>IF(U64="","",IF(ISERROR(MATCH(U64,#REF!,0)),IF(WEEKDAY(U64)=5,INT((U64-DATE(YEAR(U64),1,1))/7+1),IF(AND(WEEKDAY(U64)=4,NOT( ISERROR(MATCH(U64+1,#REF!,0)))),INT((U64+1-DATE(YEAR(U64+1),1,1))/7+1),"")),INDEX(#REF!,MATCH(U64,#REF!,0),1)))</f>
        <v/>
      </c>
      <c r="AB64" s="28" t="str">
        <f t="shared" si="15"/>
        <v>M</v>
      </c>
      <c r="AC64" s="29">
        <f t="shared" si="21"/>
        <v>43032</v>
      </c>
      <c r="AD64" s="30" t="str">
        <f>IF(MOD(MATCH(AC64,Vacances!$A$3:$A$202,1),2)=1," ","")</f>
        <v xml:space="preserve"> </v>
      </c>
      <c r="AE64" s="30" t="str">
        <f>IF(MOD(MATCH(AC64,Vacances!$B$3:$B$202,1),2)=1," ","")</f>
        <v xml:space="preserve"> </v>
      </c>
      <c r="AF64" s="30" t="str">
        <f>IF(MOD(MATCH(AC64,Vacances!$C$3:$C$202,1),2)=1," ","")</f>
        <v xml:space="preserve"> </v>
      </c>
      <c r="AG64" s="31" t="str">
        <f>IF(AC64="","",CONCATENATE(IF(ISERROR(MATCH(AC64,'Jours fériés'!$D$4:$D$203,0)),"",INDEX('Jours fériés'!$A$4:$A$203,MATCH(AC64,'Jours fériés'!$D$4:$D$203,0),1))," ",IF(ISERROR(MATCH(AC64,#REF!,0)),"",INDEX(#REF!,MATCH(AC64,#REF!,0),1))))</f>
        <v xml:space="preserve"> </v>
      </c>
      <c r="AH64" s="32"/>
      <c r="AI64" s="73" t="str">
        <f>IF(AC64="","",IF(ISERROR(MATCH(AC64,#REF!,0)),IF(WEEKDAY(AC64)=5,INT((AC64-DATE(YEAR(AC64),1,1))/7+1),IF(AND(WEEKDAY(AC64)=4,NOT( ISERROR(MATCH(AC64+1,#REF!,0)))),INT((AC64+1-DATE(YEAR(AC64+1),1,1))/7+1),"")),INDEX(#REF!,MATCH(AC64,#REF!,0),1)))</f>
        <v/>
      </c>
      <c r="AJ64" s="28" t="str">
        <f t="shared" si="16"/>
        <v>V</v>
      </c>
      <c r="AK64" s="29">
        <f t="shared" si="22"/>
        <v>43063</v>
      </c>
      <c r="AL64" s="30" t="str">
        <f>IF(MOD(MATCH(AK64,Vacances!$A$3:$A$202,1),2)=1," ","")</f>
        <v/>
      </c>
      <c r="AM64" s="30" t="str">
        <f>IF(MOD(MATCH(AK64,Vacances!$B$3:$B$202,1),2)=1," ","")</f>
        <v/>
      </c>
      <c r="AN64" s="30" t="str">
        <f>IF(MOD(MATCH(AK64,Vacances!$C$3:$C$202,1),2)=1," ","")</f>
        <v/>
      </c>
      <c r="AO64" s="31" t="str">
        <f>IF(AK64="","",CONCATENATE(IF(ISERROR(MATCH(AK64,'Jours fériés'!$D$4:$D$203,0)),"",INDEX('Jours fériés'!$A$4:$A$203,MATCH(AK64,'Jours fériés'!$D$4:$D$203,0),1))," ",IF(ISERROR(MATCH(AK64,#REF!,0)),"",INDEX(#REF!,MATCH(AK64,#REF!,0),1))))</f>
        <v xml:space="preserve"> </v>
      </c>
      <c r="AP64" s="32"/>
      <c r="AQ64" s="73" t="str">
        <f>IF(AK64="","",IF(ISERROR(MATCH(AK64,#REF!,0)),IF(WEEKDAY(AK64)=5,INT((AK64-DATE(YEAR(AK64),1,1))/7+1),IF(AND(WEEKDAY(AK64)=4,NOT( ISERROR(MATCH(AK64+1,#REF!,0)))),INT((AK64+1-DATE(YEAR(AK64+1),1,1))/7+1),"")),INDEX(#REF!,MATCH(AK64,#REF!,0),1)))</f>
        <v/>
      </c>
      <c r="AR64" s="28" t="str">
        <f t="shared" si="17"/>
        <v>D</v>
      </c>
      <c r="AS64" s="29">
        <f t="shared" si="23"/>
        <v>43093</v>
      </c>
      <c r="AT64" s="30" t="str">
        <f>IF(MOD(MATCH(AS64,Vacances!$A$3:$A$202,1),2)=1," ","")</f>
        <v xml:space="preserve"> </v>
      </c>
      <c r="AU64" s="30" t="str">
        <f>IF(MOD(MATCH(AS64,Vacances!$B$3:$B$202,1),2)=1," ","")</f>
        <v xml:space="preserve"> </v>
      </c>
      <c r="AV64" s="30" t="str">
        <f>IF(MOD(MATCH(AS64,Vacances!$C$3:$C$202,1),2)=1," ","")</f>
        <v xml:space="preserve"> </v>
      </c>
      <c r="AW64" s="31" t="str">
        <f>IF(AS64="","",CONCATENATE(IF(ISERROR(MATCH(AS64,'Jours fériés'!$D$4:$D$203,0)),"",INDEX('Jours fériés'!$A$4:$A$203,MATCH(AS64,'Jours fériés'!$D$4:$D$203,0),1))," ",IF(ISERROR(MATCH(AS64,#REF!,0)),"",INDEX(#REF!,MATCH(AS64,#REF!,0),1))))</f>
        <v xml:space="preserve"> </v>
      </c>
      <c r="AX64" s="32"/>
      <c r="AY64" s="73" t="str">
        <f>IF(AS64="","",IF(ISERROR(MATCH(AS64,#REF!,0)),IF(WEEKDAY(AS64)=5,INT((AS64-DATE(YEAR(AS64),1,1))/7+1),IF(AND(WEEKDAY(AS64)=4,NOT( ISERROR(MATCH(AS64+1,#REF!,0)))),INT((AS64+1-DATE(YEAR(AS64+1),1,1))/7+1),"")),INDEX(#REF!,MATCH(AS64,#REF!,0),1)))</f>
        <v/>
      </c>
    </row>
    <row r="65" spans="4:51" ht="15" customHeight="1">
      <c r="D65" s="28" t="str">
        <f t="shared" si="12"/>
        <v>M</v>
      </c>
      <c r="E65" s="29">
        <f t="shared" si="18"/>
        <v>42941</v>
      </c>
      <c r="F65" s="30" t="str">
        <f>IF(MOD(MATCH(E65,Vacances!$A$3:$A$202,1),2)=1," ","")</f>
        <v xml:space="preserve"> </v>
      </c>
      <c r="G65" s="30" t="str">
        <f>IF(MOD(MATCH(E65,Vacances!$B$3:$B$202,1),2)=1," ","")</f>
        <v xml:space="preserve"> </v>
      </c>
      <c r="H65" s="30" t="str">
        <f>IF(MOD(MATCH(E65,Vacances!$C$3:$C$202,1),2)=1," ","")</f>
        <v xml:space="preserve"> </v>
      </c>
      <c r="I65" s="31" t="str">
        <f>IF(E65="","",CONCATENATE(IF(ISERROR(MATCH(E65,'Jours fériés'!$D$4:$D$203,0)),"",INDEX('Jours fériés'!$A$4:$A$203,MATCH(E65,'Jours fériés'!$D$4:$D$203,0),1))," ",IF(ISERROR(MATCH(E65,#REF!,0)),"",INDEX(#REF!,MATCH(E65,#REF!,0),1))))</f>
        <v xml:space="preserve"> </v>
      </c>
      <c r="J65" s="32"/>
      <c r="K65" s="73" t="str">
        <f>IF(E65="","",IF(ISERROR(MATCH(E65,#REF!,0)),IF(WEEKDAY(E65)=5,INT((E65-DATE(YEAR(E65),1,1))/7+1),IF(AND(WEEKDAY(E65)=4,NOT( ISERROR(MATCH(E65+1,#REF!,0)))),INT((E65+1-DATE(YEAR(E65+1),1,1))/7+1),"")),INDEX(#REF!,MATCH(E65,#REF!,0),1)))</f>
        <v/>
      </c>
      <c r="L65" s="28" t="str">
        <f t="shared" si="13"/>
        <v>V</v>
      </c>
      <c r="M65" s="29">
        <f t="shared" si="19"/>
        <v>42972</v>
      </c>
      <c r="N65" s="30" t="str">
        <f>IF(MOD(MATCH(M65,Vacances!$A$3:$A$202,1),2)=1," ","")</f>
        <v xml:space="preserve"> </v>
      </c>
      <c r="O65" s="30" t="str">
        <f>IF(MOD(MATCH(M65,Vacances!$B$3:$B$202,1),2)=1," ","")</f>
        <v xml:space="preserve"> </v>
      </c>
      <c r="P65" s="30" t="str">
        <f>IF(MOD(MATCH(M65,Vacances!$C$3:$C$202,1),2)=1," ","")</f>
        <v xml:space="preserve"> </v>
      </c>
      <c r="Q65" s="31" t="str">
        <f>IF(M65="","",CONCATENATE(IF(ISERROR(MATCH(M65,'Jours fériés'!$D$4:$D$203,0)),"",INDEX('Jours fériés'!$A$4:$A$203,MATCH(M65,'Jours fériés'!$D$4:$D$203,0),1))," ",IF(ISERROR(MATCH(M65,#REF!,0)),"",INDEX(#REF!,MATCH(M65,#REF!,0),1))))</f>
        <v xml:space="preserve"> </v>
      </c>
      <c r="R65" s="32"/>
      <c r="S65" s="73" t="str">
        <f>IF(M65="","",IF(ISERROR(MATCH(M65,#REF!,0)),IF(WEEKDAY(M65)=5,INT((M65-DATE(YEAR(M65),1,1))/7+1),IF(AND(WEEKDAY(M65)=4,NOT( ISERROR(MATCH(M65+1,#REF!,0)))),INT((M65+1-DATE(YEAR(M65+1),1,1))/7+1),"")),INDEX(#REF!,MATCH(M65,#REF!,0),1)))</f>
        <v/>
      </c>
      <c r="T65" s="28" t="str">
        <f t="shared" si="14"/>
        <v>L</v>
      </c>
      <c r="U65" s="29">
        <f t="shared" si="20"/>
        <v>43003</v>
      </c>
      <c r="V65" s="30" t="str">
        <f>IF(MOD(MATCH(U65,Vacances!$A$3:$A$202,1),2)=1," ","")</f>
        <v/>
      </c>
      <c r="W65" s="30" t="str">
        <f>IF(MOD(MATCH(U65,Vacances!$B$3:$B$202,1),2)=1," ","")</f>
        <v/>
      </c>
      <c r="X65" s="30" t="str">
        <f>IF(MOD(MATCH(U65,Vacances!$C$3:$C$202,1),2)=1," ","")</f>
        <v/>
      </c>
      <c r="Y65" s="31" t="str">
        <f>IF(U65="","",CONCATENATE(IF(ISERROR(MATCH(U65,'Jours fériés'!$D$4:$D$203,0)),"",INDEX('Jours fériés'!$A$4:$A$203,MATCH(U65,'Jours fériés'!$D$4:$D$203,0),1))," ",IF(ISERROR(MATCH(U65,#REF!,0)),"",INDEX(#REF!,MATCH(U65,#REF!,0),1))))</f>
        <v xml:space="preserve"> </v>
      </c>
      <c r="Z65" s="32"/>
      <c r="AA65" s="73" t="str">
        <f>IF(U65="","",IF(ISERROR(MATCH(U65,#REF!,0)),IF(WEEKDAY(U65)=5,INT((U65-DATE(YEAR(U65),1,1))/7+1),IF(AND(WEEKDAY(U65)=4,NOT( ISERROR(MATCH(U65+1,#REF!,0)))),INT((U65+1-DATE(YEAR(U65+1),1,1))/7+1),"")),INDEX(#REF!,MATCH(U65,#REF!,0),1)))</f>
        <v/>
      </c>
      <c r="AB65" s="28" t="str">
        <f t="shared" si="15"/>
        <v>M</v>
      </c>
      <c r="AC65" s="29">
        <f t="shared" si="21"/>
        <v>43033</v>
      </c>
      <c r="AD65" s="30" t="str">
        <f>IF(MOD(MATCH(AC65,Vacances!$A$3:$A$202,1),2)=1," ","")</f>
        <v xml:space="preserve"> </v>
      </c>
      <c r="AE65" s="30" t="str">
        <f>IF(MOD(MATCH(AC65,Vacances!$B$3:$B$202,1),2)=1," ","")</f>
        <v xml:space="preserve"> </v>
      </c>
      <c r="AF65" s="30" t="str">
        <f>IF(MOD(MATCH(AC65,Vacances!$C$3:$C$202,1),2)=1," ","")</f>
        <v xml:space="preserve"> </v>
      </c>
      <c r="AG65" s="31" t="str">
        <f>IF(AC65="","",CONCATENATE(IF(ISERROR(MATCH(AC65,'Jours fériés'!$D$4:$D$203,0)),"",INDEX('Jours fériés'!$A$4:$A$203,MATCH(AC65,'Jours fériés'!$D$4:$D$203,0),1))," ",IF(ISERROR(MATCH(AC65,#REF!,0)),"",INDEX(#REF!,MATCH(AC65,#REF!,0),1))))</f>
        <v xml:space="preserve"> </v>
      </c>
      <c r="AH65" s="32"/>
      <c r="AI65" s="73" t="str">
        <f>IF(AC65="","",IF(ISERROR(MATCH(AC65,#REF!,0)),IF(WEEKDAY(AC65)=5,INT((AC65-DATE(YEAR(AC65),1,1))/7+1),IF(AND(WEEKDAY(AC65)=4,NOT( ISERROR(MATCH(AC65+1,#REF!,0)))),INT((AC65+1-DATE(YEAR(AC65+1),1,1))/7+1),"")),INDEX(#REF!,MATCH(AC65,#REF!,0),1)))</f>
        <v/>
      </c>
      <c r="AJ65" s="28" t="str">
        <f t="shared" si="16"/>
        <v>S</v>
      </c>
      <c r="AK65" s="29">
        <f t="shared" si="22"/>
        <v>43064</v>
      </c>
      <c r="AL65" s="30" t="str">
        <f>IF(MOD(MATCH(AK65,Vacances!$A$3:$A$202,1),2)=1," ","")</f>
        <v/>
      </c>
      <c r="AM65" s="30" t="str">
        <f>IF(MOD(MATCH(AK65,Vacances!$B$3:$B$202,1),2)=1," ","")</f>
        <v/>
      </c>
      <c r="AN65" s="30" t="str">
        <f>IF(MOD(MATCH(AK65,Vacances!$C$3:$C$202,1),2)=1," ","")</f>
        <v/>
      </c>
      <c r="AO65" s="31" t="str">
        <f>IF(AK65="","",CONCATENATE(IF(ISERROR(MATCH(AK65,'Jours fériés'!$D$4:$D$203,0)),"",INDEX('Jours fériés'!$A$4:$A$203,MATCH(AK65,'Jours fériés'!$D$4:$D$203,0),1))," ",IF(ISERROR(MATCH(AK65,#REF!,0)),"",INDEX(#REF!,MATCH(AK65,#REF!,0),1))))</f>
        <v xml:space="preserve"> </v>
      </c>
      <c r="AP65" s="32"/>
      <c r="AQ65" s="73" t="str">
        <f>IF(AK65="","",IF(ISERROR(MATCH(AK65,#REF!,0)),IF(WEEKDAY(AK65)=5,INT((AK65-DATE(YEAR(AK65),1,1))/7+1),IF(AND(WEEKDAY(AK65)=4,NOT( ISERROR(MATCH(AK65+1,#REF!,0)))),INT((AK65+1-DATE(YEAR(AK65+1),1,1))/7+1),"")),INDEX(#REF!,MATCH(AK65,#REF!,0),1)))</f>
        <v/>
      </c>
      <c r="AR65" s="28" t="str">
        <f t="shared" si="17"/>
        <v>L</v>
      </c>
      <c r="AS65" s="29">
        <f t="shared" si="23"/>
        <v>43094</v>
      </c>
      <c r="AT65" s="30" t="str">
        <f>IF(MOD(MATCH(AS65,Vacances!$A$3:$A$202,1),2)=1," ","")</f>
        <v xml:space="preserve"> </v>
      </c>
      <c r="AU65" s="30" t="str">
        <f>IF(MOD(MATCH(AS65,Vacances!$B$3:$B$202,1),2)=1," ","")</f>
        <v xml:space="preserve"> </v>
      </c>
      <c r="AV65" s="30" t="str">
        <f>IF(MOD(MATCH(AS65,Vacances!$C$3:$C$202,1),2)=1," ","")</f>
        <v xml:space="preserve"> </v>
      </c>
      <c r="AW65" s="31" t="str">
        <f>IF(AS65="","",CONCATENATE(IF(ISERROR(MATCH(AS65,'Jours fériés'!$D$4:$D$203,0)),"",INDEX('Jours fériés'!$A$4:$A$203,MATCH(AS65,'Jours fériés'!$D$4:$D$203,0),1))," ",IF(ISERROR(MATCH(AS65,#REF!,0)),"",INDEX(#REF!,MATCH(AS65,#REF!,0),1))))</f>
        <v xml:space="preserve">Noël </v>
      </c>
      <c r="AX65" s="32"/>
      <c r="AY65" s="73" t="str">
        <f>IF(AS65="","",IF(ISERROR(MATCH(AS65,#REF!,0)),IF(WEEKDAY(AS65)=5,INT((AS65-DATE(YEAR(AS65),1,1))/7+1),IF(AND(WEEKDAY(AS65)=4,NOT( ISERROR(MATCH(AS65+1,#REF!,0)))),INT((AS65+1-DATE(YEAR(AS65+1),1,1))/7+1),"")),INDEX(#REF!,MATCH(AS65,#REF!,0),1)))</f>
        <v/>
      </c>
    </row>
    <row r="66" spans="4:51" ht="15" customHeight="1">
      <c r="D66" s="28" t="str">
        <f t="shared" si="12"/>
        <v>M</v>
      </c>
      <c r="E66" s="29">
        <f t="shared" si="18"/>
        <v>42942</v>
      </c>
      <c r="F66" s="30" t="str">
        <f>IF(MOD(MATCH(E66,Vacances!$A$3:$A$202,1),2)=1," ","")</f>
        <v xml:space="preserve"> </v>
      </c>
      <c r="G66" s="30" t="str">
        <f>IF(MOD(MATCH(E66,Vacances!$B$3:$B$202,1),2)=1," ","")</f>
        <v xml:space="preserve"> </v>
      </c>
      <c r="H66" s="30" t="str">
        <f>IF(MOD(MATCH(E66,Vacances!$C$3:$C$202,1),2)=1," ","")</f>
        <v xml:space="preserve"> </v>
      </c>
      <c r="I66" s="31" t="str">
        <f>IF(E66="","",CONCATENATE(IF(ISERROR(MATCH(E66,'Jours fériés'!$D$4:$D$203,0)),"",INDEX('Jours fériés'!$A$4:$A$203,MATCH(E66,'Jours fériés'!$D$4:$D$203,0),1))," ",IF(ISERROR(MATCH(E66,#REF!,0)),"",INDEX(#REF!,MATCH(E66,#REF!,0),1))))</f>
        <v xml:space="preserve"> </v>
      </c>
      <c r="J66" s="32"/>
      <c r="K66" s="73" t="str">
        <f>IF(E66="","",IF(ISERROR(MATCH(E66,#REF!,0)),IF(WEEKDAY(E66)=5,INT((E66-DATE(YEAR(E66),1,1))/7+1),IF(AND(WEEKDAY(E66)=4,NOT( ISERROR(MATCH(E66+1,#REF!,0)))),INT((E66+1-DATE(YEAR(E66+1),1,1))/7+1),"")),INDEX(#REF!,MATCH(E66,#REF!,0),1)))</f>
        <v/>
      </c>
      <c r="L66" s="28" t="str">
        <f t="shared" si="13"/>
        <v>S</v>
      </c>
      <c r="M66" s="29">
        <f t="shared" si="19"/>
        <v>42973</v>
      </c>
      <c r="N66" s="30" t="str">
        <f>IF(MOD(MATCH(M66,Vacances!$A$3:$A$202,1),2)=1," ","")</f>
        <v xml:space="preserve"> </v>
      </c>
      <c r="O66" s="30" t="str">
        <f>IF(MOD(MATCH(M66,Vacances!$B$3:$B$202,1),2)=1," ","")</f>
        <v xml:space="preserve"> </v>
      </c>
      <c r="P66" s="30" t="str">
        <f>IF(MOD(MATCH(M66,Vacances!$C$3:$C$202,1),2)=1," ","")</f>
        <v xml:space="preserve"> </v>
      </c>
      <c r="Q66" s="31" t="str">
        <f>IF(M66="","",CONCATENATE(IF(ISERROR(MATCH(M66,'Jours fériés'!$D$4:$D$203,0)),"",INDEX('Jours fériés'!$A$4:$A$203,MATCH(M66,'Jours fériés'!$D$4:$D$203,0),1))," ",IF(ISERROR(MATCH(M66,#REF!,0)),"",INDEX(#REF!,MATCH(M66,#REF!,0),1))))</f>
        <v xml:space="preserve"> </v>
      </c>
      <c r="R66" s="32"/>
      <c r="S66" s="73" t="str">
        <f>IF(M66="","",IF(ISERROR(MATCH(M66,#REF!,0)),IF(WEEKDAY(M66)=5,INT((M66-DATE(YEAR(M66),1,1))/7+1),IF(AND(WEEKDAY(M66)=4,NOT( ISERROR(MATCH(M66+1,#REF!,0)))),INT((M66+1-DATE(YEAR(M66+1),1,1))/7+1),"")),INDEX(#REF!,MATCH(M66,#REF!,0),1)))</f>
        <v/>
      </c>
      <c r="T66" s="28" t="str">
        <f t="shared" si="14"/>
        <v>M</v>
      </c>
      <c r="U66" s="29">
        <f t="shared" si="20"/>
        <v>43004</v>
      </c>
      <c r="V66" s="30" t="str">
        <f>IF(MOD(MATCH(U66,Vacances!$A$3:$A$202,1),2)=1," ","")</f>
        <v/>
      </c>
      <c r="W66" s="30" t="str">
        <f>IF(MOD(MATCH(U66,Vacances!$B$3:$B$202,1),2)=1," ","")</f>
        <v/>
      </c>
      <c r="X66" s="30" t="str">
        <f>IF(MOD(MATCH(U66,Vacances!$C$3:$C$202,1),2)=1," ","")</f>
        <v/>
      </c>
      <c r="Y66" s="31" t="str">
        <f>IF(U66="","",CONCATENATE(IF(ISERROR(MATCH(U66,'Jours fériés'!$D$4:$D$203,0)),"",INDEX('Jours fériés'!$A$4:$A$203,MATCH(U66,'Jours fériés'!$D$4:$D$203,0),1))," ",IF(ISERROR(MATCH(U66,#REF!,0)),"",INDEX(#REF!,MATCH(U66,#REF!,0),1))))</f>
        <v xml:space="preserve"> </v>
      </c>
      <c r="Z66" s="32"/>
      <c r="AA66" s="73" t="str">
        <f>IF(U66="","",IF(ISERROR(MATCH(U66,#REF!,0)),IF(WEEKDAY(U66)=5,INT((U66-DATE(YEAR(U66),1,1))/7+1),IF(AND(WEEKDAY(U66)=4,NOT( ISERROR(MATCH(U66+1,#REF!,0)))),INT((U66+1-DATE(YEAR(U66+1),1,1))/7+1),"")),INDEX(#REF!,MATCH(U66,#REF!,0),1)))</f>
        <v/>
      </c>
      <c r="AB66" s="28" t="str">
        <f t="shared" si="15"/>
        <v>J</v>
      </c>
      <c r="AC66" s="29">
        <f t="shared" si="21"/>
        <v>43034</v>
      </c>
      <c r="AD66" s="30" t="str">
        <f>IF(MOD(MATCH(AC66,Vacances!$A$3:$A$202,1),2)=1," ","")</f>
        <v xml:space="preserve"> </v>
      </c>
      <c r="AE66" s="30" t="str">
        <f>IF(MOD(MATCH(AC66,Vacances!$B$3:$B$202,1),2)=1," ","")</f>
        <v xml:space="preserve"> </v>
      </c>
      <c r="AF66" s="30" t="str">
        <f>IF(MOD(MATCH(AC66,Vacances!$C$3:$C$202,1),2)=1," ","")</f>
        <v xml:space="preserve"> </v>
      </c>
      <c r="AG66" s="31" t="str">
        <f>IF(AC66="","",CONCATENATE(IF(ISERROR(MATCH(AC66,'Jours fériés'!$D$4:$D$203,0)),"",INDEX('Jours fériés'!$A$4:$A$203,MATCH(AC66,'Jours fériés'!$D$4:$D$203,0),1))," ",IF(ISERROR(MATCH(AC66,#REF!,0)),"",INDEX(#REF!,MATCH(AC66,#REF!,0),1))))</f>
        <v xml:space="preserve"> </v>
      </c>
      <c r="AH66" s="32"/>
      <c r="AI66" s="73">
        <f>IF(AC66="","",IF(ISERROR(MATCH(AC66,#REF!,0)),IF(WEEKDAY(AC66)=5,INT((AC66-DATE(YEAR(AC66),1,1))/7+1),IF(AND(WEEKDAY(AC66)=4,NOT( ISERROR(MATCH(AC66+1,#REF!,0)))),INT((AC66+1-DATE(YEAR(AC66+1),1,1))/7+1),"")),INDEX(#REF!,MATCH(AC66,#REF!,0),1)))</f>
        <v>43</v>
      </c>
      <c r="AJ66" s="28" t="str">
        <f t="shared" si="16"/>
        <v>D</v>
      </c>
      <c r="AK66" s="29">
        <f t="shared" si="22"/>
        <v>43065</v>
      </c>
      <c r="AL66" s="30" t="str">
        <f>IF(MOD(MATCH(AK66,Vacances!$A$3:$A$202,1),2)=1," ","")</f>
        <v/>
      </c>
      <c r="AM66" s="30" t="str">
        <f>IF(MOD(MATCH(AK66,Vacances!$B$3:$B$202,1),2)=1," ","")</f>
        <v/>
      </c>
      <c r="AN66" s="30" t="str">
        <f>IF(MOD(MATCH(AK66,Vacances!$C$3:$C$202,1),2)=1," ","")</f>
        <v/>
      </c>
      <c r="AO66" s="31" t="str">
        <f>IF(AK66="","",CONCATENATE(IF(ISERROR(MATCH(AK66,'Jours fériés'!$D$4:$D$203,0)),"",INDEX('Jours fériés'!$A$4:$A$203,MATCH(AK66,'Jours fériés'!$D$4:$D$203,0),1))," ",IF(ISERROR(MATCH(AK66,#REF!,0)),"",INDEX(#REF!,MATCH(AK66,#REF!,0),1))))</f>
        <v xml:space="preserve"> </v>
      </c>
      <c r="AP66" s="32"/>
      <c r="AQ66" s="73" t="str">
        <f>IF(AK66="","",IF(ISERROR(MATCH(AK66,#REF!,0)),IF(WEEKDAY(AK66)=5,INT((AK66-DATE(YEAR(AK66),1,1))/7+1),IF(AND(WEEKDAY(AK66)=4,NOT( ISERROR(MATCH(AK66+1,#REF!,0)))),INT((AK66+1-DATE(YEAR(AK66+1),1,1))/7+1),"")),INDEX(#REF!,MATCH(AK66,#REF!,0),1)))</f>
        <v/>
      </c>
      <c r="AR66" s="28" t="str">
        <f t="shared" si="17"/>
        <v>M</v>
      </c>
      <c r="AS66" s="29">
        <f t="shared" si="23"/>
        <v>43095</v>
      </c>
      <c r="AT66" s="30" t="str">
        <f>IF(MOD(MATCH(AS66,Vacances!$A$3:$A$202,1),2)=1," ","")</f>
        <v xml:space="preserve"> </v>
      </c>
      <c r="AU66" s="30" t="str">
        <f>IF(MOD(MATCH(AS66,Vacances!$B$3:$B$202,1),2)=1," ","")</f>
        <v xml:space="preserve"> </v>
      </c>
      <c r="AV66" s="30" t="str">
        <f>IF(MOD(MATCH(AS66,Vacances!$C$3:$C$202,1),2)=1," ","")</f>
        <v xml:space="preserve"> </v>
      </c>
      <c r="AW66" s="31" t="str">
        <f>IF(AS66="","",CONCATENATE(IF(ISERROR(MATCH(AS66,'Jours fériés'!$D$4:$D$203,0)),"",INDEX('Jours fériés'!$A$4:$A$203,MATCH(AS66,'Jours fériés'!$D$4:$D$203,0),1))," ",IF(ISERROR(MATCH(AS66,#REF!,0)),"",INDEX(#REF!,MATCH(AS66,#REF!,0),1))))</f>
        <v xml:space="preserve"> </v>
      </c>
      <c r="AX66" s="32"/>
      <c r="AY66" s="73" t="str">
        <f>IF(AS66="","",IF(ISERROR(MATCH(AS66,#REF!,0)),IF(WEEKDAY(AS66)=5,INT((AS66-DATE(YEAR(AS66),1,1))/7+1),IF(AND(WEEKDAY(AS66)=4,NOT( ISERROR(MATCH(AS66+1,#REF!,0)))),INT((AS66+1-DATE(YEAR(AS66+1),1,1))/7+1),"")),INDEX(#REF!,MATCH(AS66,#REF!,0),1)))</f>
        <v/>
      </c>
    </row>
    <row r="67" spans="4:51" ht="15" customHeight="1">
      <c r="D67" s="28" t="str">
        <f t="shared" si="12"/>
        <v>J</v>
      </c>
      <c r="E67" s="29">
        <f t="shared" si="18"/>
        <v>42943</v>
      </c>
      <c r="F67" s="30" t="str">
        <f>IF(MOD(MATCH(E67,Vacances!$A$3:$A$202,1),2)=1," ","")</f>
        <v xml:space="preserve"> </v>
      </c>
      <c r="G67" s="30" t="str">
        <f>IF(MOD(MATCH(E67,Vacances!$B$3:$B$202,1),2)=1," ","")</f>
        <v xml:space="preserve"> </v>
      </c>
      <c r="H67" s="30" t="str">
        <f>IF(MOD(MATCH(E67,Vacances!$C$3:$C$202,1),2)=1," ","")</f>
        <v xml:space="preserve"> </v>
      </c>
      <c r="I67" s="31" t="str">
        <f>IF(E67="","",CONCATENATE(IF(ISERROR(MATCH(E67,'Jours fériés'!$D$4:$D$203,0)),"",INDEX('Jours fériés'!$A$4:$A$203,MATCH(E67,'Jours fériés'!$D$4:$D$203,0),1))," ",IF(ISERROR(MATCH(E67,#REF!,0)),"",INDEX(#REF!,MATCH(E67,#REF!,0),1))))</f>
        <v xml:space="preserve"> </v>
      </c>
      <c r="J67" s="32"/>
      <c r="K67" s="73">
        <f>IF(E67="","",IF(ISERROR(MATCH(E67,#REF!,0)),IF(WEEKDAY(E67)=5,INT((E67-DATE(YEAR(E67),1,1))/7+1),IF(AND(WEEKDAY(E67)=4,NOT( ISERROR(MATCH(E67+1,#REF!,0)))),INT((E67+1-DATE(YEAR(E67+1),1,1))/7+1),"")),INDEX(#REF!,MATCH(E67,#REF!,0),1)))</f>
        <v>30</v>
      </c>
      <c r="L67" s="28" t="str">
        <f t="shared" si="13"/>
        <v>D</v>
      </c>
      <c r="M67" s="29">
        <f t="shared" si="19"/>
        <v>42974</v>
      </c>
      <c r="N67" s="30" t="str">
        <f>IF(MOD(MATCH(M67,Vacances!$A$3:$A$202,1),2)=1," ","")</f>
        <v xml:space="preserve"> </v>
      </c>
      <c r="O67" s="30" t="str">
        <f>IF(MOD(MATCH(M67,Vacances!$B$3:$B$202,1),2)=1," ","")</f>
        <v xml:space="preserve"> </v>
      </c>
      <c r="P67" s="30" t="str">
        <f>IF(MOD(MATCH(M67,Vacances!$C$3:$C$202,1),2)=1," ","")</f>
        <v xml:space="preserve"> </v>
      </c>
      <c r="Q67" s="31" t="str">
        <f>IF(M67="","",CONCATENATE(IF(ISERROR(MATCH(M67,'Jours fériés'!$D$4:$D$203,0)),"",INDEX('Jours fériés'!$A$4:$A$203,MATCH(M67,'Jours fériés'!$D$4:$D$203,0),1))," ",IF(ISERROR(MATCH(M67,#REF!,0)),"",INDEX(#REF!,MATCH(M67,#REF!,0),1))))</f>
        <v xml:space="preserve"> </v>
      </c>
      <c r="R67" s="32"/>
      <c r="S67" s="73" t="str">
        <f>IF(M67="","",IF(ISERROR(MATCH(M67,#REF!,0)),IF(WEEKDAY(M67)=5,INT((M67-DATE(YEAR(M67),1,1))/7+1),IF(AND(WEEKDAY(M67)=4,NOT( ISERROR(MATCH(M67+1,#REF!,0)))),INT((M67+1-DATE(YEAR(M67+1),1,1))/7+1),"")),INDEX(#REF!,MATCH(M67,#REF!,0),1)))</f>
        <v/>
      </c>
      <c r="T67" s="28" t="str">
        <f t="shared" si="14"/>
        <v>M</v>
      </c>
      <c r="U67" s="29">
        <f t="shared" si="20"/>
        <v>43005</v>
      </c>
      <c r="V67" s="30" t="str">
        <f>IF(MOD(MATCH(U67,Vacances!$A$3:$A$202,1),2)=1," ","")</f>
        <v/>
      </c>
      <c r="W67" s="30" t="str">
        <f>IF(MOD(MATCH(U67,Vacances!$B$3:$B$202,1),2)=1," ","")</f>
        <v/>
      </c>
      <c r="X67" s="30" t="str">
        <f>IF(MOD(MATCH(U67,Vacances!$C$3:$C$202,1),2)=1," ","")</f>
        <v/>
      </c>
      <c r="Y67" s="31" t="str">
        <f>IF(U67="","",CONCATENATE(IF(ISERROR(MATCH(U67,'Jours fériés'!$D$4:$D$203,0)),"",INDEX('Jours fériés'!$A$4:$A$203,MATCH(U67,'Jours fériés'!$D$4:$D$203,0),1))," ",IF(ISERROR(MATCH(U67,#REF!,0)),"",INDEX(#REF!,MATCH(U67,#REF!,0),1))))</f>
        <v xml:space="preserve"> </v>
      </c>
      <c r="Z67" s="32"/>
      <c r="AA67" s="73" t="str">
        <f>IF(U67="","",IF(ISERROR(MATCH(U67,#REF!,0)),IF(WEEKDAY(U67)=5,INT((U67-DATE(YEAR(U67),1,1))/7+1),IF(AND(WEEKDAY(U67)=4,NOT( ISERROR(MATCH(U67+1,#REF!,0)))),INT((U67+1-DATE(YEAR(U67+1),1,1))/7+1),"")),INDEX(#REF!,MATCH(U67,#REF!,0),1)))</f>
        <v/>
      </c>
      <c r="AB67" s="28" t="str">
        <f t="shared" si="15"/>
        <v>V</v>
      </c>
      <c r="AC67" s="29">
        <f t="shared" si="21"/>
        <v>43035</v>
      </c>
      <c r="AD67" s="30" t="str">
        <f>IF(MOD(MATCH(AC67,Vacances!$A$3:$A$202,1),2)=1," ","")</f>
        <v xml:space="preserve"> </v>
      </c>
      <c r="AE67" s="30" t="str">
        <f>IF(MOD(MATCH(AC67,Vacances!$B$3:$B$202,1),2)=1," ","")</f>
        <v xml:space="preserve"> </v>
      </c>
      <c r="AF67" s="30" t="str">
        <f>IF(MOD(MATCH(AC67,Vacances!$C$3:$C$202,1),2)=1," ","")</f>
        <v xml:space="preserve"> </v>
      </c>
      <c r="AG67" s="31" t="str">
        <f>IF(AC67="","",CONCATENATE(IF(ISERROR(MATCH(AC67,'Jours fériés'!$D$4:$D$203,0)),"",INDEX('Jours fériés'!$A$4:$A$203,MATCH(AC67,'Jours fériés'!$D$4:$D$203,0),1))," ",IF(ISERROR(MATCH(AC67,#REF!,0)),"",INDEX(#REF!,MATCH(AC67,#REF!,0),1))))</f>
        <v xml:space="preserve"> </v>
      </c>
      <c r="AH67" s="32"/>
      <c r="AI67" s="73" t="str">
        <f>IF(AC67="","",IF(ISERROR(MATCH(AC67,#REF!,0)),IF(WEEKDAY(AC67)=5,INT((AC67-DATE(YEAR(AC67),1,1))/7+1),IF(AND(WEEKDAY(AC67)=4,NOT( ISERROR(MATCH(AC67+1,#REF!,0)))),INT((AC67+1-DATE(YEAR(AC67+1),1,1))/7+1),"")),INDEX(#REF!,MATCH(AC67,#REF!,0),1)))</f>
        <v/>
      </c>
      <c r="AJ67" s="28" t="str">
        <f t="shared" si="16"/>
        <v>L</v>
      </c>
      <c r="AK67" s="29">
        <f t="shared" si="22"/>
        <v>43066</v>
      </c>
      <c r="AL67" s="30" t="str">
        <f>IF(MOD(MATCH(AK67,Vacances!$A$3:$A$202,1),2)=1," ","")</f>
        <v/>
      </c>
      <c r="AM67" s="30" t="str">
        <f>IF(MOD(MATCH(AK67,Vacances!$B$3:$B$202,1),2)=1," ","")</f>
        <v/>
      </c>
      <c r="AN67" s="30" t="str">
        <f>IF(MOD(MATCH(AK67,Vacances!$C$3:$C$202,1),2)=1," ","")</f>
        <v/>
      </c>
      <c r="AO67" s="31" t="str">
        <f>IF(AK67="","",CONCATENATE(IF(ISERROR(MATCH(AK67,'Jours fériés'!$D$4:$D$203,0)),"",INDEX('Jours fériés'!$A$4:$A$203,MATCH(AK67,'Jours fériés'!$D$4:$D$203,0),1))," ",IF(ISERROR(MATCH(AK67,#REF!,0)),"",INDEX(#REF!,MATCH(AK67,#REF!,0),1))))</f>
        <v xml:space="preserve"> </v>
      </c>
      <c r="AP67" s="32"/>
      <c r="AQ67" s="73" t="str">
        <f>IF(AK67="","",IF(ISERROR(MATCH(AK67,#REF!,0)),IF(WEEKDAY(AK67)=5,INT((AK67-DATE(YEAR(AK67),1,1))/7+1),IF(AND(WEEKDAY(AK67)=4,NOT( ISERROR(MATCH(AK67+1,#REF!,0)))),INT((AK67+1-DATE(YEAR(AK67+1),1,1))/7+1),"")),INDEX(#REF!,MATCH(AK67,#REF!,0),1)))</f>
        <v/>
      </c>
      <c r="AR67" s="28" t="str">
        <f t="shared" si="17"/>
        <v>M</v>
      </c>
      <c r="AS67" s="29">
        <f t="shared" si="23"/>
        <v>43096</v>
      </c>
      <c r="AT67" s="30" t="str">
        <f>IF(MOD(MATCH(AS67,Vacances!$A$3:$A$202,1),2)=1," ","")</f>
        <v xml:space="preserve"> </v>
      </c>
      <c r="AU67" s="30" t="str">
        <f>IF(MOD(MATCH(AS67,Vacances!$B$3:$B$202,1),2)=1," ","")</f>
        <v xml:space="preserve"> </v>
      </c>
      <c r="AV67" s="30" t="str">
        <f>IF(MOD(MATCH(AS67,Vacances!$C$3:$C$202,1),2)=1," ","")</f>
        <v xml:space="preserve"> </v>
      </c>
      <c r="AW67" s="31" t="str">
        <f>IF(AS67="","",CONCATENATE(IF(ISERROR(MATCH(AS67,'Jours fériés'!$D$4:$D$203,0)),"",INDEX('Jours fériés'!$A$4:$A$203,MATCH(AS67,'Jours fériés'!$D$4:$D$203,0),1))," ",IF(ISERROR(MATCH(AS67,#REF!,0)),"",INDEX(#REF!,MATCH(AS67,#REF!,0),1))))</f>
        <v xml:space="preserve"> </v>
      </c>
      <c r="AX67" s="32"/>
      <c r="AY67" s="73" t="str">
        <f>IF(AS67="","",IF(ISERROR(MATCH(AS67,#REF!,0)),IF(WEEKDAY(AS67)=5,INT((AS67-DATE(YEAR(AS67),1,1))/7+1),IF(AND(WEEKDAY(AS67)=4,NOT( ISERROR(MATCH(AS67+1,#REF!,0)))),INT((AS67+1-DATE(YEAR(AS67+1),1,1))/7+1),"")),INDEX(#REF!,MATCH(AS67,#REF!,0),1)))</f>
        <v/>
      </c>
    </row>
    <row r="68" spans="4:51" ht="15" customHeight="1">
      <c r="D68" s="28" t="str">
        <f t="shared" si="12"/>
        <v>V</v>
      </c>
      <c r="E68" s="29">
        <f t="shared" si="18"/>
        <v>42944</v>
      </c>
      <c r="F68" s="30" t="str">
        <f>IF(MOD(MATCH(E68,Vacances!$A$3:$A$202,1),2)=1," ","")</f>
        <v xml:space="preserve"> </v>
      </c>
      <c r="G68" s="30" t="str">
        <f>IF(MOD(MATCH(E68,Vacances!$B$3:$B$202,1),2)=1," ","")</f>
        <v xml:space="preserve"> </v>
      </c>
      <c r="H68" s="30" t="str">
        <f>IF(MOD(MATCH(E68,Vacances!$C$3:$C$202,1),2)=1," ","")</f>
        <v xml:space="preserve"> </v>
      </c>
      <c r="I68" s="31" t="str">
        <f>IF(E68="","",CONCATENATE(IF(ISERROR(MATCH(E68,'Jours fériés'!$D$4:$D$203,0)),"",INDEX('Jours fériés'!$A$4:$A$203,MATCH(E68,'Jours fériés'!$D$4:$D$203,0),1))," ",IF(ISERROR(MATCH(E68,#REF!,0)),"",INDEX(#REF!,MATCH(E68,#REF!,0),1))))</f>
        <v xml:space="preserve"> </v>
      </c>
      <c r="J68" s="32"/>
      <c r="K68" s="73" t="str">
        <f>IF(E68="","",IF(ISERROR(MATCH(E68,#REF!,0)),IF(WEEKDAY(E68)=5,INT((E68-DATE(YEAR(E68),1,1))/7+1),IF(AND(WEEKDAY(E68)=4,NOT( ISERROR(MATCH(E68+1,#REF!,0)))),INT((E68+1-DATE(YEAR(E68+1),1,1))/7+1),"")),INDEX(#REF!,MATCH(E68,#REF!,0),1)))</f>
        <v/>
      </c>
      <c r="L68" s="28" t="str">
        <f t="shared" si="13"/>
        <v>L</v>
      </c>
      <c r="M68" s="29">
        <f t="shared" si="19"/>
        <v>42975</v>
      </c>
      <c r="N68" s="30" t="str">
        <f>IF(MOD(MATCH(M68,Vacances!$A$3:$A$202,1),2)=1," ","")</f>
        <v xml:space="preserve"> </v>
      </c>
      <c r="O68" s="30" t="str">
        <f>IF(MOD(MATCH(M68,Vacances!$B$3:$B$202,1),2)=1," ","")</f>
        <v xml:space="preserve"> </v>
      </c>
      <c r="P68" s="30" t="str">
        <f>IF(MOD(MATCH(M68,Vacances!$C$3:$C$202,1),2)=1," ","")</f>
        <v xml:space="preserve"> </v>
      </c>
      <c r="Q68" s="31" t="str">
        <f>IF(M68="","",CONCATENATE(IF(ISERROR(MATCH(M68,'Jours fériés'!$D$4:$D$203,0)),"",INDEX('Jours fériés'!$A$4:$A$203,MATCH(M68,'Jours fériés'!$D$4:$D$203,0),1))," ",IF(ISERROR(MATCH(M68,#REF!,0)),"",INDEX(#REF!,MATCH(M68,#REF!,0),1))))</f>
        <v xml:space="preserve"> </v>
      </c>
      <c r="R68" s="32"/>
      <c r="S68" s="73" t="str">
        <f>IF(M68="","",IF(ISERROR(MATCH(M68,#REF!,0)),IF(WEEKDAY(M68)=5,INT((M68-DATE(YEAR(M68),1,1))/7+1),IF(AND(WEEKDAY(M68)=4,NOT( ISERROR(MATCH(M68+1,#REF!,0)))),INT((M68+1-DATE(YEAR(M68+1),1,1))/7+1),"")),INDEX(#REF!,MATCH(M68,#REF!,0),1)))</f>
        <v/>
      </c>
      <c r="T68" s="28" t="str">
        <f t="shared" si="14"/>
        <v>J</v>
      </c>
      <c r="U68" s="29">
        <f t="shared" si="20"/>
        <v>43006</v>
      </c>
      <c r="V68" s="30" t="str">
        <f>IF(MOD(MATCH(U68,Vacances!$A$3:$A$202,1),2)=1," ","")</f>
        <v/>
      </c>
      <c r="W68" s="30" t="str">
        <f>IF(MOD(MATCH(U68,Vacances!$B$3:$B$202,1),2)=1," ","")</f>
        <v/>
      </c>
      <c r="X68" s="30" t="str">
        <f>IF(MOD(MATCH(U68,Vacances!$C$3:$C$202,1),2)=1," ","")</f>
        <v/>
      </c>
      <c r="Y68" s="31" t="str">
        <f>IF(U68="","",CONCATENATE(IF(ISERROR(MATCH(U68,'Jours fériés'!$D$4:$D$203,0)),"",INDEX('Jours fériés'!$A$4:$A$203,MATCH(U68,'Jours fériés'!$D$4:$D$203,0),1))," ",IF(ISERROR(MATCH(U68,#REF!,0)),"",INDEX(#REF!,MATCH(U68,#REF!,0),1))))</f>
        <v xml:space="preserve"> </v>
      </c>
      <c r="Z68" s="32"/>
      <c r="AA68" s="73">
        <f>IF(U68="","",IF(ISERROR(MATCH(U68,#REF!,0)),IF(WEEKDAY(U68)=5,INT((U68-DATE(YEAR(U68),1,1))/7+1),IF(AND(WEEKDAY(U68)=4,NOT( ISERROR(MATCH(U68+1,#REF!,0)))),INT((U68+1-DATE(YEAR(U68+1),1,1))/7+1),"")),INDEX(#REF!,MATCH(U68,#REF!,0),1)))</f>
        <v>39</v>
      </c>
      <c r="AB68" s="28" t="str">
        <f t="shared" si="15"/>
        <v>S</v>
      </c>
      <c r="AC68" s="29">
        <f t="shared" si="21"/>
        <v>43036</v>
      </c>
      <c r="AD68" s="30" t="str">
        <f>IF(MOD(MATCH(AC68,Vacances!$A$3:$A$202,1),2)=1," ","")</f>
        <v xml:space="preserve"> </v>
      </c>
      <c r="AE68" s="30" t="str">
        <f>IF(MOD(MATCH(AC68,Vacances!$B$3:$B$202,1),2)=1," ","")</f>
        <v xml:space="preserve"> </v>
      </c>
      <c r="AF68" s="30" t="str">
        <f>IF(MOD(MATCH(AC68,Vacances!$C$3:$C$202,1),2)=1," ","")</f>
        <v xml:space="preserve"> </v>
      </c>
      <c r="AG68" s="31" t="str">
        <f>IF(AC68="","",CONCATENATE(IF(ISERROR(MATCH(AC68,'Jours fériés'!$D$4:$D$203,0)),"",INDEX('Jours fériés'!$A$4:$A$203,MATCH(AC68,'Jours fériés'!$D$4:$D$203,0),1))," ",IF(ISERROR(MATCH(AC68,#REF!,0)),"",INDEX(#REF!,MATCH(AC68,#REF!,0),1))))</f>
        <v xml:space="preserve"> </v>
      </c>
      <c r="AH68" s="32"/>
      <c r="AI68" s="73" t="str">
        <f>IF(AC68="","",IF(ISERROR(MATCH(AC68,#REF!,0)),IF(WEEKDAY(AC68)=5,INT((AC68-DATE(YEAR(AC68),1,1))/7+1),IF(AND(WEEKDAY(AC68)=4,NOT( ISERROR(MATCH(AC68+1,#REF!,0)))),INT((AC68+1-DATE(YEAR(AC68+1),1,1))/7+1),"")),INDEX(#REF!,MATCH(AC68,#REF!,0),1)))</f>
        <v/>
      </c>
      <c r="AJ68" s="28" t="str">
        <f t="shared" si="16"/>
        <v>M</v>
      </c>
      <c r="AK68" s="29">
        <f t="shared" si="22"/>
        <v>43067</v>
      </c>
      <c r="AL68" s="30" t="str">
        <f>IF(MOD(MATCH(AK68,Vacances!$A$3:$A$202,1),2)=1," ","")</f>
        <v/>
      </c>
      <c r="AM68" s="30" t="str">
        <f>IF(MOD(MATCH(AK68,Vacances!$B$3:$B$202,1),2)=1," ","")</f>
        <v/>
      </c>
      <c r="AN68" s="30" t="str">
        <f>IF(MOD(MATCH(AK68,Vacances!$C$3:$C$202,1),2)=1," ","")</f>
        <v/>
      </c>
      <c r="AO68" s="31" t="str">
        <f>IF(AK68="","",CONCATENATE(IF(ISERROR(MATCH(AK68,'Jours fériés'!$D$4:$D$203,0)),"",INDEX('Jours fériés'!$A$4:$A$203,MATCH(AK68,'Jours fériés'!$D$4:$D$203,0),1))," ",IF(ISERROR(MATCH(AK68,#REF!,0)),"",INDEX(#REF!,MATCH(AK68,#REF!,0),1))))</f>
        <v xml:space="preserve"> </v>
      </c>
      <c r="AP68" s="32"/>
      <c r="AQ68" s="73" t="str">
        <f>IF(AK68="","",IF(ISERROR(MATCH(AK68,#REF!,0)),IF(WEEKDAY(AK68)=5,INT((AK68-DATE(YEAR(AK68),1,1))/7+1),IF(AND(WEEKDAY(AK68)=4,NOT( ISERROR(MATCH(AK68+1,#REF!,0)))),INT((AK68+1-DATE(YEAR(AK68+1),1,1))/7+1),"")),INDEX(#REF!,MATCH(AK68,#REF!,0),1)))</f>
        <v/>
      </c>
      <c r="AR68" s="28" t="str">
        <f t="shared" si="17"/>
        <v>J</v>
      </c>
      <c r="AS68" s="29">
        <f t="shared" si="23"/>
        <v>43097</v>
      </c>
      <c r="AT68" s="30" t="str">
        <f>IF(MOD(MATCH(AS68,Vacances!$A$3:$A$202,1),2)=1," ","")</f>
        <v xml:space="preserve"> </v>
      </c>
      <c r="AU68" s="30" t="str">
        <f>IF(MOD(MATCH(AS68,Vacances!$B$3:$B$202,1),2)=1," ","")</f>
        <v xml:space="preserve"> </v>
      </c>
      <c r="AV68" s="30" t="str">
        <f>IF(MOD(MATCH(AS68,Vacances!$C$3:$C$202,1),2)=1," ","")</f>
        <v xml:space="preserve"> </v>
      </c>
      <c r="AW68" s="31" t="str">
        <f>IF(AS68="","",CONCATENATE(IF(ISERROR(MATCH(AS68,'Jours fériés'!$D$4:$D$203,0)),"",INDEX('Jours fériés'!$A$4:$A$203,MATCH(AS68,'Jours fériés'!$D$4:$D$203,0),1))," ",IF(ISERROR(MATCH(AS68,#REF!,0)),"",INDEX(#REF!,MATCH(AS68,#REF!,0),1))))</f>
        <v xml:space="preserve"> </v>
      </c>
      <c r="AX68" s="32"/>
      <c r="AY68" s="73">
        <f>IF(AS68="","",IF(ISERROR(MATCH(AS68,#REF!,0)),IF(WEEKDAY(AS68)=5,INT((AS68-DATE(YEAR(AS68),1,1))/7+1),IF(AND(WEEKDAY(AS68)=4,NOT( ISERROR(MATCH(AS68+1,#REF!,0)))),INT((AS68+1-DATE(YEAR(AS68+1),1,1))/7+1),"")),INDEX(#REF!,MATCH(AS68,#REF!,0),1)))</f>
        <v>52</v>
      </c>
    </row>
    <row r="69" spans="4:51" ht="15" customHeight="1">
      <c r="D69" s="28" t="str">
        <f t="shared" si="12"/>
        <v>S</v>
      </c>
      <c r="E69" s="29">
        <f>IF(E68="","",IF(MONTH(E68+1)&gt;MONTH(E68),"",E68+1))</f>
        <v>42945</v>
      </c>
      <c r="F69" s="30" t="str">
        <f>IF(MOD(MATCH(E69,Vacances!$A$3:$A$202,1),2)=1," ","")</f>
        <v xml:space="preserve"> </v>
      </c>
      <c r="G69" s="30" t="str">
        <f>IF(MOD(MATCH(E69,Vacances!$B$3:$B$202,1),2)=1," ","")</f>
        <v xml:space="preserve"> </v>
      </c>
      <c r="H69" s="30" t="str">
        <f>IF(MOD(MATCH(E69,Vacances!$C$3:$C$202,1),2)=1," ","")</f>
        <v xml:space="preserve"> </v>
      </c>
      <c r="I69" s="31" t="str">
        <f>IF(E69="","",CONCATENATE(IF(ISERROR(MATCH(E69,'Jours fériés'!$D$4:$D$203,0)),"",INDEX('Jours fériés'!$A$4:$A$203,MATCH(E69,'Jours fériés'!$D$4:$D$203,0),1))," ",IF(ISERROR(MATCH(E69,#REF!,0)),"",INDEX(#REF!,MATCH(E69,#REF!,0),1))))</f>
        <v xml:space="preserve"> </v>
      </c>
      <c r="J69" s="32"/>
      <c r="K69" s="73" t="str">
        <f>IF(E69="","",IF(ISERROR(MATCH(E69,#REF!,0)),IF(WEEKDAY(E69)=5,INT((E69-DATE(YEAR(E69),1,1))/7+1),IF(AND(WEEKDAY(E69)=4,NOT( ISERROR(MATCH(E69+1,#REF!,0)))),INT((E69+1-DATE(YEAR(E69+1),1,1))/7+1),"")),INDEX(#REF!,MATCH(E69,#REF!,0),1)))</f>
        <v/>
      </c>
      <c r="L69" s="28" t="str">
        <f t="shared" si="13"/>
        <v>M</v>
      </c>
      <c r="M69" s="29">
        <f>IF(M68="","",IF(MONTH(M68+1)&gt;MONTH(M68),"",M68+1))</f>
        <v>42976</v>
      </c>
      <c r="N69" s="30" t="str">
        <f>IF(MOD(MATCH(M69,Vacances!$A$3:$A$202,1),2)=1," ","")</f>
        <v xml:space="preserve"> </v>
      </c>
      <c r="O69" s="30" t="str">
        <f>IF(MOD(MATCH(M69,Vacances!$B$3:$B$202,1),2)=1," ","")</f>
        <v xml:space="preserve"> </v>
      </c>
      <c r="P69" s="30" t="str">
        <f>IF(MOD(MATCH(M69,Vacances!$C$3:$C$202,1),2)=1," ","")</f>
        <v xml:space="preserve"> </v>
      </c>
      <c r="Q69" s="31" t="str">
        <f>IF(M69="","",CONCATENATE(IF(ISERROR(MATCH(M69,'Jours fériés'!$D$4:$D$203,0)),"",INDEX('Jours fériés'!$A$4:$A$203,MATCH(M69,'Jours fériés'!$D$4:$D$203,0),1))," ",IF(ISERROR(MATCH(M69,#REF!,0)),"",INDEX(#REF!,MATCH(M69,#REF!,0),1))))</f>
        <v xml:space="preserve"> </v>
      </c>
      <c r="R69" s="32"/>
      <c r="S69" s="73" t="str">
        <f>IF(M69="","",IF(ISERROR(MATCH(M69,#REF!,0)),IF(WEEKDAY(M69)=5,INT((M69-DATE(YEAR(M69),1,1))/7+1),IF(AND(WEEKDAY(M69)=4,NOT( ISERROR(MATCH(M69+1,#REF!,0)))),INT((M69+1-DATE(YEAR(M69+1),1,1))/7+1),"")),INDEX(#REF!,MATCH(M69,#REF!,0),1)))</f>
        <v/>
      </c>
      <c r="T69" s="28" t="str">
        <f t="shared" si="14"/>
        <v>V</v>
      </c>
      <c r="U69" s="29">
        <f>IF(U68="","",IF(MONTH(U68+1)&gt;MONTH(U68),"",U68+1))</f>
        <v>43007</v>
      </c>
      <c r="V69" s="30" t="str">
        <f>IF(MOD(MATCH(U69,Vacances!$A$3:$A$202,1),2)=1," ","")</f>
        <v/>
      </c>
      <c r="W69" s="30" t="str">
        <f>IF(MOD(MATCH(U69,Vacances!$B$3:$B$202,1),2)=1," ","")</f>
        <v/>
      </c>
      <c r="X69" s="30" t="str">
        <f>IF(MOD(MATCH(U69,Vacances!$C$3:$C$202,1),2)=1," ","")</f>
        <v/>
      </c>
      <c r="Y69" s="31" t="str">
        <f>IF(U69="","",CONCATENATE(IF(ISERROR(MATCH(U69,'Jours fériés'!$D$4:$D$203,0)),"",INDEX('Jours fériés'!$A$4:$A$203,MATCH(U69,'Jours fériés'!$D$4:$D$203,0),1))," ",IF(ISERROR(MATCH(U69,#REF!,0)),"",INDEX(#REF!,MATCH(U69,#REF!,0),1))))</f>
        <v xml:space="preserve"> </v>
      </c>
      <c r="Z69" s="32"/>
      <c r="AA69" s="73" t="str">
        <f>IF(U69="","",IF(ISERROR(MATCH(U69,#REF!,0)),IF(WEEKDAY(U69)=5,INT((U69-DATE(YEAR(U69),1,1))/7+1),IF(AND(WEEKDAY(U69)=4,NOT( ISERROR(MATCH(U69+1,#REF!,0)))),INT((U69+1-DATE(YEAR(U69+1),1,1))/7+1),"")),INDEX(#REF!,MATCH(U69,#REF!,0),1)))</f>
        <v/>
      </c>
      <c r="AB69" s="28" t="str">
        <f t="shared" si="15"/>
        <v>D</v>
      </c>
      <c r="AC69" s="29">
        <f>IF(AC68="","",IF(MONTH(AC68+1)&gt;MONTH(AC68),"",AC68+1))</f>
        <v>43037</v>
      </c>
      <c r="AD69" s="30" t="str">
        <f>IF(MOD(MATCH(AC69,Vacances!$A$3:$A$202,1),2)=1," ","")</f>
        <v xml:space="preserve"> </v>
      </c>
      <c r="AE69" s="30" t="str">
        <f>IF(MOD(MATCH(AC69,Vacances!$B$3:$B$202,1),2)=1," ","")</f>
        <v xml:space="preserve"> </v>
      </c>
      <c r="AF69" s="30" t="str">
        <f>IF(MOD(MATCH(AC69,Vacances!$C$3:$C$202,1),2)=1," ","")</f>
        <v xml:space="preserve"> </v>
      </c>
      <c r="AG69" s="31" t="str">
        <f>IF(AC69="","",CONCATENATE(IF(ISERROR(MATCH(AC69,'Jours fériés'!$D$4:$D$203,0)),"",INDEX('Jours fériés'!$A$4:$A$203,MATCH(AC69,'Jours fériés'!$D$4:$D$203,0),1))," ",IF(ISERROR(MATCH(AC69,#REF!,0)),"",INDEX(#REF!,MATCH(AC69,#REF!,0),1))))</f>
        <v xml:space="preserve"> heure d'hiver -1h </v>
      </c>
      <c r="AH69" s="32"/>
      <c r="AI69" s="73" t="str">
        <f>IF(AC69="","",IF(ISERROR(MATCH(AC69,#REF!,0)),IF(WEEKDAY(AC69)=5,INT((AC69-DATE(YEAR(AC69),1,1))/7+1),IF(AND(WEEKDAY(AC69)=4,NOT( ISERROR(MATCH(AC69+1,#REF!,0)))),INT((AC69+1-DATE(YEAR(AC69+1),1,1))/7+1),"")),INDEX(#REF!,MATCH(AC69,#REF!,0),1)))</f>
        <v/>
      </c>
      <c r="AJ69" s="28" t="str">
        <f t="shared" si="16"/>
        <v>M</v>
      </c>
      <c r="AK69" s="29">
        <f>IF(AK68="","",IF(MONTH(AK68+1)&gt;MONTH(AK68),"",AK68+1))</f>
        <v>43068</v>
      </c>
      <c r="AL69" s="30" t="str">
        <f>IF(MOD(MATCH(AK69,Vacances!$A$3:$A$202,1),2)=1," ","")</f>
        <v/>
      </c>
      <c r="AM69" s="30" t="str">
        <f>IF(MOD(MATCH(AK69,Vacances!$B$3:$B$202,1),2)=1," ","")</f>
        <v/>
      </c>
      <c r="AN69" s="30" t="str">
        <f>IF(MOD(MATCH(AK69,Vacances!$C$3:$C$202,1),2)=1," ","")</f>
        <v/>
      </c>
      <c r="AO69" s="31" t="str">
        <f>IF(AK69="","",CONCATENATE(IF(ISERROR(MATCH(AK69,'Jours fériés'!$D$4:$D$203,0)),"",INDEX('Jours fériés'!$A$4:$A$203,MATCH(AK69,'Jours fériés'!$D$4:$D$203,0),1))," ",IF(ISERROR(MATCH(AK69,#REF!,0)),"",INDEX(#REF!,MATCH(AK69,#REF!,0),1))))</f>
        <v xml:space="preserve"> </v>
      </c>
      <c r="AP69" s="32"/>
      <c r="AQ69" s="73" t="str">
        <f>IF(AK69="","",IF(ISERROR(MATCH(AK69,#REF!,0)),IF(WEEKDAY(AK69)=5,INT((AK69-DATE(YEAR(AK69),1,1))/7+1),IF(AND(WEEKDAY(AK69)=4,NOT( ISERROR(MATCH(AK69+1,#REF!,0)))),INT((AK69+1-DATE(YEAR(AK69+1),1,1))/7+1),"")),INDEX(#REF!,MATCH(AK69,#REF!,0),1)))</f>
        <v/>
      </c>
      <c r="AR69" s="28" t="str">
        <f t="shared" si="17"/>
        <v>V</v>
      </c>
      <c r="AS69" s="29">
        <f>IF(AS68="","",IF(MONTH(AS68+1)&gt;MONTH(AS68),"",AS68+1))</f>
        <v>43098</v>
      </c>
      <c r="AT69" s="30" t="str">
        <f>IF(MOD(MATCH(AS69,Vacances!$A$3:$A$202,1),2)=1," ","")</f>
        <v xml:space="preserve"> </v>
      </c>
      <c r="AU69" s="30" t="str">
        <f>IF(MOD(MATCH(AS69,Vacances!$B$3:$B$202,1),2)=1," ","")</f>
        <v xml:space="preserve"> </v>
      </c>
      <c r="AV69" s="30" t="str">
        <f>IF(MOD(MATCH(AS69,Vacances!$C$3:$C$202,1),2)=1," ","")</f>
        <v xml:space="preserve"> </v>
      </c>
      <c r="AW69" s="31" t="str">
        <f>IF(AS69="","",CONCATENATE(IF(ISERROR(MATCH(AS69,'Jours fériés'!$D$4:$D$203,0)),"",INDEX('Jours fériés'!$A$4:$A$203,MATCH(AS69,'Jours fériés'!$D$4:$D$203,0),1))," ",IF(ISERROR(MATCH(AS69,#REF!,0)),"",INDEX(#REF!,MATCH(AS69,#REF!,0),1))))</f>
        <v xml:space="preserve"> </v>
      </c>
      <c r="AX69" s="32"/>
      <c r="AY69" s="73" t="str">
        <f>IF(AS69="","",IF(ISERROR(MATCH(AS69,#REF!,0)),IF(WEEKDAY(AS69)=5,INT((AS69-DATE(YEAR(AS69),1,1))/7+1),IF(AND(WEEKDAY(AS69)=4,NOT( ISERROR(MATCH(AS69+1,#REF!,0)))),INT((AS69+1-DATE(YEAR(AS69+1),1,1))/7+1),"")),INDEX(#REF!,MATCH(AS69,#REF!,0),1)))</f>
        <v/>
      </c>
    </row>
    <row r="70" spans="4:51" ht="15" customHeight="1">
      <c r="D70" s="28" t="str">
        <f t="shared" si="12"/>
        <v>D</v>
      </c>
      <c r="E70" s="29">
        <f>IF(E69="","",IF(MONTH(E69+1)&gt;MONTH(E69),"",E69+1))</f>
        <v>42946</v>
      </c>
      <c r="F70" s="30" t="str">
        <f>IF(MOD(MATCH(E70,Vacances!$A$3:$A$202,1),2)=1," ","")</f>
        <v xml:space="preserve"> </v>
      </c>
      <c r="G70" s="30" t="str">
        <f>IF(MOD(MATCH(E70,Vacances!$B$3:$B$202,1),2)=1," ","")</f>
        <v xml:space="preserve"> </v>
      </c>
      <c r="H70" s="30" t="str">
        <f>IF(MOD(MATCH(E70,Vacances!$C$3:$C$202,1),2)=1," ","")</f>
        <v xml:space="preserve"> </v>
      </c>
      <c r="I70" s="31" t="str">
        <f>IF(E70="","",CONCATENATE(IF(ISERROR(MATCH(E70,'Jours fériés'!$D$4:$D$203,0)),"",INDEX('Jours fériés'!$A$4:$A$203,MATCH(E70,'Jours fériés'!$D$4:$D$203,0),1))," ",IF(ISERROR(MATCH(E70,#REF!,0)),"",INDEX(#REF!,MATCH(E70,#REF!,0),1))))</f>
        <v xml:space="preserve"> </v>
      </c>
      <c r="J70" s="32"/>
      <c r="K70" s="73" t="str">
        <f>IF(E70="","",IF(ISERROR(MATCH(E70,#REF!,0)),IF(WEEKDAY(E70)=5,INT((E70-DATE(YEAR(E70),1,1))/7+1),IF(AND(WEEKDAY(E70)=4,NOT( ISERROR(MATCH(E70+1,#REF!,0)))),INT((E70+1-DATE(YEAR(E70+1),1,1))/7+1),"")),INDEX(#REF!,MATCH(E70,#REF!,0),1)))</f>
        <v/>
      </c>
      <c r="L70" s="28" t="str">
        <f t="shared" si="13"/>
        <v>M</v>
      </c>
      <c r="M70" s="29">
        <f>IF(M69="","",IF(MONTH(M69+1)&gt;MONTH(M69),"",M69+1))</f>
        <v>42977</v>
      </c>
      <c r="N70" s="30" t="str">
        <f>IF(MOD(MATCH(M70,Vacances!$A$3:$A$202,1),2)=1," ","")</f>
        <v xml:space="preserve"> </v>
      </c>
      <c r="O70" s="30" t="str">
        <f>IF(MOD(MATCH(M70,Vacances!$B$3:$B$202,1),2)=1," ","")</f>
        <v xml:space="preserve"> </v>
      </c>
      <c r="P70" s="30" t="str">
        <f>IF(MOD(MATCH(M70,Vacances!$C$3:$C$202,1),2)=1," ","")</f>
        <v xml:space="preserve"> </v>
      </c>
      <c r="Q70" s="31" t="str">
        <f>IF(M70="","",CONCATENATE(IF(ISERROR(MATCH(M70,'Jours fériés'!$D$4:$D$203,0)),"",INDEX('Jours fériés'!$A$4:$A$203,MATCH(M70,'Jours fériés'!$D$4:$D$203,0),1))," ",IF(ISERROR(MATCH(M70,#REF!,0)),"",INDEX(#REF!,MATCH(M70,#REF!,0),1))))</f>
        <v xml:space="preserve"> </v>
      </c>
      <c r="R70" s="32"/>
      <c r="S70" s="73" t="str">
        <f>IF(M70="","",IF(ISERROR(MATCH(M70,#REF!,0)),IF(WEEKDAY(M70)=5,INT((M70-DATE(YEAR(M70),1,1))/7+1),IF(AND(WEEKDAY(M70)=4,NOT( ISERROR(MATCH(M70+1,#REF!,0)))),INT((M70+1-DATE(YEAR(M70+1),1,1))/7+1),"")),INDEX(#REF!,MATCH(M70,#REF!,0),1)))</f>
        <v/>
      </c>
      <c r="T70" s="28" t="str">
        <f t="shared" si="14"/>
        <v>S</v>
      </c>
      <c r="U70" s="29">
        <f>IF(U69="","",IF(MONTH(U69+1)&gt;MONTH(U69),"",U69+1))</f>
        <v>43008</v>
      </c>
      <c r="V70" s="30" t="str">
        <f>IF(MOD(MATCH(U70,Vacances!$A$3:$A$202,1),2)=1," ","")</f>
        <v/>
      </c>
      <c r="W70" s="30" t="str">
        <f>IF(MOD(MATCH(U70,Vacances!$B$3:$B$202,1),2)=1," ","")</f>
        <v/>
      </c>
      <c r="X70" s="30" t="str">
        <f>IF(MOD(MATCH(U70,Vacances!$C$3:$C$202,1),2)=1," ","")</f>
        <v/>
      </c>
      <c r="Y70" s="31" t="str">
        <f>IF(U70="","",CONCATENATE(IF(ISERROR(MATCH(U70,'Jours fériés'!$D$4:$D$203,0)),"",INDEX('Jours fériés'!$A$4:$A$203,MATCH(U70,'Jours fériés'!$D$4:$D$203,0),1))," ",IF(ISERROR(MATCH(U70,#REF!,0)),"",INDEX(#REF!,MATCH(U70,#REF!,0),1))))</f>
        <v xml:space="preserve"> </v>
      </c>
      <c r="Z70" s="32"/>
      <c r="AA70" s="73" t="str">
        <f>IF(U70="","",IF(ISERROR(MATCH(U70,#REF!,0)),IF(WEEKDAY(U70)=5,INT((U70-DATE(YEAR(U70),1,1))/7+1),IF(AND(WEEKDAY(U70)=4,NOT( ISERROR(MATCH(U70+1,#REF!,0)))),INT((U70+1-DATE(YEAR(U70+1),1,1))/7+1),"")),INDEX(#REF!,MATCH(U70,#REF!,0),1)))</f>
        <v/>
      </c>
      <c r="AB70" s="28" t="str">
        <f t="shared" si="15"/>
        <v>L</v>
      </c>
      <c r="AC70" s="29">
        <f>IF(AC69="","",IF(MONTH(AC69+1)&gt;MONTH(AC69),"",AC69+1))</f>
        <v>43038</v>
      </c>
      <c r="AD70" s="30" t="str">
        <f>IF(MOD(MATCH(AC70,Vacances!$A$3:$A$202,1),2)=1," ","")</f>
        <v xml:space="preserve"> </v>
      </c>
      <c r="AE70" s="30" t="str">
        <f>IF(MOD(MATCH(AC70,Vacances!$B$3:$B$202,1),2)=1," ","")</f>
        <v xml:space="preserve"> </v>
      </c>
      <c r="AF70" s="30" t="str">
        <f>IF(MOD(MATCH(AC70,Vacances!$C$3:$C$202,1),2)=1," ","")</f>
        <v xml:space="preserve"> </v>
      </c>
      <c r="AG70" s="31" t="str">
        <f>IF(AC70="","",CONCATENATE(IF(ISERROR(MATCH(AC70,'Jours fériés'!$D$4:$D$203,0)),"",INDEX('Jours fériés'!$A$4:$A$203,MATCH(AC70,'Jours fériés'!$D$4:$D$203,0),1))," ",IF(ISERROR(MATCH(AC70,#REF!,0)),"",INDEX(#REF!,MATCH(AC70,#REF!,0),1))))</f>
        <v xml:space="preserve"> </v>
      </c>
      <c r="AH70" s="32"/>
      <c r="AI70" s="73" t="str">
        <f>IF(AC70="","",IF(ISERROR(MATCH(AC70,#REF!,0)),IF(WEEKDAY(AC70)=5,INT((AC70-DATE(YEAR(AC70),1,1))/7+1),IF(AND(WEEKDAY(AC70)=4,NOT( ISERROR(MATCH(AC70+1,#REF!,0)))),INT((AC70+1-DATE(YEAR(AC70+1),1,1))/7+1),"")),INDEX(#REF!,MATCH(AC70,#REF!,0),1)))</f>
        <v/>
      </c>
      <c r="AJ70" s="28" t="str">
        <f t="shared" si="16"/>
        <v>J</v>
      </c>
      <c r="AK70" s="29">
        <f>IF(AK69="","",IF(MONTH(AK69+1)&gt;MONTH(AK69),"",AK69+1))</f>
        <v>43069</v>
      </c>
      <c r="AL70" s="30" t="str">
        <f>IF(MOD(MATCH(AK70,Vacances!$A$3:$A$202,1),2)=1," ","")</f>
        <v/>
      </c>
      <c r="AM70" s="30" t="str">
        <f>IF(MOD(MATCH(AK70,Vacances!$B$3:$B$202,1),2)=1," ","")</f>
        <v/>
      </c>
      <c r="AN70" s="30" t="str">
        <f>IF(MOD(MATCH(AK70,Vacances!$C$3:$C$202,1),2)=1," ","")</f>
        <v/>
      </c>
      <c r="AO70" s="31" t="str">
        <f>IF(AK70="","",CONCATENATE(IF(ISERROR(MATCH(AK70,'Jours fériés'!$D$4:$D$203,0)),"",INDEX('Jours fériés'!$A$4:$A$203,MATCH(AK70,'Jours fériés'!$D$4:$D$203,0),1))," ",IF(ISERROR(MATCH(AK70,#REF!,0)),"",INDEX(#REF!,MATCH(AK70,#REF!,0),1))))</f>
        <v xml:space="preserve"> </v>
      </c>
      <c r="AP70" s="32"/>
      <c r="AQ70" s="73">
        <f>IF(AK70="","",IF(ISERROR(MATCH(AK70,#REF!,0)),IF(WEEKDAY(AK70)=5,INT((AK70-DATE(YEAR(AK70),1,1))/7+1),IF(AND(WEEKDAY(AK70)=4,NOT( ISERROR(MATCH(AK70+1,#REF!,0)))),INT((AK70+1-DATE(YEAR(AK70+1),1,1))/7+1),"")),INDEX(#REF!,MATCH(AK70,#REF!,0),1)))</f>
        <v>48</v>
      </c>
      <c r="AR70" s="28" t="str">
        <f t="shared" si="17"/>
        <v>S</v>
      </c>
      <c r="AS70" s="29">
        <f>IF(AS69="","",IF(MONTH(AS69+1)&gt;MONTH(AS69),"",AS69+1))</f>
        <v>43099</v>
      </c>
      <c r="AT70" s="30" t="str">
        <f>IF(MOD(MATCH(AS70,Vacances!$A$3:$A$202,1),2)=1," ","")</f>
        <v xml:space="preserve"> </v>
      </c>
      <c r="AU70" s="30" t="str">
        <f>IF(MOD(MATCH(AS70,Vacances!$B$3:$B$202,1),2)=1," ","")</f>
        <v xml:space="preserve"> </v>
      </c>
      <c r="AV70" s="30" t="str">
        <f>IF(MOD(MATCH(AS70,Vacances!$C$3:$C$202,1),2)=1," ","")</f>
        <v xml:space="preserve"> </v>
      </c>
      <c r="AW70" s="31" t="str">
        <f>IF(AS70="","",CONCATENATE(IF(ISERROR(MATCH(AS70,'Jours fériés'!$D$4:$D$203,0)),"",INDEX('Jours fériés'!$A$4:$A$203,MATCH(AS70,'Jours fériés'!$D$4:$D$203,0),1))," ",IF(ISERROR(MATCH(AS70,#REF!,0)),"",INDEX(#REF!,MATCH(AS70,#REF!,0),1))))</f>
        <v xml:space="preserve"> </v>
      </c>
      <c r="AX70" s="32"/>
      <c r="AY70" s="73" t="str">
        <f>IF(AS70="","",IF(ISERROR(MATCH(AS70,#REF!,0)),IF(WEEKDAY(AS70)=5,INT((AS70-DATE(YEAR(AS70),1,1))/7+1),IF(AND(WEEKDAY(AS70)=4,NOT( ISERROR(MATCH(AS70+1,#REF!,0)))),INT((AS70+1-DATE(YEAR(AS70+1),1,1))/7+1),"")),INDEX(#REF!,MATCH(AS70,#REF!,0),1)))</f>
        <v/>
      </c>
    </row>
    <row r="71" spans="4:51" ht="15" customHeight="1">
      <c r="D71" s="38" t="str">
        <f t="shared" si="12"/>
        <v>L</v>
      </c>
      <c r="E71" s="39">
        <f>IF(E70="","",IF(MONTH(E70+1)&gt;MONTH(E70),"",E70+1))</f>
        <v>42947</v>
      </c>
      <c r="F71" s="30" t="str">
        <f>IF(MOD(MATCH(E71,Vacances!$A$3:$A$202,1),2)=1," ","")</f>
        <v xml:space="preserve"> </v>
      </c>
      <c r="G71" s="30" t="str">
        <f>IF(MOD(MATCH(E71,Vacances!$B$3:$B$202,1),2)=1," ","")</f>
        <v xml:space="preserve"> </v>
      </c>
      <c r="H71" s="30" t="str">
        <f>IF(MOD(MATCH(E71,Vacances!$C$3:$C$202,1),2)=1," ","")</f>
        <v xml:space="preserve"> </v>
      </c>
      <c r="I71" s="40" t="str">
        <f>IF(E71="","",CONCATENATE(IF(ISERROR(MATCH(E71,'Jours fériés'!$D$4:$D$203,0)),"",INDEX('Jours fériés'!$A$4:$A$203,MATCH(E71,'Jours fériés'!$D$4:$D$203,0),1))," ",IF(ISERROR(MATCH(E71,#REF!,0)),"",INDEX(#REF!,MATCH(E71,#REF!,0),1))))</f>
        <v xml:space="preserve"> </v>
      </c>
      <c r="J71" s="41"/>
      <c r="K71" s="74" t="str">
        <f>IF(E71="","",IF(ISERROR(MATCH(E71,#REF!,0)),IF(WEEKDAY(E71)=5,INT((E71-DATE(YEAR(E71),1,1))/7+1),IF(AND(WEEKDAY(E71)=4,NOT( ISERROR(MATCH(E71+1,#REF!,0)))),INT((E71+1-DATE(YEAR(E71+1),1,1))/7+1),"")),INDEX(#REF!,MATCH(E71,#REF!,0),1)))</f>
        <v/>
      </c>
      <c r="L71" s="38" t="str">
        <f t="shared" si="13"/>
        <v>J</v>
      </c>
      <c r="M71" s="39">
        <f>IF(M70="","",IF(MONTH(M70+1)&gt;MONTH(M70),"",M70+1))</f>
        <v>42978</v>
      </c>
      <c r="N71" s="30" t="str">
        <f>IF(MOD(MATCH(M71,Vacances!$A$3:$A$202,1),2)=1," ","")</f>
        <v xml:space="preserve"> </v>
      </c>
      <c r="O71" s="30" t="str">
        <f>IF(MOD(MATCH(M71,Vacances!$B$3:$B$202,1),2)=1," ","")</f>
        <v xml:space="preserve"> </v>
      </c>
      <c r="P71" s="30" t="str">
        <f>IF(MOD(MATCH(M71,Vacances!$C$3:$C$202,1),2)=1," ","")</f>
        <v xml:space="preserve"> </v>
      </c>
      <c r="Q71" s="40" t="str">
        <f>IF(M71="","",CONCATENATE(IF(ISERROR(MATCH(M71,'Jours fériés'!$D$4:$D$203,0)),"",INDEX('Jours fériés'!$A$4:$A$203,MATCH(M71,'Jours fériés'!$D$4:$D$203,0),1))," ",IF(ISERROR(MATCH(M71,#REF!,0)),"",INDEX(#REF!,MATCH(M71,#REF!,0),1))))</f>
        <v xml:space="preserve"> </v>
      </c>
      <c r="R71" s="41"/>
      <c r="S71" s="74">
        <f>IF(M71="","",IF(ISERROR(MATCH(M71,#REF!,0)),IF(WEEKDAY(M71)=5,INT((M71-DATE(YEAR(M71),1,1))/7+1),IF(AND(WEEKDAY(M71)=4,NOT( ISERROR(MATCH(M71+1,#REF!,0)))),INT((M71+1-DATE(YEAR(M71+1),1,1))/7+1),"")),INDEX(#REF!,MATCH(M71,#REF!,0),1)))</f>
        <v>35</v>
      </c>
      <c r="T71" s="38" t="str">
        <f t="shared" si="14"/>
        <v/>
      </c>
      <c r="U71" s="39" t="str">
        <f>IF(U70="","",IF(MONTH(U70+1)&gt;MONTH(U70),"",U70+1))</f>
        <v/>
      </c>
      <c r="V71" s="30" t="e">
        <f>IF(MOD(MATCH(U71,Vacances!$A$3:$A$202,1),2)=1," ","")</f>
        <v>#N/A</v>
      </c>
      <c r="W71" s="30" t="e">
        <f>IF(MOD(MATCH(U71,Vacances!$B$3:$B$202,1),2)=1," ","")</f>
        <v>#N/A</v>
      </c>
      <c r="X71" s="30" t="e">
        <f>IF(MOD(MATCH(U71,Vacances!$C$3:$C$202,1),2)=1," ","")</f>
        <v>#N/A</v>
      </c>
      <c r="Y71" s="40" t="str">
        <f>IF(U71="","",CONCATENATE(IF(ISERROR(MATCH(U71,'Jours fériés'!$D$4:$D$203,0)),"",INDEX('Jours fériés'!$A$4:$A$203,MATCH(U71,'Jours fériés'!$D$4:$D$203,0),1))," ",IF(ISERROR(MATCH(U71,#REF!,0)),"",INDEX(#REF!,MATCH(U71,#REF!,0),1))))</f>
        <v/>
      </c>
      <c r="Z71" s="41"/>
      <c r="AA71" s="74" t="str">
        <f>IF(U71="","",IF(ISERROR(MATCH(U71,#REF!,0)),IF(WEEKDAY(U71)=5,INT((U71-DATE(YEAR(U71),1,1))/7+1),IF(AND(WEEKDAY(U71)=4,NOT( ISERROR(MATCH(U71+1,#REF!,0)))),INT((U71+1-DATE(YEAR(U71+1),1,1))/7+1),"")),INDEX(#REF!,MATCH(U71,#REF!,0),1)))</f>
        <v/>
      </c>
      <c r="AB71" s="38" t="str">
        <f t="shared" si="15"/>
        <v>M</v>
      </c>
      <c r="AC71" s="39">
        <f>IF(AC70="","",IF(MONTH(AC70+1)&gt;MONTH(AC70),"",AC70+1))</f>
        <v>43039</v>
      </c>
      <c r="AD71" s="30" t="str">
        <f>IF(MOD(MATCH(AC71,Vacances!$A$3:$A$202,1),2)=1," ","")</f>
        <v xml:space="preserve"> </v>
      </c>
      <c r="AE71" s="30" t="str">
        <f>IF(MOD(MATCH(AC71,Vacances!$B$3:$B$202,1),2)=1," ","")</f>
        <v xml:space="preserve"> </v>
      </c>
      <c r="AF71" s="30" t="str">
        <f>IF(MOD(MATCH(AC71,Vacances!$C$3:$C$202,1),2)=1," ","")</f>
        <v xml:space="preserve"> </v>
      </c>
      <c r="AG71" s="40" t="str">
        <f>IF(AC71="","",CONCATENATE(IF(ISERROR(MATCH(AC71,'Jours fériés'!$D$4:$D$203,0)),"",INDEX('Jours fériés'!$A$4:$A$203,MATCH(AC71,'Jours fériés'!$D$4:$D$203,0),1))," ",IF(ISERROR(MATCH(AC71,#REF!,0)),"",INDEX(#REF!,MATCH(AC71,#REF!,0),1))))</f>
        <v xml:space="preserve"> </v>
      </c>
      <c r="AH71" s="41"/>
      <c r="AI71" s="74" t="str">
        <f>IF(AC71="","",IF(ISERROR(MATCH(AC71,#REF!,0)),IF(WEEKDAY(AC71)=5,INT((AC71-DATE(YEAR(AC71),1,1))/7+1),IF(AND(WEEKDAY(AC71)=4,NOT( ISERROR(MATCH(AC71+1,#REF!,0)))),INT((AC71+1-DATE(YEAR(AC71+1),1,1))/7+1),"")),INDEX(#REF!,MATCH(AC71,#REF!,0),1)))</f>
        <v/>
      </c>
      <c r="AJ71" s="38" t="str">
        <f t="shared" si="16"/>
        <v/>
      </c>
      <c r="AK71" s="39" t="str">
        <f>IF(AK70="","",IF(MONTH(AK70+1)&gt;MONTH(AK70),"",AK70+1))</f>
        <v/>
      </c>
      <c r="AL71" s="30" t="e">
        <f>IF(MOD(MATCH(AK71,Vacances!$A$3:$A$202,1),2)=1," ","")</f>
        <v>#N/A</v>
      </c>
      <c r="AM71" s="30" t="e">
        <f>IF(MOD(MATCH(AK71,Vacances!$B$3:$B$202,1),2)=1," ","")</f>
        <v>#N/A</v>
      </c>
      <c r="AN71" s="30" t="e">
        <f>IF(MOD(MATCH(AK71,Vacances!$C$3:$C$202,1),2)=1," ","")</f>
        <v>#N/A</v>
      </c>
      <c r="AO71" s="40" t="str">
        <f>IF(AK71="","",CONCATENATE(IF(ISERROR(MATCH(AK71,'Jours fériés'!$D$4:$D$203,0)),"",INDEX('Jours fériés'!$A$4:$A$203,MATCH(AK71,'Jours fériés'!$D$4:$D$203,0),1))," ",IF(ISERROR(MATCH(AK71,#REF!,0)),"",INDEX(#REF!,MATCH(AK71,#REF!,0),1))))</f>
        <v/>
      </c>
      <c r="AP71" s="41"/>
      <c r="AQ71" s="74" t="str">
        <f>IF(AK71="","",IF(ISERROR(MATCH(AK71,#REF!,0)),IF(WEEKDAY(AK71)=5,INT((AK71-DATE(YEAR(AK71),1,1))/7+1),IF(AND(WEEKDAY(AK71)=4,NOT( ISERROR(MATCH(AK71+1,#REF!,0)))),INT((AK71+1-DATE(YEAR(AK71+1),1,1))/7+1),"")),INDEX(#REF!,MATCH(AK71,#REF!,0),1)))</f>
        <v/>
      </c>
      <c r="AR71" s="38" t="str">
        <f t="shared" si="17"/>
        <v>D</v>
      </c>
      <c r="AS71" s="39">
        <f>IF(AS70="","",IF(MONTH(AS70+1)&gt;MONTH(AS70),"",AS70+1))</f>
        <v>43100</v>
      </c>
      <c r="AT71" s="30" t="str">
        <f>IF(MOD(MATCH(AS71,Vacances!$A$3:$A$202,1),2)=1," ","")</f>
        <v xml:space="preserve"> </v>
      </c>
      <c r="AU71" s="30" t="str">
        <f>IF(MOD(MATCH(AS71,Vacances!$B$3:$B$202,1),2)=1," ","")</f>
        <v xml:space="preserve"> </v>
      </c>
      <c r="AV71" s="30" t="str">
        <f>IF(MOD(MATCH(AS71,Vacances!$C$3:$C$202,1),2)=1," ","")</f>
        <v xml:space="preserve"> </v>
      </c>
      <c r="AW71" s="40" t="str">
        <f>IF(AS71="","",CONCATENATE(IF(ISERROR(MATCH(AS71,'Jours fériés'!$D$4:$D$203,0)),"",INDEX('Jours fériés'!$A$4:$A$203,MATCH(AS71,'Jours fériés'!$D$4:$D$203,0),1))," ",IF(ISERROR(MATCH(AS71,#REF!,0)),"",INDEX(#REF!,MATCH(AS71,#REF!,0),1))))</f>
        <v xml:space="preserve"> </v>
      </c>
      <c r="AX71" s="41"/>
      <c r="AY71" s="74" t="str">
        <f>IF(AS71="","",IF(ISERROR(MATCH(AS71,#REF!,0)),IF(WEEKDAY(AS71)=5,INT((AS71-DATE(YEAR(AS71),1,1))/7+1),IF(AND(WEEKDAY(AS71)=4,NOT( ISERROR(MATCH(AS71+1,#REF!,0)))),INT((AS71+1-DATE(YEAR(AS71+1),1,1))/7+1),"")),INDEX(#REF!,MATCH(AS71,#REF!,0),1)))</f>
        <v/>
      </c>
    </row>
    <row r="72" spans="4:51" ht="5.65" customHeight="1">
      <c r="D72" s="42"/>
      <c r="E72" s="43"/>
      <c r="F72" s="43"/>
      <c r="G72" s="43"/>
      <c r="H72" s="43"/>
      <c r="I72" s="44"/>
      <c r="J72" s="45"/>
      <c r="K72" s="43"/>
      <c r="L72" s="43"/>
      <c r="M72" s="44"/>
      <c r="N72" s="44"/>
      <c r="O72" s="44"/>
      <c r="P72" s="44"/>
      <c r="Q72" s="45"/>
      <c r="R72" s="43"/>
      <c r="S72" s="43"/>
      <c r="T72" s="44"/>
      <c r="U72" s="45"/>
      <c r="V72" s="45"/>
      <c r="W72" s="45"/>
      <c r="X72" s="45"/>
      <c r="Y72" s="43"/>
      <c r="Z72" s="43"/>
      <c r="AA72" s="46"/>
      <c r="AB72" s="45"/>
      <c r="AC72" s="43"/>
      <c r="AD72" s="43"/>
      <c r="AE72" s="43"/>
      <c r="AF72" s="43"/>
      <c r="AG72" s="43"/>
      <c r="AH72" s="44"/>
      <c r="AI72" s="45"/>
      <c r="AJ72" s="43"/>
      <c r="AK72" s="43"/>
      <c r="AL72" s="43"/>
      <c r="AM72" s="43"/>
      <c r="AN72" s="43"/>
      <c r="AO72" s="44"/>
      <c r="AP72" s="47"/>
      <c r="AQ72" s="48"/>
      <c r="AR72" s="47"/>
      <c r="AS72" s="47"/>
      <c r="AT72" s="47"/>
      <c r="AU72" s="47"/>
      <c r="AV72" s="47"/>
      <c r="AW72" s="47"/>
      <c r="AX72" s="47"/>
      <c r="AY72" s="49"/>
    </row>
    <row r="73" spans="4:51" ht="9.9499999999999993" customHeight="1">
      <c r="D73" s="42"/>
      <c r="E73" s="43"/>
      <c r="F73" s="43"/>
      <c r="G73" s="42" t="str">
        <f>G36</f>
        <v>Zone A : Besançon, Bordeaux, Clermont-Ferrand, Dijon, Grenoble, Limoges, Lyon, Poitiers</v>
      </c>
      <c r="H73" s="43"/>
      <c r="I73" s="44"/>
      <c r="J73" s="45"/>
      <c r="K73" s="43"/>
      <c r="L73" s="43"/>
      <c r="M73" s="44"/>
      <c r="N73" s="44"/>
      <c r="O73" s="44"/>
      <c r="P73" s="44"/>
      <c r="Q73" s="45"/>
      <c r="R73" s="43"/>
      <c r="S73" s="43"/>
      <c r="T73" s="44"/>
      <c r="U73" s="45"/>
      <c r="V73" s="45"/>
      <c r="W73" s="45"/>
      <c r="X73" s="45"/>
      <c r="Y73" s="43"/>
      <c r="Z73" s="43"/>
      <c r="AA73" s="46"/>
      <c r="AB73" s="45"/>
      <c r="AC73" s="43"/>
      <c r="AD73" s="43"/>
      <c r="AE73" s="43"/>
      <c r="AF73" s="43"/>
      <c r="AG73" s="43"/>
      <c r="AH73" s="44"/>
      <c r="AI73" s="45"/>
      <c r="AJ73" s="43"/>
      <c r="AK73" s="43"/>
      <c r="AL73" s="43"/>
      <c r="AM73" s="43"/>
      <c r="AN73" s="43"/>
      <c r="AO73" s="44"/>
      <c r="AP73" s="47"/>
      <c r="AQ73" s="48"/>
      <c r="AR73" s="47"/>
      <c r="AS73" s="47"/>
      <c r="AT73" s="47"/>
      <c r="AU73" s="47"/>
      <c r="AV73" s="47"/>
      <c r="AW73" s="47"/>
      <c r="AX73" s="47"/>
      <c r="AY73" s="49" t="s">
        <v>10</v>
      </c>
    </row>
    <row r="74" spans="4:51" ht="9.9499999999999993" customHeight="1">
      <c r="D74" s="42"/>
      <c r="E74" s="43"/>
      <c r="F74" s="43"/>
      <c r="G74" s="42" t="str">
        <f t="shared" ref="G74:G75" si="24">G37</f>
        <v>Zone B : Aix-Marseille, Amiens, Caen, Lille, Nancy-Metz, Nantes, Nice, Orléans-Tours, Reims, Rennes, Rouen, Strasbourg</v>
      </c>
      <c r="H74" s="43"/>
      <c r="I74" s="44"/>
      <c r="J74" s="45"/>
      <c r="K74" s="43"/>
      <c r="L74" s="43"/>
      <c r="M74" s="44"/>
      <c r="N74" s="44"/>
      <c r="O74" s="44"/>
      <c r="P74" s="44"/>
      <c r="Q74" s="45"/>
      <c r="R74" s="43"/>
      <c r="S74" s="43"/>
      <c r="T74" s="44"/>
      <c r="U74" s="45"/>
      <c r="V74" s="45"/>
      <c r="W74" s="45"/>
      <c r="X74" s="45"/>
      <c r="Y74" s="43"/>
      <c r="Z74" s="43"/>
      <c r="AA74" s="46"/>
      <c r="AB74" s="45"/>
      <c r="AC74" s="43"/>
      <c r="AD74" s="43"/>
      <c r="AE74" s="43"/>
      <c r="AF74" s="43"/>
      <c r="AG74" s="43"/>
      <c r="AH74" s="44"/>
      <c r="AI74" s="45"/>
      <c r="AJ74" s="43"/>
      <c r="AK74" s="43"/>
      <c r="AL74" s="43"/>
      <c r="AM74" s="43"/>
      <c r="AN74" s="43"/>
      <c r="AO74" s="44"/>
      <c r="AP74" s="47"/>
      <c r="AQ74" s="48"/>
      <c r="AR74" s="47"/>
      <c r="AS74" s="47"/>
      <c r="AT74" s="47"/>
      <c r="AU74" s="47"/>
      <c r="AV74" s="47"/>
      <c r="AW74" s="47"/>
      <c r="AX74" s="47"/>
      <c r="AY74" s="49"/>
    </row>
    <row r="75" spans="4:51" ht="9.9499999999999993" customHeight="1">
      <c r="D75" s="42"/>
      <c r="E75" s="43"/>
      <c r="F75" s="43"/>
      <c r="G75" s="42" t="str">
        <f t="shared" si="24"/>
        <v>Zone C : Créteil, Montpellier, Paris, Toulouse, Versailles</v>
      </c>
      <c r="H75" s="43"/>
      <c r="I75" s="44"/>
      <c r="J75" s="45"/>
      <c r="K75" s="43"/>
      <c r="L75" s="43"/>
      <c r="M75" s="44"/>
      <c r="N75" s="44"/>
      <c r="O75" s="44"/>
      <c r="P75" s="44"/>
      <c r="Q75" s="45"/>
      <c r="R75" s="43"/>
      <c r="S75" s="43"/>
      <c r="T75" s="44"/>
      <c r="U75" s="45"/>
      <c r="V75" s="45"/>
      <c r="W75" s="45"/>
      <c r="X75" s="45"/>
      <c r="Y75" s="43"/>
      <c r="Z75" s="43"/>
      <c r="AA75" s="46"/>
      <c r="AB75" s="45"/>
      <c r="AC75" s="43"/>
      <c r="AD75" s="43"/>
      <c r="AE75" s="43"/>
      <c r="AF75" s="43"/>
      <c r="AG75" s="43"/>
      <c r="AH75" s="44"/>
      <c r="AI75" s="45"/>
      <c r="AJ75" s="43"/>
      <c r="AK75" s="43"/>
      <c r="AL75" s="43"/>
      <c r="AM75" s="43"/>
      <c r="AN75" s="43"/>
      <c r="AO75" s="44"/>
      <c r="AP75" s="47"/>
      <c r="AQ75" s="48"/>
      <c r="AR75" s="47"/>
      <c r="AS75" s="47"/>
      <c r="AT75" s="47"/>
      <c r="AU75" s="47"/>
      <c r="AV75" s="47"/>
      <c r="AW75" s="47"/>
      <c r="AX75" s="47"/>
      <c r="AY75" s="49"/>
    </row>
    <row r="99" spans="54:56" ht="18.75" customHeight="1"/>
    <row r="100" spans="54:56" ht="18.75" customHeight="1">
      <c r="BB100" s="76"/>
      <c r="BC100" s="76"/>
      <c r="BD100" s="76"/>
    </row>
    <row r="101" spans="54:56" ht="18.75" customHeight="1">
      <c r="BB101" s="76"/>
      <c r="BC101" s="76"/>
      <c r="BD101" s="76"/>
    </row>
    <row r="102" spans="54:56" ht="18.75" customHeight="1">
      <c r="BB102" s="76"/>
      <c r="BC102" s="76"/>
      <c r="BD102" s="76"/>
    </row>
    <row r="103" spans="54:56" ht="18.75" customHeight="1">
      <c r="BB103" s="76"/>
      <c r="BC103" s="76"/>
      <c r="BD103" s="76"/>
    </row>
    <row r="104" spans="54:56" ht="18.75" customHeight="1">
      <c r="BB104" s="76"/>
      <c r="BC104" s="76"/>
      <c r="BD104" s="76"/>
    </row>
    <row r="105" spans="54:56" ht="18.75" customHeight="1">
      <c r="BB105" s="76"/>
      <c r="BC105" s="76"/>
      <c r="BD105" s="76"/>
    </row>
    <row r="106" spans="54:56" ht="18.75" customHeight="1">
      <c r="BB106" s="76"/>
      <c r="BC106" s="76"/>
      <c r="BD106" s="76"/>
    </row>
    <row r="107" spans="54:56" ht="18.75" customHeight="1">
      <c r="BB107" s="76"/>
      <c r="BC107" s="76"/>
      <c r="BD107" s="76"/>
    </row>
    <row r="108" spans="54:56" ht="18.75" customHeight="1">
      <c r="BB108" s="76"/>
      <c r="BC108" s="76"/>
      <c r="BD108" s="76"/>
    </row>
    <row r="109" spans="54:56" ht="18.75" customHeight="1">
      <c r="BB109" s="76"/>
      <c r="BC109" s="76"/>
      <c r="BD109" s="76"/>
    </row>
    <row r="110" spans="54:56" ht="18.75" customHeight="1">
      <c r="BB110" s="76"/>
      <c r="BC110" s="76"/>
      <c r="BD110" s="76"/>
    </row>
    <row r="111" spans="54:56" ht="18.75" customHeight="1">
      <c r="BB111" s="76"/>
      <c r="BC111" s="76"/>
      <c r="BD111" s="76"/>
    </row>
    <row r="112" spans="54:56" ht="18.75" customHeight="1">
      <c r="BB112" s="76"/>
      <c r="BC112" s="76"/>
      <c r="BD112" s="76"/>
    </row>
    <row r="113" spans="54:56" ht="18.75" customHeight="1">
      <c r="BB113" s="76"/>
      <c r="BC113" s="76"/>
      <c r="BD113" s="76"/>
    </row>
    <row r="114" spans="54:56" ht="18.75" customHeight="1">
      <c r="BB114" s="76"/>
      <c r="BC114" s="76"/>
      <c r="BD114" s="76"/>
    </row>
    <row r="115" spans="54:56" ht="18.75" customHeight="1">
      <c r="BB115" s="76"/>
      <c r="BC115" s="76"/>
      <c r="BD115" s="76"/>
    </row>
    <row r="116" spans="54:56" ht="18.75" customHeight="1">
      <c r="BB116" s="76"/>
      <c r="BC116" s="76"/>
      <c r="BD116" s="76"/>
    </row>
    <row r="117" spans="54:56" ht="18.75" customHeight="1">
      <c r="BB117" s="76"/>
      <c r="BC117" s="76"/>
      <c r="BD117" s="76"/>
    </row>
    <row r="118" spans="54:56" ht="18.75" customHeight="1">
      <c r="BB118" s="76"/>
      <c r="BC118" s="76"/>
      <c r="BD118" s="76"/>
    </row>
    <row r="119" spans="54:56" ht="18.75" customHeight="1">
      <c r="BB119" s="76"/>
      <c r="BC119" s="76"/>
      <c r="BD119" s="76"/>
    </row>
    <row r="120" spans="54:56" ht="18.75" customHeight="1">
      <c r="BB120" s="76"/>
      <c r="BC120" s="76"/>
      <c r="BD120" s="76"/>
    </row>
    <row r="121" spans="54:56" ht="18.75" customHeight="1">
      <c r="BB121" s="76"/>
      <c r="BC121" s="76"/>
      <c r="BD121" s="76"/>
    </row>
    <row r="122" spans="54:56" ht="18.75" customHeight="1">
      <c r="BB122" s="76"/>
      <c r="BC122" s="76"/>
      <c r="BD122" s="76"/>
    </row>
    <row r="123" spans="54:56" ht="18.75" customHeight="1">
      <c r="BB123" s="76"/>
      <c r="BC123" s="76"/>
      <c r="BD123" s="76"/>
    </row>
    <row r="124" spans="54:56" ht="18.75" customHeight="1">
      <c r="BB124" s="76"/>
      <c r="BC124" s="76"/>
      <c r="BD124" s="76"/>
    </row>
    <row r="125" spans="54:56" ht="18.75" customHeight="1">
      <c r="BB125" s="76"/>
      <c r="BC125" s="76"/>
      <c r="BD125" s="76"/>
    </row>
    <row r="126" spans="54:56" ht="18.75" customHeight="1">
      <c r="BB126" s="76"/>
      <c r="BC126" s="76"/>
      <c r="BD126" s="76"/>
    </row>
    <row r="127" spans="54:56" ht="18.75" customHeight="1">
      <c r="BB127" s="76"/>
      <c r="BC127" s="76"/>
      <c r="BD127" s="76"/>
    </row>
    <row r="128" spans="54:56" ht="18.75" customHeight="1">
      <c r="BB128" s="76"/>
      <c r="BC128" s="76"/>
      <c r="BD128" s="76"/>
    </row>
    <row r="129" spans="54:56" ht="18.75" customHeight="1">
      <c r="BB129" s="76"/>
      <c r="BC129" s="76"/>
      <c r="BD129" s="76"/>
    </row>
    <row r="130" spans="54:56" ht="18.75" customHeight="1">
      <c r="BB130" s="76"/>
      <c r="BC130" s="76"/>
      <c r="BD130" s="76"/>
    </row>
    <row r="131" spans="54:56" ht="18.75" customHeight="1">
      <c r="BB131" s="76"/>
      <c r="BC131" s="76"/>
      <c r="BD131" s="76"/>
    </row>
    <row r="132" spans="54:56" ht="18.75" customHeight="1">
      <c r="BB132" s="76"/>
      <c r="BC132" s="76"/>
      <c r="BD132" s="76"/>
    </row>
    <row r="133" spans="54:56" ht="18.75" customHeight="1">
      <c r="BB133" s="76"/>
      <c r="BC133" s="76"/>
      <c r="BD133" s="76"/>
    </row>
    <row r="134" spans="54:56" ht="18.75" customHeight="1">
      <c r="BB134" s="76"/>
      <c r="BC134" s="76"/>
      <c r="BD134" s="76"/>
    </row>
    <row r="135" spans="54:56" ht="18.75" customHeight="1">
      <c r="BB135" s="76"/>
      <c r="BC135" s="76"/>
      <c r="BD135" s="76"/>
    </row>
    <row r="136" spans="54:56" ht="18.75" customHeight="1">
      <c r="BB136" s="76"/>
      <c r="BC136" s="76"/>
      <c r="BD136" s="76"/>
    </row>
    <row r="137" spans="54:56" ht="18.75" customHeight="1">
      <c r="BB137" s="76"/>
      <c r="BC137" s="76"/>
      <c r="BD137" s="76"/>
    </row>
    <row r="138" spans="54:56" ht="18.75" customHeight="1">
      <c r="BB138" s="76"/>
      <c r="BC138" s="76"/>
      <c r="BD138" s="76"/>
    </row>
    <row r="139" spans="54:56" ht="18.75" customHeight="1">
      <c r="BB139" s="76"/>
      <c r="BC139" s="76"/>
      <c r="BD139" s="76"/>
    </row>
    <row r="140" spans="54:56" ht="18.75" customHeight="1">
      <c r="BB140" s="76"/>
      <c r="BC140" s="76"/>
      <c r="BD140" s="76"/>
    </row>
    <row r="141" spans="54:56" ht="18.75" customHeight="1">
      <c r="BB141" s="76"/>
      <c r="BC141" s="76"/>
      <c r="BD141" s="76"/>
    </row>
    <row r="142" spans="54:56" ht="18.75" customHeight="1">
      <c r="BB142" s="76"/>
      <c r="BC142" s="76"/>
      <c r="BD142" s="76"/>
    </row>
    <row r="143" spans="54:56" ht="18.75" customHeight="1">
      <c r="BB143" s="76"/>
      <c r="BC143" s="76"/>
      <c r="BD143" s="76"/>
    </row>
    <row r="144" spans="54:56" ht="18.75" customHeight="1">
      <c r="BB144" s="76"/>
      <c r="BC144" s="76"/>
      <c r="BD144" s="76"/>
    </row>
    <row r="145" spans="54:56" ht="18.75" customHeight="1">
      <c r="BB145" s="76"/>
      <c r="BC145" s="76"/>
      <c r="BD145" s="76"/>
    </row>
    <row r="146" spans="54:56" ht="18.75" customHeight="1">
      <c r="BB146" s="76"/>
      <c r="BC146" s="76"/>
      <c r="BD146" s="76"/>
    </row>
    <row r="147" spans="54:56" ht="18.75" customHeight="1">
      <c r="BB147" s="76"/>
      <c r="BC147" s="76"/>
      <c r="BD147" s="76"/>
    </row>
    <row r="148" spans="54:56" ht="18.75" customHeight="1">
      <c r="BB148" s="76"/>
      <c r="BC148" s="76"/>
      <c r="BD148" s="76"/>
    </row>
    <row r="149" spans="54:56" ht="18.75" customHeight="1">
      <c r="BB149" s="76"/>
      <c r="BC149" s="76"/>
      <c r="BD149" s="76"/>
    </row>
    <row r="150" spans="54:56" ht="18.75" customHeight="1">
      <c r="BB150" s="76"/>
      <c r="BC150" s="76"/>
      <c r="BD150" s="76"/>
    </row>
    <row r="151" spans="54:56" ht="18.75" customHeight="1">
      <c r="BB151" s="76"/>
      <c r="BC151" s="76"/>
      <c r="BD151" s="76"/>
    </row>
    <row r="152" spans="54:56" ht="18.75" customHeight="1">
      <c r="BB152" s="76"/>
      <c r="BC152" s="76"/>
      <c r="BD152" s="76"/>
    </row>
    <row r="153" spans="54:56" ht="18.75" customHeight="1">
      <c r="BB153" s="76"/>
      <c r="BC153" s="76"/>
      <c r="BD153" s="76"/>
    </row>
    <row r="154" spans="54:56" ht="18.75" customHeight="1">
      <c r="BB154" s="76"/>
      <c r="BC154" s="76"/>
      <c r="BD154" s="76"/>
    </row>
    <row r="155" spans="54:56" ht="18.75" customHeight="1">
      <c r="BB155" s="76"/>
      <c r="BC155" s="76"/>
      <c r="BD155" s="76"/>
    </row>
    <row r="156" spans="54:56" ht="18.75" customHeight="1">
      <c r="BB156" s="76"/>
      <c r="BC156" s="76"/>
      <c r="BD156" s="76"/>
    </row>
    <row r="157" spans="54:56" ht="18.75" customHeight="1">
      <c r="BB157" s="76"/>
      <c r="BC157" s="76"/>
      <c r="BD157" s="76"/>
    </row>
    <row r="158" spans="54:56" ht="18.75" customHeight="1">
      <c r="BB158" s="76"/>
      <c r="BC158" s="76"/>
      <c r="BD158" s="76"/>
    </row>
    <row r="159" spans="54:56" ht="18.75" customHeight="1">
      <c r="BB159" s="76"/>
      <c r="BC159" s="76"/>
      <c r="BD159" s="76"/>
    </row>
    <row r="160" spans="54:56" ht="18.75" customHeight="1">
      <c r="BB160" s="76"/>
      <c r="BC160" s="76"/>
      <c r="BD160" s="76"/>
    </row>
    <row r="161" spans="54:56" ht="18.75" customHeight="1">
      <c r="BB161" s="76"/>
      <c r="BC161" s="76"/>
      <c r="BD161" s="76"/>
    </row>
    <row r="162" spans="54:56" ht="18.75" customHeight="1">
      <c r="BB162" s="76"/>
      <c r="BC162" s="76"/>
      <c r="BD162" s="76"/>
    </row>
    <row r="163" spans="54:56" ht="18.75" customHeight="1">
      <c r="BB163" s="76"/>
      <c r="BC163" s="76"/>
      <c r="BD163" s="76"/>
    </row>
    <row r="164" spans="54:56" ht="18.75" customHeight="1">
      <c r="BB164" s="76"/>
      <c r="BC164" s="76"/>
      <c r="BD164" s="76"/>
    </row>
    <row r="165" spans="54:56" ht="18.75" customHeight="1">
      <c r="BB165" s="76"/>
      <c r="BC165" s="76"/>
      <c r="BD165" s="76"/>
    </row>
    <row r="166" spans="54:56" ht="18.75" customHeight="1">
      <c r="BB166" s="76"/>
      <c r="BC166" s="76"/>
      <c r="BD166" s="76"/>
    </row>
    <row r="167" spans="54:56" ht="18.75" customHeight="1">
      <c r="BB167" s="76"/>
      <c r="BC167" s="76"/>
      <c r="BD167" s="76"/>
    </row>
    <row r="168" spans="54:56" ht="18.75" customHeight="1">
      <c r="BB168" s="76"/>
      <c r="BC168" s="76"/>
      <c r="BD168" s="76"/>
    </row>
    <row r="169" spans="54:56" ht="18.75" customHeight="1">
      <c r="BB169" s="76"/>
      <c r="BC169" s="76"/>
      <c r="BD169" s="76"/>
    </row>
    <row r="170" spans="54:56" ht="18.75" customHeight="1">
      <c r="BB170" s="76"/>
      <c r="BC170" s="76"/>
      <c r="BD170" s="76"/>
    </row>
    <row r="171" spans="54:56" ht="18.75" customHeight="1">
      <c r="BB171" s="76"/>
      <c r="BC171" s="76"/>
      <c r="BD171" s="76"/>
    </row>
    <row r="172" spans="54:56" ht="18.75" customHeight="1">
      <c r="BB172" s="76"/>
      <c r="BC172" s="76"/>
      <c r="BD172" s="76"/>
    </row>
    <row r="173" spans="54:56" ht="18.75" customHeight="1">
      <c r="BB173" s="76"/>
      <c r="BC173" s="76"/>
      <c r="BD173" s="76"/>
    </row>
    <row r="174" spans="54:56" ht="18.75" customHeight="1">
      <c r="BB174" s="76"/>
      <c r="BC174" s="76"/>
      <c r="BD174" s="76"/>
    </row>
    <row r="175" spans="54:56" ht="18.75" customHeight="1">
      <c r="BB175" s="76"/>
      <c r="BC175" s="76"/>
      <c r="BD175" s="76"/>
    </row>
    <row r="176" spans="54:56" ht="18.75" customHeight="1">
      <c r="BB176" s="76"/>
      <c r="BC176" s="76"/>
      <c r="BD176" s="76"/>
    </row>
    <row r="177" spans="54:56" ht="18.75" customHeight="1">
      <c r="BB177" s="76"/>
      <c r="BC177" s="76"/>
      <c r="BD177" s="76"/>
    </row>
    <row r="178" spans="54:56" ht="18.75" customHeight="1">
      <c r="BB178" s="76"/>
      <c r="BC178" s="76"/>
      <c r="BD178" s="76"/>
    </row>
    <row r="179" spans="54:56" ht="18.75" customHeight="1">
      <c r="BB179" s="76"/>
      <c r="BC179" s="76"/>
      <c r="BD179" s="76"/>
    </row>
    <row r="180" spans="54:56" ht="18.75" customHeight="1">
      <c r="BB180" s="76"/>
      <c r="BC180" s="76"/>
      <c r="BD180" s="76"/>
    </row>
    <row r="181" spans="54:56" ht="18.75" customHeight="1">
      <c r="BB181" s="76"/>
      <c r="BC181" s="76"/>
      <c r="BD181" s="76"/>
    </row>
    <row r="182" spans="54:56" ht="18.75" customHeight="1">
      <c r="BB182" s="76"/>
      <c r="BC182" s="76"/>
      <c r="BD182" s="76"/>
    </row>
    <row r="183" spans="54:56" ht="18.75" customHeight="1">
      <c r="BB183" s="76"/>
      <c r="BC183" s="76"/>
      <c r="BD183" s="76"/>
    </row>
    <row r="184" spans="54:56" ht="18.75" customHeight="1">
      <c r="BB184" s="76"/>
      <c r="BC184" s="76"/>
      <c r="BD184" s="76"/>
    </row>
    <row r="185" spans="54:56" ht="18.75" customHeight="1">
      <c r="BB185" s="76"/>
      <c r="BC185" s="76"/>
      <c r="BD185" s="76"/>
    </row>
    <row r="186" spans="54:56" ht="18.75" customHeight="1">
      <c r="BB186" s="76"/>
      <c r="BC186" s="76"/>
      <c r="BD186" s="76"/>
    </row>
    <row r="187" spans="54:56" ht="18.75" customHeight="1">
      <c r="BB187" s="76"/>
      <c r="BC187" s="76"/>
      <c r="BD187" s="76"/>
    </row>
    <row r="188" spans="54:56" ht="18.75" customHeight="1">
      <c r="BB188" s="76"/>
      <c r="BC188" s="76"/>
      <c r="BD188" s="76"/>
    </row>
    <row r="189" spans="54:56" ht="18.75" customHeight="1">
      <c r="BB189" s="76"/>
      <c r="BC189" s="76"/>
      <c r="BD189" s="76"/>
    </row>
    <row r="190" spans="54:56" ht="18.75" customHeight="1">
      <c r="BB190" s="76"/>
      <c r="BC190" s="76"/>
      <c r="BD190" s="76"/>
    </row>
    <row r="191" spans="54:56" ht="18.75" customHeight="1">
      <c r="BB191" s="76"/>
      <c r="BC191" s="76"/>
      <c r="BD191" s="76"/>
    </row>
    <row r="192" spans="54:56" ht="18.75" customHeight="1">
      <c r="BB192" s="76"/>
      <c r="BC192" s="76"/>
      <c r="BD192" s="76"/>
    </row>
    <row r="193" spans="54:56" ht="18.75" customHeight="1">
      <c r="BB193" s="76"/>
      <c r="BC193" s="76"/>
      <c r="BD193" s="76"/>
    </row>
    <row r="194" spans="54:56" ht="18.75" customHeight="1">
      <c r="BB194" s="76"/>
      <c r="BC194" s="76"/>
      <c r="BD194" s="76"/>
    </row>
    <row r="195" spans="54:56" ht="18.75" customHeight="1">
      <c r="BB195" s="76"/>
      <c r="BC195" s="76"/>
      <c r="BD195" s="76"/>
    </row>
    <row r="196" spans="54:56" ht="18.75" customHeight="1">
      <c r="BB196" s="76"/>
      <c r="BC196" s="76"/>
      <c r="BD196" s="76"/>
    </row>
    <row r="197" spans="54:56" ht="18.75" customHeight="1">
      <c r="BB197" s="76"/>
      <c r="BC197" s="76"/>
      <c r="BD197" s="76"/>
    </row>
    <row r="198" spans="54:56" ht="18.75" customHeight="1">
      <c r="BB198" s="76"/>
      <c r="BC198" s="76"/>
      <c r="BD198" s="76"/>
    </row>
    <row r="199" spans="54:56" ht="18.75" customHeight="1">
      <c r="BB199" s="76"/>
      <c r="BC199" s="76"/>
      <c r="BD199" s="76"/>
    </row>
    <row r="200" spans="54:56" ht="18.75" customHeight="1">
      <c r="BB200" s="76"/>
      <c r="BC200" s="76"/>
      <c r="BD200" s="76"/>
    </row>
    <row r="201" spans="54:56" ht="18.75" customHeight="1">
      <c r="BB201" s="76"/>
      <c r="BC201" s="76"/>
      <c r="BD201" s="76"/>
    </row>
    <row r="202" spans="54:56" ht="18.75" customHeight="1">
      <c r="BB202" s="76"/>
      <c r="BC202" s="76"/>
      <c r="BD202" s="76"/>
    </row>
    <row r="203" spans="54:56" ht="18.75" customHeight="1">
      <c r="BB203" s="76"/>
      <c r="BC203" s="76"/>
      <c r="BD203" s="76"/>
    </row>
    <row r="204" spans="54:56" ht="18.75" customHeight="1">
      <c r="BB204" s="76"/>
      <c r="BC204" s="76"/>
      <c r="BD204" s="76"/>
    </row>
    <row r="205" spans="54:56" ht="18.75" customHeight="1">
      <c r="BB205" s="76"/>
      <c r="BC205" s="76"/>
      <c r="BD205" s="76"/>
    </row>
    <row r="206" spans="54:56" ht="18.75" customHeight="1">
      <c r="BB206" s="76"/>
      <c r="BC206" s="76"/>
      <c r="BD206" s="76"/>
    </row>
    <row r="207" spans="54:56" ht="18.75" customHeight="1">
      <c r="BB207" s="76"/>
      <c r="BC207" s="76"/>
      <c r="BD207" s="76"/>
    </row>
    <row r="208" spans="54:56" ht="18.75" customHeight="1">
      <c r="BB208" s="76"/>
      <c r="BC208" s="76"/>
      <c r="BD208" s="76"/>
    </row>
    <row r="209" spans="54:56" ht="18.75" customHeight="1">
      <c r="BB209" s="76"/>
      <c r="BC209" s="76"/>
      <c r="BD209" s="76"/>
    </row>
    <row r="210" spans="54:56" ht="18.75" customHeight="1">
      <c r="BB210" s="76"/>
      <c r="BC210" s="76"/>
      <c r="BD210" s="76"/>
    </row>
    <row r="211" spans="54:56" ht="18.75" customHeight="1">
      <c r="BB211" s="76"/>
      <c r="BC211" s="76"/>
      <c r="BD211" s="76"/>
    </row>
    <row r="212" spans="54:56" ht="18.75" customHeight="1">
      <c r="BB212" s="76"/>
      <c r="BC212" s="76"/>
      <c r="BD212" s="76"/>
    </row>
    <row r="213" spans="54:56" ht="18.75" customHeight="1">
      <c r="BB213" s="76"/>
      <c r="BC213" s="76"/>
      <c r="BD213" s="76"/>
    </row>
    <row r="214" spans="54:56" ht="18.75" customHeight="1">
      <c r="BB214" s="76"/>
      <c r="BC214" s="76"/>
      <c r="BD214" s="76"/>
    </row>
    <row r="215" spans="54:56" ht="18.75" customHeight="1">
      <c r="BB215" s="76"/>
      <c r="BC215" s="76"/>
      <c r="BD215" s="76"/>
    </row>
    <row r="216" spans="54:56" ht="18.75" customHeight="1">
      <c r="BB216" s="76"/>
      <c r="BC216" s="76"/>
      <c r="BD216" s="76"/>
    </row>
    <row r="217" spans="54:56" ht="18.75" customHeight="1">
      <c r="BB217" s="76"/>
      <c r="BC217" s="76"/>
      <c r="BD217" s="76"/>
    </row>
    <row r="218" spans="54:56" ht="18.75" customHeight="1">
      <c r="BB218" s="76"/>
      <c r="BC218" s="76"/>
      <c r="BD218" s="76"/>
    </row>
    <row r="219" spans="54:56" ht="18.75" customHeight="1">
      <c r="BB219" s="76"/>
      <c r="BC219" s="76"/>
      <c r="BD219" s="76"/>
    </row>
    <row r="220" spans="54:56" ht="18.75" customHeight="1">
      <c r="BB220" s="76"/>
      <c r="BC220" s="76"/>
      <c r="BD220" s="76"/>
    </row>
    <row r="221" spans="54:56" ht="18.75" customHeight="1">
      <c r="BB221" s="76"/>
      <c r="BC221" s="76"/>
      <c r="BD221" s="76"/>
    </row>
    <row r="222" spans="54:56" ht="18.75" customHeight="1">
      <c r="BB222" s="76"/>
      <c r="BC222" s="76"/>
      <c r="BD222" s="76"/>
    </row>
    <row r="223" spans="54:56" ht="18.75" customHeight="1">
      <c r="BB223" s="76"/>
      <c r="BC223" s="76"/>
      <c r="BD223" s="76"/>
    </row>
    <row r="224" spans="54:56" ht="18.75" customHeight="1">
      <c r="BB224" s="76"/>
      <c r="BC224" s="76"/>
      <c r="BD224" s="76"/>
    </row>
    <row r="225" spans="54:56" ht="18.75" customHeight="1">
      <c r="BB225" s="76"/>
      <c r="BC225" s="76"/>
      <c r="BD225" s="76"/>
    </row>
    <row r="226" spans="54:56" ht="18.75" customHeight="1">
      <c r="BB226" s="76"/>
      <c r="BC226" s="76"/>
      <c r="BD226" s="76"/>
    </row>
    <row r="227" spans="54:56" ht="18.75" customHeight="1">
      <c r="BB227" s="76"/>
      <c r="BC227" s="76"/>
      <c r="BD227" s="76"/>
    </row>
    <row r="228" spans="54:56" ht="18.75" customHeight="1">
      <c r="BB228" s="76"/>
      <c r="BC228" s="76"/>
      <c r="BD228" s="76"/>
    </row>
    <row r="229" spans="54:56" ht="18.75" customHeight="1">
      <c r="BB229" s="76"/>
      <c r="BC229" s="76"/>
      <c r="BD229" s="76"/>
    </row>
    <row r="230" spans="54:56" ht="18.75" customHeight="1">
      <c r="BB230" s="76"/>
      <c r="BC230" s="76"/>
      <c r="BD230" s="76"/>
    </row>
    <row r="231" spans="54:56" ht="18.75" customHeight="1">
      <c r="BB231" s="76"/>
      <c r="BC231" s="76"/>
      <c r="BD231" s="76"/>
    </row>
    <row r="232" spans="54:56" ht="18.75" customHeight="1">
      <c r="BB232" s="76"/>
      <c r="BC232" s="76"/>
      <c r="BD232" s="76"/>
    </row>
    <row r="233" spans="54:56" ht="18.75" customHeight="1">
      <c r="BB233" s="76"/>
      <c r="BC233" s="76"/>
      <c r="BD233" s="76"/>
    </row>
    <row r="234" spans="54:56" ht="18.75" customHeight="1">
      <c r="BB234" s="76"/>
      <c r="BC234" s="76"/>
      <c r="BD234" s="76"/>
    </row>
    <row r="235" spans="54:56" ht="18.75" customHeight="1">
      <c r="BB235" s="76"/>
      <c r="BC235" s="76"/>
      <c r="BD235" s="76"/>
    </row>
    <row r="236" spans="54:56" ht="18.75" customHeight="1">
      <c r="BB236" s="76"/>
      <c r="BC236" s="76"/>
      <c r="BD236" s="76"/>
    </row>
    <row r="237" spans="54:56" ht="18.75" customHeight="1">
      <c r="BB237" s="76"/>
      <c r="BC237" s="76"/>
      <c r="BD237" s="76"/>
    </row>
    <row r="238" spans="54:56" ht="18.75" customHeight="1">
      <c r="BB238" s="76"/>
      <c r="BC238" s="76"/>
      <c r="BD238" s="76"/>
    </row>
    <row r="239" spans="54:56" ht="18.75" customHeight="1">
      <c r="BB239" s="76"/>
      <c r="BC239" s="76"/>
      <c r="BD239" s="76"/>
    </row>
    <row r="240" spans="54:56" ht="18.75" customHeight="1">
      <c r="BB240" s="76"/>
      <c r="BC240" s="76"/>
      <c r="BD240" s="76"/>
    </row>
    <row r="241" spans="54:56" ht="18.75" customHeight="1">
      <c r="BB241" s="76"/>
      <c r="BC241" s="76"/>
      <c r="BD241" s="76"/>
    </row>
    <row r="242" spans="54:56" ht="18.75" customHeight="1">
      <c r="BB242" s="76"/>
      <c r="BC242" s="76"/>
      <c r="BD242" s="76"/>
    </row>
    <row r="243" spans="54:56" ht="18.75" customHeight="1">
      <c r="BB243" s="76"/>
      <c r="BC243" s="76"/>
      <c r="BD243" s="76"/>
    </row>
    <row r="244" spans="54:56" ht="18.75" customHeight="1">
      <c r="BB244" s="76"/>
      <c r="BC244" s="76"/>
      <c r="BD244" s="76"/>
    </row>
    <row r="245" spans="54:56" ht="18.75" customHeight="1">
      <c r="BB245" s="76"/>
      <c r="BC245" s="76"/>
      <c r="BD245" s="76"/>
    </row>
    <row r="246" spans="54:56" ht="18.75" customHeight="1">
      <c r="BB246" s="76"/>
      <c r="BC246" s="76"/>
      <c r="BD246" s="76"/>
    </row>
    <row r="247" spans="54:56" ht="18.75" customHeight="1">
      <c r="BB247" s="76"/>
      <c r="BC247" s="76"/>
      <c r="BD247" s="76"/>
    </row>
    <row r="248" spans="54:56" ht="18.75" customHeight="1">
      <c r="BB248" s="76"/>
      <c r="BC248" s="76"/>
      <c r="BD248" s="76"/>
    </row>
    <row r="249" spans="54:56" ht="18.75" customHeight="1">
      <c r="BB249" s="76"/>
      <c r="BC249" s="76"/>
      <c r="BD249" s="76"/>
    </row>
    <row r="250" spans="54:56" ht="18.75" customHeight="1">
      <c r="BB250" s="76"/>
      <c r="BC250" s="76"/>
      <c r="BD250" s="76"/>
    </row>
    <row r="251" spans="54:56" ht="18.75" customHeight="1">
      <c r="BB251" s="76"/>
      <c r="BC251" s="76"/>
      <c r="BD251" s="76"/>
    </row>
    <row r="252" spans="54:56" ht="18.75" customHeight="1">
      <c r="BB252" s="76"/>
      <c r="BC252" s="76"/>
      <c r="BD252" s="76"/>
    </row>
    <row r="253" spans="54:56" ht="18.75" customHeight="1">
      <c r="BB253" s="76"/>
      <c r="BC253" s="76"/>
      <c r="BD253" s="76"/>
    </row>
    <row r="254" spans="54:56" ht="18.75" customHeight="1">
      <c r="BB254" s="76"/>
      <c r="BC254" s="76"/>
      <c r="BD254" s="76"/>
    </row>
    <row r="255" spans="54:56" ht="18.75" customHeight="1">
      <c r="BB255" s="76"/>
      <c r="BC255" s="76"/>
      <c r="BD255" s="76"/>
    </row>
    <row r="256" spans="54:56" ht="18.75" customHeight="1">
      <c r="BB256" s="76"/>
      <c r="BC256" s="76"/>
      <c r="BD256" s="76"/>
    </row>
    <row r="257" spans="54:56" ht="18.75" customHeight="1">
      <c r="BB257" s="76"/>
      <c r="BC257" s="76"/>
      <c r="BD257" s="76"/>
    </row>
    <row r="258" spans="54:56" ht="18.75" customHeight="1">
      <c r="BB258" s="76"/>
      <c r="BC258" s="76"/>
      <c r="BD258" s="76"/>
    </row>
    <row r="259" spans="54:56" ht="18.75" customHeight="1">
      <c r="BB259" s="76"/>
      <c r="BC259" s="76"/>
      <c r="BD259" s="76"/>
    </row>
    <row r="260" spans="54:56" ht="18.75" customHeight="1">
      <c r="BB260" s="76"/>
      <c r="BC260" s="76"/>
      <c r="BD260" s="76"/>
    </row>
    <row r="261" spans="54:56" ht="18.75" customHeight="1">
      <c r="BB261" s="76"/>
      <c r="BC261" s="76"/>
      <c r="BD261" s="76"/>
    </row>
    <row r="262" spans="54:56" ht="18.75" customHeight="1">
      <c r="BB262" s="76"/>
      <c r="BC262" s="76"/>
      <c r="BD262" s="76"/>
    </row>
    <row r="263" spans="54:56" ht="18.75" customHeight="1">
      <c r="BB263" s="76"/>
      <c r="BC263" s="76"/>
      <c r="BD263" s="76"/>
    </row>
    <row r="264" spans="54:56" ht="18.75" customHeight="1">
      <c r="BB264" s="76"/>
      <c r="BC264" s="76"/>
      <c r="BD264" s="76"/>
    </row>
    <row r="265" spans="54:56" ht="18.75" customHeight="1">
      <c r="BB265" s="76"/>
      <c r="BC265" s="76"/>
      <c r="BD265" s="76"/>
    </row>
    <row r="266" spans="54:56" ht="18.75" customHeight="1">
      <c r="BB266" s="76"/>
      <c r="BC266" s="76"/>
      <c r="BD266" s="76"/>
    </row>
    <row r="267" spans="54:56" ht="18.75" customHeight="1">
      <c r="BB267" s="76"/>
      <c r="BC267" s="76"/>
      <c r="BD267" s="76"/>
    </row>
    <row r="268" spans="54:56" ht="18.75" customHeight="1">
      <c r="BB268" s="76"/>
      <c r="BC268" s="76"/>
      <c r="BD268" s="76"/>
    </row>
    <row r="269" spans="54:56" ht="18.75" customHeight="1">
      <c r="BB269" s="76"/>
      <c r="BC269" s="76"/>
      <c r="BD269" s="76"/>
    </row>
    <row r="270" spans="54:56" ht="18.75" customHeight="1">
      <c r="BB270" s="76"/>
      <c r="BC270" s="76"/>
      <c r="BD270" s="76"/>
    </row>
    <row r="271" spans="54:56" ht="18.75" customHeight="1">
      <c r="BB271" s="76"/>
      <c r="BC271" s="76"/>
      <c r="BD271" s="76"/>
    </row>
    <row r="272" spans="54:56" ht="18.75" customHeight="1">
      <c r="BB272" s="76"/>
      <c r="BC272" s="76"/>
      <c r="BD272" s="76"/>
    </row>
    <row r="273" spans="54:56" ht="18.75" customHeight="1">
      <c r="BB273" s="76"/>
      <c r="BC273" s="76"/>
      <c r="BD273" s="76"/>
    </row>
    <row r="274" spans="54:56" ht="18.75" customHeight="1">
      <c r="BB274" s="76"/>
      <c r="BC274" s="76"/>
      <c r="BD274" s="76"/>
    </row>
    <row r="275" spans="54:56" ht="18.75" customHeight="1">
      <c r="BB275" s="76"/>
      <c r="BC275" s="76"/>
      <c r="BD275" s="76"/>
    </row>
    <row r="276" spans="54:56" ht="18.75" customHeight="1">
      <c r="BB276" s="76"/>
      <c r="BC276" s="76"/>
      <c r="BD276" s="76"/>
    </row>
    <row r="277" spans="54:56" ht="18.75" customHeight="1">
      <c r="BB277" s="76"/>
      <c r="BC277" s="76"/>
      <c r="BD277" s="76"/>
    </row>
    <row r="278" spans="54:56" ht="18.75" customHeight="1">
      <c r="BB278" s="76"/>
      <c r="BC278" s="76"/>
      <c r="BD278" s="76"/>
    </row>
    <row r="279" spans="54:56" ht="18.75" customHeight="1">
      <c r="BB279" s="76"/>
      <c r="BC279" s="76"/>
      <c r="BD279" s="76"/>
    </row>
    <row r="280" spans="54:56" ht="18.75" customHeight="1">
      <c r="BB280" s="76"/>
      <c r="BC280" s="76"/>
      <c r="BD280" s="76"/>
    </row>
    <row r="281" spans="54:56" ht="18.75" customHeight="1">
      <c r="BB281" s="76"/>
      <c r="BC281" s="76"/>
      <c r="BD281" s="76"/>
    </row>
    <row r="282" spans="54:56" ht="18.75" customHeight="1">
      <c r="BB282" s="76"/>
      <c r="BC282" s="76"/>
      <c r="BD282" s="76"/>
    </row>
    <row r="283" spans="54:56" ht="18.75" customHeight="1">
      <c r="BB283" s="76"/>
      <c r="BC283" s="76"/>
      <c r="BD283" s="76"/>
    </row>
    <row r="284" spans="54:56" ht="18.75" customHeight="1">
      <c r="BB284" s="76"/>
      <c r="BC284" s="76"/>
      <c r="BD284" s="76"/>
    </row>
    <row r="285" spans="54:56" ht="18.75" customHeight="1">
      <c r="BB285" s="76"/>
      <c r="BC285" s="76"/>
      <c r="BD285" s="76"/>
    </row>
    <row r="286" spans="54:56" ht="18.75" customHeight="1">
      <c r="BB286" s="76"/>
      <c r="BC286" s="76"/>
      <c r="BD286" s="76"/>
    </row>
    <row r="287" spans="54:56" ht="18.75" customHeight="1">
      <c r="BB287" s="76"/>
      <c r="BC287" s="76"/>
      <c r="BD287" s="76"/>
    </row>
    <row r="288" spans="54:56" ht="18.75" customHeight="1">
      <c r="BB288" s="76"/>
      <c r="BC288" s="76"/>
      <c r="BD288" s="76"/>
    </row>
    <row r="289" spans="54:56" ht="18.75" customHeight="1">
      <c r="BB289" s="76"/>
      <c r="BC289" s="76"/>
      <c r="BD289" s="76"/>
    </row>
    <row r="290" spans="54:56" ht="18.75" customHeight="1">
      <c r="BB290" s="76"/>
      <c r="BC290" s="76"/>
      <c r="BD290" s="76"/>
    </row>
    <row r="291" spans="54:56" ht="18.75" customHeight="1">
      <c r="BB291" s="76"/>
      <c r="BC291" s="76"/>
      <c r="BD291" s="76"/>
    </row>
    <row r="292" spans="54:56" ht="18.75" customHeight="1">
      <c r="BB292" s="76"/>
      <c r="BC292" s="76"/>
      <c r="BD292" s="76"/>
    </row>
    <row r="293" spans="54:56" ht="18.75" customHeight="1">
      <c r="BB293" s="76"/>
      <c r="BC293" s="76"/>
      <c r="BD293" s="76"/>
    </row>
    <row r="294" spans="54:56" ht="18.75" customHeight="1">
      <c r="BB294" s="76"/>
      <c r="BC294" s="76"/>
      <c r="BD294" s="76"/>
    </row>
    <row r="295" spans="54:56" ht="18.75" customHeight="1">
      <c r="BB295" s="76"/>
      <c r="BC295" s="76"/>
      <c r="BD295" s="76"/>
    </row>
    <row r="296" spans="54:56" ht="18.75" customHeight="1">
      <c r="BB296" s="76"/>
      <c r="BC296" s="76"/>
      <c r="BD296" s="76"/>
    </row>
    <row r="297" spans="54:56" ht="18.75" customHeight="1">
      <c r="BB297" s="76"/>
      <c r="BC297" s="76"/>
      <c r="BD297" s="76"/>
    </row>
    <row r="298" spans="54:56" ht="18.75" customHeight="1">
      <c r="BB298" s="76"/>
      <c r="BC298" s="76"/>
      <c r="BD298" s="76"/>
    </row>
    <row r="299" spans="54:56" ht="18.75" customHeight="1">
      <c r="BB299" s="76"/>
      <c r="BC299" s="76"/>
      <c r="BD299" s="76"/>
    </row>
  </sheetData>
  <sheetProtection selectLockedCells="1" selectUnlockedCells="1"/>
  <phoneticPr fontId="13" type="noConversion"/>
  <conditionalFormatting sqref="D4:D33 D41:D70 L4:L33 L41:L70 T4:T33 T41:T70 AB4:AB33 AB41:AB70 AJ4:AJ33 AJ41:AJ70 AR4:AR33 AR41:AR70">
    <cfRule type="expression" dxfId="70" priority="7" stopIfTrue="1">
      <formula>IF(AND(OR(WEEKDAY(E4)=1,LEFT(I4,1)&lt;&gt;" "),E4&lt;&gt;""),TRUE)</formula>
    </cfRule>
    <cfRule type="expression" dxfId="69" priority="8" stopIfTrue="1">
      <formula>AND(WEEKDAY(E4)=7,E4&lt;&gt;"")</formula>
    </cfRule>
  </conditionalFormatting>
  <conditionalFormatting sqref="D34 D71 L34 L71 T34 T71 AB34 AB71 AJ34 AJ71 AR34 AR71">
    <cfRule type="expression" dxfId="68" priority="9" stopIfTrue="1">
      <formula>IF(AND(OR(WEEKDAY(E34)=1,LEFT(I34,1)&lt;&gt;" "),E34&lt;&gt;""),TRUE)</formula>
    </cfRule>
    <cfRule type="expression" dxfId="67" priority="10" stopIfTrue="1">
      <formula>AND(WEEKDAY(E34)=7,E34&lt;&gt;"")</formula>
    </cfRule>
  </conditionalFormatting>
  <conditionalFormatting sqref="E4:E33 E41:E70 M4:M33 M41:M70 U4:U33 U41:U70 AC4:AC33 AC41:AC70 AK4:AK33 AK41:AK70 AS4:AS33 AS41:AS70">
    <cfRule type="expression" dxfId="66" priority="11" stopIfTrue="1">
      <formula>IF(AND(OR(WEEKDAY(E4)=1,LEFT(I4,1)&lt;&gt;" "),E4&lt;&gt;""),TRUE)</formula>
    </cfRule>
    <cfRule type="expression" dxfId="65" priority="12" stopIfTrue="1">
      <formula>AND(WEEKDAY(E4)=7,E4&lt;&gt;"")</formula>
    </cfRule>
  </conditionalFormatting>
  <conditionalFormatting sqref="E34 E71 M34 M71 U34 U71 AC34 AC71 AK34 AK71 AS34 AS71">
    <cfRule type="expression" dxfId="64" priority="13" stopIfTrue="1">
      <formula>IF(AND(OR(WEEKDAY(E34)=1,LEFT(I34,1)&lt;&gt;" "),E34&lt;&gt;""),TRUE)</formula>
    </cfRule>
    <cfRule type="expression" dxfId="63" priority="14" stopIfTrue="1">
      <formula>AND(WEEKDAY(E34)=7,E34&lt;&gt;"")</formula>
    </cfRule>
  </conditionalFormatting>
  <conditionalFormatting sqref="I4:I33 I41:I70 Q4:Q33 Q41:Q70 Y4:Y33 Y41:Y70 AG4:AG33 AG41:AG70 AO4:AO33 AO41:AO70 AW4:AW33 AW41:AW70">
    <cfRule type="expression" dxfId="62" priority="18" stopIfTrue="1">
      <formula>IF(AND(OR(WEEKDAY(E4)=1,LEFT(I4,1)&lt;&gt;" "),E4&lt;&gt;""),TRUE)</formula>
    </cfRule>
  </conditionalFormatting>
  <conditionalFormatting sqref="I34 I71 Q34 Q71 Y34 Y71 AG34 AG71 AO34 AO71 AW34 AW71">
    <cfRule type="expression" dxfId="61" priority="19" stopIfTrue="1">
      <formula>IF(AND(OR(WEEKDAY(E34)=1,LEFT(I34,1)&lt;&gt;" "),E34&lt;&gt;""),TRUE)</formula>
    </cfRule>
  </conditionalFormatting>
  <conditionalFormatting sqref="J4:J33 J41:J70 R4:R33 R41:R70 Z4:Z33 Z41:Z70 AH4:AH33 AH41:AH70 AP4:AP33 AP41:AP70 AX4:AX33 AX41:AX70">
    <cfRule type="expression" dxfId="60" priority="20" stopIfTrue="1">
      <formula>IF(AND(OR(WEEKDAY(E4)=1,LEFT(I4,1)&lt;&gt;" "),E4&lt;&gt;""),TRUE)</formula>
    </cfRule>
  </conditionalFormatting>
  <conditionalFormatting sqref="J34 J71 R34 R71 Z34 Z71 AH34 AH71 AP34 AP71 AX34 AX71">
    <cfRule type="expression" dxfId="59" priority="21" stopIfTrue="1">
      <formula>IF(AND(OR(WEEKDAY(E34)=1,LEFT(I34,1)&lt;&gt;" "),E34&lt;&gt;""),TRUE)</formula>
    </cfRule>
  </conditionalFormatting>
  <conditionalFormatting sqref="K4:K33 K41:K70 S4:S33 S41:S70 AA4:AA33 AA41:AA70 AI4:AI33 AI41:AI70 AQ4:AQ33 AQ41:AQ70 AY4:AY33 AY41:AY70">
    <cfRule type="expression" dxfId="58" priority="22" stopIfTrue="1">
      <formula>IF(AND(OR(WEEKDAY(E4)=1,LEFT(I4,1)&lt;&gt;" "),E4&lt;&gt;""),TRUE)</formula>
    </cfRule>
  </conditionalFormatting>
  <conditionalFormatting sqref="K34 K71 S34 S71 AA34 AA71 AI34 AI71 AQ34 AQ71 AY34 AY71">
    <cfRule type="expression" dxfId="57" priority="23" stopIfTrue="1">
      <formula>IF(AND(OR(WEEKDAY(E34)=1,LEFT(I34,1)&lt;&gt;" "),E34&lt;&gt;""),TRUE)</formula>
    </cfRule>
  </conditionalFormatting>
  <conditionalFormatting sqref="N4:N34 AT4:AT34 V4:V34 AD4:AD34 AL4:AL34 F4:F34 F41:F71 N41:N71 V41:V71 AD41:AD71 AL41:AL71 AT41:AT71">
    <cfRule type="cellIs" dxfId="56" priority="24" stopIfTrue="1" operator="equal">
      <formula>" "</formula>
    </cfRule>
    <cfRule type="expression" dxfId="55" priority="25" stopIfTrue="1">
      <formula>IF(AND(OR(WEEKDAY(E4)=1,LEFT(I4,1)&lt;&gt;" "),E4&lt;&gt;""),TRUE)</formula>
    </cfRule>
  </conditionalFormatting>
  <conditionalFormatting sqref="G4:G34 O4:O34 W4:W34 AE4:AE34 AM4:AM34 AU4:AU34 G41:G71 O41:O71 W41:W71 AE41:AE71 AM41:AM71 AU41:AU71">
    <cfRule type="cellIs" dxfId="54" priority="26" stopIfTrue="1" operator="equal">
      <formula>" "</formula>
    </cfRule>
    <cfRule type="expression" dxfId="53" priority="27" stopIfTrue="1">
      <formula>IF(AND(OR(WEEKDAY(E4)=1,LEFT(I4,1)&lt;&gt;" "),E4&lt;&gt;""),TRUE)</formula>
    </cfRule>
  </conditionalFormatting>
  <conditionalFormatting sqref="H4:H34 P4:P34 X4:X34 AF4:AF34 AN4:AN34 AV4:AV34 H41:H71 P41:P71 X41:X71 AF41:AF71 AN41:AN71 AV41:AV71">
    <cfRule type="cellIs" dxfId="52" priority="28" stopIfTrue="1" operator="equal">
      <formula>" "</formula>
    </cfRule>
    <cfRule type="expression" dxfId="51" priority="29" stopIfTrue="1">
      <formula>IF(AND(OR(WEEKDAY(E4)=1,LEFT(I4,1)&lt;&gt;" "),E4&lt;&gt;""),TRUE)</formula>
    </cfRule>
  </conditionalFormatting>
  <conditionalFormatting sqref="E36">
    <cfRule type="expression" dxfId="50" priority="6" stopIfTrue="1">
      <formula>IF($B$5&lt;&gt;"aucun",TRUE)</formula>
    </cfRule>
  </conditionalFormatting>
  <conditionalFormatting sqref="E73">
    <cfRule type="expression" dxfId="49" priority="5" stopIfTrue="1">
      <formula>IF($B$5&lt;&gt;"aucun",TRUE)</formula>
    </cfRule>
  </conditionalFormatting>
  <conditionalFormatting sqref="E74">
    <cfRule type="expression" dxfId="48" priority="4" stopIfTrue="1">
      <formula>IF($B$6&lt;&gt;"aucun",TRUE)</formula>
    </cfRule>
  </conditionalFormatting>
  <conditionalFormatting sqref="E37">
    <cfRule type="expression" dxfId="47" priority="3" stopIfTrue="1">
      <formula>IF($B$6&lt;&gt;"aucun",TRUE)</formula>
    </cfRule>
  </conditionalFormatting>
  <conditionalFormatting sqref="E38">
    <cfRule type="expression" dxfId="46" priority="2" stopIfTrue="1">
      <formula>IF($B$7&lt;&gt;"aucun",TRUE)</formula>
    </cfRule>
  </conditionalFormatting>
  <conditionalFormatting sqref="E75">
    <cfRule type="expression" dxfId="45" priority="1" stopIfTrue="1">
      <formula>IF($B$7&lt;&gt;"aucun",TRUE)</formula>
    </cfRule>
  </conditionalFormatting>
  <dataValidations count="4">
    <dataValidation type="list" operator="equal" allowBlank="1" sqref="C1">
      <formula1>"1,2,3,4,5,6,7,8,9,10,11,12"</formula1>
    </dataValidation>
    <dataValidation type="list" operator="equal" allowBlank="1" sqref="J1">
      <formula1>"2014,2015,2016,2017,2018,2019,2020,2021,2022,2023"</formula1>
    </dataValidation>
    <dataValidation type="list" allowBlank="1" showInputMessage="1" showErrorMessage="1" sqref="AH1">
      <formula1>pays</formula1>
    </dataValidation>
    <dataValidation type="list" allowBlank="1" showInputMessage="1" showErrorMessage="1" sqref="B5:B7">
      <formula1>zones_vacances</formula1>
    </dataValidation>
  </dataValidations>
  <pageMargins left="0.39370078740157483" right="0.39370078740157483" top="0.35433070866141736" bottom="0.35433070866141736" header="0.51181102362204722" footer="0.51181102362204722"/>
  <pageSetup paperSize="9" orientation="landscape" useFirstPageNumber="1"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F305"/>
  <sheetViews>
    <sheetView workbookViewId="0">
      <pane ySplit="3" topLeftCell="A4" activePane="bottomLeft" state="frozen"/>
      <selection pane="bottomLeft" activeCell="X13" sqref="X13"/>
    </sheetView>
  </sheetViews>
  <sheetFormatPr baseColWidth="10" defaultColWidth="3" defaultRowHeight="12.75"/>
  <cols>
    <col min="1" max="1" width="20.85546875" customWidth="1"/>
    <col min="2" max="2" width="13" customWidth="1"/>
    <col min="3" max="4" width="11" style="50" customWidth="1"/>
    <col min="5" max="16384" width="3" style="51"/>
  </cols>
  <sheetData>
    <row r="1" spans="1:6">
      <c r="A1" s="52" t="s">
        <v>11</v>
      </c>
      <c r="B1" s="78">
        <f>Calendrier!$J$1</f>
        <v>2017</v>
      </c>
      <c r="C1" s="53" t="s">
        <v>12</v>
      </c>
      <c r="D1" s="54" t="str">
        <f>Calendrier!AH1</f>
        <v>France</v>
      </c>
    </row>
    <row r="3" spans="1:6" s="58" customFormat="1" ht="76.5">
      <c r="A3" s="55" t="s">
        <v>76</v>
      </c>
      <c r="B3" s="22" t="s">
        <v>13</v>
      </c>
      <c r="C3" s="56" t="s">
        <v>14</v>
      </c>
      <c r="D3" s="57" t="s">
        <v>15</v>
      </c>
      <c r="E3" s="58" t="s">
        <v>16</v>
      </c>
      <c r="F3" s="58" t="s">
        <v>2</v>
      </c>
    </row>
    <row r="4" spans="1:6">
      <c r="A4" s="79" t="s">
        <v>24</v>
      </c>
      <c r="B4" s="79"/>
      <c r="C4" s="50">
        <f>DATE($B$1,1,1)</f>
        <v>42736</v>
      </c>
      <c r="D4" s="50">
        <f t="shared" ref="D4:D35" si="0">IF(C4="","",IF(INDEX(E4:HI4,1,MATCH($D$1,E$3:HI$3,0))="","",C4))</f>
        <v>42736</v>
      </c>
      <c r="F4" s="51" t="s">
        <v>25</v>
      </c>
    </row>
    <row r="5" spans="1:6">
      <c r="A5" s="79" t="s">
        <v>26</v>
      </c>
      <c r="B5" s="79"/>
      <c r="C5" s="50">
        <f>C10-2</f>
        <v>42839</v>
      </c>
      <c r="D5" s="50" t="str">
        <f t="shared" si="0"/>
        <v/>
      </c>
    </row>
    <row r="6" spans="1:6">
      <c r="A6" s="79" t="s">
        <v>27</v>
      </c>
      <c r="B6" s="79"/>
      <c r="C6" s="50" t="str">
        <f>IF(C7=C10,C7,"")</f>
        <v/>
      </c>
      <c r="D6" s="50" t="str">
        <f t="shared" si="0"/>
        <v/>
      </c>
      <c r="F6" s="51" t="s">
        <v>25</v>
      </c>
    </row>
    <row r="7" spans="1:6">
      <c r="A7" s="79" t="s">
        <v>86</v>
      </c>
      <c r="B7" s="79"/>
      <c r="C7" s="50">
        <f>DATE($B$1,4,1)-WEEKDAY(DATE($B$1,3,31))</f>
        <v>42820</v>
      </c>
      <c r="D7" s="50">
        <f t="shared" si="0"/>
        <v>42820</v>
      </c>
      <c r="F7" s="51" t="s">
        <v>25</v>
      </c>
    </row>
    <row r="8" spans="1:6">
      <c r="A8" s="79" t="s">
        <v>27</v>
      </c>
      <c r="B8" s="79" t="s">
        <v>28</v>
      </c>
      <c r="C8" s="50" t="str">
        <f>IF(C9=C10,C9,"")</f>
        <v/>
      </c>
      <c r="D8" s="50" t="str">
        <f t="shared" si="0"/>
        <v/>
      </c>
    </row>
    <row r="9" spans="1:6">
      <c r="A9" s="79" t="s">
        <v>86</v>
      </c>
      <c r="B9" s="79" t="s">
        <v>28</v>
      </c>
      <c r="C9" s="50">
        <f>DATE($B$1,3,15)-WEEKDAY(DATE($B$1,3,7))</f>
        <v>42806</v>
      </c>
      <c r="D9" s="50" t="str">
        <f t="shared" si="0"/>
        <v/>
      </c>
    </row>
    <row r="10" spans="1:6">
      <c r="A10" s="79" t="s">
        <v>29</v>
      </c>
      <c r="B10" s="79"/>
      <c r="C10" s="50">
        <f>VLOOKUP($B$1,$B$206:$C$305,2)</f>
        <v>42841</v>
      </c>
      <c r="D10" s="50">
        <f t="shared" si="0"/>
        <v>42841</v>
      </c>
      <c r="F10" s="51" t="s">
        <v>25</v>
      </c>
    </row>
    <row r="11" spans="1:6">
      <c r="A11" s="80" t="s">
        <v>30</v>
      </c>
      <c r="B11" s="79" t="s">
        <v>31</v>
      </c>
      <c r="C11" s="50">
        <f>C10+1</f>
        <v>42842</v>
      </c>
      <c r="D11" s="50">
        <f t="shared" si="0"/>
        <v>42842</v>
      </c>
      <c r="F11" s="51" t="s">
        <v>25</v>
      </c>
    </row>
    <row r="12" spans="1:6">
      <c r="A12" s="79" t="s">
        <v>32</v>
      </c>
      <c r="B12" s="79"/>
      <c r="C12" s="50">
        <f>C13-10</f>
        <v>42880</v>
      </c>
      <c r="D12" s="50">
        <f t="shared" si="0"/>
        <v>42880</v>
      </c>
      <c r="F12" s="51" t="s">
        <v>25</v>
      </c>
    </row>
    <row r="13" spans="1:6">
      <c r="A13" s="79" t="s">
        <v>33</v>
      </c>
      <c r="B13" s="79"/>
      <c r="C13" s="50">
        <f>C10+49</f>
        <v>42890</v>
      </c>
      <c r="D13" s="50">
        <f t="shared" si="0"/>
        <v>42890</v>
      </c>
      <c r="F13" s="51" t="s">
        <v>25</v>
      </c>
    </row>
    <row r="14" spans="1:6">
      <c r="A14" s="80" t="s">
        <v>30</v>
      </c>
      <c r="B14" s="79" t="s">
        <v>34</v>
      </c>
      <c r="C14" s="50">
        <f>C13+1</f>
        <v>42891</v>
      </c>
      <c r="D14" s="50">
        <f t="shared" si="0"/>
        <v>42891</v>
      </c>
      <c r="F14" s="51" t="s">
        <v>25</v>
      </c>
    </row>
    <row r="15" spans="1:6">
      <c r="A15" s="79" t="s">
        <v>35</v>
      </c>
      <c r="B15" s="79"/>
      <c r="C15" s="50">
        <f>DATE($B$1,5,1)</f>
        <v>42856</v>
      </c>
      <c r="D15" s="50">
        <f t="shared" si="0"/>
        <v>42856</v>
      </c>
      <c r="F15" s="51" t="s">
        <v>25</v>
      </c>
    </row>
    <row r="16" spans="1:6">
      <c r="A16" s="79" t="s">
        <v>36</v>
      </c>
      <c r="B16" s="79"/>
      <c r="C16" s="50">
        <f>DATE($B$1,5,8)</f>
        <v>42863</v>
      </c>
      <c r="D16" s="50">
        <f t="shared" si="0"/>
        <v>42863</v>
      </c>
      <c r="F16" s="51" t="s">
        <v>25</v>
      </c>
    </row>
    <row r="17" spans="1:6">
      <c r="A17" s="79" t="s">
        <v>37</v>
      </c>
      <c r="B17" s="79" t="s">
        <v>2</v>
      </c>
      <c r="C17" s="50">
        <f>DATE($B$1,7,14)</f>
        <v>42930</v>
      </c>
      <c r="D17" s="50">
        <f t="shared" si="0"/>
        <v>42930</v>
      </c>
      <c r="F17" s="51" t="s">
        <v>25</v>
      </c>
    </row>
    <row r="18" spans="1:6">
      <c r="A18" s="79" t="s">
        <v>38</v>
      </c>
      <c r="B18" s="79"/>
      <c r="C18" s="50">
        <f>DATE($B$1,8,15)</f>
        <v>42962</v>
      </c>
      <c r="D18" s="50">
        <f t="shared" si="0"/>
        <v>42962</v>
      </c>
      <c r="F18" s="51" t="s">
        <v>25</v>
      </c>
    </row>
    <row r="19" spans="1:6">
      <c r="A19" s="79" t="s">
        <v>87</v>
      </c>
      <c r="B19" s="79"/>
      <c r="C19" s="50">
        <f>DATE($B$1,11,1)-WEEKDAY(DATE($B$1,10,31))</f>
        <v>43037</v>
      </c>
      <c r="D19" s="50">
        <f t="shared" si="0"/>
        <v>43037</v>
      </c>
      <c r="F19" s="51" t="s">
        <v>25</v>
      </c>
    </row>
    <row r="20" spans="1:6">
      <c r="A20" s="79" t="s">
        <v>39</v>
      </c>
      <c r="B20" s="79"/>
      <c r="C20" s="50">
        <f>DATE($B$1,11,1)</f>
        <v>43040</v>
      </c>
      <c r="D20" s="50">
        <f t="shared" si="0"/>
        <v>43040</v>
      </c>
      <c r="F20" s="51" t="s">
        <v>25</v>
      </c>
    </row>
    <row r="21" spans="1:6">
      <c r="A21" s="79" t="s">
        <v>40</v>
      </c>
      <c r="B21" s="79"/>
      <c r="C21" s="50">
        <f>DATE($B$1,11,11)</f>
        <v>43050</v>
      </c>
      <c r="D21" s="50">
        <f t="shared" si="0"/>
        <v>43050</v>
      </c>
      <c r="F21" s="51" t="s">
        <v>25</v>
      </c>
    </row>
    <row r="22" spans="1:6">
      <c r="A22" s="79" t="s">
        <v>41</v>
      </c>
      <c r="B22" s="79"/>
      <c r="C22" s="50">
        <f>DATE($B$1,12,25)</f>
        <v>43094</v>
      </c>
      <c r="D22" s="50">
        <f t="shared" si="0"/>
        <v>43094</v>
      </c>
      <c r="F22" s="51" t="s">
        <v>25</v>
      </c>
    </row>
    <row r="23" spans="1:6">
      <c r="A23" s="79" t="s">
        <v>42</v>
      </c>
      <c r="B23" s="79"/>
      <c r="C23" s="50">
        <f>C22+1</f>
        <v>43095</v>
      </c>
      <c r="D23" s="50" t="str">
        <f t="shared" si="0"/>
        <v/>
      </c>
    </row>
    <row r="24" spans="1:6">
      <c r="A24" s="79" t="s">
        <v>43</v>
      </c>
      <c r="B24" s="79" t="s">
        <v>17</v>
      </c>
      <c r="C24" s="50">
        <f>DATE($B$1,12,20)</f>
        <v>43089</v>
      </c>
      <c r="D24" s="50" t="str">
        <f t="shared" si="0"/>
        <v/>
      </c>
    </row>
    <row r="25" spans="1:6">
      <c r="A25" s="79" t="s">
        <v>37</v>
      </c>
      <c r="B25" s="79" t="s">
        <v>20</v>
      </c>
      <c r="C25" s="50">
        <f>DATE($B$1,7,21)</f>
        <v>42937</v>
      </c>
      <c r="D25" s="50" t="str">
        <f t="shared" si="0"/>
        <v/>
      </c>
    </row>
    <row r="26" spans="1:6">
      <c r="A26" s="79" t="s">
        <v>37</v>
      </c>
      <c r="B26" s="79" t="s">
        <v>21</v>
      </c>
      <c r="C26" s="50">
        <f>DATE($B$1,6,23)</f>
        <v>42909</v>
      </c>
      <c r="D26" s="50" t="str">
        <f t="shared" si="0"/>
        <v/>
      </c>
    </row>
    <row r="27" spans="1:6">
      <c r="A27" s="79" t="s">
        <v>37</v>
      </c>
      <c r="B27" s="79" t="s">
        <v>22</v>
      </c>
      <c r="C27" s="50">
        <f>DATE($B$1,6,24)</f>
        <v>42910</v>
      </c>
      <c r="D27" s="50" t="str">
        <f t="shared" si="0"/>
        <v/>
      </c>
    </row>
    <row r="28" spans="1:6">
      <c r="A28" s="79" t="s">
        <v>35</v>
      </c>
      <c r="B28" s="79" t="s">
        <v>28</v>
      </c>
      <c r="C28" s="50">
        <f>DATE($B$1,9,8)-WEEKDAY(DATE($B$1,9,6))</f>
        <v>42982</v>
      </c>
      <c r="D28" s="50" t="str">
        <f t="shared" si="0"/>
        <v/>
      </c>
    </row>
    <row r="29" spans="1:6">
      <c r="A29" s="79" t="s">
        <v>44</v>
      </c>
      <c r="B29" s="79"/>
      <c r="C29" s="50">
        <f>DATE($B$1,6,1)-WEEKDAY(DATE($B$1,5,31))</f>
        <v>42883</v>
      </c>
      <c r="D29" s="50">
        <f t="shared" si="0"/>
        <v>42883</v>
      </c>
      <c r="F29" s="51" t="s">
        <v>25</v>
      </c>
    </row>
    <row r="30" spans="1:6">
      <c r="A30" s="79" t="s">
        <v>44</v>
      </c>
      <c r="B30" s="79"/>
      <c r="C30" s="50" t="str">
        <f>IF(C29=C13,C29+7,"")</f>
        <v/>
      </c>
      <c r="D30" s="50" t="str">
        <f t="shared" si="0"/>
        <v/>
      </c>
      <c r="F30" s="51" t="s">
        <v>25</v>
      </c>
    </row>
    <row r="31" spans="1:6">
      <c r="A31" s="79" t="s">
        <v>45</v>
      </c>
      <c r="B31" s="79"/>
      <c r="C31" s="50">
        <f>DATE($B$1,6,22)-WEEKDAY(DATE($B$1,6,7))</f>
        <v>42904</v>
      </c>
      <c r="D31" s="50" t="str">
        <f t="shared" si="0"/>
        <v/>
      </c>
    </row>
    <row r="32" spans="1:6">
      <c r="A32" s="79" t="s">
        <v>46</v>
      </c>
      <c r="B32" s="79"/>
      <c r="C32" s="50">
        <f>DATE($B$1,3,8)-WEEKDAY(DATE($B$1,3,7))</f>
        <v>42799</v>
      </c>
      <c r="D32" s="50" t="str">
        <f t="shared" si="0"/>
        <v/>
      </c>
    </row>
    <row r="33" spans="1:4">
      <c r="A33" s="79" t="s">
        <v>47</v>
      </c>
      <c r="B33" s="79" t="s">
        <v>48</v>
      </c>
      <c r="C33" s="50">
        <f>DATE($B$1,1,9)-WEEKDAY(DATE($B$1,1,8))</f>
        <v>42743</v>
      </c>
      <c r="D33" s="50" t="str">
        <f t="shared" si="0"/>
        <v/>
      </c>
    </row>
    <row r="34" spans="1:4">
      <c r="A34" s="79" t="s">
        <v>47</v>
      </c>
      <c r="B34" s="79" t="s">
        <v>49</v>
      </c>
      <c r="C34" s="50">
        <f>DATE($B$1,1,6)</f>
        <v>42741</v>
      </c>
      <c r="D34" s="50" t="str">
        <f t="shared" si="0"/>
        <v/>
      </c>
    </row>
    <row r="35" spans="1:4">
      <c r="A35" s="79" t="s">
        <v>50</v>
      </c>
      <c r="B35" s="79"/>
      <c r="C35" s="50">
        <f>C10+60</f>
        <v>42901</v>
      </c>
      <c r="D35" s="50" t="str">
        <f t="shared" si="0"/>
        <v/>
      </c>
    </row>
    <row r="36" spans="1:4">
      <c r="A36" s="79" t="s">
        <v>51</v>
      </c>
      <c r="B36" s="79"/>
      <c r="C36" s="50">
        <f>DATE($B$1,12,8)</f>
        <v>43077</v>
      </c>
      <c r="D36" s="50" t="str">
        <f t="shared" ref="D36:D67" si="1">IF(C36="","",IF(INDEX(E36:HI36,1,MATCH($D$1,E$3:HI$3,0))="","",C36))</f>
        <v/>
      </c>
    </row>
    <row r="37" spans="1:4">
      <c r="A37" s="79" t="s">
        <v>87</v>
      </c>
      <c r="B37" s="79" t="s">
        <v>28</v>
      </c>
      <c r="C37" s="50">
        <f>DATE($B$1,11,8)-WEEKDAY(DATE($B$1,11,7))</f>
        <v>43044</v>
      </c>
      <c r="D37" s="50" t="str">
        <f t="shared" si="1"/>
        <v/>
      </c>
    </row>
    <row r="38" spans="1:4">
      <c r="A38" s="79" t="s">
        <v>52</v>
      </c>
      <c r="B38" s="79"/>
      <c r="C38" s="50">
        <f>C39-1</f>
        <v>42794</v>
      </c>
      <c r="D38" s="50" t="str">
        <f t="shared" si="1"/>
        <v/>
      </c>
    </row>
    <row r="39" spans="1:4">
      <c r="A39" s="79" t="s">
        <v>53</v>
      </c>
      <c r="B39" s="79" t="s">
        <v>54</v>
      </c>
      <c r="C39" s="50">
        <f>C10-46</f>
        <v>42795</v>
      </c>
      <c r="D39" s="50" t="str">
        <f t="shared" si="1"/>
        <v/>
      </c>
    </row>
    <row r="40" spans="1:4">
      <c r="A40" s="79" t="s">
        <v>55</v>
      </c>
      <c r="B40" s="79"/>
      <c r="C40" s="50">
        <f>C10-24</f>
        <v>42817</v>
      </c>
      <c r="D40" s="50" t="str">
        <f t="shared" si="1"/>
        <v/>
      </c>
    </row>
    <row r="41" spans="1:4">
      <c r="A41" s="79" t="s">
        <v>43</v>
      </c>
      <c r="B41" s="79" t="s">
        <v>18</v>
      </c>
      <c r="C41" s="50">
        <f>DATE($B$1,5,22)</f>
        <v>42877</v>
      </c>
      <c r="D41" s="50" t="str">
        <f t="shared" si="1"/>
        <v/>
      </c>
    </row>
    <row r="42" spans="1:4">
      <c r="A42" s="79" t="s">
        <v>43</v>
      </c>
      <c r="B42" s="79" t="s">
        <v>19</v>
      </c>
      <c r="C42" s="50">
        <f>DATE($B$1,5,27)</f>
        <v>42882</v>
      </c>
      <c r="D42" s="50" t="str">
        <f t="shared" si="1"/>
        <v/>
      </c>
    </row>
    <row r="43" spans="1:4">
      <c r="A43" s="79" t="s">
        <v>43</v>
      </c>
      <c r="B43" s="79" t="s">
        <v>56</v>
      </c>
      <c r="C43" s="50">
        <f>DATE($B$1,6,10)</f>
        <v>42896</v>
      </c>
      <c r="D43" s="50" t="str">
        <f t="shared" si="1"/>
        <v/>
      </c>
    </row>
    <row r="44" spans="1:4">
      <c r="A44" s="79" t="s">
        <v>57</v>
      </c>
      <c r="B44" s="79"/>
      <c r="C44" s="50">
        <f>C20+1</f>
        <v>43041</v>
      </c>
      <c r="D44" s="50" t="str">
        <f t="shared" si="1"/>
        <v/>
      </c>
    </row>
    <row r="45" spans="1:4">
      <c r="A45" s="79" t="s">
        <v>77</v>
      </c>
      <c r="B45" s="79" t="s">
        <v>22</v>
      </c>
      <c r="C45" s="50">
        <f>DATE($B$1,5,25)-WEEKDAY(DATE($B$1,5,23))</f>
        <v>42877</v>
      </c>
      <c r="D45" s="50" t="str">
        <f t="shared" si="1"/>
        <v/>
      </c>
    </row>
    <row r="46" spans="1:4">
      <c r="A46" s="80" t="s">
        <v>30</v>
      </c>
      <c r="B46" s="79" t="s">
        <v>22</v>
      </c>
      <c r="C46" s="50" t="str">
        <f>IF(WEEKDAY(C27)=1,C27+1,"")</f>
        <v/>
      </c>
      <c r="D46" s="50" t="str">
        <f t="shared" si="1"/>
        <v/>
      </c>
    </row>
    <row r="47" spans="1:4">
      <c r="A47" s="79" t="s">
        <v>78</v>
      </c>
      <c r="B47" s="79" t="s">
        <v>22</v>
      </c>
      <c r="C47" s="50">
        <f>DATE($B$1,7,1)</f>
        <v>42917</v>
      </c>
      <c r="D47" s="50" t="str">
        <f t="shared" si="1"/>
        <v/>
      </c>
    </row>
    <row r="48" spans="1:4">
      <c r="A48" s="80" t="s">
        <v>30</v>
      </c>
      <c r="B48" s="79" t="s">
        <v>22</v>
      </c>
      <c r="C48" s="50" t="str">
        <f>IF(WEEKDAY(C47)=1,C47+1,"")</f>
        <v/>
      </c>
      <c r="D48" s="50" t="str">
        <f t="shared" si="1"/>
        <v/>
      </c>
    </row>
    <row r="49" spans="1:4">
      <c r="A49" s="79" t="s">
        <v>79</v>
      </c>
      <c r="B49" s="79" t="s">
        <v>22</v>
      </c>
      <c r="C49" s="50">
        <f>DATE($B$1,10,15)-WEEKDAY(DATE($B$1,10,13))</f>
        <v>43017</v>
      </c>
      <c r="D49" s="50" t="str">
        <f t="shared" si="1"/>
        <v/>
      </c>
    </row>
    <row r="50" spans="1:4">
      <c r="A50" s="79" t="s">
        <v>58</v>
      </c>
      <c r="B50" s="79" t="s">
        <v>23</v>
      </c>
      <c r="C50" s="50">
        <f>DATE($B$1,1,2)</f>
        <v>42737</v>
      </c>
      <c r="D50" s="50" t="str">
        <f t="shared" si="1"/>
        <v/>
      </c>
    </row>
    <row r="51" spans="1:4">
      <c r="A51" s="79" t="s">
        <v>59</v>
      </c>
      <c r="B51" s="79" t="s">
        <v>23</v>
      </c>
      <c r="C51" s="50">
        <f>DATE($B$1,3,1)</f>
        <v>42795</v>
      </c>
      <c r="D51" s="50" t="str">
        <f t="shared" si="1"/>
        <v/>
      </c>
    </row>
    <row r="52" spans="1:4">
      <c r="A52" s="79" t="s">
        <v>60</v>
      </c>
      <c r="B52" s="79" t="s">
        <v>23</v>
      </c>
      <c r="C52" s="50">
        <f>DATE($B$1,3,19)</f>
        <v>42813</v>
      </c>
      <c r="D52" s="50" t="str">
        <f t="shared" si="1"/>
        <v/>
      </c>
    </row>
    <row r="53" spans="1:4">
      <c r="A53" s="79" t="s">
        <v>61</v>
      </c>
      <c r="B53" s="79" t="s">
        <v>23</v>
      </c>
      <c r="C53" s="50">
        <f>DATE($B$1,4,8)-WEEKDAY(DATE($B$1,4,3))</f>
        <v>42831</v>
      </c>
      <c r="D53" s="50" t="str">
        <f t="shared" si="1"/>
        <v/>
      </c>
    </row>
    <row r="54" spans="1:4">
      <c r="A54" s="79" t="s">
        <v>37</v>
      </c>
      <c r="B54" s="79" t="s">
        <v>23</v>
      </c>
      <c r="C54" s="50">
        <f>DATE($B$1,8,1)</f>
        <v>42948</v>
      </c>
      <c r="D54" s="50" t="str">
        <f t="shared" si="1"/>
        <v/>
      </c>
    </row>
    <row r="55" spans="1:4">
      <c r="A55" s="79" t="s">
        <v>62</v>
      </c>
      <c r="B55" s="79" t="s">
        <v>23</v>
      </c>
      <c r="C55" s="50">
        <f>DATE($B$1,9,22)-WEEKDAY(DATE($B$1,9,7))</f>
        <v>42995</v>
      </c>
      <c r="D55" s="50" t="str">
        <f t="shared" si="1"/>
        <v/>
      </c>
    </row>
    <row r="56" spans="1:4">
      <c r="A56" s="79" t="s">
        <v>63</v>
      </c>
      <c r="B56" s="79" t="s">
        <v>23</v>
      </c>
      <c r="C56" s="50">
        <f>DATE($B$1,9,8)-WEEKDAY(DATE($B$1,9,7))+4</f>
        <v>42985</v>
      </c>
      <c r="D56" s="50" t="str">
        <f t="shared" si="1"/>
        <v/>
      </c>
    </row>
    <row r="57" spans="1:4">
      <c r="A57" s="79" t="s">
        <v>64</v>
      </c>
      <c r="B57" s="79" t="s">
        <v>65</v>
      </c>
      <c r="C57" s="50">
        <f>C55+1</f>
        <v>42996</v>
      </c>
      <c r="D57" s="50" t="str">
        <f t="shared" si="1"/>
        <v/>
      </c>
    </row>
    <row r="58" spans="1:4">
      <c r="A58" s="79" t="s">
        <v>66</v>
      </c>
      <c r="B58" s="79" t="s">
        <v>23</v>
      </c>
      <c r="C58" s="50">
        <f>DATE($B$1,9,25)</f>
        <v>43003</v>
      </c>
      <c r="D58" s="50" t="str">
        <f t="shared" si="1"/>
        <v/>
      </c>
    </row>
    <row r="59" spans="1:4">
      <c r="A59" s="79" t="s">
        <v>67</v>
      </c>
      <c r="B59" s="79" t="s">
        <v>23</v>
      </c>
      <c r="C59" s="50">
        <f>DATE($B$1,12,31)</f>
        <v>43100</v>
      </c>
      <c r="D59" s="50" t="str">
        <f t="shared" si="1"/>
        <v/>
      </c>
    </row>
    <row r="60" spans="1:4">
      <c r="A60" s="79" t="s">
        <v>83</v>
      </c>
      <c r="B60" s="79" t="s">
        <v>80</v>
      </c>
      <c r="C60" s="50">
        <f>DATE($B$1,3,5)</f>
        <v>42799</v>
      </c>
      <c r="D60" s="50" t="str">
        <f t="shared" si="1"/>
        <v/>
      </c>
    </row>
    <row r="61" spans="1:4">
      <c r="A61" s="79" t="s">
        <v>84</v>
      </c>
      <c r="B61" s="79" t="s">
        <v>80</v>
      </c>
      <c r="C61" s="50">
        <f>DATE($B$1,6,29)</f>
        <v>42915</v>
      </c>
      <c r="D61" s="50" t="str">
        <f t="shared" si="1"/>
        <v/>
      </c>
    </row>
    <row r="62" spans="1:4">
      <c r="A62" s="79" t="s">
        <v>85</v>
      </c>
      <c r="B62" s="80" t="s">
        <v>81</v>
      </c>
      <c r="C62" s="50">
        <f>DATE($B$1,9,24)</f>
        <v>43002</v>
      </c>
      <c r="D62" s="50" t="str">
        <f t="shared" si="1"/>
        <v/>
      </c>
    </row>
    <row r="63" spans="1:4">
      <c r="A63" s="79" t="s">
        <v>43</v>
      </c>
      <c r="B63" s="79" t="s">
        <v>82</v>
      </c>
      <c r="C63" s="50">
        <f>DATE($B$1,4,27)</f>
        <v>42852</v>
      </c>
      <c r="D63" s="50" t="str">
        <f t="shared" si="1"/>
        <v/>
      </c>
    </row>
    <row r="64" spans="1:4">
      <c r="A64" s="79" t="s">
        <v>92</v>
      </c>
      <c r="B64" s="79" t="s">
        <v>91</v>
      </c>
      <c r="C64" s="50">
        <f>DATE($B$1,12,24)</f>
        <v>43093</v>
      </c>
      <c r="D64" s="50" t="str">
        <f t="shared" si="1"/>
        <v/>
      </c>
    </row>
    <row r="65" spans="4:4">
      <c r="D65" s="50" t="str">
        <f t="shared" si="1"/>
        <v/>
      </c>
    </row>
    <row r="66" spans="4:4">
      <c r="D66" s="50" t="str">
        <f t="shared" si="1"/>
        <v/>
      </c>
    </row>
    <row r="67" spans="4:4">
      <c r="D67" s="50" t="str">
        <f t="shared" si="1"/>
        <v/>
      </c>
    </row>
    <row r="68" spans="4:4">
      <c r="D68" s="50" t="str">
        <f t="shared" ref="D68:D99" si="2">IF(C68="","",IF(INDEX(E68:HI68,1,MATCH($D$1,E$3:HI$3,0))="","",C68))</f>
        <v/>
      </c>
    </row>
    <row r="69" spans="4:4">
      <c r="D69" s="50" t="str">
        <f t="shared" si="2"/>
        <v/>
      </c>
    </row>
    <row r="70" spans="4:4">
      <c r="D70" s="50" t="str">
        <f t="shared" si="2"/>
        <v/>
      </c>
    </row>
    <row r="71" spans="4:4">
      <c r="D71" s="50" t="str">
        <f t="shared" si="2"/>
        <v/>
      </c>
    </row>
    <row r="72" spans="4:4">
      <c r="D72" s="50" t="str">
        <f t="shared" si="2"/>
        <v/>
      </c>
    </row>
    <row r="73" spans="4:4">
      <c r="D73" s="50" t="str">
        <f t="shared" si="2"/>
        <v/>
      </c>
    </row>
    <row r="74" spans="4:4">
      <c r="D74" s="50" t="str">
        <f t="shared" si="2"/>
        <v/>
      </c>
    </row>
    <row r="75" spans="4:4">
      <c r="D75" s="50" t="str">
        <f t="shared" si="2"/>
        <v/>
      </c>
    </row>
    <row r="76" spans="4:4">
      <c r="D76" s="50" t="str">
        <f t="shared" si="2"/>
        <v/>
      </c>
    </row>
    <row r="77" spans="4:4">
      <c r="D77" s="50" t="str">
        <f t="shared" si="2"/>
        <v/>
      </c>
    </row>
    <row r="78" spans="4:4">
      <c r="D78" s="50" t="str">
        <f t="shared" si="2"/>
        <v/>
      </c>
    </row>
    <row r="79" spans="4:4">
      <c r="D79" s="50" t="str">
        <f t="shared" si="2"/>
        <v/>
      </c>
    </row>
    <row r="80" spans="4:4">
      <c r="D80" s="50" t="str">
        <f t="shared" si="2"/>
        <v/>
      </c>
    </row>
    <row r="81" spans="4:4">
      <c r="D81" s="50" t="str">
        <f t="shared" si="2"/>
        <v/>
      </c>
    </row>
    <row r="82" spans="4:4">
      <c r="D82" s="50" t="str">
        <f t="shared" si="2"/>
        <v/>
      </c>
    </row>
    <row r="83" spans="4:4">
      <c r="D83" s="50" t="str">
        <f t="shared" si="2"/>
        <v/>
      </c>
    </row>
    <row r="84" spans="4:4">
      <c r="D84" s="50" t="str">
        <f t="shared" si="2"/>
        <v/>
      </c>
    </row>
    <row r="85" spans="4:4">
      <c r="D85" s="50" t="str">
        <f t="shared" si="2"/>
        <v/>
      </c>
    </row>
    <row r="86" spans="4:4">
      <c r="D86" s="50" t="str">
        <f t="shared" si="2"/>
        <v/>
      </c>
    </row>
    <row r="87" spans="4:4">
      <c r="D87" s="50" t="str">
        <f t="shared" si="2"/>
        <v/>
      </c>
    </row>
    <row r="88" spans="4:4">
      <c r="D88" s="50" t="str">
        <f t="shared" si="2"/>
        <v/>
      </c>
    </row>
    <row r="89" spans="4:4">
      <c r="D89" s="50" t="str">
        <f t="shared" si="2"/>
        <v/>
      </c>
    </row>
    <row r="90" spans="4:4">
      <c r="D90" s="50" t="str">
        <f t="shared" si="2"/>
        <v/>
      </c>
    </row>
    <row r="91" spans="4:4">
      <c r="D91" s="50" t="str">
        <f t="shared" si="2"/>
        <v/>
      </c>
    </row>
    <row r="92" spans="4:4">
      <c r="D92" s="50" t="str">
        <f t="shared" si="2"/>
        <v/>
      </c>
    </row>
    <row r="93" spans="4:4">
      <c r="D93" s="50" t="str">
        <f t="shared" si="2"/>
        <v/>
      </c>
    </row>
    <row r="94" spans="4:4">
      <c r="D94" s="50" t="str">
        <f t="shared" si="2"/>
        <v/>
      </c>
    </row>
    <row r="95" spans="4:4">
      <c r="D95" s="50" t="str">
        <f t="shared" si="2"/>
        <v/>
      </c>
    </row>
    <row r="96" spans="4:4">
      <c r="D96" s="50" t="str">
        <f t="shared" si="2"/>
        <v/>
      </c>
    </row>
    <row r="97" spans="1:6">
      <c r="A97" s="79"/>
      <c r="B97" s="79"/>
      <c r="D97" s="50" t="str">
        <f t="shared" si="2"/>
        <v/>
      </c>
    </row>
    <row r="98" spans="1:6">
      <c r="A98" s="79"/>
      <c r="B98" s="79"/>
      <c r="D98" s="50" t="str">
        <f t="shared" si="2"/>
        <v/>
      </c>
    </row>
    <row r="99" spans="1:6">
      <c r="A99" s="79"/>
      <c r="B99" s="79"/>
      <c r="D99" s="50" t="str">
        <f t="shared" si="2"/>
        <v/>
      </c>
    </row>
    <row r="100" spans="1:6">
      <c r="A100" s="79"/>
      <c r="B100" s="79"/>
      <c r="D100" s="50" t="str">
        <f t="shared" ref="D100:D131" si="3">IF(C100="","",IF(INDEX(E100:HI100,1,MATCH($D$1,E$3:HI$3,0))="","",C100))</f>
        <v/>
      </c>
    </row>
    <row r="101" spans="1:6">
      <c r="A101" s="79"/>
      <c r="B101" s="79"/>
      <c r="D101" s="50" t="str">
        <f t="shared" si="3"/>
        <v/>
      </c>
    </row>
    <row r="102" spans="1:6">
      <c r="A102" s="79"/>
      <c r="B102" s="79"/>
      <c r="D102" s="50" t="str">
        <f t="shared" si="3"/>
        <v/>
      </c>
    </row>
    <row r="103" spans="1:6">
      <c r="A103" s="79"/>
      <c r="B103" s="79"/>
      <c r="D103" s="50" t="str">
        <f t="shared" si="3"/>
        <v/>
      </c>
    </row>
    <row r="104" spans="1:6">
      <c r="A104" s="79" t="s">
        <v>24</v>
      </c>
      <c r="B104" s="79"/>
      <c r="C104" s="50">
        <f>DATE($B$1+1,1,1)</f>
        <v>43101</v>
      </c>
      <c r="D104" s="50">
        <f t="shared" si="3"/>
        <v>43101</v>
      </c>
      <c r="F104" s="51" t="s">
        <v>25</v>
      </c>
    </row>
    <row r="105" spans="1:6">
      <c r="A105" s="79" t="s">
        <v>26</v>
      </c>
      <c r="B105" s="79"/>
      <c r="C105" s="50">
        <f>C110-2</f>
        <v>43189</v>
      </c>
      <c r="D105" s="50" t="str">
        <f t="shared" si="3"/>
        <v/>
      </c>
    </row>
    <row r="106" spans="1:6">
      <c r="A106" s="79" t="s">
        <v>27</v>
      </c>
      <c r="B106" s="79"/>
      <c r="C106" s="50" t="str">
        <f>IF(C107=C110,C107,"")</f>
        <v/>
      </c>
      <c r="D106" s="50" t="str">
        <f t="shared" si="3"/>
        <v/>
      </c>
      <c r="F106" s="51" t="s">
        <v>25</v>
      </c>
    </row>
    <row r="107" spans="1:6">
      <c r="A107" s="79" t="s">
        <v>86</v>
      </c>
      <c r="B107" s="79"/>
      <c r="C107" s="50">
        <f>DATE($B$1+1,4,1)-WEEKDAY(DATE($B$1+1,3,31))</f>
        <v>43184</v>
      </c>
      <c r="D107" s="50">
        <f t="shared" si="3"/>
        <v>43184</v>
      </c>
      <c r="F107" s="51" t="s">
        <v>25</v>
      </c>
    </row>
    <row r="108" spans="1:6">
      <c r="A108" s="79" t="s">
        <v>27</v>
      </c>
      <c r="B108" s="79" t="s">
        <v>28</v>
      </c>
      <c r="C108" s="50" t="str">
        <f>IF(C109=C110,C109,"")</f>
        <v/>
      </c>
      <c r="D108" s="50" t="str">
        <f t="shared" si="3"/>
        <v/>
      </c>
    </row>
    <row r="109" spans="1:6">
      <c r="A109" s="79" t="s">
        <v>86</v>
      </c>
      <c r="B109" s="79" t="s">
        <v>28</v>
      </c>
      <c r="C109" s="50">
        <f>DATE($B$1+1,3,15)-WEEKDAY(DATE($B$1+1,3,7))</f>
        <v>43170</v>
      </c>
      <c r="D109" s="50" t="str">
        <f t="shared" si="3"/>
        <v/>
      </c>
    </row>
    <row r="110" spans="1:6">
      <c r="A110" s="79" t="s">
        <v>29</v>
      </c>
      <c r="B110" s="79"/>
      <c r="C110" s="50">
        <f>VLOOKUP($B$1+1,$B$206:$C$305,2)</f>
        <v>43191</v>
      </c>
      <c r="D110" s="50">
        <f t="shared" si="3"/>
        <v>43191</v>
      </c>
      <c r="F110" s="51" t="s">
        <v>25</v>
      </c>
    </row>
    <row r="111" spans="1:6">
      <c r="A111" s="80" t="s">
        <v>30</v>
      </c>
      <c r="B111" s="79" t="s">
        <v>31</v>
      </c>
      <c r="C111" s="50">
        <f>C110+1</f>
        <v>43192</v>
      </c>
      <c r="D111" s="50">
        <f t="shared" si="3"/>
        <v>43192</v>
      </c>
      <c r="F111" s="51" t="s">
        <v>25</v>
      </c>
    </row>
    <row r="112" spans="1:6">
      <c r="A112" s="79" t="s">
        <v>32</v>
      </c>
      <c r="B112" s="79"/>
      <c r="C112" s="50">
        <f>C113-10</f>
        <v>43230</v>
      </c>
      <c r="D112" s="50">
        <f t="shared" si="3"/>
        <v>43230</v>
      </c>
      <c r="F112" s="51" t="s">
        <v>25</v>
      </c>
    </row>
    <row r="113" spans="1:6">
      <c r="A113" s="79" t="s">
        <v>33</v>
      </c>
      <c r="B113" s="79"/>
      <c r="C113" s="50">
        <f>C110+49</f>
        <v>43240</v>
      </c>
      <c r="D113" s="50">
        <f t="shared" si="3"/>
        <v>43240</v>
      </c>
      <c r="F113" s="51" t="s">
        <v>25</v>
      </c>
    </row>
    <row r="114" spans="1:6">
      <c r="A114" s="80" t="s">
        <v>30</v>
      </c>
      <c r="B114" s="79" t="s">
        <v>34</v>
      </c>
      <c r="C114" s="50">
        <f>C113+1</f>
        <v>43241</v>
      </c>
      <c r="D114" s="50">
        <f t="shared" si="3"/>
        <v>43241</v>
      </c>
      <c r="F114" s="51" t="s">
        <v>25</v>
      </c>
    </row>
    <row r="115" spans="1:6">
      <c r="A115" s="79" t="s">
        <v>35</v>
      </c>
      <c r="B115" s="79"/>
      <c r="C115" s="50">
        <f>DATE($B$1+1,5,1)</f>
        <v>43221</v>
      </c>
      <c r="D115" s="50">
        <f t="shared" si="3"/>
        <v>43221</v>
      </c>
      <c r="F115" s="51" t="s">
        <v>25</v>
      </c>
    </row>
    <row r="116" spans="1:6">
      <c r="A116" s="79" t="s">
        <v>36</v>
      </c>
      <c r="B116" s="79"/>
      <c r="C116" s="50">
        <f>DATE($B$1+1,5,8)</f>
        <v>43228</v>
      </c>
      <c r="D116" s="50">
        <f t="shared" si="3"/>
        <v>43228</v>
      </c>
      <c r="F116" s="51" t="s">
        <v>25</v>
      </c>
    </row>
    <row r="117" spans="1:6">
      <c r="A117" s="79" t="s">
        <v>37</v>
      </c>
      <c r="B117" s="79" t="s">
        <v>2</v>
      </c>
      <c r="C117" s="50">
        <f>DATE($B$1+1,7,14)</f>
        <v>43295</v>
      </c>
      <c r="D117" s="50">
        <f t="shared" si="3"/>
        <v>43295</v>
      </c>
      <c r="F117" s="51" t="s">
        <v>25</v>
      </c>
    </row>
    <row r="118" spans="1:6">
      <c r="A118" s="79" t="s">
        <v>38</v>
      </c>
      <c r="B118" s="79"/>
      <c r="C118" s="50">
        <f>DATE($B$1+1,8,15)</f>
        <v>43327</v>
      </c>
      <c r="D118" s="50">
        <f t="shared" si="3"/>
        <v>43327</v>
      </c>
      <c r="F118" s="51" t="s">
        <v>25</v>
      </c>
    </row>
    <row r="119" spans="1:6">
      <c r="A119" s="79" t="s">
        <v>87</v>
      </c>
      <c r="B119" s="79"/>
      <c r="C119" s="50">
        <f>DATE($B$1+1,11,1)-WEEKDAY(DATE($B$1+1,10,31))</f>
        <v>43401</v>
      </c>
      <c r="D119" s="50">
        <f t="shared" si="3"/>
        <v>43401</v>
      </c>
      <c r="F119" s="51" t="s">
        <v>25</v>
      </c>
    </row>
    <row r="120" spans="1:6">
      <c r="A120" s="79" t="s">
        <v>39</v>
      </c>
      <c r="B120" s="79"/>
      <c r="C120" s="50">
        <f>DATE($B$1+1,11,1)</f>
        <v>43405</v>
      </c>
      <c r="D120" s="50">
        <f t="shared" si="3"/>
        <v>43405</v>
      </c>
      <c r="F120" s="51" t="s">
        <v>25</v>
      </c>
    </row>
    <row r="121" spans="1:6">
      <c r="A121" s="79" t="s">
        <v>40</v>
      </c>
      <c r="B121" s="79"/>
      <c r="C121" s="50">
        <f>DATE($B$1+1,11,11)</f>
        <v>43415</v>
      </c>
      <c r="D121" s="50">
        <f t="shared" si="3"/>
        <v>43415</v>
      </c>
      <c r="F121" s="51" t="s">
        <v>25</v>
      </c>
    </row>
    <row r="122" spans="1:6">
      <c r="A122" s="79" t="s">
        <v>41</v>
      </c>
      <c r="B122" s="79"/>
      <c r="C122" s="50">
        <f>DATE($B$1-1,12,25)</f>
        <v>42729</v>
      </c>
      <c r="D122" s="50">
        <f t="shared" si="3"/>
        <v>42729</v>
      </c>
      <c r="F122" s="51" t="s">
        <v>25</v>
      </c>
    </row>
    <row r="123" spans="1:6">
      <c r="A123" s="79" t="s">
        <v>42</v>
      </c>
      <c r="B123" s="79"/>
      <c r="C123" s="50">
        <f>C122+1</f>
        <v>42730</v>
      </c>
      <c r="D123" s="50" t="str">
        <f t="shared" si="3"/>
        <v/>
      </c>
    </row>
    <row r="124" spans="1:6">
      <c r="A124" s="79" t="s">
        <v>43</v>
      </c>
      <c r="B124" s="79" t="s">
        <v>17</v>
      </c>
      <c r="C124" s="50">
        <f>DATE($B$1-1,12,20)</f>
        <v>42724</v>
      </c>
      <c r="D124" s="50" t="str">
        <f t="shared" si="3"/>
        <v/>
      </c>
    </row>
    <row r="125" spans="1:6">
      <c r="A125" s="79" t="s">
        <v>37</v>
      </c>
      <c r="B125" s="79" t="s">
        <v>20</v>
      </c>
      <c r="C125" s="50">
        <f>DATE($B$1+1,7,21)</f>
        <v>43302</v>
      </c>
      <c r="D125" s="50" t="str">
        <f t="shared" si="3"/>
        <v/>
      </c>
    </row>
    <row r="126" spans="1:6">
      <c r="A126" s="79" t="s">
        <v>37</v>
      </c>
      <c r="B126" s="79" t="s">
        <v>21</v>
      </c>
      <c r="C126" s="50">
        <f>DATE($B$1+1,6,23)</f>
        <v>43274</v>
      </c>
      <c r="D126" s="50" t="str">
        <f t="shared" si="3"/>
        <v/>
      </c>
    </row>
    <row r="127" spans="1:6">
      <c r="A127" s="79" t="s">
        <v>37</v>
      </c>
      <c r="B127" s="79" t="s">
        <v>22</v>
      </c>
      <c r="C127" s="50">
        <f>DATE($B$1+1,6,24)</f>
        <v>43275</v>
      </c>
      <c r="D127" s="50" t="str">
        <f t="shared" si="3"/>
        <v/>
      </c>
    </row>
    <row r="128" spans="1:6">
      <c r="A128" s="79" t="s">
        <v>35</v>
      </c>
      <c r="B128" s="79" t="s">
        <v>28</v>
      </c>
      <c r="C128" s="50">
        <f>DATE($B$1+1,9,8)-WEEKDAY(DATE($B$1+1,9,6))</f>
        <v>43346</v>
      </c>
      <c r="D128" s="50" t="str">
        <f t="shared" si="3"/>
        <v/>
      </c>
    </row>
    <row r="129" spans="1:6">
      <c r="A129" s="79" t="s">
        <v>44</v>
      </c>
      <c r="B129" s="79"/>
      <c r="C129" s="50">
        <f>DATE($B$1+1,6,1)-WEEKDAY(DATE($B$1+1,5,31))</f>
        <v>43247</v>
      </c>
      <c r="D129" s="50">
        <f t="shared" si="3"/>
        <v>43247</v>
      </c>
      <c r="F129" s="51" t="s">
        <v>25</v>
      </c>
    </row>
    <row r="130" spans="1:6">
      <c r="A130" s="79" t="s">
        <v>44</v>
      </c>
      <c r="B130" s="79"/>
      <c r="C130" s="50" t="str">
        <f>IF(C129=C115,C129+7,"")</f>
        <v/>
      </c>
      <c r="D130" s="50" t="str">
        <f t="shared" si="3"/>
        <v/>
      </c>
      <c r="F130" s="51" t="s">
        <v>25</v>
      </c>
    </row>
    <row r="131" spans="1:6">
      <c r="A131" s="79" t="s">
        <v>45</v>
      </c>
      <c r="B131" s="79"/>
      <c r="C131" s="50">
        <f>DATE($B$1+1,6,22)-WEEKDAY(DATE($B$1+1,6,7))</f>
        <v>43268</v>
      </c>
      <c r="D131" s="50" t="str">
        <f t="shared" si="3"/>
        <v/>
      </c>
    </row>
    <row r="132" spans="1:6">
      <c r="A132" s="79" t="s">
        <v>46</v>
      </c>
      <c r="B132" s="79"/>
      <c r="C132" s="50">
        <f>DATE($B$1+1,3,8)-WEEKDAY(DATE($B$1+1,3,7))</f>
        <v>43163</v>
      </c>
      <c r="D132" s="50" t="str">
        <f t="shared" ref="D132:D163" si="4">IF(C132="","",IF(INDEX(E132:HI132,1,MATCH($D$1,E$3:HI$3,0))="","",C132))</f>
        <v/>
      </c>
    </row>
    <row r="133" spans="1:6">
      <c r="A133" s="79" t="s">
        <v>47</v>
      </c>
      <c r="B133" s="79" t="s">
        <v>48</v>
      </c>
      <c r="C133" s="50">
        <f>DATE($B$1+1,1,9)-WEEKDAY(DATE($B$1+1,1,8))</f>
        <v>43107</v>
      </c>
      <c r="D133" s="50" t="str">
        <f t="shared" si="4"/>
        <v/>
      </c>
    </row>
    <row r="134" spans="1:6">
      <c r="A134" s="79" t="s">
        <v>47</v>
      </c>
      <c r="B134" s="79" t="s">
        <v>49</v>
      </c>
      <c r="C134" s="50">
        <f>DATE($B$1+1,1,6)</f>
        <v>43106</v>
      </c>
      <c r="D134" s="50" t="str">
        <f t="shared" si="4"/>
        <v/>
      </c>
    </row>
    <row r="135" spans="1:6">
      <c r="A135" s="79" t="s">
        <v>50</v>
      </c>
      <c r="B135" s="79"/>
      <c r="C135" s="50">
        <f>C110+60</f>
        <v>43251</v>
      </c>
      <c r="D135" s="50" t="str">
        <f t="shared" si="4"/>
        <v/>
      </c>
    </row>
    <row r="136" spans="1:6">
      <c r="A136" s="79" t="s">
        <v>51</v>
      </c>
      <c r="B136" s="79"/>
      <c r="C136" s="50">
        <f>DATE($B$1-1,12,8)</f>
        <v>42712</v>
      </c>
      <c r="D136" s="50" t="str">
        <f t="shared" si="4"/>
        <v/>
      </c>
    </row>
    <row r="137" spans="1:6">
      <c r="A137" s="79" t="s">
        <v>87</v>
      </c>
      <c r="B137" s="79" t="s">
        <v>28</v>
      </c>
      <c r="C137" s="50">
        <f>DATE($B$1+1,11,8)-WEEKDAY(DATE($B$1+1,11,7))</f>
        <v>43408</v>
      </c>
      <c r="D137" s="50" t="str">
        <f t="shared" si="4"/>
        <v/>
      </c>
    </row>
    <row r="138" spans="1:6">
      <c r="A138" s="79" t="s">
        <v>52</v>
      </c>
      <c r="B138" s="79"/>
      <c r="C138" s="50">
        <f>C139-1</f>
        <v>43144</v>
      </c>
      <c r="D138" s="50" t="str">
        <f t="shared" si="4"/>
        <v/>
      </c>
    </row>
    <row r="139" spans="1:6">
      <c r="A139" s="79" t="s">
        <v>53</v>
      </c>
      <c r="B139" s="79" t="s">
        <v>54</v>
      </c>
      <c r="C139" s="50">
        <f>C110-46</f>
        <v>43145</v>
      </c>
      <c r="D139" s="50" t="str">
        <f t="shared" si="4"/>
        <v/>
      </c>
    </row>
    <row r="140" spans="1:6">
      <c r="A140" s="79" t="s">
        <v>55</v>
      </c>
      <c r="B140" s="79"/>
      <c r="C140" s="50">
        <f>C110-24</f>
        <v>43167</v>
      </c>
      <c r="D140" s="50" t="str">
        <f t="shared" si="4"/>
        <v/>
      </c>
    </row>
    <row r="141" spans="1:6">
      <c r="A141" s="79" t="s">
        <v>43</v>
      </c>
      <c r="B141" s="79" t="s">
        <v>18</v>
      </c>
      <c r="C141" s="50">
        <f>DATE($B$1+1,5,22)</f>
        <v>43242</v>
      </c>
      <c r="D141" s="50" t="str">
        <f t="shared" si="4"/>
        <v/>
      </c>
    </row>
    <row r="142" spans="1:6">
      <c r="A142" s="79" t="s">
        <v>43</v>
      </c>
      <c r="B142" s="79" t="s">
        <v>19</v>
      </c>
      <c r="C142" s="50">
        <f>DATE($B$1+1,5,27)</f>
        <v>43247</v>
      </c>
      <c r="D142" s="50" t="str">
        <f t="shared" si="4"/>
        <v/>
      </c>
    </row>
    <row r="143" spans="1:6">
      <c r="A143" s="79" t="s">
        <v>43</v>
      </c>
      <c r="B143" s="79" t="s">
        <v>56</v>
      </c>
      <c r="C143" s="50">
        <f>DATE($B$1+1,6,10)</f>
        <v>43261</v>
      </c>
      <c r="D143" s="50" t="str">
        <f t="shared" si="4"/>
        <v/>
      </c>
    </row>
    <row r="144" spans="1:6">
      <c r="A144" s="79" t="s">
        <v>57</v>
      </c>
      <c r="B144" s="79"/>
      <c r="C144" s="50">
        <f>C120+1</f>
        <v>43406</v>
      </c>
      <c r="D144" s="50" t="str">
        <f t="shared" si="4"/>
        <v/>
      </c>
    </row>
    <row r="145" spans="1:4">
      <c r="A145" s="79" t="s">
        <v>77</v>
      </c>
      <c r="B145" s="79" t="s">
        <v>22</v>
      </c>
      <c r="C145" s="50">
        <f>DATE($B$1+1,5,25)-WEEKDAY(DATE($B$1+1,5,23))</f>
        <v>43241</v>
      </c>
      <c r="D145" s="50" t="str">
        <f t="shared" si="4"/>
        <v/>
      </c>
    </row>
    <row r="146" spans="1:4">
      <c r="A146" s="80" t="s">
        <v>30</v>
      </c>
      <c r="B146" s="79" t="s">
        <v>22</v>
      </c>
      <c r="C146" s="50">
        <f>IF(WEEKDAY(C127)=1,C127+1,"")</f>
        <v>43276</v>
      </c>
      <c r="D146" s="50" t="str">
        <f t="shared" si="4"/>
        <v/>
      </c>
    </row>
    <row r="147" spans="1:4">
      <c r="A147" s="79" t="s">
        <v>78</v>
      </c>
      <c r="B147" s="79" t="s">
        <v>22</v>
      </c>
      <c r="C147" s="50">
        <f>DATE($B$1+1,7,1)</f>
        <v>43282</v>
      </c>
      <c r="D147" s="50" t="str">
        <f t="shared" si="4"/>
        <v/>
      </c>
    </row>
    <row r="148" spans="1:4">
      <c r="A148" s="80" t="s">
        <v>30</v>
      </c>
      <c r="B148" s="79" t="s">
        <v>22</v>
      </c>
      <c r="C148" s="50">
        <f>IF(WEEKDAY(C147)=1,C147+1,"")</f>
        <v>43283</v>
      </c>
      <c r="D148" s="50" t="str">
        <f t="shared" si="4"/>
        <v/>
      </c>
    </row>
    <row r="149" spans="1:4">
      <c r="A149" s="79" t="s">
        <v>79</v>
      </c>
      <c r="B149" s="79" t="s">
        <v>22</v>
      </c>
      <c r="C149" s="50">
        <f>DATE($B$1+1,10,15)-WEEKDAY(DATE($B$1+1,10,13))</f>
        <v>43381</v>
      </c>
      <c r="D149" s="50" t="str">
        <f t="shared" si="4"/>
        <v/>
      </c>
    </row>
    <row r="150" spans="1:4">
      <c r="A150" s="79" t="s">
        <v>58</v>
      </c>
      <c r="B150" s="79" t="s">
        <v>23</v>
      </c>
      <c r="C150" s="50">
        <f>DATE($B$1+1,1,2)</f>
        <v>43102</v>
      </c>
      <c r="D150" s="50" t="str">
        <f t="shared" si="4"/>
        <v/>
      </c>
    </row>
    <row r="151" spans="1:4">
      <c r="A151" s="79" t="s">
        <v>59</v>
      </c>
      <c r="B151" s="79" t="s">
        <v>23</v>
      </c>
      <c r="C151" s="50">
        <f>DATE($B$1+1,3,1)</f>
        <v>43160</v>
      </c>
      <c r="D151" s="50" t="str">
        <f t="shared" si="4"/>
        <v/>
      </c>
    </row>
    <row r="152" spans="1:4">
      <c r="A152" s="79" t="s">
        <v>60</v>
      </c>
      <c r="B152" s="79" t="s">
        <v>23</v>
      </c>
      <c r="C152" s="50">
        <f>DATE($B$1+1,3,19)</f>
        <v>43178</v>
      </c>
      <c r="D152" s="50" t="str">
        <f t="shared" si="4"/>
        <v/>
      </c>
    </row>
    <row r="153" spans="1:4">
      <c r="A153" s="79" t="s">
        <v>61</v>
      </c>
      <c r="B153" s="79" t="s">
        <v>23</v>
      </c>
      <c r="C153" s="50">
        <f>DATE($B$1+1,4,8)-WEEKDAY(DATE($B$1+1,4,3))</f>
        <v>43195</v>
      </c>
      <c r="D153" s="50" t="str">
        <f t="shared" si="4"/>
        <v/>
      </c>
    </row>
    <row r="154" spans="1:4">
      <c r="A154" s="79" t="s">
        <v>37</v>
      </c>
      <c r="B154" s="79" t="s">
        <v>23</v>
      </c>
      <c r="C154" s="50">
        <f>DATE($B$1+1,8,1)</f>
        <v>43313</v>
      </c>
      <c r="D154" s="50" t="str">
        <f t="shared" si="4"/>
        <v/>
      </c>
    </row>
    <row r="155" spans="1:4">
      <c r="A155" s="79" t="s">
        <v>62</v>
      </c>
      <c r="B155" s="79" t="s">
        <v>23</v>
      </c>
      <c r="C155" s="50">
        <f>DATE($B$1+1,9,22)-WEEKDAY(DATE($B$1+1,9,7))</f>
        <v>43359</v>
      </c>
      <c r="D155" s="50" t="str">
        <f t="shared" si="4"/>
        <v/>
      </c>
    </row>
    <row r="156" spans="1:4">
      <c r="A156" s="79" t="s">
        <v>63</v>
      </c>
      <c r="B156" s="79" t="s">
        <v>23</v>
      </c>
      <c r="C156" s="50">
        <f>DATE($B$1+1,9,8)-WEEKDAY(DATE($B$1+1,9,7))+4</f>
        <v>43349</v>
      </c>
      <c r="D156" s="50" t="str">
        <f t="shared" si="4"/>
        <v/>
      </c>
    </row>
    <row r="157" spans="1:4">
      <c r="A157" s="79" t="s">
        <v>64</v>
      </c>
      <c r="B157" s="79" t="s">
        <v>65</v>
      </c>
      <c r="C157" s="50">
        <f>C155+1</f>
        <v>43360</v>
      </c>
      <c r="D157" s="50" t="str">
        <f t="shared" si="4"/>
        <v/>
      </c>
    </row>
    <row r="158" spans="1:4">
      <c r="A158" s="79" t="s">
        <v>66</v>
      </c>
      <c r="B158" s="79" t="s">
        <v>23</v>
      </c>
      <c r="C158" s="50">
        <f>DATE($B$1+1,9,25)</f>
        <v>43368</v>
      </c>
      <c r="D158" s="50" t="str">
        <f t="shared" si="4"/>
        <v/>
      </c>
    </row>
    <row r="159" spans="1:4">
      <c r="A159" s="79" t="s">
        <v>67</v>
      </c>
      <c r="B159" s="79" t="s">
        <v>23</v>
      </c>
      <c r="C159" s="50">
        <f>DATE($B$1-1,12,31)</f>
        <v>42735</v>
      </c>
      <c r="D159" s="50" t="str">
        <f t="shared" si="4"/>
        <v/>
      </c>
    </row>
    <row r="160" spans="1:4">
      <c r="A160" s="79" t="s">
        <v>83</v>
      </c>
      <c r="B160" s="79" t="s">
        <v>80</v>
      </c>
      <c r="C160" s="50">
        <f>DATE($B$1+1,3,5)</f>
        <v>43164</v>
      </c>
      <c r="D160" s="50" t="str">
        <f t="shared" si="4"/>
        <v/>
      </c>
    </row>
    <row r="161" spans="1:4">
      <c r="A161" s="79" t="s">
        <v>84</v>
      </c>
      <c r="B161" s="79" t="s">
        <v>80</v>
      </c>
      <c r="C161" s="50">
        <f>DATE($B$1+1,6,29)</f>
        <v>43280</v>
      </c>
      <c r="D161" s="50" t="str">
        <f t="shared" si="4"/>
        <v/>
      </c>
    </row>
    <row r="162" spans="1:4">
      <c r="A162" s="79" t="s">
        <v>85</v>
      </c>
      <c r="B162" s="80" t="s">
        <v>81</v>
      </c>
      <c r="C162" s="50">
        <f>DATE($B$1+1,9,24)</f>
        <v>43367</v>
      </c>
      <c r="D162" s="50" t="str">
        <f t="shared" si="4"/>
        <v/>
      </c>
    </row>
    <row r="163" spans="1:4">
      <c r="A163" s="79" t="s">
        <v>43</v>
      </c>
      <c r="B163" s="79" t="s">
        <v>82</v>
      </c>
      <c r="C163" s="50">
        <f>DATE($B$1+1,4,27)</f>
        <v>43217</v>
      </c>
      <c r="D163" s="50" t="str">
        <f t="shared" si="4"/>
        <v/>
      </c>
    </row>
    <row r="164" spans="1:4">
      <c r="A164" s="79" t="s">
        <v>92</v>
      </c>
      <c r="B164" s="79" t="s">
        <v>91</v>
      </c>
      <c r="C164" s="50">
        <f>DATE($B$1-1,12,24)</f>
        <v>42728</v>
      </c>
      <c r="D164" s="50" t="str">
        <f t="shared" ref="D164:D195" si="5">IF(C164="","",IF(INDEX(E164:HI164,1,MATCH($D$1,E$3:HI$3,0))="","",C164))</f>
        <v/>
      </c>
    </row>
    <row r="165" spans="1:4">
      <c r="A165" s="79"/>
      <c r="B165" s="79"/>
      <c r="D165" s="50" t="str">
        <f t="shared" si="5"/>
        <v/>
      </c>
    </row>
    <row r="166" spans="1:4">
      <c r="A166" s="79"/>
      <c r="B166" s="79"/>
      <c r="D166" s="50" t="str">
        <f t="shared" si="5"/>
        <v/>
      </c>
    </row>
    <row r="167" spans="1:4">
      <c r="A167" s="79"/>
      <c r="B167" s="79"/>
      <c r="D167" s="50" t="str">
        <f t="shared" si="5"/>
        <v/>
      </c>
    </row>
    <row r="168" spans="1:4">
      <c r="D168" s="50" t="str">
        <f t="shared" si="5"/>
        <v/>
      </c>
    </row>
    <row r="169" spans="1:4">
      <c r="D169" s="50" t="str">
        <f t="shared" si="5"/>
        <v/>
      </c>
    </row>
    <row r="170" spans="1:4">
      <c r="D170" s="50" t="str">
        <f t="shared" si="5"/>
        <v/>
      </c>
    </row>
    <row r="171" spans="1:4">
      <c r="D171" s="50" t="str">
        <f t="shared" si="5"/>
        <v/>
      </c>
    </row>
    <row r="172" spans="1:4">
      <c r="D172" s="50" t="str">
        <f t="shared" si="5"/>
        <v/>
      </c>
    </row>
    <row r="173" spans="1:4">
      <c r="D173" s="50" t="str">
        <f t="shared" si="5"/>
        <v/>
      </c>
    </row>
    <row r="174" spans="1:4">
      <c r="D174" s="50" t="str">
        <f t="shared" si="5"/>
        <v/>
      </c>
    </row>
    <row r="175" spans="1:4">
      <c r="D175" s="50" t="str">
        <f t="shared" si="5"/>
        <v/>
      </c>
    </row>
    <row r="176" spans="1:4">
      <c r="D176" s="50" t="str">
        <f t="shared" si="5"/>
        <v/>
      </c>
    </row>
    <row r="177" spans="4:4">
      <c r="D177" s="50" t="str">
        <f t="shared" si="5"/>
        <v/>
      </c>
    </row>
    <row r="178" spans="4:4">
      <c r="D178" s="50" t="str">
        <f t="shared" si="5"/>
        <v/>
      </c>
    </row>
    <row r="179" spans="4:4">
      <c r="D179" s="50" t="str">
        <f t="shared" si="5"/>
        <v/>
      </c>
    </row>
    <row r="180" spans="4:4">
      <c r="D180" s="50" t="str">
        <f t="shared" si="5"/>
        <v/>
      </c>
    </row>
    <row r="181" spans="4:4">
      <c r="D181" s="50" t="str">
        <f t="shared" si="5"/>
        <v/>
      </c>
    </row>
    <row r="182" spans="4:4">
      <c r="D182" s="50" t="str">
        <f t="shared" si="5"/>
        <v/>
      </c>
    </row>
    <row r="183" spans="4:4">
      <c r="D183" s="50" t="str">
        <f t="shared" si="5"/>
        <v/>
      </c>
    </row>
    <row r="184" spans="4:4">
      <c r="D184" s="50" t="str">
        <f t="shared" si="5"/>
        <v/>
      </c>
    </row>
    <row r="185" spans="4:4">
      <c r="D185" s="50" t="str">
        <f t="shared" si="5"/>
        <v/>
      </c>
    </row>
    <row r="186" spans="4:4">
      <c r="D186" s="50" t="str">
        <f t="shared" si="5"/>
        <v/>
      </c>
    </row>
    <row r="187" spans="4:4">
      <c r="D187" s="50" t="str">
        <f t="shared" si="5"/>
        <v/>
      </c>
    </row>
    <row r="188" spans="4:4">
      <c r="D188" s="50" t="str">
        <f t="shared" si="5"/>
        <v/>
      </c>
    </row>
    <row r="189" spans="4:4">
      <c r="D189" s="50" t="str">
        <f t="shared" si="5"/>
        <v/>
      </c>
    </row>
    <row r="190" spans="4:4">
      <c r="D190" s="50" t="str">
        <f t="shared" si="5"/>
        <v/>
      </c>
    </row>
    <row r="191" spans="4:4">
      <c r="D191" s="50" t="str">
        <f t="shared" si="5"/>
        <v/>
      </c>
    </row>
    <row r="192" spans="4:4">
      <c r="D192" s="50" t="str">
        <f t="shared" si="5"/>
        <v/>
      </c>
    </row>
    <row r="193" spans="1:4">
      <c r="D193" s="50" t="str">
        <f t="shared" si="5"/>
        <v/>
      </c>
    </row>
    <row r="194" spans="1:4">
      <c r="D194" s="50" t="str">
        <f t="shared" si="5"/>
        <v/>
      </c>
    </row>
    <row r="195" spans="1:4">
      <c r="D195" s="50" t="str">
        <f t="shared" si="5"/>
        <v/>
      </c>
    </row>
    <row r="196" spans="1:4">
      <c r="D196" s="50" t="str">
        <f t="shared" ref="D196:D203" si="6">IF(C196="","",IF(INDEX(E196:HI196,1,MATCH($D$1,E$3:HI$3,0))="","",C196))</f>
        <v/>
      </c>
    </row>
    <row r="197" spans="1:4">
      <c r="D197" s="50" t="str">
        <f t="shared" si="6"/>
        <v/>
      </c>
    </row>
    <row r="198" spans="1:4">
      <c r="D198" s="50" t="str">
        <f t="shared" si="6"/>
        <v/>
      </c>
    </row>
    <row r="199" spans="1:4">
      <c r="D199" s="50" t="str">
        <f t="shared" si="6"/>
        <v/>
      </c>
    </row>
    <row r="200" spans="1:4">
      <c r="D200" s="50" t="str">
        <f t="shared" si="6"/>
        <v/>
      </c>
    </row>
    <row r="201" spans="1:4">
      <c r="D201" s="50" t="str">
        <f t="shared" si="6"/>
        <v/>
      </c>
    </row>
    <row r="202" spans="1:4">
      <c r="D202" s="50" t="str">
        <f t="shared" si="6"/>
        <v/>
      </c>
    </row>
    <row r="203" spans="1:4">
      <c r="D203" s="50" t="str">
        <f t="shared" si="6"/>
        <v/>
      </c>
    </row>
    <row r="205" spans="1:4">
      <c r="A205" t="s">
        <v>75</v>
      </c>
    </row>
    <row r="206" spans="1:4">
      <c r="B206">
        <v>2000</v>
      </c>
      <c r="C206" s="50">
        <v>36639</v>
      </c>
    </row>
    <row r="207" spans="1:4">
      <c r="B207">
        <v>2001</v>
      </c>
      <c r="C207" s="50">
        <v>36996</v>
      </c>
    </row>
    <row r="208" spans="1:4">
      <c r="B208">
        <v>2002</v>
      </c>
      <c r="C208" s="50">
        <v>37346</v>
      </c>
    </row>
    <row r="209" spans="2:3">
      <c r="B209">
        <v>2003</v>
      </c>
      <c r="C209" s="50">
        <v>37731</v>
      </c>
    </row>
    <row r="210" spans="2:3">
      <c r="B210">
        <v>2004</v>
      </c>
      <c r="C210" s="50">
        <v>38088</v>
      </c>
    </row>
    <row r="211" spans="2:3">
      <c r="B211">
        <v>2005</v>
      </c>
      <c r="C211" s="50">
        <v>38438</v>
      </c>
    </row>
    <row r="212" spans="2:3">
      <c r="B212">
        <v>2006</v>
      </c>
      <c r="C212" s="50">
        <v>38823</v>
      </c>
    </row>
    <row r="213" spans="2:3">
      <c r="B213">
        <v>2007</v>
      </c>
      <c r="C213" s="50">
        <v>39180</v>
      </c>
    </row>
    <row r="214" spans="2:3">
      <c r="B214">
        <v>2008</v>
      </c>
      <c r="C214" s="50">
        <v>39530</v>
      </c>
    </row>
    <row r="215" spans="2:3">
      <c r="B215">
        <v>2009</v>
      </c>
      <c r="C215" s="50">
        <v>39915</v>
      </c>
    </row>
    <row r="216" spans="2:3">
      <c r="B216">
        <v>2010</v>
      </c>
      <c r="C216" s="50">
        <v>40272</v>
      </c>
    </row>
    <row r="217" spans="2:3">
      <c r="B217">
        <v>2011</v>
      </c>
      <c r="C217" s="50">
        <v>40657</v>
      </c>
    </row>
    <row r="218" spans="2:3">
      <c r="B218">
        <v>2012</v>
      </c>
      <c r="C218" s="50">
        <v>41007</v>
      </c>
    </row>
    <row r="219" spans="2:3">
      <c r="B219">
        <v>2013</v>
      </c>
      <c r="C219" s="50">
        <v>41364</v>
      </c>
    </row>
    <row r="220" spans="2:3">
      <c r="B220">
        <v>2014</v>
      </c>
      <c r="C220" s="50">
        <v>41749</v>
      </c>
    </row>
    <row r="221" spans="2:3">
      <c r="B221">
        <v>2015</v>
      </c>
      <c r="C221" s="50">
        <v>42099</v>
      </c>
    </row>
    <row r="222" spans="2:3">
      <c r="B222">
        <v>2016</v>
      </c>
      <c r="C222" s="50">
        <v>42456</v>
      </c>
    </row>
    <row r="223" spans="2:3">
      <c r="B223">
        <v>2017</v>
      </c>
      <c r="C223" s="50">
        <v>42841</v>
      </c>
    </row>
    <row r="224" spans="2:3">
      <c r="B224">
        <v>2018</v>
      </c>
      <c r="C224" s="50">
        <v>43191</v>
      </c>
    </row>
    <row r="225" spans="2:3">
      <c r="B225">
        <v>2019</v>
      </c>
      <c r="C225" s="50">
        <v>43576</v>
      </c>
    </row>
    <row r="226" spans="2:3">
      <c r="B226">
        <v>2020</v>
      </c>
      <c r="C226" s="50">
        <v>43933</v>
      </c>
    </row>
    <row r="227" spans="2:3">
      <c r="B227">
        <v>2021</v>
      </c>
      <c r="C227" s="50">
        <v>44290</v>
      </c>
    </row>
    <row r="228" spans="2:3">
      <c r="B228">
        <v>2022</v>
      </c>
      <c r="C228" s="50">
        <v>44668</v>
      </c>
    </row>
    <row r="229" spans="2:3">
      <c r="B229">
        <v>2023</v>
      </c>
      <c r="C229" s="50">
        <v>45025</v>
      </c>
    </row>
    <row r="230" spans="2:3">
      <c r="B230">
        <v>2024</v>
      </c>
      <c r="C230" s="50">
        <v>45382</v>
      </c>
    </row>
    <row r="231" spans="2:3">
      <c r="B231">
        <v>2025</v>
      </c>
      <c r="C231" s="50">
        <v>45767</v>
      </c>
    </row>
    <row r="232" spans="2:3">
      <c r="B232">
        <v>2026</v>
      </c>
      <c r="C232" s="50">
        <v>46117</v>
      </c>
    </row>
    <row r="233" spans="2:3">
      <c r="B233">
        <v>2027</v>
      </c>
      <c r="C233" s="50">
        <v>46474</v>
      </c>
    </row>
    <row r="234" spans="2:3">
      <c r="B234">
        <v>2028</v>
      </c>
      <c r="C234" s="50">
        <v>46859</v>
      </c>
    </row>
    <row r="235" spans="2:3">
      <c r="B235">
        <v>2029</v>
      </c>
      <c r="C235" s="50">
        <v>47209</v>
      </c>
    </row>
    <row r="236" spans="2:3">
      <c r="B236">
        <v>2030</v>
      </c>
      <c r="C236" s="50">
        <v>47594</v>
      </c>
    </row>
    <row r="237" spans="2:3">
      <c r="B237">
        <v>2031</v>
      </c>
      <c r="C237" s="50">
        <v>47951</v>
      </c>
    </row>
    <row r="238" spans="2:3">
      <c r="B238">
        <v>2032</v>
      </c>
      <c r="C238" s="50">
        <v>48301</v>
      </c>
    </row>
    <row r="239" spans="2:3">
      <c r="B239">
        <v>2033</v>
      </c>
      <c r="C239" s="50">
        <v>48686</v>
      </c>
    </row>
    <row r="240" spans="2:3">
      <c r="B240">
        <v>2034</v>
      </c>
      <c r="C240" s="50">
        <v>49043</v>
      </c>
    </row>
    <row r="241" spans="2:3">
      <c r="B241">
        <v>2035</v>
      </c>
      <c r="C241" s="50">
        <v>49393</v>
      </c>
    </row>
    <row r="242" spans="2:3">
      <c r="B242">
        <v>2036</v>
      </c>
      <c r="C242" s="50">
        <v>49778</v>
      </c>
    </row>
    <row r="243" spans="2:3">
      <c r="B243">
        <v>2037</v>
      </c>
      <c r="C243" s="50">
        <v>50135</v>
      </c>
    </row>
    <row r="244" spans="2:3">
      <c r="B244">
        <v>2038</v>
      </c>
      <c r="C244" s="50">
        <v>50520</v>
      </c>
    </row>
    <row r="245" spans="2:3">
      <c r="B245">
        <v>2039</v>
      </c>
      <c r="C245" s="50">
        <v>50870</v>
      </c>
    </row>
    <row r="246" spans="2:3">
      <c r="B246">
        <v>2040</v>
      </c>
      <c r="C246" s="50">
        <v>51227</v>
      </c>
    </row>
    <row r="247" spans="2:3">
      <c r="B247">
        <v>2041</v>
      </c>
      <c r="C247" s="50">
        <v>51612</v>
      </c>
    </row>
    <row r="248" spans="2:3">
      <c r="B248">
        <v>2042</v>
      </c>
      <c r="C248" s="50">
        <v>51962</v>
      </c>
    </row>
    <row r="249" spans="2:3">
      <c r="B249">
        <v>2043</v>
      </c>
      <c r="C249" s="50">
        <v>52319</v>
      </c>
    </row>
    <row r="250" spans="2:3">
      <c r="B250">
        <v>2044</v>
      </c>
      <c r="C250" s="50">
        <v>52704</v>
      </c>
    </row>
    <row r="251" spans="2:3">
      <c r="B251">
        <v>2045</v>
      </c>
      <c r="C251" s="50">
        <v>53061</v>
      </c>
    </row>
    <row r="252" spans="2:3">
      <c r="B252">
        <v>2046</v>
      </c>
      <c r="C252" s="50">
        <v>53411</v>
      </c>
    </row>
    <row r="253" spans="2:3">
      <c r="B253">
        <v>2047</v>
      </c>
      <c r="C253" s="50">
        <v>53796</v>
      </c>
    </row>
    <row r="254" spans="2:3">
      <c r="B254">
        <v>2048</v>
      </c>
      <c r="C254" s="50">
        <v>54153</v>
      </c>
    </row>
    <row r="255" spans="2:3">
      <c r="B255">
        <v>2049</v>
      </c>
      <c r="C255" s="50">
        <v>54531</v>
      </c>
    </row>
    <row r="256" spans="2:3">
      <c r="B256">
        <v>2050</v>
      </c>
      <c r="C256" s="50">
        <v>54888</v>
      </c>
    </row>
    <row r="257" spans="2:3">
      <c r="B257">
        <v>2051</v>
      </c>
      <c r="C257" s="50">
        <v>55245</v>
      </c>
    </row>
    <row r="258" spans="2:3">
      <c r="B258">
        <v>2052</v>
      </c>
      <c r="C258" s="50">
        <v>55630</v>
      </c>
    </row>
    <row r="259" spans="2:3">
      <c r="B259">
        <v>2053</v>
      </c>
      <c r="C259" s="50">
        <v>55980</v>
      </c>
    </row>
    <row r="260" spans="2:3">
      <c r="B260">
        <v>2054</v>
      </c>
      <c r="C260" s="50">
        <v>56337</v>
      </c>
    </row>
    <row r="261" spans="2:3">
      <c r="B261">
        <v>2055</v>
      </c>
      <c r="C261" s="50">
        <v>56722</v>
      </c>
    </row>
    <row r="262" spans="2:3">
      <c r="B262">
        <v>2056</v>
      </c>
      <c r="C262" s="50">
        <v>57072</v>
      </c>
    </row>
    <row r="263" spans="2:3">
      <c r="B263">
        <v>2057</v>
      </c>
      <c r="C263" s="50">
        <v>57457</v>
      </c>
    </row>
    <row r="264" spans="2:3">
      <c r="B264">
        <v>2058</v>
      </c>
      <c r="C264" s="50">
        <v>57814</v>
      </c>
    </row>
    <row r="265" spans="2:3">
      <c r="B265">
        <v>2059</v>
      </c>
      <c r="C265" s="50">
        <v>58164</v>
      </c>
    </row>
    <row r="266" spans="2:3">
      <c r="B266">
        <v>2060</v>
      </c>
      <c r="C266" s="50">
        <v>58549</v>
      </c>
    </row>
    <row r="267" spans="2:3">
      <c r="B267">
        <v>2061</v>
      </c>
      <c r="C267" s="50">
        <v>58906</v>
      </c>
    </row>
    <row r="268" spans="2:3">
      <c r="B268">
        <v>2062</v>
      </c>
      <c r="C268" s="50">
        <v>59256</v>
      </c>
    </row>
    <row r="269" spans="2:3">
      <c r="B269">
        <v>2063</v>
      </c>
      <c r="C269" s="50">
        <v>59641</v>
      </c>
    </row>
    <row r="270" spans="2:3">
      <c r="B270">
        <v>2064</v>
      </c>
      <c r="C270" s="50">
        <v>59998</v>
      </c>
    </row>
    <row r="271" spans="2:3">
      <c r="B271">
        <v>2065</v>
      </c>
      <c r="C271" s="50">
        <v>60355</v>
      </c>
    </row>
    <row r="272" spans="2:3">
      <c r="B272">
        <v>2066</v>
      </c>
      <c r="C272" s="50">
        <v>60733</v>
      </c>
    </row>
    <row r="273" spans="2:3">
      <c r="B273">
        <v>2067</v>
      </c>
      <c r="C273" s="50">
        <v>61090</v>
      </c>
    </row>
    <row r="274" spans="2:3">
      <c r="B274">
        <v>2068</v>
      </c>
      <c r="C274" s="50">
        <v>61475</v>
      </c>
    </row>
    <row r="275" spans="2:3">
      <c r="B275">
        <v>2069</v>
      </c>
      <c r="C275" s="50">
        <v>61832</v>
      </c>
    </row>
    <row r="276" spans="2:3">
      <c r="B276">
        <v>2070</v>
      </c>
      <c r="C276" s="50">
        <v>62182</v>
      </c>
    </row>
    <row r="277" spans="2:3">
      <c r="B277">
        <v>2071</v>
      </c>
      <c r="C277" s="50">
        <v>62567</v>
      </c>
    </row>
    <row r="278" spans="2:3">
      <c r="B278">
        <v>2072</v>
      </c>
      <c r="C278" s="50">
        <v>62924</v>
      </c>
    </row>
    <row r="279" spans="2:3">
      <c r="B279">
        <v>2073</v>
      </c>
      <c r="C279" s="50">
        <v>63274</v>
      </c>
    </row>
    <row r="280" spans="2:3">
      <c r="B280">
        <v>2074</v>
      </c>
      <c r="C280" s="50">
        <v>63659</v>
      </c>
    </row>
    <row r="281" spans="2:3">
      <c r="B281">
        <v>2075</v>
      </c>
      <c r="C281" s="50">
        <v>64016</v>
      </c>
    </row>
    <row r="282" spans="2:3">
      <c r="B282">
        <v>2076</v>
      </c>
      <c r="C282" s="50">
        <v>64394</v>
      </c>
    </row>
    <row r="283" spans="2:3">
      <c r="B283">
        <v>2077</v>
      </c>
      <c r="C283" s="50">
        <v>64751</v>
      </c>
    </row>
    <row r="284" spans="2:3">
      <c r="B284">
        <v>2078</v>
      </c>
      <c r="C284" s="50">
        <v>65108</v>
      </c>
    </row>
    <row r="285" spans="2:3">
      <c r="B285">
        <v>2079</v>
      </c>
      <c r="C285" s="50">
        <v>65493</v>
      </c>
    </row>
    <row r="286" spans="2:3">
      <c r="B286">
        <v>2080</v>
      </c>
      <c r="C286" s="50">
        <v>65843</v>
      </c>
    </row>
    <row r="287" spans="2:3">
      <c r="B287">
        <v>2081</v>
      </c>
      <c r="C287" s="50">
        <v>66200</v>
      </c>
    </row>
    <row r="288" spans="2:3">
      <c r="B288">
        <v>2082</v>
      </c>
      <c r="C288" s="50">
        <v>66585</v>
      </c>
    </row>
    <row r="289" spans="2:3">
      <c r="B289">
        <v>2083</v>
      </c>
      <c r="C289" s="50">
        <v>66935</v>
      </c>
    </row>
    <row r="290" spans="2:3">
      <c r="B290">
        <v>2084</v>
      </c>
      <c r="C290" s="50">
        <v>67292</v>
      </c>
    </row>
    <row r="291" spans="2:3">
      <c r="B291">
        <v>2085</v>
      </c>
      <c r="C291" s="50">
        <v>67677</v>
      </c>
    </row>
    <row r="292" spans="2:3">
      <c r="B292">
        <v>2086</v>
      </c>
      <c r="C292" s="50">
        <v>68027</v>
      </c>
    </row>
    <row r="293" spans="2:3">
      <c r="B293">
        <v>2087</v>
      </c>
      <c r="C293" s="50">
        <v>68412</v>
      </c>
    </row>
    <row r="294" spans="2:3">
      <c r="B294">
        <v>2088</v>
      </c>
      <c r="C294" s="50">
        <v>68769</v>
      </c>
    </row>
    <row r="295" spans="2:3">
      <c r="B295">
        <v>2089</v>
      </c>
      <c r="C295" s="50">
        <v>69126</v>
      </c>
    </row>
    <row r="296" spans="2:3">
      <c r="B296">
        <v>2090</v>
      </c>
      <c r="C296" s="50">
        <v>69504</v>
      </c>
    </row>
    <row r="297" spans="2:3">
      <c r="B297">
        <v>2091</v>
      </c>
      <c r="C297" s="50">
        <v>69861</v>
      </c>
    </row>
    <row r="298" spans="2:3">
      <c r="B298">
        <v>2092</v>
      </c>
      <c r="C298" s="50">
        <v>70218</v>
      </c>
    </row>
    <row r="299" spans="2:3">
      <c r="B299">
        <v>2093</v>
      </c>
      <c r="C299" s="50">
        <v>70596</v>
      </c>
    </row>
    <row r="300" spans="2:3">
      <c r="B300">
        <v>2094</v>
      </c>
      <c r="C300" s="50">
        <v>70953</v>
      </c>
    </row>
    <row r="301" spans="2:3">
      <c r="B301">
        <v>2095</v>
      </c>
      <c r="C301" s="50">
        <v>71338</v>
      </c>
    </row>
    <row r="302" spans="2:3">
      <c r="B302">
        <v>2096</v>
      </c>
      <c r="C302" s="50">
        <v>71695</v>
      </c>
    </row>
    <row r="303" spans="2:3">
      <c r="B303">
        <v>2097</v>
      </c>
      <c r="C303" s="50">
        <v>72045</v>
      </c>
    </row>
    <row r="304" spans="2:3">
      <c r="B304">
        <v>2098</v>
      </c>
      <c r="C304" s="50">
        <v>72430</v>
      </c>
    </row>
    <row r="305" spans="2:3">
      <c r="B305">
        <v>2099</v>
      </c>
      <c r="C305" s="50">
        <v>72787</v>
      </c>
    </row>
  </sheetData>
  <sheetProtection selectLockedCells="1" selectUnlockedCells="1"/>
  <phoneticPr fontId="13" type="noConversion"/>
  <pageMargins left="0.27569444444444446" right="0.27569444444444446" top="0.35416666666666669" bottom="0.35416666666666669" header="0.51180555555555551" footer="0.51180555555555551"/>
  <pageSetup paperSize="9" orientation="landscape"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K202"/>
  <sheetViews>
    <sheetView topLeftCell="C1" workbookViewId="0">
      <pane ySplit="2" topLeftCell="A3" activePane="bottomLeft" state="frozen"/>
      <selection pane="bottomLeft" activeCell="K8" sqref="K8"/>
    </sheetView>
  </sheetViews>
  <sheetFormatPr baseColWidth="10" defaultColWidth="11.5703125" defaultRowHeight="12.75"/>
  <cols>
    <col min="1" max="1" width="12.5703125" style="1" customWidth="1"/>
    <col min="2" max="3" width="11.5703125" style="1" customWidth="1"/>
    <col min="4" max="4" width="22.140625" style="1" customWidth="1"/>
    <col min="5" max="5" width="6" style="59" customWidth="1"/>
    <col min="6" max="8" width="15.140625" style="59" customWidth="1"/>
    <col min="9" max="244" width="11.5703125" style="1" customWidth="1"/>
  </cols>
  <sheetData>
    <row r="1" spans="1:245">
      <c r="A1" s="1" t="s">
        <v>68</v>
      </c>
      <c r="F1" s="59" t="str">
        <f>IF(Calendrier!$E$4&lt;42186,"Zone A : Caen, Clermont-Ferrand, Grenoble, Lyon, Montpellier, Nancy-Metz, Nantes, Rennes, Toulouse","Zone A : Besançon, Bordeaux, Clermont-Ferrand, Dijon, Grenoble, Limoges, Lyon, Poitiers")</f>
        <v>Zone A : Besançon, Bordeaux, Clermont-Ferrand, Dijon, Grenoble, Limoges, Lyon, Poitiers</v>
      </c>
      <c r="G1" s="59" t="str">
        <f>IF(Calendrier!$E$4&lt;42186,"Zone B : Aix-Marseille, Amiens, Besançon, Dijon, Lille, Limoges, Nice, Orléans-Tours, Poitiers, Reims, Rouen, Strasbourg","Zone B : Aix-Marseille, Amiens, Caen, Lille, Nancy-Metz, Nantes, Nice, Orléans-Tours, Reims, Rennes, Rouen, Strasbourg")</f>
        <v>Zone B : Aix-Marseille, Amiens, Caen, Lille, Nancy-Metz, Nantes, Nice, Orléans-Tours, Reims, Rennes, Rouen, Strasbourg</v>
      </c>
      <c r="H1" s="59" t="str">
        <f>IF(Calendrier!$E$4&lt;42186,"Zone C : Bordeaux, Créteil, Paris, Versailles","Zone C : Créteil, Montpellier, Paris, Toulouse, Versailles")</f>
        <v>Zone C : Créteil, Montpellier, Paris, Toulouse, Versailles</v>
      </c>
    </row>
    <row r="2" spans="1:245">
      <c r="A2" s="1" t="str">
        <f>Calendrier!B5</f>
        <v>Zone A</v>
      </c>
      <c r="B2" s="1" t="str">
        <f>Calendrier!B6</f>
        <v>Zone B</v>
      </c>
      <c r="C2" s="1" t="str">
        <f>Calendrier!B7</f>
        <v>Zone C</v>
      </c>
      <c r="D2" s="1" t="s">
        <v>13</v>
      </c>
      <c r="E2" s="59" t="s">
        <v>16</v>
      </c>
      <c r="F2" s="60" t="s">
        <v>88</v>
      </c>
      <c r="G2" s="60" t="s">
        <v>89</v>
      </c>
      <c r="H2" s="60" t="s">
        <v>90</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row>
    <row r="3" spans="1:245" s="61" customFormat="1">
      <c r="A3" s="61">
        <f t="shared" ref="A3:C22" si="0">INDEX($E3:$AO3,1,MATCH(A$2,$E$2:$AO$2,0))</f>
        <v>41826</v>
      </c>
      <c r="B3" s="61">
        <f t="shared" si="0"/>
        <v>41826</v>
      </c>
      <c r="C3" s="61">
        <f t="shared" si="0"/>
        <v>41826</v>
      </c>
      <c r="D3" s="62"/>
      <c r="E3" s="63"/>
      <c r="F3" s="82">
        <v>41826</v>
      </c>
      <c r="G3" s="82">
        <v>41826</v>
      </c>
      <c r="H3" s="82">
        <v>41826</v>
      </c>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IK3" s="65"/>
    </row>
    <row r="4" spans="1:245" s="66" customFormat="1">
      <c r="A4" s="66">
        <f t="shared" si="0"/>
        <v>41884</v>
      </c>
      <c r="B4" s="66">
        <f t="shared" si="0"/>
        <v>41884</v>
      </c>
      <c r="C4" s="66">
        <f t="shared" si="0"/>
        <v>41884</v>
      </c>
      <c r="D4" s="67" t="s">
        <v>69</v>
      </c>
      <c r="E4" s="68">
        <v>29221</v>
      </c>
      <c r="F4" s="83">
        <v>41884</v>
      </c>
      <c r="G4" s="83">
        <v>41884</v>
      </c>
      <c r="H4" s="83">
        <v>41884</v>
      </c>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IK4" s="41"/>
    </row>
    <row r="5" spans="1:245" s="61" customFormat="1">
      <c r="A5" s="61">
        <f t="shared" si="0"/>
        <v>41931</v>
      </c>
      <c r="B5" s="61">
        <f t="shared" si="0"/>
        <v>41931</v>
      </c>
      <c r="C5" s="61">
        <f t="shared" si="0"/>
        <v>41931</v>
      </c>
      <c r="D5" s="62" t="s">
        <v>70</v>
      </c>
      <c r="E5" s="63"/>
      <c r="F5" s="81">
        <v>41931</v>
      </c>
      <c r="G5" s="81">
        <v>41931</v>
      </c>
      <c r="H5" s="81">
        <v>41931</v>
      </c>
      <c r="I5" s="62"/>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IK5" s="65"/>
    </row>
    <row r="6" spans="1:245" s="66" customFormat="1">
      <c r="A6" s="66">
        <f t="shared" si="0"/>
        <v>41946</v>
      </c>
      <c r="B6" s="66">
        <f t="shared" si="0"/>
        <v>41946</v>
      </c>
      <c r="C6" s="66">
        <f t="shared" si="0"/>
        <v>41946</v>
      </c>
      <c r="D6" s="67" t="s">
        <v>69</v>
      </c>
      <c r="E6" s="68"/>
      <c r="F6" s="81">
        <v>41946</v>
      </c>
      <c r="G6" s="81">
        <v>41946</v>
      </c>
      <c r="H6" s="81">
        <v>41946</v>
      </c>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IK6" s="41"/>
    </row>
    <row r="7" spans="1:245">
      <c r="A7" s="54">
        <f t="shared" si="0"/>
        <v>41994</v>
      </c>
      <c r="B7" s="54">
        <f t="shared" si="0"/>
        <v>41994</v>
      </c>
      <c r="C7" s="54">
        <f t="shared" si="0"/>
        <v>41994</v>
      </c>
      <c r="D7" s="47" t="s">
        <v>71</v>
      </c>
      <c r="F7" s="82">
        <v>41994</v>
      </c>
      <c r="G7" s="82">
        <v>41994</v>
      </c>
      <c r="H7" s="82">
        <v>41994</v>
      </c>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row>
    <row r="8" spans="1:245">
      <c r="A8" s="54">
        <f t="shared" si="0"/>
        <v>42009</v>
      </c>
      <c r="B8" s="54">
        <f t="shared" si="0"/>
        <v>42009</v>
      </c>
      <c r="C8" s="54">
        <f t="shared" si="0"/>
        <v>42009</v>
      </c>
      <c r="D8" s="47" t="s">
        <v>69</v>
      </c>
      <c r="F8" s="83">
        <v>42009</v>
      </c>
      <c r="G8" s="83">
        <v>42009</v>
      </c>
      <c r="H8" s="83">
        <v>42009</v>
      </c>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row>
    <row r="9" spans="1:245" s="61" customFormat="1">
      <c r="A9" s="61">
        <f t="shared" si="0"/>
        <v>42043</v>
      </c>
      <c r="B9" s="61">
        <f t="shared" si="0"/>
        <v>42057</v>
      </c>
      <c r="C9" s="61">
        <f t="shared" si="0"/>
        <v>42050</v>
      </c>
      <c r="D9" s="62" t="s">
        <v>72</v>
      </c>
      <c r="E9" s="63"/>
      <c r="F9" s="81">
        <v>42043</v>
      </c>
      <c r="G9" s="81">
        <v>42057</v>
      </c>
      <c r="H9" s="81">
        <v>42050</v>
      </c>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IK9" s="65"/>
    </row>
    <row r="10" spans="1:245" s="66" customFormat="1">
      <c r="A10" s="66">
        <f t="shared" si="0"/>
        <v>42058</v>
      </c>
      <c r="B10" s="66">
        <f t="shared" si="0"/>
        <v>42072</v>
      </c>
      <c r="C10" s="66">
        <f t="shared" si="0"/>
        <v>42065</v>
      </c>
      <c r="D10" s="67" t="s">
        <v>69</v>
      </c>
      <c r="E10" s="68"/>
      <c r="F10" s="81">
        <v>42058</v>
      </c>
      <c r="G10" s="81">
        <v>42072</v>
      </c>
      <c r="H10" s="81">
        <v>42065</v>
      </c>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67"/>
      <c r="AN10" s="67"/>
      <c r="AO10" s="67"/>
      <c r="IK10" s="41"/>
    </row>
    <row r="11" spans="1:245">
      <c r="A11" s="54">
        <f t="shared" si="0"/>
        <v>42106</v>
      </c>
      <c r="B11" s="54">
        <f t="shared" si="0"/>
        <v>42120</v>
      </c>
      <c r="C11" s="54">
        <f t="shared" si="0"/>
        <v>42113</v>
      </c>
      <c r="D11" s="47" t="s">
        <v>73</v>
      </c>
      <c r="F11" s="82">
        <v>42106</v>
      </c>
      <c r="G11" s="82">
        <v>42120</v>
      </c>
      <c r="H11" s="82">
        <v>42113</v>
      </c>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row>
    <row r="12" spans="1:245">
      <c r="A12" s="54">
        <f t="shared" si="0"/>
        <v>42121</v>
      </c>
      <c r="B12" s="54">
        <f t="shared" si="0"/>
        <v>42135</v>
      </c>
      <c r="C12" s="54">
        <f t="shared" si="0"/>
        <v>42128</v>
      </c>
      <c r="D12" s="47" t="s">
        <v>69</v>
      </c>
      <c r="F12" s="83">
        <v>42121</v>
      </c>
      <c r="G12" s="83">
        <v>42135</v>
      </c>
      <c r="H12" s="83">
        <v>42128</v>
      </c>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row>
    <row r="13" spans="1:245" s="61" customFormat="1">
      <c r="A13" s="61">
        <f t="shared" si="0"/>
        <v>42190</v>
      </c>
      <c r="B13" s="61">
        <f t="shared" si="0"/>
        <v>42190</v>
      </c>
      <c r="C13" s="61">
        <f t="shared" si="0"/>
        <v>42190</v>
      </c>
      <c r="D13" s="62" t="s">
        <v>74</v>
      </c>
      <c r="E13" s="63"/>
      <c r="F13" s="81">
        <v>42190</v>
      </c>
      <c r="G13" s="81">
        <v>42190</v>
      </c>
      <c r="H13" s="81">
        <v>42190</v>
      </c>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IK13" s="65"/>
    </row>
    <row r="14" spans="1:245" s="66" customFormat="1">
      <c r="A14" s="66">
        <f t="shared" si="0"/>
        <v>42248</v>
      </c>
      <c r="B14" s="66">
        <f t="shared" si="0"/>
        <v>42248</v>
      </c>
      <c r="C14" s="66">
        <f t="shared" si="0"/>
        <v>42248</v>
      </c>
      <c r="D14" s="67" t="s">
        <v>69</v>
      </c>
      <c r="E14" s="68"/>
      <c r="F14" s="81">
        <v>42248</v>
      </c>
      <c r="G14" s="81">
        <v>42248</v>
      </c>
      <c r="H14" s="81">
        <v>42248</v>
      </c>
      <c r="I14" s="67"/>
      <c r="J14" s="67"/>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67"/>
      <c r="AN14" s="67"/>
      <c r="AO14" s="67"/>
      <c r="IK14" s="41"/>
    </row>
    <row r="15" spans="1:245">
      <c r="A15" s="54">
        <f t="shared" si="0"/>
        <v>42295</v>
      </c>
      <c r="B15" s="54">
        <f t="shared" si="0"/>
        <v>42295</v>
      </c>
      <c r="C15" s="54">
        <f t="shared" si="0"/>
        <v>42295</v>
      </c>
      <c r="D15" s="47" t="s">
        <v>70</v>
      </c>
      <c r="F15" s="82">
        <v>42295</v>
      </c>
      <c r="G15" s="82">
        <v>42295</v>
      </c>
      <c r="H15" s="82">
        <v>42295</v>
      </c>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row>
    <row r="16" spans="1:245">
      <c r="A16" s="54">
        <f t="shared" si="0"/>
        <v>42310</v>
      </c>
      <c r="B16" s="54">
        <f t="shared" si="0"/>
        <v>42310</v>
      </c>
      <c r="C16" s="54">
        <f t="shared" si="0"/>
        <v>42310</v>
      </c>
      <c r="D16" s="47" t="s">
        <v>69</v>
      </c>
      <c r="F16" s="83">
        <v>42310</v>
      </c>
      <c r="G16" s="83">
        <v>42310</v>
      </c>
      <c r="H16" s="83">
        <v>42310</v>
      </c>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row>
    <row r="17" spans="1:245" s="61" customFormat="1">
      <c r="A17" s="61">
        <f t="shared" si="0"/>
        <v>42358</v>
      </c>
      <c r="B17" s="61">
        <f t="shared" si="0"/>
        <v>42358</v>
      </c>
      <c r="C17" s="61">
        <f t="shared" si="0"/>
        <v>42358</v>
      </c>
      <c r="D17" s="62" t="s">
        <v>71</v>
      </c>
      <c r="E17" s="63"/>
      <c r="F17" s="81">
        <v>42358</v>
      </c>
      <c r="G17" s="81">
        <v>42358</v>
      </c>
      <c r="H17" s="81">
        <v>42358</v>
      </c>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IK17" s="65"/>
    </row>
    <row r="18" spans="1:245" s="66" customFormat="1">
      <c r="A18" s="66">
        <f t="shared" si="0"/>
        <v>42373</v>
      </c>
      <c r="B18" s="66">
        <f t="shared" si="0"/>
        <v>42373</v>
      </c>
      <c r="C18" s="66">
        <f t="shared" si="0"/>
        <v>42373</v>
      </c>
      <c r="D18" s="67" t="s">
        <v>69</v>
      </c>
      <c r="E18" s="68"/>
      <c r="F18" s="81">
        <v>42373</v>
      </c>
      <c r="G18" s="81">
        <v>42373</v>
      </c>
      <c r="H18" s="81">
        <v>42373</v>
      </c>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67"/>
      <c r="AM18" s="67"/>
      <c r="AN18" s="67"/>
      <c r="AO18" s="67"/>
      <c r="IK18" s="41"/>
    </row>
    <row r="19" spans="1:245">
      <c r="A19" s="54">
        <f t="shared" si="0"/>
        <v>42414</v>
      </c>
      <c r="B19" s="54">
        <f t="shared" si="0"/>
        <v>42407</v>
      </c>
      <c r="C19" s="54">
        <f t="shared" si="0"/>
        <v>42421</v>
      </c>
      <c r="D19" s="47" t="s">
        <v>72</v>
      </c>
      <c r="F19" s="82">
        <v>42414</v>
      </c>
      <c r="G19" s="82">
        <v>42407</v>
      </c>
      <c r="H19" s="82">
        <v>42421</v>
      </c>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row>
    <row r="20" spans="1:245">
      <c r="A20" s="54">
        <f t="shared" si="0"/>
        <v>42429</v>
      </c>
      <c r="B20" s="54">
        <f t="shared" si="0"/>
        <v>42422</v>
      </c>
      <c r="C20" s="54">
        <f t="shared" si="0"/>
        <v>42436</v>
      </c>
      <c r="D20" s="47" t="s">
        <v>69</v>
      </c>
      <c r="F20" s="83">
        <v>42429</v>
      </c>
      <c r="G20" s="83">
        <v>42422</v>
      </c>
      <c r="H20" s="83">
        <v>42436</v>
      </c>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row>
    <row r="21" spans="1:245" s="61" customFormat="1">
      <c r="A21" s="61">
        <f t="shared" si="0"/>
        <v>42470</v>
      </c>
      <c r="B21" s="61">
        <f t="shared" si="0"/>
        <v>42463</v>
      </c>
      <c r="C21" s="61">
        <f t="shared" si="0"/>
        <v>42477</v>
      </c>
      <c r="D21" s="62" t="s">
        <v>73</v>
      </c>
      <c r="E21" s="63"/>
      <c r="F21" s="81">
        <v>42470</v>
      </c>
      <c r="G21" s="81">
        <v>42463</v>
      </c>
      <c r="H21" s="81">
        <v>42477</v>
      </c>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IK21" s="65"/>
    </row>
    <row r="22" spans="1:245" s="66" customFormat="1">
      <c r="A22" s="66">
        <f t="shared" si="0"/>
        <v>42485</v>
      </c>
      <c r="B22" s="66">
        <f t="shared" si="0"/>
        <v>42478</v>
      </c>
      <c r="C22" s="66">
        <f t="shared" si="0"/>
        <v>42492</v>
      </c>
      <c r="D22" s="67" t="s">
        <v>69</v>
      </c>
      <c r="E22" s="68"/>
      <c r="F22" s="81">
        <v>42485</v>
      </c>
      <c r="G22" s="81">
        <v>42478</v>
      </c>
      <c r="H22" s="81">
        <v>42492</v>
      </c>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7"/>
      <c r="IK22" s="41"/>
    </row>
    <row r="23" spans="1:245">
      <c r="A23" s="54">
        <f t="shared" ref="A23:C42" si="1">INDEX($E23:$AO23,1,MATCH(A$2,$E$2:$AO$2,0))</f>
        <v>42495</v>
      </c>
      <c r="B23" s="54">
        <f t="shared" si="1"/>
        <v>42495</v>
      </c>
      <c r="C23" s="54">
        <f t="shared" si="1"/>
        <v>42495</v>
      </c>
      <c r="D23" s="47" t="s">
        <v>74</v>
      </c>
      <c r="F23" s="82">
        <v>42495</v>
      </c>
      <c r="G23" s="82">
        <v>42495</v>
      </c>
      <c r="H23" s="82">
        <v>42495</v>
      </c>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row>
    <row r="24" spans="1:245">
      <c r="A24" s="54">
        <f t="shared" si="1"/>
        <v>42499</v>
      </c>
      <c r="B24" s="54">
        <f t="shared" si="1"/>
        <v>42499</v>
      </c>
      <c r="C24" s="54">
        <f t="shared" si="1"/>
        <v>42499</v>
      </c>
      <c r="D24" s="67" t="s">
        <v>69</v>
      </c>
      <c r="F24" s="83">
        <v>42499</v>
      </c>
      <c r="G24" s="83">
        <v>42499</v>
      </c>
      <c r="H24" s="83">
        <v>42499</v>
      </c>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row>
    <row r="25" spans="1:245" s="61" customFormat="1">
      <c r="A25" s="61">
        <f t="shared" si="1"/>
        <v>42557</v>
      </c>
      <c r="B25" s="61">
        <f t="shared" si="1"/>
        <v>42557</v>
      </c>
      <c r="C25" s="61">
        <f t="shared" si="1"/>
        <v>42557</v>
      </c>
      <c r="D25" s="47" t="s">
        <v>70</v>
      </c>
      <c r="E25" s="63"/>
      <c r="F25" s="82">
        <v>42557</v>
      </c>
      <c r="G25" s="82">
        <v>42557</v>
      </c>
      <c r="H25" s="82">
        <v>42557</v>
      </c>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IK25" s="65"/>
    </row>
    <row r="26" spans="1:245" s="66" customFormat="1">
      <c r="A26" s="66">
        <f t="shared" si="1"/>
        <v>42614</v>
      </c>
      <c r="B26" s="66">
        <f t="shared" si="1"/>
        <v>42614</v>
      </c>
      <c r="C26" s="66">
        <f t="shared" si="1"/>
        <v>42614</v>
      </c>
      <c r="D26" s="47" t="s">
        <v>69</v>
      </c>
      <c r="E26" s="68"/>
      <c r="F26" s="83">
        <v>42614</v>
      </c>
      <c r="G26" s="83">
        <v>42614</v>
      </c>
      <c r="H26" s="83">
        <v>42614</v>
      </c>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c r="AK26" s="67"/>
      <c r="AL26" s="67"/>
      <c r="AM26" s="67"/>
      <c r="AN26" s="67"/>
      <c r="AO26" s="67"/>
      <c r="IK26" s="41"/>
    </row>
    <row r="27" spans="1:245">
      <c r="A27" s="54">
        <f t="shared" si="1"/>
        <v>42663</v>
      </c>
      <c r="B27" s="54">
        <f t="shared" si="1"/>
        <v>42663</v>
      </c>
      <c r="C27" s="54">
        <f t="shared" si="1"/>
        <v>42663</v>
      </c>
      <c r="D27" s="62" t="s">
        <v>71</v>
      </c>
      <c r="F27" s="81">
        <v>42663</v>
      </c>
      <c r="G27" s="81">
        <v>42663</v>
      </c>
      <c r="H27" s="81">
        <v>42663</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row>
    <row r="28" spans="1:245">
      <c r="A28" s="54">
        <f t="shared" si="1"/>
        <v>42677</v>
      </c>
      <c r="B28" s="54">
        <f t="shared" si="1"/>
        <v>42677</v>
      </c>
      <c r="C28" s="54">
        <f t="shared" si="1"/>
        <v>42677</v>
      </c>
      <c r="D28" s="67" t="s">
        <v>69</v>
      </c>
      <c r="F28" s="81">
        <v>42677</v>
      </c>
      <c r="G28" s="81">
        <v>42677</v>
      </c>
      <c r="H28" s="81">
        <v>42677</v>
      </c>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row>
    <row r="29" spans="1:245" s="61" customFormat="1">
      <c r="A29" s="61">
        <f t="shared" si="1"/>
        <v>42722</v>
      </c>
      <c r="B29" s="61">
        <f t="shared" si="1"/>
        <v>42722</v>
      </c>
      <c r="C29" s="61">
        <f t="shared" si="1"/>
        <v>42722</v>
      </c>
      <c r="D29" s="47" t="s">
        <v>72</v>
      </c>
      <c r="E29" s="63"/>
      <c r="F29" s="82">
        <v>42722</v>
      </c>
      <c r="G29" s="82">
        <v>42722</v>
      </c>
      <c r="H29" s="82">
        <v>42722</v>
      </c>
      <c r="I29" s="62"/>
      <c r="J29" s="62"/>
      <c r="K29" s="62"/>
      <c r="L29" s="62"/>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IK29" s="65"/>
    </row>
    <row r="30" spans="1:245" s="66" customFormat="1">
      <c r="A30" s="66">
        <f t="shared" si="1"/>
        <v>42738</v>
      </c>
      <c r="B30" s="66">
        <f t="shared" si="1"/>
        <v>42738</v>
      </c>
      <c r="C30" s="66">
        <f t="shared" si="1"/>
        <v>42738</v>
      </c>
      <c r="D30" s="47" t="s">
        <v>69</v>
      </c>
      <c r="E30" s="68"/>
      <c r="F30" s="83">
        <v>42738</v>
      </c>
      <c r="G30" s="83">
        <v>42738</v>
      </c>
      <c r="H30" s="83">
        <v>42738</v>
      </c>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IK30" s="41"/>
    </row>
    <row r="31" spans="1:245">
      <c r="A31" s="54">
        <f t="shared" si="1"/>
        <v>42785</v>
      </c>
      <c r="B31" s="54">
        <f t="shared" si="1"/>
        <v>42778</v>
      </c>
      <c r="C31" s="54">
        <f t="shared" si="1"/>
        <v>42771</v>
      </c>
      <c r="D31" s="62" t="s">
        <v>73</v>
      </c>
      <c r="F31" s="81">
        <v>42785</v>
      </c>
      <c r="G31" s="81">
        <v>42778</v>
      </c>
      <c r="H31" s="81">
        <v>42771</v>
      </c>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row>
    <row r="32" spans="1:245">
      <c r="A32" s="54">
        <f t="shared" si="1"/>
        <v>42800</v>
      </c>
      <c r="B32" s="54">
        <f t="shared" si="1"/>
        <v>42793</v>
      </c>
      <c r="C32" s="54">
        <f t="shared" si="1"/>
        <v>42786</v>
      </c>
      <c r="D32" s="67" t="s">
        <v>69</v>
      </c>
      <c r="F32" s="81">
        <v>42800</v>
      </c>
      <c r="G32" s="81">
        <v>42793</v>
      </c>
      <c r="H32" s="81">
        <v>42786</v>
      </c>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row>
    <row r="33" spans="1:245" s="61" customFormat="1">
      <c r="A33" s="61">
        <f t="shared" si="1"/>
        <v>42841</v>
      </c>
      <c r="B33" s="61">
        <f t="shared" si="1"/>
        <v>42834</v>
      </c>
      <c r="C33" s="61">
        <f t="shared" si="1"/>
        <v>42827</v>
      </c>
      <c r="D33" s="47" t="s">
        <v>74</v>
      </c>
      <c r="E33" s="63"/>
      <c r="F33" s="82">
        <v>42841</v>
      </c>
      <c r="G33" s="82">
        <v>42834</v>
      </c>
      <c r="H33" s="82">
        <v>42827</v>
      </c>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IK33" s="65"/>
    </row>
    <row r="34" spans="1:245" s="66" customFormat="1">
      <c r="A34" s="66">
        <f t="shared" si="1"/>
        <v>42857</v>
      </c>
      <c r="B34" s="66">
        <f t="shared" si="1"/>
        <v>42849</v>
      </c>
      <c r="C34" s="66">
        <f t="shared" si="1"/>
        <v>42843</v>
      </c>
      <c r="D34" s="67" t="s">
        <v>69</v>
      </c>
      <c r="E34" s="68"/>
      <c r="F34" s="83">
        <v>42857</v>
      </c>
      <c r="G34" s="83">
        <v>42849</v>
      </c>
      <c r="H34" s="83">
        <v>42843</v>
      </c>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7"/>
      <c r="AH34" s="67"/>
      <c r="AI34" s="67"/>
      <c r="AJ34" s="67"/>
      <c r="AK34" s="67"/>
      <c r="AL34" s="67"/>
      <c r="AM34" s="67"/>
      <c r="AN34" s="67"/>
      <c r="AO34" s="67"/>
      <c r="IK34" s="41"/>
    </row>
    <row r="35" spans="1:245" s="61" customFormat="1">
      <c r="A35" s="61">
        <f t="shared" si="1"/>
        <v>42880</v>
      </c>
      <c r="B35" s="61">
        <f t="shared" si="1"/>
        <v>42880</v>
      </c>
      <c r="C35" s="61">
        <f t="shared" si="1"/>
        <v>42880</v>
      </c>
      <c r="D35" s="47" t="s">
        <v>70</v>
      </c>
      <c r="E35" s="63"/>
      <c r="F35" s="82">
        <v>42880</v>
      </c>
      <c r="G35" s="82">
        <v>42880</v>
      </c>
      <c r="H35" s="82">
        <v>42880</v>
      </c>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IK35" s="65"/>
    </row>
    <row r="36" spans="1:245" s="66" customFormat="1">
      <c r="A36" s="66">
        <f t="shared" si="1"/>
        <v>42884</v>
      </c>
      <c r="B36" s="66">
        <f t="shared" si="1"/>
        <v>42884</v>
      </c>
      <c r="C36" s="66">
        <f t="shared" si="1"/>
        <v>42884</v>
      </c>
      <c r="D36" s="47" t="s">
        <v>69</v>
      </c>
      <c r="E36" s="68"/>
      <c r="F36" s="83">
        <v>42884</v>
      </c>
      <c r="G36" s="83">
        <v>42884</v>
      </c>
      <c r="H36" s="83">
        <v>42884</v>
      </c>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7"/>
      <c r="AH36" s="67"/>
      <c r="AI36" s="67"/>
      <c r="AJ36" s="67"/>
      <c r="AK36" s="67"/>
      <c r="AL36" s="67"/>
      <c r="AM36" s="67"/>
      <c r="AN36" s="67"/>
      <c r="AO36" s="67"/>
      <c r="IK36" s="41"/>
    </row>
    <row r="37" spans="1:245">
      <c r="A37" s="54">
        <f t="shared" si="1"/>
        <v>42925</v>
      </c>
      <c r="B37" s="54">
        <f t="shared" si="1"/>
        <v>42925</v>
      </c>
      <c r="C37" s="54">
        <f t="shared" si="1"/>
        <v>42925</v>
      </c>
      <c r="D37" s="62" t="s">
        <v>71</v>
      </c>
      <c r="F37" s="81">
        <v>42925</v>
      </c>
      <c r="G37" s="81">
        <v>42925</v>
      </c>
      <c r="H37" s="81">
        <v>42925</v>
      </c>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row>
    <row r="38" spans="1:245">
      <c r="A38" s="54">
        <f t="shared" si="1"/>
        <v>42982</v>
      </c>
      <c r="B38" s="54">
        <f t="shared" si="1"/>
        <v>42982</v>
      </c>
      <c r="C38" s="54">
        <f t="shared" si="1"/>
        <v>42982</v>
      </c>
      <c r="D38" s="67" t="s">
        <v>69</v>
      </c>
      <c r="F38" s="81">
        <v>42982</v>
      </c>
      <c r="G38" s="81">
        <v>42982</v>
      </c>
      <c r="H38" s="81">
        <v>42982</v>
      </c>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row>
    <row r="39" spans="1:245" s="61" customFormat="1">
      <c r="A39" s="61">
        <f t="shared" si="1"/>
        <v>43030</v>
      </c>
      <c r="B39" s="61">
        <f t="shared" si="1"/>
        <v>43030</v>
      </c>
      <c r="C39" s="61">
        <f t="shared" si="1"/>
        <v>43030</v>
      </c>
      <c r="D39" s="47" t="s">
        <v>72</v>
      </c>
      <c r="E39" s="63"/>
      <c r="F39" s="82">
        <v>43030</v>
      </c>
      <c r="G39" s="82">
        <v>43030</v>
      </c>
      <c r="H39" s="82">
        <v>43030</v>
      </c>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IK39" s="65"/>
    </row>
    <row r="40" spans="1:245" s="66" customFormat="1">
      <c r="A40" s="66">
        <f t="shared" si="1"/>
        <v>43045</v>
      </c>
      <c r="B40" s="66">
        <f t="shared" si="1"/>
        <v>43045</v>
      </c>
      <c r="C40" s="66">
        <f t="shared" si="1"/>
        <v>43045</v>
      </c>
      <c r="D40" s="47" t="s">
        <v>69</v>
      </c>
      <c r="E40" s="68"/>
      <c r="F40" s="83">
        <v>43045</v>
      </c>
      <c r="G40" s="83">
        <v>43045</v>
      </c>
      <c r="H40" s="83">
        <v>43045</v>
      </c>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IK40" s="41"/>
    </row>
    <row r="41" spans="1:245">
      <c r="A41" s="54">
        <f t="shared" si="1"/>
        <v>43093</v>
      </c>
      <c r="B41" s="54">
        <f t="shared" si="1"/>
        <v>43093</v>
      </c>
      <c r="C41" s="54">
        <f t="shared" si="1"/>
        <v>43093</v>
      </c>
      <c r="D41" s="62" t="s">
        <v>73</v>
      </c>
      <c r="F41" s="81">
        <v>43093</v>
      </c>
      <c r="G41" s="81">
        <v>43093</v>
      </c>
      <c r="H41" s="81">
        <v>43093</v>
      </c>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row>
    <row r="42" spans="1:245">
      <c r="A42" s="54">
        <f t="shared" si="1"/>
        <v>43108</v>
      </c>
      <c r="B42" s="54">
        <f t="shared" si="1"/>
        <v>43108</v>
      </c>
      <c r="C42" s="54">
        <f t="shared" si="1"/>
        <v>43108</v>
      </c>
      <c r="D42" s="67" t="s">
        <v>69</v>
      </c>
      <c r="F42" s="81">
        <v>43108</v>
      </c>
      <c r="G42" s="81">
        <v>43108</v>
      </c>
      <c r="H42" s="81">
        <v>43108</v>
      </c>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row>
    <row r="43" spans="1:245" s="61" customFormat="1">
      <c r="A43" s="61">
        <f t="shared" ref="A43:C62" si="2">INDEX($E43:$AO43,1,MATCH(A$2,$E$2:$AO$2,0))</f>
        <v>43142</v>
      </c>
      <c r="B43" s="61">
        <f t="shared" si="2"/>
        <v>43156</v>
      </c>
      <c r="C43" s="61">
        <f t="shared" si="2"/>
        <v>43149</v>
      </c>
      <c r="D43" s="47" t="s">
        <v>74</v>
      </c>
      <c r="E43" s="63"/>
      <c r="F43" s="82">
        <v>43142</v>
      </c>
      <c r="G43" s="82">
        <v>43156</v>
      </c>
      <c r="H43" s="82">
        <v>43149</v>
      </c>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IK43" s="65"/>
    </row>
    <row r="44" spans="1:245" s="66" customFormat="1">
      <c r="A44" s="66">
        <f t="shared" si="2"/>
        <v>43157</v>
      </c>
      <c r="B44" s="66">
        <f t="shared" si="2"/>
        <v>43171</v>
      </c>
      <c r="C44" s="66">
        <f t="shared" si="2"/>
        <v>43164</v>
      </c>
      <c r="D44" s="67" t="s">
        <v>69</v>
      </c>
      <c r="E44" s="68"/>
      <c r="F44" s="83">
        <v>43157</v>
      </c>
      <c r="G44" s="83">
        <v>43171</v>
      </c>
      <c r="H44" s="83">
        <v>43164</v>
      </c>
      <c r="I44" s="67"/>
      <c r="J44" s="67"/>
      <c r="K44" s="67"/>
      <c r="L44" s="67"/>
      <c r="M44" s="67"/>
      <c r="N44" s="67"/>
      <c r="O44" s="67"/>
      <c r="P44" s="67"/>
      <c r="Q44" s="67"/>
      <c r="R44" s="67"/>
      <c r="S44" s="67"/>
      <c r="T44" s="67"/>
      <c r="U44" s="67"/>
      <c r="V44" s="67"/>
      <c r="W44" s="67"/>
      <c r="X44" s="67"/>
      <c r="Y44" s="67"/>
      <c r="Z44" s="67"/>
      <c r="AA44" s="67"/>
      <c r="AB44" s="67"/>
      <c r="AC44" s="67"/>
      <c r="AD44" s="67"/>
      <c r="AE44" s="67"/>
      <c r="AF44" s="67"/>
      <c r="AG44" s="67"/>
      <c r="AH44" s="67"/>
      <c r="AI44" s="67"/>
      <c r="AJ44" s="67"/>
      <c r="AK44" s="67"/>
      <c r="AL44" s="67"/>
      <c r="AM44" s="67"/>
      <c r="AN44" s="67"/>
      <c r="AO44" s="67"/>
      <c r="IK44" s="41"/>
    </row>
    <row r="45" spans="1:245">
      <c r="A45" s="54">
        <f t="shared" si="2"/>
        <v>43198</v>
      </c>
      <c r="B45" s="54">
        <f t="shared" si="2"/>
        <v>43211</v>
      </c>
      <c r="C45" s="54">
        <f t="shared" si="2"/>
        <v>43205</v>
      </c>
      <c r="D45" s="47" t="s">
        <v>70</v>
      </c>
      <c r="F45" s="81">
        <v>43198</v>
      </c>
      <c r="G45" s="81">
        <v>43211</v>
      </c>
      <c r="H45" s="81">
        <v>43205</v>
      </c>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row>
    <row r="46" spans="1:245">
      <c r="A46" s="54">
        <f t="shared" si="2"/>
        <v>43213</v>
      </c>
      <c r="B46" s="54">
        <f t="shared" si="2"/>
        <v>43227</v>
      </c>
      <c r="C46" s="54">
        <f t="shared" si="2"/>
        <v>43220</v>
      </c>
      <c r="D46" s="47" t="s">
        <v>69</v>
      </c>
      <c r="F46" s="81">
        <v>43213</v>
      </c>
      <c r="G46" s="81">
        <v>43227</v>
      </c>
      <c r="H46" s="81">
        <v>43220</v>
      </c>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row>
    <row r="47" spans="1:245" s="61" customFormat="1">
      <c r="A47" s="61">
        <f t="shared" si="2"/>
        <v>43289</v>
      </c>
      <c r="B47" s="61">
        <f t="shared" si="2"/>
        <v>43289</v>
      </c>
      <c r="C47" s="61">
        <f t="shared" si="2"/>
        <v>43289</v>
      </c>
      <c r="D47" s="62" t="s">
        <v>71</v>
      </c>
      <c r="E47" s="63"/>
      <c r="F47" s="82">
        <v>43289</v>
      </c>
      <c r="G47" s="82">
        <v>43289</v>
      </c>
      <c r="H47" s="82">
        <v>43289</v>
      </c>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IK47" s="65"/>
    </row>
    <row r="48" spans="1:245" s="66" customFormat="1">
      <c r="A48" s="66">
        <f t="shared" si="2"/>
        <v>43346</v>
      </c>
      <c r="B48" s="66">
        <f t="shared" si="2"/>
        <v>43346</v>
      </c>
      <c r="C48" s="66">
        <f t="shared" si="2"/>
        <v>43346</v>
      </c>
      <c r="D48" s="67" t="s">
        <v>69</v>
      </c>
      <c r="E48" s="68"/>
      <c r="F48" s="83">
        <v>43346</v>
      </c>
      <c r="G48" s="83">
        <v>43346</v>
      </c>
      <c r="H48" s="83">
        <v>43346</v>
      </c>
      <c r="I48" s="67"/>
      <c r="J48" s="67"/>
      <c r="K48" s="67"/>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IK48" s="41"/>
    </row>
    <row r="49" spans="1:245">
      <c r="A49" s="54">
        <f t="shared" si="2"/>
        <v>43831</v>
      </c>
      <c r="B49" s="54">
        <f t="shared" si="2"/>
        <v>43831</v>
      </c>
      <c r="C49" s="54">
        <f t="shared" si="2"/>
        <v>43831</v>
      </c>
      <c r="D49" s="47" t="s">
        <v>72</v>
      </c>
      <c r="F49" s="84">
        <v>43831</v>
      </c>
      <c r="G49" s="84">
        <v>43831</v>
      </c>
      <c r="H49" s="84">
        <v>43831</v>
      </c>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row>
    <row r="50" spans="1:245">
      <c r="A50" s="54">
        <f t="shared" si="2"/>
        <v>43831</v>
      </c>
      <c r="B50" s="54">
        <f t="shared" si="2"/>
        <v>43831</v>
      </c>
      <c r="C50" s="54">
        <f t="shared" si="2"/>
        <v>43831</v>
      </c>
      <c r="D50" s="47" t="s">
        <v>69</v>
      </c>
      <c r="F50" s="84">
        <v>43831</v>
      </c>
      <c r="G50" s="84">
        <v>43831</v>
      </c>
      <c r="H50" s="84">
        <v>43831</v>
      </c>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row>
    <row r="51" spans="1:245" s="61" customFormat="1">
      <c r="A51" s="61">
        <f t="shared" si="2"/>
        <v>43831</v>
      </c>
      <c r="B51" s="61">
        <f t="shared" si="2"/>
        <v>43831</v>
      </c>
      <c r="C51" s="61">
        <f t="shared" si="2"/>
        <v>43831</v>
      </c>
      <c r="D51" s="62" t="s">
        <v>73</v>
      </c>
      <c r="E51" s="63"/>
      <c r="F51" s="84">
        <v>43831</v>
      </c>
      <c r="G51" s="84">
        <v>43831</v>
      </c>
      <c r="H51" s="84">
        <v>43831</v>
      </c>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IK51" s="65"/>
    </row>
    <row r="52" spans="1:245" s="66" customFormat="1">
      <c r="A52" s="66">
        <f t="shared" si="2"/>
        <v>43831</v>
      </c>
      <c r="B52" s="66">
        <f t="shared" si="2"/>
        <v>43831</v>
      </c>
      <c r="C52" s="66">
        <f t="shared" si="2"/>
        <v>43831</v>
      </c>
      <c r="D52" s="67" t="s">
        <v>69</v>
      </c>
      <c r="E52" s="68"/>
      <c r="F52" s="84">
        <v>43831</v>
      </c>
      <c r="G52" s="84">
        <v>43831</v>
      </c>
      <c r="H52" s="84">
        <v>43831</v>
      </c>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c r="AK52" s="67"/>
      <c r="AL52" s="67"/>
      <c r="AM52" s="67"/>
      <c r="AN52" s="67"/>
      <c r="AO52" s="67"/>
      <c r="IK52" s="41"/>
    </row>
    <row r="53" spans="1:245">
      <c r="A53" s="54">
        <f t="shared" si="2"/>
        <v>43831</v>
      </c>
      <c r="B53" s="54">
        <f t="shared" si="2"/>
        <v>43831</v>
      </c>
      <c r="C53" s="54">
        <f t="shared" si="2"/>
        <v>43831</v>
      </c>
      <c r="D53" s="47" t="s">
        <v>74</v>
      </c>
      <c r="F53" s="84">
        <v>43831</v>
      </c>
      <c r="G53" s="84">
        <v>43831</v>
      </c>
      <c r="H53" s="84">
        <v>43831</v>
      </c>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row>
    <row r="54" spans="1:245">
      <c r="A54" s="54">
        <f t="shared" si="2"/>
        <v>43831</v>
      </c>
      <c r="B54" s="54">
        <f t="shared" si="2"/>
        <v>43831</v>
      </c>
      <c r="C54" s="54">
        <f t="shared" si="2"/>
        <v>43831</v>
      </c>
      <c r="D54" s="47" t="s">
        <v>69</v>
      </c>
      <c r="F54" s="84">
        <v>43831</v>
      </c>
      <c r="G54" s="84">
        <v>43831</v>
      </c>
      <c r="H54" s="84">
        <v>43831</v>
      </c>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row>
    <row r="55" spans="1:245" s="61" customFormat="1">
      <c r="A55" s="61">
        <f t="shared" si="2"/>
        <v>43831</v>
      </c>
      <c r="B55" s="61">
        <f t="shared" si="2"/>
        <v>43831</v>
      </c>
      <c r="C55" s="61">
        <f t="shared" si="2"/>
        <v>43831</v>
      </c>
      <c r="D55" s="62" t="s">
        <v>70</v>
      </c>
      <c r="E55" s="63"/>
      <c r="F55" s="84">
        <v>43831</v>
      </c>
      <c r="G55" s="84">
        <v>43831</v>
      </c>
      <c r="H55" s="84">
        <v>43831</v>
      </c>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IK55" s="65"/>
    </row>
    <row r="56" spans="1:245" s="66" customFormat="1">
      <c r="A56" s="66">
        <f t="shared" si="2"/>
        <v>43831</v>
      </c>
      <c r="B56" s="66">
        <f t="shared" si="2"/>
        <v>43831</v>
      </c>
      <c r="C56" s="66">
        <f t="shared" si="2"/>
        <v>43831</v>
      </c>
      <c r="D56" s="67" t="s">
        <v>69</v>
      </c>
      <c r="E56" s="68"/>
      <c r="F56" s="84">
        <v>43831</v>
      </c>
      <c r="G56" s="84">
        <v>43831</v>
      </c>
      <c r="H56" s="84">
        <v>43831</v>
      </c>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c r="AK56" s="67"/>
      <c r="AL56" s="67"/>
      <c r="AM56" s="67"/>
      <c r="AN56" s="67"/>
      <c r="AO56" s="67"/>
      <c r="IK56" s="41"/>
    </row>
    <row r="57" spans="1:245">
      <c r="A57" s="54">
        <f t="shared" si="2"/>
        <v>43831</v>
      </c>
      <c r="B57" s="54">
        <f t="shared" si="2"/>
        <v>43831</v>
      </c>
      <c r="C57" s="54">
        <f t="shared" si="2"/>
        <v>43831</v>
      </c>
      <c r="D57" s="47" t="s">
        <v>71</v>
      </c>
      <c r="F57" s="84">
        <v>43831</v>
      </c>
      <c r="G57" s="84">
        <v>43831</v>
      </c>
      <c r="H57" s="84">
        <v>43831</v>
      </c>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row>
    <row r="58" spans="1:245">
      <c r="A58" s="54">
        <f t="shared" si="2"/>
        <v>43831</v>
      </c>
      <c r="B58" s="54">
        <f t="shared" si="2"/>
        <v>43831</v>
      </c>
      <c r="C58" s="54">
        <f t="shared" si="2"/>
        <v>43831</v>
      </c>
      <c r="D58" s="47" t="s">
        <v>69</v>
      </c>
      <c r="F58" s="84">
        <v>43831</v>
      </c>
      <c r="G58" s="84">
        <v>43831</v>
      </c>
      <c r="H58" s="84">
        <v>43831</v>
      </c>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row>
    <row r="59" spans="1:245" s="61" customFormat="1">
      <c r="A59" s="61">
        <f t="shared" si="2"/>
        <v>43831</v>
      </c>
      <c r="B59" s="61">
        <f t="shared" si="2"/>
        <v>43831</v>
      </c>
      <c r="C59" s="61">
        <f t="shared" si="2"/>
        <v>43831</v>
      </c>
      <c r="D59" s="62" t="s">
        <v>72</v>
      </c>
      <c r="E59" s="63"/>
      <c r="F59" s="84">
        <v>43831</v>
      </c>
      <c r="G59" s="84">
        <v>43831</v>
      </c>
      <c r="H59" s="84">
        <v>43831</v>
      </c>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IK59" s="65"/>
    </row>
    <row r="60" spans="1:245" s="66" customFormat="1">
      <c r="A60" s="66">
        <f t="shared" si="2"/>
        <v>43831</v>
      </c>
      <c r="B60" s="66">
        <f t="shared" si="2"/>
        <v>43831</v>
      </c>
      <c r="C60" s="66">
        <f t="shared" si="2"/>
        <v>43831</v>
      </c>
      <c r="D60" s="67" t="s">
        <v>69</v>
      </c>
      <c r="E60" s="68"/>
      <c r="F60" s="84">
        <v>43831</v>
      </c>
      <c r="G60" s="84">
        <v>43831</v>
      </c>
      <c r="H60" s="84">
        <v>43831</v>
      </c>
      <c r="I60" s="67"/>
      <c r="J60" s="67"/>
      <c r="K60" s="67"/>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c r="AK60" s="67"/>
      <c r="AL60" s="67"/>
      <c r="AM60" s="67"/>
      <c r="AN60" s="67"/>
      <c r="AO60" s="67"/>
      <c r="IK60" s="41"/>
    </row>
    <row r="61" spans="1:245">
      <c r="A61" s="54">
        <f t="shared" si="2"/>
        <v>43831</v>
      </c>
      <c r="B61" s="54">
        <f t="shared" si="2"/>
        <v>43831</v>
      </c>
      <c r="C61" s="54">
        <f t="shared" si="2"/>
        <v>43831</v>
      </c>
      <c r="D61" s="47" t="s">
        <v>73</v>
      </c>
      <c r="F61" s="84">
        <v>43831</v>
      </c>
      <c r="G61" s="84">
        <v>43831</v>
      </c>
      <c r="H61" s="84">
        <v>43831</v>
      </c>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row>
    <row r="62" spans="1:245">
      <c r="A62" s="54">
        <f t="shared" si="2"/>
        <v>43831</v>
      </c>
      <c r="B62" s="54">
        <f t="shared" si="2"/>
        <v>43831</v>
      </c>
      <c r="C62" s="54">
        <f t="shared" si="2"/>
        <v>43831</v>
      </c>
      <c r="D62" s="47" t="s">
        <v>69</v>
      </c>
      <c r="F62" s="84">
        <v>43831</v>
      </c>
      <c r="G62" s="84">
        <v>43831</v>
      </c>
      <c r="H62" s="84">
        <v>43831</v>
      </c>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row>
    <row r="63" spans="1:245" s="61" customFormat="1">
      <c r="A63" s="61">
        <f t="shared" ref="A63:C82" si="3">INDEX($E63:$AO63,1,MATCH(A$2,$E$2:$AO$2,0))</f>
        <v>43831</v>
      </c>
      <c r="B63" s="61">
        <f t="shared" si="3"/>
        <v>43831</v>
      </c>
      <c r="C63" s="61">
        <f t="shared" si="3"/>
        <v>43831</v>
      </c>
      <c r="D63" s="62" t="s">
        <v>74</v>
      </c>
      <c r="E63" s="63"/>
      <c r="F63" s="84">
        <v>43831</v>
      </c>
      <c r="G63" s="84">
        <v>43831</v>
      </c>
      <c r="H63" s="84">
        <v>43831</v>
      </c>
      <c r="I63" s="62"/>
      <c r="J63" s="62"/>
      <c r="K63" s="62"/>
      <c r="L63" s="62"/>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IK63" s="65"/>
    </row>
    <row r="64" spans="1:245" s="66" customFormat="1">
      <c r="A64" s="66">
        <f t="shared" si="3"/>
        <v>43831</v>
      </c>
      <c r="B64" s="66">
        <f t="shared" si="3"/>
        <v>43831</v>
      </c>
      <c r="C64" s="66">
        <f t="shared" si="3"/>
        <v>43831</v>
      </c>
      <c r="D64" s="67" t="s">
        <v>69</v>
      </c>
      <c r="E64" s="68"/>
      <c r="F64" s="84">
        <v>43831</v>
      </c>
      <c r="G64" s="84">
        <v>43831</v>
      </c>
      <c r="H64" s="84">
        <v>43831</v>
      </c>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67"/>
      <c r="AI64" s="67"/>
      <c r="AJ64" s="67"/>
      <c r="AK64" s="67"/>
      <c r="AL64" s="67"/>
      <c r="AM64" s="67"/>
      <c r="AN64" s="67"/>
      <c r="AO64" s="67"/>
      <c r="IK64" s="41"/>
    </row>
    <row r="65" spans="1:245" s="61" customFormat="1">
      <c r="A65" s="61">
        <f t="shared" si="3"/>
        <v>43831</v>
      </c>
      <c r="B65" s="61">
        <f t="shared" si="3"/>
        <v>43831</v>
      </c>
      <c r="C65" s="61">
        <f t="shared" si="3"/>
        <v>43831</v>
      </c>
      <c r="D65" s="62" t="s">
        <v>70</v>
      </c>
      <c r="E65" s="63"/>
      <c r="F65" s="84">
        <v>43831</v>
      </c>
      <c r="G65" s="84">
        <v>43831</v>
      </c>
      <c r="H65" s="84">
        <v>43831</v>
      </c>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IK65" s="65"/>
    </row>
    <row r="66" spans="1:245" s="66" customFormat="1">
      <c r="A66" s="66">
        <f t="shared" si="3"/>
        <v>43831</v>
      </c>
      <c r="B66" s="66">
        <f t="shared" si="3"/>
        <v>43831</v>
      </c>
      <c r="C66" s="66">
        <f t="shared" si="3"/>
        <v>43831</v>
      </c>
      <c r="D66" s="67" t="s">
        <v>69</v>
      </c>
      <c r="E66" s="68"/>
      <c r="F66" s="84">
        <v>43831</v>
      </c>
      <c r="G66" s="84">
        <v>43831</v>
      </c>
      <c r="H66" s="84">
        <v>43831</v>
      </c>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c r="AK66" s="67"/>
      <c r="AL66" s="67"/>
      <c r="AM66" s="67"/>
      <c r="AN66" s="67"/>
      <c r="AO66" s="67"/>
      <c r="IK66" s="41"/>
    </row>
    <row r="67" spans="1:245">
      <c r="A67" s="54">
        <f t="shared" si="3"/>
        <v>43831</v>
      </c>
      <c r="B67" s="54">
        <f t="shared" si="3"/>
        <v>43831</v>
      </c>
      <c r="C67" s="54">
        <f t="shared" si="3"/>
        <v>43831</v>
      </c>
      <c r="D67" s="47" t="s">
        <v>71</v>
      </c>
      <c r="F67" s="84">
        <v>43831</v>
      </c>
      <c r="G67" s="84">
        <v>43831</v>
      </c>
      <c r="H67" s="84">
        <v>43831</v>
      </c>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row>
    <row r="68" spans="1:245">
      <c r="A68" s="54">
        <f t="shared" si="3"/>
        <v>43831</v>
      </c>
      <c r="B68" s="54">
        <f t="shared" si="3"/>
        <v>43831</v>
      </c>
      <c r="C68" s="54">
        <f t="shared" si="3"/>
        <v>43831</v>
      </c>
      <c r="D68" s="47" t="s">
        <v>69</v>
      </c>
      <c r="F68" s="84">
        <v>43831</v>
      </c>
      <c r="G68" s="84">
        <v>43831</v>
      </c>
      <c r="H68" s="84">
        <v>43831</v>
      </c>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row>
    <row r="69" spans="1:245" s="61" customFormat="1">
      <c r="A69" s="61">
        <f t="shared" si="3"/>
        <v>43831</v>
      </c>
      <c r="B69" s="61">
        <f t="shared" si="3"/>
        <v>43831</v>
      </c>
      <c r="C69" s="61">
        <f t="shared" si="3"/>
        <v>43831</v>
      </c>
      <c r="D69" s="62" t="s">
        <v>72</v>
      </c>
      <c r="E69" s="63"/>
      <c r="F69" s="84">
        <v>43831</v>
      </c>
      <c r="G69" s="84">
        <v>43831</v>
      </c>
      <c r="H69" s="84">
        <v>43831</v>
      </c>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IK69" s="65"/>
    </row>
    <row r="70" spans="1:245" s="66" customFormat="1">
      <c r="A70" s="66">
        <f t="shared" si="3"/>
        <v>43831</v>
      </c>
      <c r="B70" s="66">
        <f t="shared" si="3"/>
        <v>43831</v>
      </c>
      <c r="C70" s="66">
        <f t="shared" si="3"/>
        <v>43831</v>
      </c>
      <c r="D70" s="67" t="s">
        <v>69</v>
      </c>
      <c r="E70" s="68"/>
      <c r="F70" s="84">
        <v>43831</v>
      </c>
      <c r="G70" s="84">
        <v>43831</v>
      </c>
      <c r="H70" s="84">
        <v>43831</v>
      </c>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67"/>
      <c r="AK70" s="67"/>
      <c r="AL70" s="67"/>
      <c r="AM70" s="67"/>
      <c r="AN70" s="67"/>
      <c r="AO70" s="67"/>
      <c r="IK70" s="41"/>
    </row>
    <row r="71" spans="1:245">
      <c r="A71" s="54">
        <f t="shared" si="3"/>
        <v>43831</v>
      </c>
      <c r="B71" s="54">
        <f t="shared" si="3"/>
        <v>43831</v>
      </c>
      <c r="C71" s="54">
        <f t="shared" si="3"/>
        <v>43831</v>
      </c>
      <c r="D71" s="47" t="s">
        <v>73</v>
      </c>
      <c r="F71" s="84">
        <v>43831</v>
      </c>
      <c r="G71" s="84">
        <v>43831</v>
      </c>
      <c r="H71" s="84">
        <v>43831</v>
      </c>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7"/>
      <c r="AM71" s="47"/>
      <c r="AN71" s="47"/>
      <c r="AO71" s="47"/>
    </row>
    <row r="72" spans="1:245">
      <c r="A72" s="54">
        <f t="shared" si="3"/>
        <v>43831</v>
      </c>
      <c r="B72" s="54">
        <f t="shared" si="3"/>
        <v>43831</v>
      </c>
      <c r="C72" s="54">
        <f t="shared" si="3"/>
        <v>43831</v>
      </c>
      <c r="D72" s="47" t="s">
        <v>69</v>
      </c>
      <c r="F72" s="84">
        <v>43831</v>
      </c>
      <c r="G72" s="84">
        <v>43831</v>
      </c>
      <c r="H72" s="84">
        <v>43831</v>
      </c>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row>
    <row r="73" spans="1:245" s="61" customFormat="1">
      <c r="A73" s="61">
        <f t="shared" si="3"/>
        <v>43831</v>
      </c>
      <c r="B73" s="61">
        <f t="shared" si="3"/>
        <v>43831</v>
      </c>
      <c r="C73" s="61">
        <f t="shared" si="3"/>
        <v>43831</v>
      </c>
      <c r="D73" s="62" t="s">
        <v>74</v>
      </c>
      <c r="E73" s="63"/>
      <c r="F73" s="84">
        <v>43831</v>
      </c>
      <c r="G73" s="84">
        <v>43831</v>
      </c>
      <c r="H73" s="84">
        <v>43831</v>
      </c>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IK73" s="65"/>
    </row>
    <row r="74" spans="1:245" s="66" customFormat="1">
      <c r="A74" s="66">
        <f t="shared" si="3"/>
        <v>43831</v>
      </c>
      <c r="B74" s="66">
        <f t="shared" si="3"/>
        <v>43831</v>
      </c>
      <c r="C74" s="66">
        <f t="shared" si="3"/>
        <v>43831</v>
      </c>
      <c r="D74" s="67" t="s">
        <v>69</v>
      </c>
      <c r="E74" s="68"/>
      <c r="F74" s="84">
        <v>43831</v>
      </c>
      <c r="G74" s="84">
        <v>43831</v>
      </c>
      <c r="H74" s="84">
        <v>43831</v>
      </c>
      <c r="I74" s="67"/>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IK74" s="41"/>
    </row>
    <row r="75" spans="1:245">
      <c r="A75" s="54">
        <f t="shared" si="3"/>
        <v>43831</v>
      </c>
      <c r="B75" s="54">
        <f t="shared" si="3"/>
        <v>43831</v>
      </c>
      <c r="C75" s="54">
        <f t="shared" si="3"/>
        <v>43831</v>
      </c>
      <c r="D75" s="47" t="s">
        <v>70</v>
      </c>
      <c r="F75" s="64">
        <v>43831</v>
      </c>
      <c r="G75" s="64">
        <v>43831</v>
      </c>
      <c r="H75" s="64">
        <v>43831</v>
      </c>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row>
    <row r="76" spans="1:245">
      <c r="A76" s="54">
        <f t="shared" si="3"/>
        <v>43831</v>
      </c>
      <c r="B76" s="54">
        <f t="shared" si="3"/>
        <v>43831</v>
      </c>
      <c r="C76" s="54">
        <f t="shared" si="3"/>
        <v>43831</v>
      </c>
      <c r="D76" s="47"/>
      <c r="F76" s="64">
        <v>43831</v>
      </c>
      <c r="G76" s="64">
        <v>43831</v>
      </c>
      <c r="H76" s="64">
        <v>43831</v>
      </c>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c r="AL76" s="47"/>
      <c r="AM76" s="47"/>
      <c r="AN76" s="47"/>
      <c r="AO76" s="47"/>
    </row>
    <row r="77" spans="1:245" s="61" customFormat="1">
      <c r="A77" s="61">
        <f t="shared" si="3"/>
        <v>43831</v>
      </c>
      <c r="B77" s="61">
        <f t="shared" si="3"/>
        <v>43831</v>
      </c>
      <c r="C77" s="61">
        <f t="shared" si="3"/>
        <v>43831</v>
      </c>
      <c r="D77" s="62"/>
      <c r="E77" s="63"/>
      <c r="F77" s="64">
        <v>43831</v>
      </c>
      <c r="G77" s="64">
        <v>43831</v>
      </c>
      <c r="H77" s="64">
        <v>43831</v>
      </c>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IK77" s="65"/>
    </row>
    <row r="78" spans="1:245" s="66" customFormat="1">
      <c r="A78" s="66">
        <f t="shared" si="3"/>
        <v>43831</v>
      </c>
      <c r="B78" s="66">
        <f t="shared" si="3"/>
        <v>43831</v>
      </c>
      <c r="C78" s="66">
        <f t="shared" si="3"/>
        <v>43831</v>
      </c>
      <c r="D78" s="67"/>
      <c r="E78" s="68"/>
      <c r="F78" s="64">
        <v>43831</v>
      </c>
      <c r="G78" s="64">
        <v>43831</v>
      </c>
      <c r="H78" s="64">
        <v>43831</v>
      </c>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IK78" s="41"/>
    </row>
    <row r="79" spans="1:245">
      <c r="A79" s="54">
        <f t="shared" si="3"/>
        <v>43831</v>
      </c>
      <c r="B79" s="54">
        <f t="shared" si="3"/>
        <v>43831</v>
      </c>
      <c r="C79" s="54">
        <f t="shared" si="3"/>
        <v>43831</v>
      </c>
      <c r="D79" s="47"/>
      <c r="F79" s="64">
        <v>43831</v>
      </c>
      <c r="G79" s="64">
        <v>43831</v>
      </c>
      <c r="H79" s="64">
        <v>43831</v>
      </c>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row>
    <row r="80" spans="1:245">
      <c r="A80" s="54">
        <f t="shared" si="3"/>
        <v>43831</v>
      </c>
      <c r="B80" s="54">
        <f t="shared" si="3"/>
        <v>43831</v>
      </c>
      <c r="C80" s="54">
        <f t="shared" si="3"/>
        <v>43831</v>
      </c>
      <c r="D80" s="47"/>
      <c r="F80" s="64">
        <v>43831</v>
      </c>
      <c r="G80" s="64">
        <v>43831</v>
      </c>
      <c r="H80" s="64">
        <v>43831</v>
      </c>
      <c r="I80" s="47"/>
      <c r="J80" s="47"/>
      <c r="K80" s="47"/>
      <c r="L80" s="47"/>
      <c r="M80" s="47"/>
      <c r="N80" s="47"/>
      <c r="O80" s="47"/>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row>
    <row r="81" spans="1:245" s="61" customFormat="1">
      <c r="A81" s="61">
        <f t="shared" si="3"/>
        <v>43831</v>
      </c>
      <c r="B81" s="61">
        <f t="shared" si="3"/>
        <v>43831</v>
      </c>
      <c r="C81" s="61">
        <f t="shared" si="3"/>
        <v>43831</v>
      </c>
      <c r="D81" s="62"/>
      <c r="E81" s="63"/>
      <c r="F81" s="64">
        <v>43831</v>
      </c>
      <c r="G81" s="64">
        <v>43831</v>
      </c>
      <c r="H81" s="64">
        <v>43831</v>
      </c>
      <c r="I81" s="62"/>
      <c r="J81" s="6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IK81" s="65"/>
    </row>
    <row r="82" spans="1:245" s="66" customFormat="1">
      <c r="A82" s="66">
        <f t="shared" si="3"/>
        <v>43831</v>
      </c>
      <c r="B82" s="66">
        <f t="shared" si="3"/>
        <v>43831</v>
      </c>
      <c r="C82" s="66">
        <f t="shared" si="3"/>
        <v>43831</v>
      </c>
      <c r="D82" s="67"/>
      <c r="E82" s="68"/>
      <c r="F82" s="64">
        <v>43831</v>
      </c>
      <c r="G82" s="64">
        <v>43831</v>
      </c>
      <c r="H82" s="64">
        <v>43831</v>
      </c>
      <c r="I82" s="67"/>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c r="AK82" s="67"/>
      <c r="AL82" s="67"/>
      <c r="AM82" s="67"/>
      <c r="AN82" s="67"/>
      <c r="AO82" s="67"/>
      <c r="IK82" s="41"/>
    </row>
    <row r="83" spans="1:245">
      <c r="A83" s="54">
        <f t="shared" ref="A83:C102" si="4">INDEX($E83:$AO83,1,MATCH(A$2,$E$2:$AO$2,0))</f>
        <v>43831</v>
      </c>
      <c r="B83" s="54">
        <f t="shared" si="4"/>
        <v>43831</v>
      </c>
      <c r="C83" s="54">
        <f t="shared" si="4"/>
        <v>43831</v>
      </c>
      <c r="D83" s="47"/>
      <c r="F83" s="64">
        <v>43831</v>
      </c>
      <c r="G83" s="64">
        <v>43831</v>
      </c>
      <c r="H83" s="64">
        <v>43831</v>
      </c>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row>
    <row r="84" spans="1:245">
      <c r="A84" s="54">
        <f t="shared" si="4"/>
        <v>43831</v>
      </c>
      <c r="B84" s="54">
        <f t="shared" si="4"/>
        <v>43831</v>
      </c>
      <c r="C84" s="54">
        <f t="shared" si="4"/>
        <v>43831</v>
      </c>
      <c r="D84" s="47"/>
      <c r="F84" s="64">
        <v>43831</v>
      </c>
      <c r="G84" s="64">
        <v>43831</v>
      </c>
      <c r="H84" s="64">
        <v>43831</v>
      </c>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row>
    <row r="85" spans="1:245" s="61" customFormat="1">
      <c r="A85" s="61">
        <f t="shared" si="4"/>
        <v>43831</v>
      </c>
      <c r="B85" s="61">
        <f t="shared" si="4"/>
        <v>43831</v>
      </c>
      <c r="C85" s="61">
        <f t="shared" si="4"/>
        <v>43831</v>
      </c>
      <c r="D85" s="62"/>
      <c r="E85" s="63"/>
      <c r="F85" s="64">
        <v>43831</v>
      </c>
      <c r="G85" s="64">
        <v>43831</v>
      </c>
      <c r="H85" s="64">
        <v>43831</v>
      </c>
      <c r="I85" s="62"/>
      <c r="J85" s="62"/>
      <c r="K85" s="62"/>
      <c r="L85" s="62"/>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2"/>
      <c r="AL85" s="62"/>
      <c r="AM85" s="62"/>
      <c r="AN85" s="62"/>
      <c r="AO85" s="62"/>
      <c r="IK85" s="65"/>
    </row>
    <row r="86" spans="1:245" s="66" customFormat="1">
      <c r="A86" s="66">
        <f t="shared" si="4"/>
        <v>43831</v>
      </c>
      <c r="B86" s="66">
        <f t="shared" si="4"/>
        <v>43831</v>
      </c>
      <c r="C86" s="66">
        <f t="shared" si="4"/>
        <v>43831</v>
      </c>
      <c r="D86" s="67"/>
      <c r="E86" s="68"/>
      <c r="F86" s="64">
        <v>43831</v>
      </c>
      <c r="G86" s="64">
        <v>43831</v>
      </c>
      <c r="H86" s="64">
        <v>43831</v>
      </c>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c r="AH86" s="67"/>
      <c r="AI86" s="67"/>
      <c r="AJ86" s="67"/>
      <c r="AK86" s="67"/>
      <c r="AL86" s="67"/>
      <c r="AM86" s="67"/>
      <c r="AN86" s="67"/>
      <c r="AO86" s="67"/>
      <c r="IK86" s="41"/>
    </row>
    <row r="87" spans="1:245">
      <c r="A87" s="54">
        <f t="shared" si="4"/>
        <v>43831</v>
      </c>
      <c r="B87" s="54">
        <f t="shared" si="4"/>
        <v>43831</v>
      </c>
      <c r="C87" s="54">
        <f t="shared" si="4"/>
        <v>43831</v>
      </c>
      <c r="D87" s="47"/>
      <c r="F87" s="64">
        <v>43831</v>
      </c>
      <c r="G87" s="64">
        <v>43831</v>
      </c>
      <c r="H87" s="64">
        <v>43831</v>
      </c>
      <c r="I87" s="47"/>
      <c r="J87" s="47"/>
      <c r="K87" s="47"/>
      <c r="L87" s="47"/>
      <c r="M87" s="47"/>
      <c r="N87" s="47"/>
      <c r="O87" s="47"/>
      <c r="P87" s="47"/>
      <c r="Q87" s="47"/>
      <c r="R87" s="47"/>
      <c r="S87" s="47"/>
      <c r="T87" s="47"/>
      <c r="U87" s="47"/>
      <c r="V87" s="47"/>
      <c r="W87" s="47"/>
      <c r="X87" s="47"/>
      <c r="Y87" s="47"/>
      <c r="Z87" s="47"/>
      <c r="AA87" s="47"/>
      <c r="AB87" s="47"/>
      <c r="AC87" s="47"/>
      <c r="AD87" s="47"/>
      <c r="AE87" s="47"/>
      <c r="AF87" s="47"/>
      <c r="AG87" s="47"/>
      <c r="AH87" s="47"/>
      <c r="AI87" s="47"/>
      <c r="AJ87" s="47"/>
      <c r="AK87" s="47"/>
      <c r="AL87" s="47"/>
      <c r="AM87" s="47"/>
      <c r="AN87" s="47"/>
      <c r="AO87" s="47"/>
    </row>
    <row r="88" spans="1:245">
      <c r="A88" s="54">
        <f t="shared" si="4"/>
        <v>43831</v>
      </c>
      <c r="B88" s="54">
        <f t="shared" si="4"/>
        <v>43831</v>
      </c>
      <c r="C88" s="54">
        <f t="shared" si="4"/>
        <v>43831</v>
      </c>
      <c r="D88" s="47"/>
      <c r="F88" s="64">
        <v>43831</v>
      </c>
      <c r="G88" s="64">
        <v>43831</v>
      </c>
      <c r="H88" s="64">
        <v>43831</v>
      </c>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row>
    <row r="89" spans="1:245" s="61" customFormat="1">
      <c r="A89" s="61">
        <f t="shared" si="4"/>
        <v>43831</v>
      </c>
      <c r="B89" s="61">
        <f t="shared" si="4"/>
        <v>43831</v>
      </c>
      <c r="C89" s="61">
        <f t="shared" si="4"/>
        <v>43831</v>
      </c>
      <c r="D89" s="62"/>
      <c r="E89" s="63"/>
      <c r="F89" s="64">
        <v>43831</v>
      </c>
      <c r="G89" s="64">
        <v>43831</v>
      </c>
      <c r="H89" s="64">
        <v>43831</v>
      </c>
      <c r="I89" s="62"/>
      <c r="J89" s="62"/>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IK89" s="65"/>
    </row>
    <row r="90" spans="1:245" s="66" customFormat="1">
      <c r="A90" s="66">
        <f t="shared" si="4"/>
        <v>43831</v>
      </c>
      <c r="B90" s="66">
        <f t="shared" si="4"/>
        <v>43831</v>
      </c>
      <c r="C90" s="66">
        <f t="shared" si="4"/>
        <v>43831</v>
      </c>
      <c r="D90" s="67"/>
      <c r="E90" s="68"/>
      <c r="F90" s="64">
        <v>43831</v>
      </c>
      <c r="G90" s="64">
        <v>43831</v>
      </c>
      <c r="H90" s="64">
        <v>43831</v>
      </c>
      <c r="I90" s="67"/>
      <c r="J90" s="67"/>
      <c r="K90" s="67"/>
      <c r="L90" s="67"/>
      <c r="M90" s="67"/>
      <c r="N90" s="67"/>
      <c r="O90" s="67"/>
      <c r="P90" s="67"/>
      <c r="Q90" s="67"/>
      <c r="R90" s="67"/>
      <c r="S90" s="67"/>
      <c r="T90" s="67"/>
      <c r="U90" s="67"/>
      <c r="V90" s="67"/>
      <c r="W90" s="67"/>
      <c r="X90" s="67"/>
      <c r="Y90" s="67"/>
      <c r="Z90" s="67"/>
      <c r="AA90" s="67"/>
      <c r="AB90" s="67"/>
      <c r="AC90" s="67"/>
      <c r="AD90" s="67"/>
      <c r="AE90" s="67"/>
      <c r="AF90" s="67"/>
      <c r="AG90" s="67"/>
      <c r="AH90" s="67"/>
      <c r="AI90" s="67"/>
      <c r="AJ90" s="67"/>
      <c r="AK90" s="67"/>
      <c r="AL90" s="67"/>
      <c r="AM90" s="67"/>
      <c r="AN90" s="67"/>
      <c r="AO90" s="67"/>
      <c r="IK90" s="41"/>
    </row>
    <row r="91" spans="1:245">
      <c r="A91" s="54">
        <f t="shared" si="4"/>
        <v>43831</v>
      </c>
      <c r="B91" s="54">
        <f t="shared" si="4"/>
        <v>43831</v>
      </c>
      <c r="C91" s="54">
        <f t="shared" si="4"/>
        <v>43831</v>
      </c>
      <c r="D91" s="47"/>
      <c r="F91" s="64">
        <v>43831</v>
      </c>
      <c r="G91" s="64">
        <v>43831</v>
      </c>
      <c r="H91" s="64">
        <v>43831</v>
      </c>
      <c r="I91" s="47"/>
      <c r="J91" s="47"/>
      <c r="K91" s="47"/>
      <c r="L91" s="47"/>
      <c r="M91" s="47"/>
      <c r="N91" s="47"/>
      <c r="O91" s="47"/>
      <c r="P91" s="47"/>
      <c r="Q91" s="47"/>
      <c r="R91" s="47"/>
      <c r="S91" s="47"/>
      <c r="T91" s="47"/>
      <c r="U91" s="47"/>
      <c r="V91" s="47"/>
      <c r="W91" s="47"/>
      <c r="X91" s="47"/>
      <c r="Y91" s="47"/>
      <c r="Z91" s="47"/>
      <c r="AA91" s="47"/>
      <c r="AB91" s="47"/>
      <c r="AC91" s="47"/>
      <c r="AD91" s="47"/>
      <c r="AE91" s="47"/>
      <c r="AF91" s="47"/>
      <c r="AG91" s="47"/>
      <c r="AH91" s="47"/>
      <c r="AI91" s="47"/>
      <c r="AJ91" s="47"/>
      <c r="AK91" s="47"/>
      <c r="AL91" s="47"/>
      <c r="AM91" s="47"/>
      <c r="AN91" s="47"/>
      <c r="AO91" s="47"/>
    </row>
    <row r="92" spans="1:245">
      <c r="A92" s="54">
        <f t="shared" si="4"/>
        <v>43831</v>
      </c>
      <c r="B92" s="54">
        <f t="shared" si="4"/>
        <v>43831</v>
      </c>
      <c r="C92" s="54">
        <f t="shared" si="4"/>
        <v>43831</v>
      </c>
      <c r="D92" s="47"/>
      <c r="F92" s="64">
        <v>43831</v>
      </c>
      <c r="G92" s="64">
        <v>43831</v>
      </c>
      <c r="H92" s="64">
        <v>43831</v>
      </c>
      <c r="I92" s="47"/>
      <c r="J92" s="47"/>
      <c r="K92" s="47"/>
      <c r="L92" s="47"/>
      <c r="M92" s="47"/>
      <c r="N92" s="47"/>
      <c r="O92" s="47"/>
      <c r="P92" s="47"/>
      <c r="Q92" s="47"/>
      <c r="R92" s="47"/>
      <c r="S92" s="47"/>
      <c r="T92" s="47"/>
      <c r="U92" s="47"/>
      <c r="V92" s="47"/>
      <c r="W92" s="47"/>
      <c r="X92" s="47"/>
      <c r="Y92" s="47"/>
      <c r="Z92" s="47"/>
      <c r="AA92" s="47"/>
      <c r="AB92" s="47"/>
      <c r="AC92" s="47"/>
      <c r="AD92" s="47"/>
      <c r="AE92" s="47"/>
      <c r="AF92" s="47"/>
      <c r="AG92" s="47"/>
      <c r="AH92" s="47"/>
      <c r="AI92" s="47"/>
      <c r="AJ92" s="47"/>
      <c r="AK92" s="47"/>
      <c r="AL92" s="47"/>
      <c r="AM92" s="47"/>
      <c r="AN92" s="47"/>
      <c r="AO92" s="47"/>
    </row>
    <row r="93" spans="1:245" s="61" customFormat="1">
      <c r="A93" s="61">
        <f t="shared" si="4"/>
        <v>43831</v>
      </c>
      <c r="B93" s="61">
        <f t="shared" si="4"/>
        <v>43831</v>
      </c>
      <c r="C93" s="61">
        <f t="shared" si="4"/>
        <v>43831</v>
      </c>
      <c r="D93" s="62"/>
      <c r="E93" s="63"/>
      <c r="F93" s="64">
        <v>43831</v>
      </c>
      <c r="G93" s="64">
        <v>43831</v>
      </c>
      <c r="H93" s="64">
        <v>43831</v>
      </c>
      <c r="I93" s="62"/>
      <c r="J93" s="62"/>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IK93" s="65"/>
    </row>
    <row r="94" spans="1:245" s="66" customFormat="1">
      <c r="A94" s="66">
        <f t="shared" si="4"/>
        <v>43831</v>
      </c>
      <c r="B94" s="66">
        <f t="shared" si="4"/>
        <v>43831</v>
      </c>
      <c r="C94" s="66">
        <f t="shared" si="4"/>
        <v>43831</v>
      </c>
      <c r="D94" s="67"/>
      <c r="E94" s="68"/>
      <c r="F94" s="64">
        <v>43831</v>
      </c>
      <c r="G94" s="64">
        <v>43831</v>
      </c>
      <c r="H94" s="64">
        <v>43831</v>
      </c>
      <c r="I94" s="67"/>
      <c r="J94" s="67"/>
      <c r="K94" s="67"/>
      <c r="L94" s="67"/>
      <c r="M94" s="67"/>
      <c r="N94" s="67"/>
      <c r="O94" s="67"/>
      <c r="P94" s="67"/>
      <c r="Q94" s="67"/>
      <c r="R94" s="67"/>
      <c r="S94" s="67"/>
      <c r="T94" s="67"/>
      <c r="U94" s="67"/>
      <c r="V94" s="67"/>
      <c r="W94" s="67"/>
      <c r="X94" s="67"/>
      <c r="Y94" s="67"/>
      <c r="Z94" s="67"/>
      <c r="AA94" s="67"/>
      <c r="AB94" s="67"/>
      <c r="AC94" s="67"/>
      <c r="AD94" s="67"/>
      <c r="AE94" s="67"/>
      <c r="AF94" s="67"/>
      <c r="AG94" s="67"/>
      <c r="AH94" s="67"/>
      <c r="AI94" s="67"/>
      <c r="AJ94" s="67"/>
      <c r="AK94" s="67"/>
      <c r="AL94" s="67"/>
      <c r="AM94" s="67"/>
      <c r="AN94" s="67"/>
      <c r="AO94" s="67"/>
      <c r="IK94" s="41"/>
    </row>
    <row r="95" spans="1:245" s="61" customFormat="1">
      <c r="A95" s="61">
        <f t="shared" si="4"/>
        <v>43831</v>
      </c>
      <c r="B95" s="61">
        <f t="shared" si="4"/>
        <v>43831</v>
      </c>
      <c r="C95" s="61">
        <f t="shared" si="4"/>
        <v>43831</v>
      </c>
      <c r="D95" s="62"/>
      <c r="E95" s="63"/>
      <c r="F95" s="64">
        <v>43831</v>
      </c>
      <c r="G95" s="64">
        <v>43831</v>
      </c>
      <c r="H95" s="64">
        <v>43831</v>
      </c>
      <c r="I95" s="62"/>
      <c r="J95" s="62"/>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IK95" s="65"/>
    </row>
    <row r="96" spans="1:245" s="66" customFormat="1">
      <c r="A96" s="66">
        <f t="shared" si="4"/>
        <v>43831</v>
      </c>
      <c r="B96" s="66">
        <f t="shared" si="4"/>
        <v>43831</v>
      </c>
      <c r="C96" s="66">
        <f t="shared" si="4"/>
        <v>43831</v>
      </c>
      <c r="D96" s="67"/>
      <c r="E96" s="68"/>
      <c r="F96" s="64">
        <v>43831</v>
      </c>
      <c r="G96" s="64">
        <v>43831</v>
      </c>
      <c r="H96" s="64">
        <v>43831</v>
      </c>
      <c r="I96" s="67"/>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c r="AK96" s="67"/>
      <c r="AL96" s="67"/>
      <c r="AM96" s="67"/>
      <c r="AN96" s="67"/>
      <c r="AO96" s="67"/>
      <c r="IK96" s="41"/>
    </row>
    <row r="97" spans="1:245">
      <c r="A97" s="54">
        <f t="shared" si="4"/>
        <v>43831</v>
      </c>
      <c r="B97" s="54">
        <f t="shared" si="4"/>
        <v>43831</v>
      </c>
      <c r="C97" s="54">
        <f t="shared" si="4"/>
        <v>43831</v>
      </c>
      <c r="D97" s="47"/>
      <c r="F97" s="64">
        <v>43831</v>
      </c>
      <c r="G97" s="64">
        <v>43831</v>
      </c>
      <c r="H97" s="64">
        <v>43831</v>
      </c>
      <c r="I97" s="47"/>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7"/>
      <c r="AK97" s="47"/>
      <c r="AL97" s="47"/>
      <c r="AM97" s="47"/>
      <c r="AN97" s="47"/>
      <c r="AO97" s="47"/>
    </row>
    <row r="98" spans="1:245">
      <c r="A98" s="54">
        <f t="shared" si="4"/>
        <v>43831</v>
      </c>
      <c r="B98" s="54">
        <f t="shared" si="4"/>
        <v>43831</v>
      </c>
      <c r="C98" s="54">
        <f t="shared" si="4"/>
        <v>43831</v>
      </c>
      <c r="D98" s="47"/>
      <c r="F98" s="64">
        <v>43831</v>
      </c>
      <c r="G98" s="64">
        <v>43831</v>
      </c>
      <c r="H98" s="64">
        <v>43831</v>
      </c>
      <c r="I98" s="47"/>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7"/>
      <c r="AK98" s="47"/>
      <c r="AL98" s="47"/>
      <c r="AM98" s="47"/>
      <c r="AN98" s="47"/>
      <c r="AO98" s="47"/>
    </row>
    <row r="99" spans="1:245" s="61" customFormat="1">
      <c r="A99" s="61">
        <f t="shared" si="4"/>
        <v>43831</v>
      </c>
      <c r="B99" s="61">
        <f t="shared" si="4"/>
        <v>43831</v>
      </c>
      <c r="C99" s="61">
        <f t="shared" si="4"/>
        <v>43831</v>
      </c>
      <c r="D99" s="62"/>
      <c r="E99" s="63"/>
      <c r="F99" s="64">
        <v>43831</v>
      </c>
      <c r="G99" s="64">
        <v>43831</v>
      </c>
      <c r="H99" s="64">
        <v>43831</v>
      </c>
      <c r="I99" s="62"/>
      <c r="J99" s="62"/>
      <c r="K99" s="62"/>
      <c r="L99" s="62"/>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2"/>
      <c r="AL99" s="62"/>
      <c r="AM99" s="62"/>
      <c r="AN99" s="62"/>
      <c r="AO99" s="62"/>
      <c r="IK99" s="65"/>
    </row>
    <row r="100" spans="1:245" s="66" customFormat="1">
      <c r="A100" s="66">
        <f t="shared" si="4"/>
        <v>43831</v>
      </c>
      <c r="B100" s="66">
        <f t="shared" si="4"/>
        <v>43831</v>
      </c>
      <c r="C100" s="66">
        <f t="shared" si="4"/>
        <v>43831</v>
      </c>
      <c r="D100" s="67"/>
      <c r="E100" s="68"/>
      <c r="F100" s="64">
        <v>43831</v>
      </c>
      <c r="G100" s="64">
        <v>43831</v>
      </c>
      <c r="H100" s="64">
        <v>43831</v>
      </c>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7"/>
      <c r="AG100" s="67"/>
      <c r="AH100" s="67"/>
      <c r="AI100" s="67"/>
      <c r="AJ100" s="67"/>
      <c r="AK100" s="67"/>
      <c r="AL100" s="67"/>
      <c r="AM100" s="67"/>
      <c r="AN100" s="67"/>
      <c r="AO100" s="67"/>
      <c r="IK100" s="41"/>
    </row>
    <row r="101" spans="1:245">
      <c r="A101" s="54">
        <f t="shared" si="4"/>
        <v>43831</v>
      </c>
      <c r="B101" s="54">
        <f t="shared" si="4"/>
        <v>43831</v>
      </c>
      <c r="C101" s="54">
        <f t="shared" si="4"/>
        <v>43831</v>
      </c>
      <c r="D101" s="47"/>
      <c r="F101" s="64">
        <v>43831</v>
      </c>
      <c r="G101" s="64">
        <v>43831</v>
      </c>
      <c r="H101" s="64">
        <v>43831</v>
      </c>
      <c r="I101" s="47"/>
      <c r="J101" s="47"/>
      <c r="K101" s="4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c r="AI101" s="47"/>
      <c r="AJ101" s="47"/>
      <c r="AK101" s="47"/>
      <c r="AL101" s="47"/>
      <c r="AM101" s="47"/>
      <c r="AN101" s="47"/>
      <c r="AO101" s="47"/>
    </row>
    <row r="102" spans="1:245">
      <c r="A102" s="54">
        <f t="shared" si="4"/>
        <v>43831</v>
      </c>
      <c r="B102" s="54">
        <f t="shared" si="4"/>
        <v>43831</v>
      </c>
      <c r="C102" s="54">
        <f t="shared" si="4"/>
        <v>43831</v>
      </c>
      <c r="D102" s="47"/>
      <c r="F102" s="64">
        <v>43831</v>
      </c>
      <c r="G102" s="64">
        <v>43831</v>
      </c>
      <c r="H102" s="64">
        <v>43831</v>
      </c>
      <c r="I102" s="47"/>
      <c r="J102" s="47"/>
      <c r="K102" s="4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c r="AI102" s="47"/>
      <c r="AJ102" s="47"/>
      <c r="AK102" s="47"/>
      <c r="AL102" s="47"/>
      <c r="AM102" s="47"/>
      <c r="AN102" s="47"/>
      <c r="AO102" s="47"/>
    </row>
    <row r="103" spans="1:245" s="61" customFormat="1">
      <c r="A103" s="61">
        <f t="shared" ref="A103:C122" si="5">INDEX($E103:$AO103,1,MATCH(A$2,$E$2:$AO$2,0))</f>
        <v>43831</v>
      </c>
      <c r="B103" s="61">
        <f t="shared" si="5"/>
        <v>43831</v>
      </c>
      <c r="C103" s="61">
        <f t="shared" si="5"/>
        <v>43831</v>
      </c>
      <c r="D103" s="62"/>
      <c r="E103" s="63"/>
      <c r="F103" s="64">
        <v>43831</v>
      </c>
      <c r="G103" s="64">
        <v>43831</v>
      </c>
      <c r="H103" s="64">
        <v>43831</v>
      </c>
      <c r="I103" s="62"/>
      <c r="J103" s="62"/>
      <c r="K103" s="62"/>
      <c r="L103" s="62"/>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2"/>
      <c r="AL103" s="62"/>
      <c r="AM103" s="62"/>
      <c r="AN103" s="62"/>
      <c r="AO103" s="62"/>
      <c r="IK103" s="65"/>
    </row>
    <row r="104" spans="1:245" s="66" customFormat="1">
      <c r="A104" s="66">
        <f t="shared" si="5"/>
        <v>43831</v>
      </c>
      <c r="B104" s="66">
        <f t="shared" si="5"/>
        <v>43831</v>
      </c>
      <c r="C104" s="66">
        <f t="shared" si="5"/>
        <v>43831</v>
      </c>
      <c r="D104" s="67"/>
      <c r="E104" s="68"/>
      <c r="F104" s="64">
        <v>43831</v>
      </c>
      <c r="G104" s="64">
        <v>43831</v>
      </c>
      <c r="H104" s="64">
        <v>43831</v>
      </c>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c r="AK104" s="67"/>
      <c r="AL104" s="67"/>
      <c r="AM104" s="67"/>
      <c r="AN104" s="67"/>
      <c r="AO104" s="67"/>
      <c r="IK104" s="41"/>
    </row>
    <row r="105" spans="1:245">
      <c r="A105" s="54">
        <f t="shared" si="5"/>
        <v>43831</v>
      </c>
      <c r="B105" s="54">
        <f t="shared" si="5"/>
        <v>43831</v>
      </c>
      <c r="C105" s="54">
        <f t="shared" si="5"/>
        <v>43831</v>
      </c>
      <c r="D105" s="47"/>
      <c r="F105" s="64">
        <v>43831</v>
      </c>
      <c r="G105" s="64">
        <v>43831</v>
      </c>
      <c r="H105" s="64">
        <v>43831</v>
      </c>
      <c r="I105" s="47"/>
      <c r="J105" s="47"/>
      <c r="K105" s="4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c r="AI105" s="47"/>
      <c r="AJ105" s="47"/>
      <c r="AK105" s="47"/>
      <c r="AL105" s="47"/>
      <c r="AM105" s="47"/>
      <c r="AN105" s="47"/>
      <c r="AO105" s="47"/>
    </row>
    <row r="106" spans="1:245">
      <c r="A106" s="54">
        <f t="shared" si="5"/>
        <v>43831</v>
      </c>
      <c r="B106" s="54">
        <f t="shared" si="5"/>
        <v>43831</v>
      </c>
      <c r="C106" s="54">
        <f t="shared" si="5"/>
        <v>43831</v>
      </c>
      <c r="D106" s="47"/>
      <c r="F106" s="64">
        <v>43831</v>
      </c>
      <c r="G106" s="64">
        <v>43831</v>
      </c>
      <c r="H106" s="64">
        <v>43831</v>
      </c>
      <c r="I106" s="47"/>
      <c r="J106" s="47"/>
      <c r="K106" s="4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c r="AI106" s="47"/>
      <c r="AJ106" s="47"/>
      <c r="AK106" s="47"/>
      <c r="AL106" s="47"/>
      <c r="AM106" s="47"/>
      <c r="AN106" s="47"/>
      <c r="AO106" s="47"/>
    </row>
    <row r="107" spans="1:245" s="61" customFormat="1">
      <c r="A107" s="61">
        <f t="shared" si="5"/>
        <v>43831</v>
      </c>
      <c r="B107" s="61">
        <f t="shared" si="5"/>
        <v>43831</v>
      </c>
      <c r="C107" s="61">
        <f t="shared" si="5"/>
        <v>43831</v>
      </c>
      <c r="D107" s="62"/>
      <c r="E107" s="63"/>
      <c r="F107" s="64">
        <v>43831</v>
      </c>
      <c r="G107" s="64">
        <v>43831</v>
      </c>
      <c r="H107" s="64">
        <v>43831</v>
      </c>
      <c r="I107" s="62"/>
      <c r="J107" s="62"/>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IK107" s="65"/>
    </row>
    <row r="108" spans="1:245" s="66" customFormat="1">
      <c r="A108" s="66">
        <f t="shared" si="5"/>
        <v>43831</v>
      </c>
      <c r="B108" s="66">
        <f t="shared" si="5"/>
        <v>43831</v>
      </c>
      <c r="C108" s="66">
        <f t="shared" si="5"/>
        <v>43831</v>
      </c>
      <c r="D108" s="67"/>
      <c r="E108" s="68"/>
      <c r="F108" s="64">
        <v>43831</v>
      </c>
      <c r="G108" s="64">
        <v>43831</v>
      </c>
      <c r="H108" s="64">
        <v>43831</v>
      </c>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c r="AK108" s="67"/>
      <c r="AL108" s="67"/>
      <c r="AM108" s="67"/>
      <c r="AN108" s="67"/>
      <c r="AO108" s="67"/>
      <c r="IK108" s="41"/>
    </row>
    <row r="109" spans="1:245">
      <c r="A109" s="54">
        <f t="shared" si="5"/>
        <v>43831</v>
      </c>
      <c r="B109" s="54">
        <f t="shared" si="5"/>
        <v>43831</v>
      </c>
      <c r="C109" s="54">
        <f t="shared" si="5"/>
        <v>43831</v>
      </c>
      <c r="D109" s="47"/>
      <c r="F109" s="64">
        <v>43831</v>
      </c>
      <c r="G109" s="64">
        <v>43831</v>
      </c>
      <c r="H109" s="64">
        <v>43831</v>
      </c>
      <c r="I109" s="47"/>
      <c r="J109" s="47"/>
      <c r="K109" s="4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c r="AI109" s="47"/>
      <c r="AJ109" s="47"/>
      <c r="AK109" s="47"/>
      <c r="AL109" s="47"/>
      <c r="AM109" s="47"/>
      <c r="AN109" s="47"/>
      <c r="AO109" s="47"/>
    </row>
    <row r="110" spans="1:245">
      <c r="A110" s="54">
        <f t="shared" si="5"/>
        <v>43831</v>
      </c>
      <c r="B110" s="54">
        <f t="shared" si="5"/>
        <v>43831</v>
      </c>
      <c r="C110" s="54">
        <f t="shared" si="5"/>
        <v>43831</v>
      </c>
      <c r="D110" s="47"/>
      <c r="F110" s="64">
        <v>43831</v>
      </c>
      <c r="G110" s="64">
        <v>43831</v>
      </c>
      <c r="H110" s="64">
        <v>43831</v>
      </c>
      <c r="I110" s="47"/>
      <c r="J110" s="47"/>
      <c r="K110" s="4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c r="AI110" s="47"/>
      <c r="AJ110" s="47"/>
      <c r="AK110" s="47"/>
      <c r="AL110" s="47"/>
      <c r="AM110" s="47"/>
      <c r="AN110" s="47"/>
      <c r="AO110" s="47"/>
    </row>
    <row r="111" spans="1:245" s="61" customFormat="1">
      <c r="A111" s="61">
        <f t="shared" si="5"/>
        <v>43831</v>
      </c>
      <c r="B111" s="61">
        <f t="shared" si="5"/>
        <v>43831</v>
      </c>
      <c r="C111" s="61">
        <f t="shared" si="5"/>
        <v>43831</v>
      </c>
      <c r="D111" s="62"/>
      <c r="E111" s="63"/>
      <c r="F111" s="64">
        <v>43831</v>
      </c>
      <c r="G111" s="64">
        <v>43831</v>
      </c>
      <c r="H111" s="64">
        <v>43831</v>
      </c>
      <c r="I111" s="62"/>
      <c r="J111" s="62"/>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IK111" s="65"/>
    </row>
    <row r="112" spans="1:245" s="66" customFormat="1">
      <c r="A112" s="66">
        <f t="shared" si="5"/>
        <v>43831</v>
      </c>
      <c r="B112" s="66">
        <f t="shared" si="5"/>
        <v>43831</v>
      </c>
      <c r="C112" s="66">
        <f t="shared" si="5"/>
        <v>43831</v>
      </c>
      <c r="D112" s="67"/>
      <c r="E112" s="68"/>
      <c r="F112" s="64">
        <v>43831</v>
      </c>
      <c r="G112" s="64">
        <v>43831</v>
      </c>
      <c r="H112" s="64">
        <v>43831</v>
      </c>
      <c r="I112" s="67"/>
      <c r="J112" s="67"/>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67"/>
      <c r="AJ112" s="67"/>
      <c r="AK112" s="67"/>
      <c r="AL112" s="67"/>
      <c r="AM112" s="67"/>
      <c r="AN112" s="67"/>
      <c r="AO112" s="67"/>
      <c r="IK112" s="41"/>
    </row>
    <row r="113" spans="1:245">
      <c r="A113" s="54">
        <f t="shared" si="5"/>
        <v>43831</v>
      </c>
      <c r="B113" s="54">
        <f t="shared" si="5"/>
        <v>43831</v>
      </c>
      <c r="C113" s="54">
        <f t="shared" si="5"/>
        <v>43831</v>
      </c>
      <c r="D113" s="47"/>
      <c r="F113" s="64">
        <v>43831</v>
      </c>
      <c r="G113" s="64">
        <v>43831</v>
      </c>
      <c r="H113" s="64">
        <v>43831</v>
      </c>
      <c r="I113" s="47"/>
      <c r="J113" s="47"/>
      <c r="K113" s="4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7"/>
      <c r="AL113" s="47"/>
      <c r="AM113" s="47"/>
      <c r="AN113" s="47"/>
      <c r="AO113" s="47"/>
    </row>
    <row r="114" spans="1:245">
      <c r="A114" s="54">
        <f t="shared" si="5"/>
        <v>43831</v>
      </c>
      <c r="B114" s="54">
        <f t="shared" si="5"/>
        <v>43831</v>
      </c>
      <c r="C114" s="54">
        <f t="shared" si="5"/>
        <v>43831</v>
      </c>
      <c r="D114" s="47"/>
      <c r="F114" s="64">
        <v>43831</v>
      </c>
      <c r="G114" s="64">
        <v>43831</v>
      </c>
      <c r="H114" s="64">
        <v>43831</v>
      </c>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47"/>
      <c r="AJ114" s="47"/>
      <c r="AK114" s="47"/>
      <c r="AL114" s="47"/>
      <c r="AM114" s="47"/>
      <c r="AN114" s="47"/>
      <c r="AO114" s="47"/>
    </row>
    <row r="115" spans="1:245" s="61" customFormat="1">
      <c r="A115" s="61">
        <f t="shared" si="5"/>
        <v>43831</v>
      </c>
      <c r="B115" s="61">
        <f t="shared" si="5"/>
        <v>43831</v>
      </c>
      <c r="C115" s="61">
        <f t="shared" si="5"/>
        <v>43831</v>
      </c>
      <c r="D115" s="62"/>
      <c r="E115" s="63"/>
      <c r="F115" s="64">
        <v>43831</v>
      </c>
      <c r="G115" s="64">
        <v>43831</v>
      </c>
      <c r="H115" s="64">
        <v>43831</v>
      </c>
      <c r="I115" s="62"/>
      <c r="J115" s="62"/>
      <c r="K115" s="62"/>
      <c r="L115" s="62"/>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IK115" s="65"/>
    </row>
    <row r="116" spans="1:245" s="66" customFormat="1">
      <c r="A116" s="66">
        <f t="shared" si="5"/>
        <v>43831</v>
      </c>
      <c r="B116" s="66">
        <f t="shared" si="5"/>
        <v>43831</v>
      </c>
      <c r="C116" s="66">
        <f t="shared" si="5"/>
        <v>43831</v>
      </c>
      <c r="D116" s="67"/>
      <c r="E116" s="68"/>
      <c r="F116" s="64">
        <v>43831</v>
      </c>
      <c r="G116" s="64">
        <v>43831</v>
      </c>
      <c r="H116" s="64">
        <v>43831</v>
      </c>
      <c r="I116" s="67"/>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67"/>
      <c r="AJ116" s="67"/>
      <c r="AK116" s="67"/>
      <c r="AL116" s="67"/>
      <c r="AM116" s="67"/>
      <c r="AN116" s="67"/>
      <c r="AO116" s="67"/>
      <c r="IK116" s="41"/>
    </row>
    <row r="117" spans="1:245">
      <c r="A117" s="54">
        <f t="shared" si="5"/>
        <v>43831</v>
      </c>
      <c r="B117" s="54">
        <f t="shared" si="5"/>
        <v>43831</v>
      </c>
      <c r="C117" s="54">
        <f t="shared" si="5"/>
        <v>43831</v>
      </c>
      <c r="D117" s="47"/>
      <c r="F117" s="64">
        <v>43831</v>
      </c>
      <c r="G117" s="64">
        <v>43831</v>
      </c>
      <c r="H117" s="64">
        <v>43831</v>
      </c>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c r="AK117" s="47"/>
      <c r="AL117" s="47"/>
      <c r="AM117" s="47"/>
      <c r="AN117" s="47"/>
      <c r="AO117" s="47"/>
    </row>
    <row r="118" spans="1:245">
      <c r="A118" s="54">
        <f t="shared" si="5"/>
        <v>43831</v>
      </c>
      <c r="B118" s="54">
        <f t="shared" si="5"/>
        <v>43831</v>
      </c>
      <c r="C118" s="54">
        <f t="shared" si="5"/>
        <v>43831</v>
      </c>
      <c r="D118" s="47"/>
      <c r="F118" s="64">
        <v>43831</v>
      </c>
      <c r="G118" s="64">
        <v>43831</v>
      </c>
      <c r="H118" s="64">
        <v>43831</v>
      </c>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c r="AK118" s="47"/>
      <c r="AL118" s="47"/>
      <c r="AM118" s="47"/>
      <c r="AN118" s="47"/>
      <c r="AO118" s="47"/>
    </row>
    <row r="119" spans="1:245" s="61" customFormat="1">
      <c r="A119" s="61">
        <f t="shared" si="5"/>
        <v>43831</v>
      </c>
      <c r="B119" s="61">
        <f t="shared" si="5"/>
        <v>43831</v>
      </c>
      <c r="C119" s="61">
        <f t="shared" si="5"/>
        <v>43831</v>
      </c>
      <c r="D119" s="62"/>
      <c r="E119" s="63"/>
      <c r="F119" s="64">
        <v>43831</v>
      </c>
      <c r="G119" s="64">
        <v>43831</v>
      </c>
      <c r="H119" s="64">
        <v>43831</v>
      </c>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IK119" s="65"/>
    </row>
    <row r="120" spans="1:245" s="66" customFormat="1">
      <c r="A120" s="66">
        <f t="shared" si="5"/>
        <v>43831</v>
      </c>
      <c r="B120" s="66">
        <f t="shared" si="5"/>
        <v>43831</v>
      </c>
      <c r="C120" s="66">
        <f t="shared" si="5"/>
        <v>43831</v>
      </c>
      <c r="D120" s="67"/>
      <c r="E120" s="68"/>
      <c r="F120" s="64">
        <v>43831</v>
      </c>
      <c r="G120" s="64">
        <v>43831</v>
      </c>
      <c r="H120" s="64">
        <v>43831</v>
      </c>
      <c r="I120" s="67"/>
      <c r="J120" s="67"/>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67"/>
      <c r="AI120" s="67"/>
      <c r="AJ120" s="67"/>
      <c r="AK120" s="67"/>
      <c r="AL120" s="67"/>
      <c r="AM120" s="67"/>
      <c r="AN120" s="67"/>
      <c r="AO120" s="67"/>
      <c r="IK120" s="41"/>
    </row>
    <row r="121" spans="1:245">
      <c r="A121" s="54">
        <f t="shared" si="5"/>
        <v>43831</v>
      </c>
      <c r="B121" s="54">
        <f t="shared" si="5"/>
        <v>43831</v>
      </c>
      <c r="C121" s="54">
        <f t="shared" si="5"/>
        <v>43831</v>
      </c>
      <c r="D121" s="47"/>
      <c r="F121" s="64">
        <v>43831</v>
      </c>
      <c r="G121" s="64">
        <v>43831</v>
      </c>
      <c r="H121" s="64">
        <v>43831</v>
      </c>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c r="AL121" s="47"/>
      <c r="AM121" s="47"/>
      <c r="AN121" s="47"/>
      <c r="AO121" s="47"/>
    </row>
    <row r="122" spans="1:245">
      <c r="A122" s="54">
        <f t="shared" si="5"/>
        <v>43831</v>
      </c>
      <c r="B122" s="54">
        <f t="shared" si="5"/>
        <v>43831</v>
      </c>
      <c r="C122" s="54">
        <f t="shared" si="5"/>
        <v>43831</v>
      </c>
      <c r="D122" s="47"/>
      <c r="F122" s="64">
        <v>43831</v>
      </c>
      <c r="G122" s="64">
        <v>43831</v>
      </c>
      <c r="H122" s="64">
        <v>43831</v>
      </c>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c r="AL122" s="47"/>
      <c r="AM122" s="47"/>
      <c r="AN122" s="47"/>
      <c r="AO122" s="47"/>
    </row>
    <row r="123" spans="1:245" s="61" customFormat="1">
      <c r="A123" s="61">
        <f t="shared" ref="A123:C142" si="6">INDEX($E123:$AO123,1,MATCH(A$2,$E$2:$AO$2,0))</f>
        <v>43831</v>
      </c>
      <c r="B123" s="61">
        <f t="shared" si="6"/>
        <v>43831</v>
      </c>
      <c r="C123" s="61">
        <f t="shared" si="6"/>
        <v>43831</v>
      </c>
      <c r="D123" s="62"/>
      <c r="E123" s="63"/>
      <c r="F123" s="64">
        <v>43831</v>
      </c>
      <c r="G123" s="64">
        <v>43831</v>
      </c>
      <c r="H123" s="64">
        <v>43831</v>
      </c>
      <c r="I123" s="62"/>
      <c r="J123" s="62"/>
      <c r="K123" s="62"/>
      <c r="L123" s="62"/>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2"/>
      <c r="AL123" s="62"/>
      <c r="AM123" s="62"/>
      <c r="AN123" s="62"/>
      <c r="AO123" s="62"/>
      <c r="IK123" s="65"/>
    </row>
    <row r="124" spans="1:245" s="66" customFormat="1">
      <c r="A124" s="66">
        <f t="shared" si="6"/>
        <v>43831</v>
      </c>
      <c r="B124" s="66">
        <f t="shared" si="6"/>
        <v>43831</v>
      </c>
      <c r="C124" s="66">
        <f t="shared" si="6"/>
        <v>43831</v>
      </c>
      <c r="D124" s="67"/>
      <c r="E124" s="68"/>
      <c r="F124" s="64">
        <v>43831</v>
      </c>
      <c r="G124" s="64">
        <v>43831</v>
      </c>
      <c r="H124" s="64">
        <v>43831</v>
      </c>
      <c r="I124" s="67"/>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67"/>
      <c r="AI124" s="67"/>
      <c r="AJ124" s="67"/>
      <c r="AK124" s="67"/>
      <c r="AL124" s="67"/>
      <c r="AM124" s="67"/>
      <c r="AN124" s="67"/>
      <c r="AO124" s="67"/>
      <c r="IK124" s="41"/>
    </row>
    <row r="125" spans="1:245" s="61" customFormat="1">
      <c r="A125" s="61">
        <f t="shared" si="6"/>
        <v>43831</v>
      </c>
      <c r="B125" s="61">
        <f t="shared" si="6"/>
        <v>43831</v>
      </c>
      <c r="C125" s="61">
        <f t="shared" si="6"/>
        <v>43831</v>
      </c>
      <c r="D125" s="62"/>
      <c r="E125" s="63"/>
      <c r="F125" s="64">
        <v>43831</v>
      </c>
      <c r="G125" s="64">
        <v>43831</v>
      </c>
      <c r="H125" s="64">
        <v>43831</v>
      </c>
      <c r="I125" s="62"/>
      <c r="J125" s="62"/>
      <c r="K125" s="62"/>
      <c r="L125" s="62"/>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2"/>
      <c r="AL125" s="62"/>
      <c r="AM125" s="62"/>
      <c r="AN125" s="62"/>
      <c r="AO125" s="62"/>
      <c r="IK125" s="65"/>
    </row>
    <row r="126" spans="1:245" s="66" customFormat="1">
      <c r="A126" s="66">
        <f t="shared" si="6"/>
        <v>43831</v>
      </c>
      <c r="B126" s="66">
        <f t="shared" si="6"/>
        <v>43831</v>
      </c>
      <c r="C126" s="66">
        <f t="shared" si="6"/>
        <v>43831</v>
      </c>
      <c r="D126" s="67"/>
      <c r="E126" s="68"/>
      <c r="F126" s="64">
        <v>43831</v>
      </c>
      <c r="G126" s="64">
        <v>43831</v>
      </c>
      <c r="H126" s="64">
        <v>43831</v>
      </c>
      <c r="I126" s="67"/>
      <c r="J126" s="67"/>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67"/>
      <c r="AI126" s="67"/>
      <c r="AJ126" s="67"/>
      <c r="AK126" s="67"/>
      <c r="AL126" s="67"/>
      <c r="AM126" s="67"/>
      <c r="AN126" s="67"/>
      <c r="AO126" s="67"/>
      <c r="IK126" s="41"/>
    </row>
    <row r="127" spans="1:245">
      <c r="A127" s="54">
        <f t="shared" si="6"/>
        <v>43831</v>
      </c>
      <c r="B127" s="54">
        <f t="shared" si="6"/>
        <v>43831</v>
      </c>
      <c r="C127" s="54">
        <f t="shared" si="6"/>
        <v>43831</v>
      </c>
      <c r="D127" s="47"/>
      <c r="F127" s="64">
        <v>43831</v>
      </c>
      <c r="G127" s="64">
        <v>43831</v>
      </c>
      <c r="H127" s="64">
        <v>43831</v>
      </c>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c r="AK127" s="47"/>
      <c r="AL127" s="47"/>
      <c r="AM127" s="47"/>
      <c r="AN127" s="47"/>
      <c r="AO127" s="47"/>
    </row>
    <row r="128" spans="1:245">
      <c r="A128" s="54">
        <f t="shared" si="6"/>
        <v>43831</v>
      </c>
      <c r="B128" s="54">
        <f t="shared" si="6"/>
        <v>43831</v>
      </c>
      <c r="C128" s="54">
        <f t="shared" si="6"/>
        <v>43831</v>
      </c>
      <c r="D128" s="47"/>
      <c r="F128" s="64">
        <v>43831</v>
      </c>
      <c r="G128" s="64">
        <v>43831</v>
      </c>
      <c r="H128" s="64">
        <v>43831</v>
      </c>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7"/>
      <c r="AN128" s="47"/>
      <c r="AO128" s="47"/>
    </row>
    <row r="129" spans="1:245" s="61" customFormat="1">
      <c r="A129" s="61">
        <f t="shared" si="6"/>
        <v>43831</v>
      </c>
      <c r="B129" s="61">
        <f t="shared" si="6"/>
        <v>43831</v>
      </c>
      <c r="C129" s="61">
        <f t="shared" si="6"/>
        <v>43831</v>
      </c>
      <c r="D129" s="62"/>
      <c r="E129" s="63"/>
      <c r="F129" s="64">
        <v>43831</v>
      </c>
      <c r="G129" s="64">
        <v>43831</v>
      </c>
      <c r="H129" s="64">
        <v>43831</v>
      </c>
      <c r="I129" s="62"/>
      <c r="J129" s="62"/>
      <c r="K129" s="62"/>
      <c r="L129" s="62"/>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2"/>
      <c r="AL129" s="62"/>
      <c r="AM129" s="62"/>
      <c r="AN129" s="62"/>
      <c r="AO129" s="62"/>
      <c r="IK129" s="65"/>
    </row>
    <row r="130" spans="1:245" s="66" customFormat="1">
      <c r="A130" s="66">
        <f t="shared" si="6"/>
        <v>43831</v>
      </c>
      <c r="B130" s="66">
        <f t="shared" si="6"/>
        <v>43831</v>
      </c>
      <c r="C130" s="66">
        <f t="shared" si="6"/>
        <v>43831</v>
      </c>
      <c r="D130" s="67"/>
      <c r="E130" s="68"/>
      <c r="F130" s="64">
        <v>43831</v>
      </c>
      <c r="G130" s="64">
        <v>43831</v>
      </c>
      <c r="H130" s="64">
        <v>43831</v>
      </c>
      <c r="I130" s="67"/>
      <c r="J130" s="67"/>
      <c r="K130" s="67"/>
      <c r="L130" s="67"/>
      <c r="M130" s="67"/>
      <c r="N130" s="67"/>
      <c r="O130" s="67"/>
      <c r="P130" s="67"/>
      <c r="Q130" s="67"/>
      <c r="R130" s="67"/>
      <c r="S130" s="67"/>
      <c r="T130" s="67"/>
      <c r="U130" s="67"/>
      <c r="V130" s="67"/>
      <c r="W130" s="67"/>
      <c r="X130" s="67"/>
      <c r="Y130" s="67"/>
      <c r="Z130" s="67"/>
      <c r="AA130" s="67"/>
      <c r="AB130" s="67"/>
      <c r="AC130" s="67"/>
      <c r="AD130" s="67"/>
      <c r="AE130" s="67"/>
      <c r="AF130" s="67"/>
      <c r="AG130" s="67"/>
      <c r="AH130" s="67"/>
      <c r="AI130" s="67"/>
      <c r="AJ130" s="67"/>
      <c r="AK130" s="67"/>
      <c r="AL130" s="67"/>
      <c r="AM130" s="67"/>
      <c r="AN130" s="67"/>
      <c r="AO130" s="67"/>
      <c r="IK130" s="41"/>
    </row>
    <row r="131" spans="1:245">
      <c r="A131" s="54">
        <f t="shared" si="6"/>
        <v>43831</v>
      </c>
      <c r="B131" s="54">
        <f t="shared" si="6"/>
        <v>43831</v>
      </c>
      <c r="C131" s="54">
        <f t="shared" si="6"/>
        <v>43831</v>
      </c>
      <c r="D131" s="47"/>
      <c r="F131" s="64">
        <v>43831</v>
      </c>
      <c r="G131" s="64">
        <v>43831</v>
      </c>
      <c r="H131" s="64">
        <v>43831</v>
      </c>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47"/>
      <c r="AN131" s="47"/>
      <c r="AO131" s="47"/>
    </row>
    <row r="132" spans="1:245">
      <c r="A132" s="54">
        <f t="shared" si="6"/>
        <v>43831</v>
      </c>
      <c r="B132" s="54">
        <f t="shared" si="6"/>
        <v>43831</v>
      </c>
      <c r="C132" s="54">
        <f t="shared" si="6"/>
        <v>43831</v>
      </c>
      <c r="D132" s="47"/>
      <c r="F132" s="64">
        <v>43831</v>
      </c>
      <c r="G132" s="64">
        <v>43831</v>
      </c>
      <c r="H132" s="64">
        <v>43831</v>
      </c>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c r="AK132" s="47"/>
      <c r="AL132" s="47"/>
      <c r="AM132" s="47"/>
      <c r="AN132" s="47"/>
      <c r="AO132" s="47"/>
    </row>
    <row r="133" spans="1:245" s="61" customFormat="1">
      <c r="A133" s="61">
        <f t="shared" si="6"/>
        <v>43831</v>
      </c>
      <c r="B133" s="61">
        <f t="shared" si="6"/>
        <v>43831</v>
      </c>
      <c r="C133" s="61">
        <f t="shared" si="6"/>
        <v>43831</v>
      </c>
      <c r="D133" s="62"/>
      <c r="E133" s="63"/>
      <c r="F133" s="64">
        <v>43831</v>
      </c>
      <c r="G133" s="64">
        <v>43831</v>
      </c>
      <c r="H133" s="64">
        <v>43831</v>
      </c>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2"/>
      <c r="AL133" s="62"/>
      <c r="AM133" s="62"/>
      <c r="AN133" s="62"/>
      <c r="AO133" s="62"/>
      <c r="IK133" s="65"/>
    </row>
    <row r="134" spans="1:245" s="66" customFormat="1">
      <c r="A134" s="66">
        <f t="shared" si="6"/>
        <v>43831</v>
      </c>
      <c r="B134" s="66">
        <f t="shared" si="6"/>
        <v>43831</v>
      </c>
      <c r="C134" s="66">
        <f t="shared" si="6"/>
        <v>43831</v>
      </c>
      <c r="D134" s="67"/>
      <c r="E134" s="68"/>
      <c r="F134" s="64">
        <v>43831</v>
      </c>
      <c r="G134" s="64">
        <v>43831</v>
      </c>
      <c r="H134" s="64">
        <v>43831</v>
      </c>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67"/>
      <c r="AI134" s="67"/>
      <c r="AJ134" s="67"/>
      <c r="AK134" s="67"/>
      <c r="AL134" s="67"/>
      <c r="AM134" s="67"/>
      <c r="AN134" s="67"/>
      <c r="AO134" s="67"/>
      <c r="IK134" s="41"/>
    </row>
    <row r="135" spans="1:245">
      <c r="A135" s="54">
        <f t="shared" si="6"/>
        <v>43831</v>
      </c>
      <c r="B135" s="54">
        <f t="shared" si="6"/>
        <v>43831</v>
      </c>
      <c r="C135" s="54">
        <f t="shared" si="6"/>
        <v>43831</v>
      </c>
      <c r="D135" s="47"/>
      <c r="F135" s="64">
        <v>43831</v>
      </c>
      <c r="G135" s="64">
        <v>43831</v>
      </c>
      <c r="H135" s="64">
        <v>43831</v>
      </c>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c r="AL135" s="47"/>
      <c r="AM135" s="47"/>
      <c r="AN135" s="47"/>
      <c r="AO135" s="47"/>
    </row>
    <row r="136" spans="1:245">
      <c r="A136" s="54">
        <f t="shared" si="6"/>
        <v>43831</v>
      </c>
      <c r="B136" s="54">
        <f t="shared" si="6"/>
        <v>43831</v>
      </c>
      <c r="C136" s="54">
        <f t="shared" si="6"/>
        <v>43831</v>
      </c>
      <c r="D136" s="47"/>
      <c r="F136" s="64">
        <v>43831</v>
      </c>
      <c r="G136" s="64">
        <v>43831</v>
      </c>
      <c r="H136" s="64">
        <v>43831</v>
      </c>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c r="AL136" s="47"/>
      <c r="AM136" s="47"/>
      <c r="AN136" s="47"/>
      <c r="AO136" s="47"/>
    </row>
    <row r="137" spans="1:245" s="61" customFormat="1">
      <c r="A137" s="61">
        <f t="shared" si="6"/>
        <v>43831</v>
      </c>
      <c r="B137" s="61">
        <f t="shared" si="6"/>
        <v>43831</v>
      </c>
      <c r="C137" s="61">
        <f t="shared" si="6"/>
        <v>43831</v>
      </c>
      <c r="D137" s="62"/>
      <c r="E137" s="63"/>
      <c r="F137" s="64">
        <v>43831</v>
      </c>
      <c r="G137" s="64">
        <v>43831</v>
      </c>
      <c r="H137" s="64">
        <v>43831</v>
      </c>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2"/>
      <c r="AL137" s="62"/>
      <c r="AM137" s="62"/>
      <c r="AN137" s="62"/>
      <c r="AO137" s="62"/>
      <c r="IK137" s="65"/>
    </row>
    <row r="138" spans="1:245" s="66" customFormat="1">
      <c r="A138" s="66">
        <f t="shared" si="6"/>
        <v>43831</v>
      </c>
      <c r="B138" s="66">
        <f t="shared" si="6"/>
        <v>43831</v>
      </c>
      <c r="C138" s="66">
        <f t="shared" si="6"/>
        <v>43831</v>
      </c>
      <c r="D138" s="67"/>
      <c r="E138" s="68"/>
      <c r="F138" s="64">
        <v>43831</v>
      </c>
      <c r="G138" s="64">
        <v>43831</v>
      </c>
      <c r="H138" s="64">
        <v>43831</v>
      </c>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c r="AH138" s="67"/>
      <c r="AI138" s="67"/>
      <c r="AJ138" s="67"/>
      <c r="AK138" s="67"/>
      <c r="AL138" s="67"/>
      <c r="AM138" s="67"/>
      <c r="AN138" s="67"/>
      <c r="AO138" s="67"/>
      <c r="IK138" s="41"/>
    </row>
    <row r="139" spans="1:245">
      <c r="A139" s="54">
        <f t="shared" si="6"/>
        <v>43831</v>
      </c>
      <c r="B139" s="54">
        <f t="shared" si="6"/>
        <v>43831</v>
      </c>
      <c r="C139" s="54">
        <f t="shared" si="6"/>
        <v>43831</v>
      </c>
      <c r="D139" s="47"/>
      <c r="F139" s="64">
        <v>43831</v>
      </c>
      <c r="G139" s="64">
        <v>43831</v>
      </c>
      <c r="H139" s="64">
        <v>43831</v>
      </c>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c r="AO139" s="47"/>
    </row>
    <row r="140" spans="1:245">
      <c r="A140" s="54">
        <f t="shared" si="6"/>
        <v>43831</v>
      </c>
      <c r="B140" s="54">
        <f t="shared" si="6"/>
        <v>43831</v>
      </c>
      <c r="C140" s="54">
        <f t="shared" si="6"/>
        <v>43831</v>
      </c>
      <c r="D140" s="47"/>
      <c r="F140" s="64">
        <v>43831</v>
      </c>
      <c r="G140" s="64">
        <v>43831</v>
      </c>
      <c r="H140" s="64">
        <v>43831</v>
      </c>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c r="AK140" s="47"/>
      <c r="AL140" s="47"/>
      <c r="AM140" s="47"/>
      <c r="AN140" s="47"/>
      <c r="AO140" s="47"/>
    </row>
    <row r="141" spans="1:245" s="61" customFormat="1">
      <c r="A141" s="61">
        <f t="shared" si="6"/>
        <v>43831</v>
      </c>
      <c r="B141" s="61">
        <f t="shared" si="6"/>
        <v>43831</v>
      </c>
      <c r="C141" s="61">
        <f t="shared" si="6"/>
        <v>43831</v>
      </c>
      <c r="D141" s="62"/>
      <c r="E141" s="63"/>
      <c r="F141" s="64">
        <v>43831</v>
      </c>
      <c r="G141" s="64">
        <v>43831</v>
      </c>
      <c r="H141" s="64">
        <v>43831</v>
      </c>
      <c r="I141" s="62"/>
      <c r="J141" s="62"/>
      <c r="K141" s="62"/>
      <c r="L141" s="62"/>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2"/>
      <c r="AL141" s="62"/>
      <c r="AM141" s="62"/>
      <c r="AN141" s="62"/>
      <c r="AO141" s="62"/>
      <c r="IK141" s="65"/>
    </row>
    <row r="142" spans="1:245" s="66" customFormat="1">
      <c r="A142" s="66">
        <f t="shared" si="6"/>
        <v>43831</v>
      </c>
      <c r="B142" s="66">
        <f t="shared" si="6"/>
        <v>43831</v>
      </c>
      <c r="C142" s="66">
        <f t="shared" si="6"/>
        <v>43831</v>
      </c>
      <c r="D142" s="67"/>
      <c r="E142" s="68"/>
      <c r="F142" s="64">
        <v>43831</v>
      </c>
      <c r="G142" s="64">
        <v>43831</v>
      </c>
      <c r="H142" s="64">
        <v>43831</v>
      </c>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c r="AK142" s="67"/>
      <c r="AL142" s="67"/>
      <c r="AM142" s="67"/>
      <c r="AN142" s="67"/>
      <c r="AO142" s="67"/>
      <c r="IK142" s="41"/>
    </row>
    <row r="143" spans="1:245">
      <c r="A143" s="54">
        <f t="shared" ref="A143:C162" si="7">INDEX($E143:$AO143,1,MATCH(A$2,$E$2:$AO$2,0))</f>
        <v>43831</v>
      </c>
      <c r="B143" s="54">
        <f t="shared" si="7"/>
        <v>43831</v>
      </c>
      <c r="C143" s="54">
        <f t="shared" si="7"/>
        <v>43831</v>
      </c>
      <c r="D143" s="47"/>
      <c r="F143" s="64">
        <v>43831</v>
      </c>
      <c r="G143" s="64">
        <v>43831</v>
      </c>
      <c r="H143" s="64">
        <v>43831</v>
      </c>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c r="AK143" s="47"/>
      <c r="AL143" s="47"/>
      <c r="AM143" s="47"/>
      <c r="AN143" s="47"/>
      <c r="AO143" s="47"/>
    </row>
    <row r="144" spans="1:245">
      <c r="A144" s="54">
        <f t="shared" si="7"/>
        <v>43831</v>
      </c>
      <c r="B144" s="54">
        <f t="shared" si="7"/>
        <v>43831</v>
      </c>
      <c r="C144" s="54">
        <f t="shared" si="7"/>
        <v>43831</v>
      </c>
      <c r="D144" s="47"/>
      <c r="F144" s="64">
        <v>43831</v>
      </c>
      <c r="G144" s="64">
        <v>43831</v>
      </c>
      <c r="H144" s="64">
        <v>43831</v>
      </c>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row>
    <row r="145" spans="1:245" s="61" customFormat="1">
      <c r="A145" s="61">
        <f t="shared" si="7"/>
        <v>43831</v>
      </c>
      <c r="B145" s="61">
        <f t="shared" si="7"/>
        <v>43831</v>
      </c>
      <c r="C145" s="61">
        <f t="shared" si="7"/>
        <v>43831</v>
      </c>
      <c r="D145" s="62"/>
      <c r="E145" s="63"/>
      <c r="F145" s="64">
        <v>43831</v>
      </c>
      <c r="G145" s="64">
        <v>43831</v>
      </c>
      <c r="H145" s="64">
        <v>43831</v>
      </c>
      <c r="I145" s="62"/>
      <c r="J145" s="62"/>
      <c r="K145" s="62"/>
      <c r="L145" s="62"/>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2"/>
      <c r="AL145" s="62"/>
      <c r="AM145" s="62"/>
      <c r="AN145" s="62"/>
      <c r="AO145" s="62"/>
      <c r="IK145" s="65"/>
    </row>
    <row r="146" spans="1:245" s="66" customFormat="1">
      <c r="A146" s="66">
        <f t="shared" si="7"/>
        <v>43831</v>
      </c>
      <c r="B146" s="66">
        <f t="shared" si="7"/>
        <v>43831</v>
      </c>
      <c r="C146" s="66">
        <f t="shared" si="7"/>
        <v>43831</v>
      </c>
      <c r="D146" s="67"/>
      <c r="E146" s="68"/>
      <c r="F146" s="64">
        <v>43831</v>
      </c>
      <c r="G146" s="64">
        <v>43831</v>
      </c>
      <c r="H146" s="64">
        <v>43831</v>
      </c>
      <c r="I146" s="67"/>
      <c r="J146" s="67"/>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c r="AK146" s="67"/>
      <c r="AL146" s="67"/>
      <c r="AM146" s="67"/>
      <c r="AN146" s="67"/>
      <c r="AO146" s="67"/>
      <c r="IK146" s="41"/>
    </row>
    <row r="147" spans="1:245">
      <c r="A147" s="54">
        <f t="shared" si="7"/>
        <v>43831</v>
      </c>
      <c r="B147" s="54">
        <f t="shared" si="7"/>
        <v>43831</v>
      </c>
      <c r="C147" s="54">
        <f t="shared" si="7"/>
        <v>43831</v>
      </c>
      <c r="D147" s="47"/>
      <c r="F147" s="64">
        <v>43831</v>
      </c>
      <c r="G147" s="64">
        <v>43831</v>
      </c>
      <c r="H147" s="64">
        <v>43831</v>
      </c>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c r="AK147" s="47"/>
      <c r="AL147" s="47"/>
      <c r="AM147" s="47"/>
      <c r="AN147" s="47"/>
      <c r="AO147" s="47"/>
    </row>
    <row r="148" spans="1:245">
      <c r="A148" s="54">
        <f t="shared" si="7"/>
        <v>43831</v>
      </c>
      <c r="B148" s="54">
        <f t="shared" si="7"/>
        <v>43831</v>
      </c>
      <c r="C148" s="54">
        <f t="shared" si="7"/>
        <v>43831</v>
      </c>
      <c r="D148" s="47"/>
      <c r="F148" s="64">
        <v>43831</v>
      </c>
      <c r="G148" s="64">
        <v>43831</v>
      </c>
      <c r="H148" s="64">
        <v>43831</v>
      </c>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row>
    <row r="149" spans="1:245" s="61" customFormat="1">
      <c r="A149" s="61">
        <f t="shared" si="7"/>
        <v>43831</v>
      </c>
      <c r="B149" s="61">
        <f t="shared" si="7"/>
        <v>43831</v>
      </c>
      <c r="C149" s="61">
        <f t="shared" si="7"/>
        <v>43831</v>
      </c>
      <c r="D149" s="62"/>
      <c r="E149" s="63"/>
      <c r="F149" s="64">
        <v>43831</v>
      </c>
      <c r="G149" s="64">
        <v>43831</v>
      </c>
      <c r="H149" s="64">
        <v>43831</v>
      </c>
      <c r="I149" s="62"/>
      <c r="J149" s="62"/>
      <c r="K149" s="62"/>
      <c r="L149" s="62"/>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2"/>
      <c r="AL149" s="62"/>
      <c r="AM149" s="62"/>
      <c r="AN149" s="62"/>
      <c r="AO149" s="62"/>
      <c r="IK149" s="65"/>
    </row>
    <row r="150" spans="1:245" s="66" customFormat="1">
      <c r="A150" s="66">
        <f t="shared" si="7"/>
        <v>43831</v>
      </c>
      <c r="B150" s="66">
        <f t="shared" si="7"/>
        <v>43831</v>
      </c>
      <c r="C150" s="66">
        <f t="shared" si="7"/>
        <v>43831</v>
      </c>
      <c r="D150" s="67"/>
      <c r="E150" s="68"/>
      <c r="F150" s="64">
        <v>43831</v>
      </c>
      <c r="G150" s="64">
        <v>43831</v>
      </c>
      <c r="H150" s="64">
        <v>43831</v>
      </c>
      <c r="I150" s="67"/>
      <c r="J150" s="67"/>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c r="AK150" s="67"/>
      <c r="AL150" s="67"/>
      <c r="AM150" s="67"/>
      <c r="AN150" s="67"/>
      <c r="AO150" s="67"/>
      <c r="IK150" s="41"/>
    </row>
    <row r="151" spans="1:245">
      <c r="A151" s="54">
        <f t="shared" si="7"/>
        <v>43831</v>
      </c>
      <c r="B151" s="54">
        <f t="shared" si="7"/>
        <v>43831</v>
      </c>
      <c r="C151" s="54">
        <f t="shared" si="7"/>
        <v>43831</v>
      </c>
      <c r="D151" s="47"/>
      <c r="F151" s="64">
        <v>43831</v>
      </c>
      <c r="G151" s="64">
        <v>43831</v>
      </c>
      <c r="H151" s="64">
        <v>43831</v>
      </c>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c r="AL151" s="47"/>
      <c r="AM151" s="47"/>
      <c r="AN151" s="47"/>
      <c r="AO151" s="47"/>
    </row>
    <row r="152" spans="1:245">
      <c r="A152" s="54">
        <f t="shared" si="7"/>
        <v>43831</v>
      </c>
      <c r="B152" s="54">
        <f t="shared" si="7"/>
        <v>43831</v>
      </c>
      <c r="C152" s="54">
        <f t="shared" si="7"/>
        <v>43831</v>
      </c>
      <c r="D152" s="47"/>
      <c r="F152" s="64">
        <v>43831</v>
      </c>
      <c r="G152" s="64">
        <v>43831</v>
      </c>
      <c r="H152" s="64">
        <v>43831</v>
      </c>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c r="AL152" s="47"/>
      <c r="AM152" s="47"/>
      <c r="AN152" s="47"/>
      <c r="AO152" s="47"/>
    </row>
    <row r="153" spans="1:245" s="61" customFormat="1">
      <c r="A153" s="61">
        <f t="shared" si="7"/>
        <v>43831</v>
      </c>
      <c r="B153" s="61">
        <f t="shared" si="7"/>
        <v>43831</v>
      </c>
      <c r="C153" s="61">
        <f t="shared" si="7"/>
        <v>43831</v>
      </c>
      <c r="D153" s="62"/>
      <c r="E153" s="63"/>
      <c r="F153" s="64">
        <v>43831</v>
      </c>
      <c r="G153" s="64">
        <v>43831</v>
      </c>
      <c r="H153" s="64">
        <v>43831</v>
      </c>
      <c r="I153" s="62"/>
      <c r="J153" s="62"/>
      <c r="K153" s="62"/>
      <c r="L153" s="62"/>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2"/>
      <c r="AL153" s="62"/>
      <c r="AM153" s="62"/>
      <c r="AN153" s="62"/>
      <c r="AO153" s="62"/>
      <c r="IK153" s="65"/>
    </row>
    <row r="154" spans="1:245" s="66" customFormat="1">
      <c r="A154" s="66">
        <f t="shared" si="7"/>
        <v>43831</v>
      </c>
      <c r="B154" s="66">
        <f t="shared" si="7"/>
        <v>43831</v>
      </c>
      <c r="C154" s="66">
        <f t="shared" si="7"/>
        <v>43831</v>
      </c>
      <c r="D154" s="67"/>
      <c r="E154" s="68"/>
      <c r="F154" s="64">
        <v>43831</v>
      </c>
      <c r="G154" s="64">
        <v>43831</v>
      </c>
      <c r="H154" s="64">
        <v>43831</v>
      </c>
      <c r="I154" s="67"/>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7"/>
      <c r="AG154" s="67"/>
      <c r="AH154" s="67"/>
      <c r="AI154" s="67"/>
      <c r="AJ154" s="67"/>
      <c r="AK154" s="67"/>
      <c r="AL154" s="67"/>
      <c r="AM154" s="67"/>
      <c r="AN154" s="67"/>
      <c r="AO154" s="67"/>
      <c r="IK154" s="41"/>
    </row>
    <row r="155" spans="1:245" s="61" customFormat="1">
      <c r="A155" s="61">
        <f t="shared" si="7"/>
        <v>43831</v>
      </c>
      <c r="B155" s="61">
        <f t="shared" si="7"/>
        <v>43831</v>
      </c>
      <c r="C155" s="61">
        <f t="shared" si="7"/>
        <v>43831</v>
      </c>
      <c r="D155" s="62"/>
      <c r="E155" s="63"/>
      <c r="F155" s="64">
        <v>43831</v>
      </c>
      <c r="G155" s="64">
        <v>43831</v>
      </c>
      <c r="H155" s="64">
        <v>43831</v>
      </c>
      <c r="I155" s="62"/>
      <c r="J155" s="62"/>
      <c r="K155" s="62"/>
      <c r="L155" s="62"/>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2"/>
      <c r="AL155" s="62"/>
      <c r="AM155" s="62"/>
      <c r="AN155" s="62"/>
      <c r="AO155" s="62"/>
      <c r="IK155" s="65"/>
    </row>
    <row r="156" spans="1:245" s="66" customFormat="1">
      <c r="A156" s="66">
        <f t="shared" si="7"/>
        <v>43831</v>
      </c>
      <c r="B156" s="66">
        <f t="shared" si="7"/>
        <v>43831</v>
      </c>
      <c r="C156" s="66">
        <f t="shared" si="7"/>
        <v>43831</v>
      </c>
      <c r="D156" s="67"/>
      <c r="E156" s="68"/>
      <c r="F156" s="64">
        <v>43831</v>
      </c>
      <c r="G156" s="64">
        <v>43831</v>
      </c>
      <c r="H156" s="64">
        <v>43831</v>
      </c>
      <c r="I156" s="67"/>
      <c r="J156" s="67"/>
      <c r="K156" s="67"/>
      <c r="L156" s="67"/>
      <c r="M156" s="67"/>
      <c r="N156" s="67"/>
      <c r="O156" s="67"/>
      <c r="P156" s="67"/>
      <c r="Q156" s="67"/>
      <c r="R156" s="67"/>
      <c r="S156" s="67"/>
      <c r="T156" s="67"/>
      <c r="U156" s="67"/>
      <c r="V156" s="67"/>
      <c r="W156" s="67"/>
      <c r="X156" s="67"/>
      <c r="Y156" s="67"/>
      <c r="Z156" s="67"/>
      <c r="AA156" s="67"/>
      <c r="AB156" s="67"/>
      <c r="AC156" s="67"/>
      <c r="AD156" s="67"/>
      <c r="AE156" s="67"/>
      <c r="AF156" s="67"/>
      <c r="AG156" s="67"/>
      <c r="AH156" s="67"/>
      <c r="AI156" s="67"/>
      <c r="AJ156" s="67"/>
      <c r="AK156" s="67"/>
      <c r="AL156" s="67"/>
      <c r="AM156" s="67"/>
      <c r="AN156" s="67"/>
      <c r="AO156" s="67"/>
      <c r="IK156" s="41"/>
    </row>
    <row r="157" spans="1:245">
      <c r="A157" s="54">
        <f t="shared" si="7"/>
        <v>43831</v>
      </c>
      <c r="B157" s="54">
        <f t="shared" si="7"/>
        <v>43831</v>
      </c>
      <c r="C157" s="54">
        <f t="shared" si="7"/>
        <v>43831</v>
      </c>
      <c r="D157" s="47"/>
      <c r="F157" s="64">
        <v>43831</v>
      </c>
      <c r="G157" s="64">
        <v>43831</v>
      </c>
      <c r="H157" s="64">
        <v>43831</v>
      </c>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c r="AK157" s="47"/>
      <c r="AL157" s="47"/>
      <c r="AM157" s="47"/>
      <c r="AN157" s="47"/>
      <c r="AO157" s="47"/>
    </row>
    <row r="158" spans="1:245">
      <c r="A158" s="54">
        <f t="shared" si="7"/>
        <v>43831</v>
      </c>
      <c r="B158" s="54">
        <f t="shared" si="7"/>
        <v>43831</v>
      </c>
      <c r="C158" s="54">
        <f t="shared" si="7"/>
        <v>43831</v>
      </c>
      <c r="D158" s="47"/>
      <c r="F158" s="64">
        <v>43831</v>
      </c>
      <c r="G158" s="64">
        <v>43831</v>
      </c>
      <c r="H158" s="64">
        <v>43831</v>
      </c>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c r="AK158" s="47"/>
      <c r="AL158" s="47"/>
      <c r="AM158" s="47"/>
      <c r="AN158" s="47"/>
      <c r="AO158" s="47"/>
    </row>
    <row r="159" spans="1:245" s="61" customFormat="1">
      <c r="A159" s="61">
        <f t="shared" si="7"/>
        <v>43831</v>
      </c>
      <c r="B159" s="61">
        <f t="shared" si="7"/>
        <v>43831</v>
      </c>
      <c r="C159" s="61">
        <f t="shared" si="7"/>
        <v>43831</v>
      </c>
      <c r="D159" s="62"/>
      <c r="E159" s="63"/>
      <c r="F159" s="64">
        <v>43831</v>
      </c>
      <c r="G159" s="64">
        <v>43831</v>
      </c>
      <c r="H159" s="64">
        <v>43831</v>
      </c>
      <c r="I159" s="62"/>
      <c r="J159" s="62"/>
      <c r="K159" s="62"/>
      <c r="L159" s="62"/>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2"/>
      <c r="AL159" s="62"/>
      <c r="AM159" s="62"/>
      <c r="AN159" s="62"/>
      <c r="AO159" s="62"/>
      <c r="IK159" s="65"/>
    </row>
    <row r="160" spans="1:245" s="66" customFormat="1">
      <c r="A160" s="66">
        <f t="shared" si="7"/>
        <v>43831</v>
      </c>
      <c r="B160" s="66">
        <f t="shared" si="7"/>
        <v>43831</v>
      </c>
      <c r="C160" s="66">
        <f t="shared" si="7"/>
        <v>43831</v>
      </c>
      <c r="D160" s="67"/>
      <c r="E160" s="68"/>
      <c r="F160" s="64">
        <v>43831</v>
      </c>
      <c r="G160" s="64">
        <v>43831</v>
      </c>
      <c r="H160" s="64">
        <v>43831</v>
      </c>
      <c r="I160" s="67"/>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7"/>
      <c r="AG160" s="67"/>
      <c r="AH160" s="67"/>
      <c r="AI160" s="67"/>
      <c r="AJ160" s="67"/>
      <c r="AK160" s="67"/>
      <c r="AL160" s="67"/>
      <c r="AM160" s="67"/>
      <c r="AN160" s="67"/>
      <c r="AO160" s="67"/>
      <c r="IK160" s="41"/>
    </row>
    <row r="161" spans="1:245">
      <c r="A161" s="54">
        <f t="shared" si="7"/>
        <v>43831</v>
      </c>
      <c r="B161" s="54">
        <f t="shared" si="7"/>
        <v>43831</v>
      </c>
      <c r="C161" s="54">
        <f t="shared" si="7"/>
        <v>43831</v>
      </c>
      <c r="D161" s="47"/>
      <c r="F161" s="64">
        <v>43831</v>
      </c>
      <c r="G161" s="64">
        <v>43831</v>
      </c>
      <c r="H161" s="64">
        <v>43831</v>
      </c>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c r="AL161" s="47"/>
      <c r="AM161" s="47"/>
      <c r="AN161" s="47"/>
      <c r="AO161" s="47"/>
    </row>
    <row r="162" spans="1:245">
      <c r="A162" s="54">
        <f t="shared" si="7"/>
        <v>43831</v>
      </c>
      <c r="B162" s="54">
        <f t="shared" si="7"/>
        <v>43831</v>
      </c>
      <c r="C162" s="54">
        <f t="shared" si="7"/>
        <v>43831</v>
      </c>
      <c r="D162" s="47"/>
      <c r="F162" s="64">
        <v>43831</v>
      </c>
      <c r="G162" s="64">
        <v>43831</v>
      </c>
      <c r="H162" s="64">
        <v>43831</v>
      </c>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c r="AL162" s="47"/>
      <c r="AM162" s="47"/>
      <c r="AN162" s="47"/>
      <c r="AO162" s="47"/>
    </row>
    <row r="163" spans="1:245" s="61" customFormat="1">
      <c r="A163" s="61">
        <f t="shared" ref="A163:C182" si="8">INDEX($E163:$AO163,1,MATCH(A$2,$E$2:$AO$2,0))</f>
        <v>43831</v>
      </c>
      <c r="B163" s="61">
        <f t="shared" si="8"/>
        <v>43831</v>
      </c>
      <c r="C163" s="61">
        <f t="shared" si="8"/>
        <v>43831</v>
      </c>
      <c r="D163" s="62"/>
      <c r="E163" s="63"/>
      <c r="F163" s="64">
        <v>43831</v>
      </c>
      <c r="G163" s="64">
        <v>43831</v>
      </c>
      <c r="H163" s="64">
        <v>43831</v>
      </c>
      <c r="I163" s="62"/>
      <c r="J163" s="62"/>
      <c r="K163" s="62"/>
      <c r="L163" s="62"/>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2"/>
      <c r="AL163" s="62"/>
      <c r="AM163" s="62"/>
      <c r="AN163" s="62"/>
      <c r="AO163" s="62"/>
      <c r="IK163" s="65"/>
    </row>
    <row r="164" spans="1:245" s="66" customFormat="1">
      <c r="A164" s="66">
        <f t="shared" si="8"/>
        <v>43831</v>
      </c>
      <c r="B164" s="66">
        <f t="shared" si="8"/>
        <v>43831</v>
      </c>
      <c r="C164" s="66">
        <f t="shared" si="8"/>
        <v>43831</v>
      </c>
      <c r="D164" s="67"/>
      <c r="E164" s="68"/>
      <c r="F164" s="64">
        <v>43831</v>
      </c>
      <c r="G164" s="64">
        <v>43831</v>
      </c>
      <c r="H164" s="64">
        <v>43831</v>
      </c>
      <c r="I164" s="67"/>
      <c r="J164" s="67"/>
      <c r="K164" s="67"/>
      <c r="L164" s="67"/>
      <c r="M164" s="67"/>
      <c r="N164" s="67"/>
      <c r="O164" s="67"/>
      <c r="P164" s="67"/>
      <c r="Q164" s="67"/>
      <c r="R164" s="67"/>
      <c r="S164" s="67"/>
      <c r="T164" s="67"/>
      <c r="U164" s="67"/>
      <c r="V164" s="67"/>
      <c r="W164" s="67"/>
      <c r="X164" s="67"/>
      <c r="Y164" s="67"/>
      <c r="Z164" s="67"/>
      <c r="AA164" s="67"/>
      <c r="AB164" s="67"/>
      <c r="AC164" s="67"/>
      <c r="AD164" s="67"/>
      <c r="AE164" s="67"/>
      <c r="AF164" s="67"/>
      <c r="AG164" s="67"/>
      <c r="AH164" s="67"/>
      <c r="AI164" s="67"/>
      <c r="AJ164" s="67"/>
      <c r="AK164" s="67"/>
      <c r="AL164" s="67"/>
      <c r="AM164" s="67"/>
      <c r="AN164" s="67"/>
      <c r="AO164" s="67"/>
      <c r="IK164" s="41"/>
    </row>
    <row r="165" spans="1:245">
      <c r="A165" s="54">
        <f t="shared" si="8"/>
        <v>43831</v>
      </c>
      <c r="B165" s="54">
        <f t="shared" si="8"/>
        <v>43831</v>
      </c>
      <c r="C165" s="54">
        <f t="shared" si="8"/>
        <v>43831</v>
      </c>
      <c r="D165" s="47"/>
      <c r="F165" s="64">
        <v>43831</v>
      </c>
      <c r="G165" s="64">
        <v>43831</v>
      </c>
      <c r="H165" s="64">
        <v>43831</v>
      </c>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c r="AL165" s="47"/>
      <c r="AM165" s="47"/>
      <c r="AN165" s="47"/>
      <c r="AO165" s="47"/>
    </row>
    <row r="166" spans="1:245">
      <c r="A166" s="54">
        <f t="shared" si="8"/>
        <v>43831</v>
      </c>
      <c r="B166" s="54">
        <f t="shared" si="8"/>
        <v>43831</v>
      </c>
      <c r="C166" s="54">
        <f t="shared" si="8"/>
        <v>43831</v>
      </c>
      <c r="D166" s="47"/>
      <c r="F166" s="64">
        <v>43831</v>
      </c>
      <c r="G166" s="64">
        <v>43831</v>
      </c>
      <c r="H166" s="64">
        <v>43831</v>
      </c>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c r="AL166" s="47"/>
      <c r="AM166" s="47"/>
      <c r="AN166" s="47"/>
      <c r="AO166" s="47"/>
    </row>
    <row r="167" spans="1:245" s="61" customFormat="1">
      <c r="A167" s="61">
        <f t="shared" si="8"/>
        <v>43831</v>
      </c>
      <c r="B167" s="61">
        <f t="shared" si="8"/>
        <v>43831</v>
      </c>
      <c r="C167" s="61">
        <f t="shared" si="8"/>
        <v>43831</v>
      </c>
      <c r="D167" s="62"/>
      <c r="E167" s="63"/>
      <c r="F167" s="64">
        <v>43831</v>
      </c>
      <c r="G167" s="64">
        <v>43831</v>
      </c>
      <c r="H167" s="64">
        <v>43831</v>
      </c>
      <c r="I167" s="62"/>
      <c r="J167" s="62"/>
      <c r="K167" s="62"/>
      <c r="L167" s="62"/>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2"/>
      <c r="AL167" s="62"/>
      <c r="AM167" s="62"/>
      <c r="AN167" s="62"/>
      <c r="AO167" s="62"/>
      <c r="IK167" s="65"/>
    </row>
    <row r="168" spans="1:245" s="66" customFormat="1">
      <c r="A168" s="66">
        <f t="shared" si="8"/>
        <v>43831</v>
      </c>
      <c r="B168" s="66">
        <f t="shared" si="8"/>
        <v>43831</v>
      </c>
      <c r="C168" s="66">
        <f t="shared" si="8"/>
        <v>43831</v>
      </c>
      <c r="D168" s="67"/>
      <c r="E168" s="68"/>
      <c r="F168" s="64">
        <v>43831</v>
      </c>
      <c r="G168" s="64">
        <v>43831</v>
      </c>
      <c r="H168" s="64">
        <v>43831</v>
      </c>
      <c r="I168" s="67"/>
      <c r="J168" s="67"/>
      <c r="K168" s="67"/>
      <c r="L168" s="67"/>
      <c r="M168" s="67"/>
      <c r="N168" s="67"/>
      <c r="O168" s="67"/>
      <c r="P168" s="67"/>
      <c r="Q168" s="67"/>
      <c r="R168" s="67"/>
      <c r="S168" s="67"/>
      <c r="T168" s="67"/>
      <c r="U168" s="67"/>
      <c r="V168" s="67"/>
      <c r="W168" s="67"/>
      <c r="X168" s="67"/>
      <c r="Y168" s="67"/>
      <c r="Z168" s="67"/>
      <c r="AA168" s="67"/>
      <c r="AB168" s="67"/>
      <c r="AC168" s="67"/>
      <c r="AD168" s="67"/>
      <c r="AE168" s="67"/>
      <c r="AF168" s="67"/>
      <c r="AG168" s="67"/>
      <c r="AH168" s="67"/>
      <c r="AI168" s="67"/>
      <c r="AJ168" s="67"/>
      <c r="AK168" s="67"/>
      <c r="AL168" s="67"/>
      <c r="AM168" s="67"/>
      <c r="AN168" s="67"/>
      <c r="AO168" s="67"/>
      <c r="IK168" s="41"/>
    </row>
    <row r="169" spans="1:245">
      <c r="A169" s="54">
        <f t="shared" si="8"/>
        <v>43831</v>
      </c>
      <c r="B169" s="54">
        <f t="shared" si="8"/>
        <v>43831</v>
      </c>
      <c r="C169" s="54">
        <f t="shared" si="8"/>
        <v>43831</v>
      </c>
      <c r="D169" s="47"/>
      <c r="F169" s="64">
        <v>43831</v>
      </c>
      <c r="G169" s="64">
        <v>43831</v>
      </c>
      <c r="H169" s="64">
        <v>43831</v>
      </c>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c r="AL169" s="47"/>
      <c r="AM169" s="47"/>
      <c r="AN169" s="47"/>
      <c r="AO169" s="47"/>
    </row>
    <row r="170" spans="1:245">
      <c r="A170" s="54">
        <f t="shared" si="8"/>
        <v>43831</v>
      </c>
      <c r="B170" s="54">
        <f t="shared" si="8"/>
        <v>43831</v>
      </c>
      <c r="C170" s="54">
        <f t="shared" si="8"/>
        <v>43831</v>
      </c>
      <c r="D170" s="47"/>
      <c r="F170" s="64">
        <v>43831</v>
      </c>
      <c r="G170" s="64">
        <v>43831</v>
      </c>
      <c r="H170" s="64">
        <v>43831</v>
      </c>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c r="AL170" s="47"/>
      <c r="AM170" s="47"/>
      <c r="AN170" s="47"/>
      <c r="AO170" s="47"/>
    </row>
    <row r="171" spans="1:245" s="61" customFormat="1">
      <c r="A171" s="61">
        <f t="shared" si="8"/>
        <v>43831</v>
      </c>
      <c r="B171" s="61">
        <f t="shared" si="8"/>
        <v>43831</v>
      </c>
      <c r="C171" s="61">
        <f t="shared" si="8"/>
        <v>43831</v>
      </c>
      <c r="D171" s="62"/>
      <c r="E171" s="63"/>
      <c r="F171" s="64">
        <v>43831</v>
      </c>
      <c r="G171" s="64">
        <v>43831</v>
      </c>
      <c r="H171" s="64">
        <v>43831</v>
      </c>
      <c r="I171" s="62"/>
      <c r="J171" s="62"/>
      <c r="K171" s="62"/>
      <c r="L171" s="62"/>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2"/>
      <c r="AL171" s="62"/>
      <c r="AM171" s="62"/>
      <c r="AN171" s="62"/>
      <c r="AO171" s="62"/>
      <c r="IK171" s="65"/>
    </row>
    <row r="172" spans="1:245" s="66" customFormat="1">
      <c r="A172" s="66">
        <f t="shared" si="8"/>
        <v>43831</v>
      </c>
      <c r="B172" s="66">
        <f t="shared" si="8"/>
        <v>43831</v>
      </c>
      <c r="C172" s="66">
        <f t="shared" si="8"/>
        <v>43831</v>
      </c>
      <c r="D172" s="67"/>
      <c r="E172" s="68"/>
      <c r="F172" s="64">
        <v>43831</v>
      </c>
      <c r="G172" s="64">
        <v>43831</v>
      </c>
      <c r="H172" s="64">
        <v>43831</v>
      </c>
      <c r="I172" s="67"/>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67"/>
      <c r="AG172" s="67"/>
      <c r="AH172" s="67"/>
      <c r="AI172" s="67"/>
      <c r="AJ172" s="67"/>
      <c r="AK172" s="67"/>
      <c r="AL172" s="67"/>
      <c r="AM172" s="67"/>
      <c r="AN172" s="67"/>
      <c r="AO172" s="67"/>
      <c r="IK172" s="41"/>
    </row>
    <row r="173" spans="1:245">
      <c r="A173" s="54">
        <f t="shared" si="8"/>
        <v>43831</v>
      </c>
      <c r="B173" s="54">
        <f t="shared" si="8"/>
        <v>43831</v>
      </c>
      <c r="C173" s="54">
        <f t="shared" si="8"/>
        <v>43831</v>
      </c>
      <c r="D173" s="47"/>
      <c r="F173" s="64">
        <v>43831</v>
      </c>
      <c r="G173" s="64">
        <v>43831</v>
      </c>
      <c r="H173" s="64">
        <v>43831</v>
      </c>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c r="AL173" s="47"/>
      <c r="AM173" s="47"/>
      <c r="AN173" s="47"/>
      <c r="AO173" s="47"/>
    </row>
    <row r="174" spans="1:245">
      <c r="A174" s="54">
        <f t="shared" si="8"/>
        <v>43831</v>
      </c>
      <c r="B174" s="54">
        <f t="shared" si="8"/>
        <v>43831</v>
      </c>
      <c r="C174" s="54">
        <f t="shared" si="8"/>
        <v>43831</v>
      </c>
      <c r="D174" s="47"/>
      <c r="F174" s="64">
        <v>43831</v>
      </c>
      <c r="G174" s="64">
        <v>43831</v>
      </c>
      <c r="H174" s="64">
        <v>43831</v>
      </c>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c r="AL174" s="47"/>
      <c r="AM174" s="47"/>
      <c r="AN174" s="47"/>
      <c r="AO174" s="47"/>
    </row>
    <row r="175" spans="1:245" s="61" customFormat="1">
      <c r="A175" s="61">
        <f t="shared" si="8"/>
        <v>43831</v>
      </c>
      <c r="B175" s="61">
        <f t="shared" si="8"/>
        <v>43831</v>
      </c>
      <c r="C175" s="61">
        <f t="shared" si="8"/>
        <v>43831</v>
      </c>
      <c r="D175" s="62"/>
      <c r="E175" s="63"/>
      <c r="F175" s="64">
        <v>43831</v>
      </c>
      <c r="G175" s="64">
        <v>43831</v>
      </c>
      <c r="H175" s="64">
        <v>43831</v>
      </c>
      <c r="I175" s="62"/>
      <c r="J175" s="62"/>
      <c r="K175" s="62"/>
      <c r="L175" s="62"/>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2"/>
      <c r="AL175" s="62"/>
      <c r="AM175" s="62"/>
      <c r="AN175" s="62"/>
      <c r="AO175" s="62"/>
      <c r="IK175" s="65"/>
    </row>
    <row r="176" spans="1:245" s="66" customFormat="1">
      <c r="A176" s="66">
        <f t="shared" si="8"/>
        <v>43831</v>
      </c>
      <c r="B176" s="66">
        <f t="shared" si="8"/>
        <v>43831</v>
      </c>
      <c r="C176" s="66">
        <f t="shared" si="8"/>
        <v>43831</v>
      </c>
      <c r="D176" s="67"/>
      <c r="E176" s="68"/>
      <c r="F176" s="64">
        <v>43831</v>
      </c>
      <c r="G176" s="64">
        <v>43831</v>
      </c>
      <c r="H176" s="64">
        <v>43831</v>
      </c>
      <c r="I176" s="67"/>
      <c r="J176" s="67"/>
      <c r="K176" s="67"/>
      <c r="L176" s="67"/>
      <c r="M176" s="67"/>
      <c r="N176" s="67"/>
      <c r="O176" s="67"/>
      <c r="P176" s="67"/>
      <c r="Q176" s="67"/>
      <c r="R176" s="67"/>
      <c r="S176" s="67"/>
      <c r="T176" s="67"/>
      <c r="U176" s="67"/>
      <c r="V176" s="67"/>
      <c r="W176" s="67"/>
      <c r="X176" s="67"/>
      <c r="Y176" s="67"/>
      <c r="Z176" s="67"/>
      <c r="AA176" s="67"/>
      <c r="AB176" s="67"/>
      <c r="AC176" s="67"/>
      <c r="AD176" s="67"/>
      <c r="AE176" s="67"/>
      <c r="AF176" s="67"/>
      <c r="AG176" s="67"/>
      <c r="AH176" s="67"/>
      <c r="AI176" s="67"/>
      <c r="AJ176" s="67"/>
      <c r="AK176" s="67"/>
      <c r="AL176" s="67"/>
      <c r="AM176" s="67"/>
      <c r="AN176" s="67"/>
      <c r="AO176" s="67"/>
      <c r="IK176" s="41"/>
    </row>
    <row r="177" spans="1:245">
      <c r="A177" s="54">
        <f t="shared" si="8"/>
        <v>43831</v>
      </c>
      <c r="B177" s="54">
        <f t="shared" si="8"/>
        <v>43831</v>
      </c>
      <c r="C177" s="54">
        <f t="shared" si="8"/>
        <v>43831</v>
      </c>
      <c r="D177" s="47"/>
      <c r="F177" s="64">
        <v>43831</v>
      </c>
      <c r="G177" s="64">
        <v>43831</v>
      </c>
      <c r="H177" s="64">
        <v>43831</v>
      </c>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c r="AL177" s="47"/>
      <c r="AM177" s="47"/>
      <c r="AN177" s="47"/>
      <c r="AO177" s="47"/>
    </row>
    <row r="178" spans="1:245">
      <c r="A178" s="54">
        <f t="shared" si="8"/>
        <v>43831</v>
      </c>
      <c r="B178" s="54">
        <f t="shared" si="8"/>
        <v>43831</v>
      </c>
      <c r="C178" s="54">
        <f t="shared" si="8"/>
        <v>43831</v>
      </c>
      <c r="D178" s="47"/>
      <c r="F178" s="64">
        <v>43831</v>
      </c>
      <c r="G178" s="64">
        <v>43831</v>
      </c>
      <c r="H178" s="64">
        <v>43831</v>
      </c>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c r="AL178" s="47"/>
      <c r="AM178" s="47"/>
      <c r="AN178" s="47"/>
      <c r="AO178" s="47"/>
    </row>
    <row r="179" spans="1:245" s="61" customFormat="1">
      <c r="A179" s="61">
        <f t="shared" si="8"/>
        <v>43831</v>
      </c>
      <c r="B179" s="61">
        <f t="shared" si="8"/>
        <v>43831</v>
      </c>
      <c r="C179" s="61">
        <f t="shared" si="8"/>
        <v>43831</v>
      </c>
      <c r="D179" s="62"/>
      <c r="E179" s="63"/>
      <c r="F179" s="64">
        <v>43831</v>
      </c>
      <c r="G179" s="64">
        <v>43831</v>
      </c>
      <c r="H179" s="64">
        <v>43831</v>
      </c>
      <c r="I179" s="62"/>
      <c r="J179" s="62"/>
      <c r="K179" s="62"/>
      <c r="L179" s="62"/>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2"/>
      <c r="AL179" s="62"/>
      <c r="AM179" s="62"/>
      <c r="AN179" s="62"/>
      <c r="AO179" s="62"/>
      <c r="IK179" s="65"/>
    </row>
    <row r="180" spans="1:245" s="66" customFormat="1">
      <c r="A180" s="66">
        <f t="shared" si="8"/>
        <v>43831</v>
      </c>
      <c r="B180" s="66">
        <f t="shared" si="8"/>
        <v>43831</v>
      </c>
      <c r="C180" s="66">
        <f t="shared" si="8"/>
        <v>43831</v>
      </c>
      <c r="D180" s="67"/>
      <c r="E180" s="68"/>
      <c r="F180" s="64">
        <v>43831</v>
      </c>
      <c r="G180" s="64">
        <v>43831</v>
      </c>
      <c r="H180" s="64">
        <v>43831</v>
      </c>
      <c r="I180" s="67"/>
      <c r="J180" s="67"/>
      <c r="K180" s="67"/>
      <c r="L180" s="67"/>
      <c r="M180" s="67"/>
      <c r="N180" s="67"/>
      <c r="O180" s="67"/>
      <c r="P180" s="67"/>
      <c r="Q180" s="67"/>
      <c r="R180" s="67"/>
      <c r="S180" s="67"/>
      <c r="T180" s="67"/>
      <c r="U180" s="67"/>
      <c r="V180" s="67"/>
      <c r="W180" s="67"/>
      <c r="X180" s="67"/>
      <c r="Y180" s="67"/>
      <c r="Z180" s="67"/>
      <c r="AA180" s="67"/>
      <c r="AB180" s="67"/>
      <c r="AC180" s="67"/>
      <c r="AD180" s="67"/>
      <c r="AE180" s="67"/>
      <c r="AF180" s="67"/>
      <c r="AG180" s="67"/>
      <c r="AH180" s="67"/>
      <c r="AI180" s="67"/>
      <c r="AJ180" s="67"/>
      <c r="AK180" s="67"/>
      <c r="AL180" s="67"/>
      <c r="AM180" s="67"/>
      <c r="AN180" s="67"/>
      <c r="AO180" s="67"/>
      <c r="IK180" s="41"/>
    </row>
    <row r="181" spans="1:245">
      <c r="A181" s="54">
        <f t="shared" si="8"/>
        <v>43831</v>
      </c>
      <c r="B181" s="54">
        <f t="shared" si="8"/>
        <v>43831</v>
      </c>
      <c r="C181" s="54">
        <f t="shared" si="8"/>
        <v>43831</v>
      </c>
      <c r="D181" s="47"/>
      <c r="F181" s="64">
        <v>43831</v>
      </c>
      <c r="G181" s="64">
        <v>43831</v>
      </c>
      <c r="H181" s="64">
        <v>43831</v>
      </c>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row>
    <row r="182" spans="1:245">
      <c r="A182" s="54">
        <f t="shared" si="8"/>
        <v>43831</v>
      </c>
      <c r="B182" s="54">
        <f t="shared" si="8"/>
        <v>43831</v>
      </c>
      <c r="C182" s="54">
        <f t="shared" si="8"/>
        <v>43831</v>
      </c>
      <c r="D182" s="47"/>
      <c r="F182" s="64">
        <v>43831</v>
      </c>
      <c r="G182" s="64">
        <v>43831</v>
      </c>
      <c r="H182" s="64">
        <v>43831</v>
      </c>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row>
    <row r="183" spans="1:245" s="61" customFormat="1">
      <c r="A183" s="61">
        <f t="shared" ref="A183:C202" si="9">INDEX($E183:$AO183,1,MATCH(A$2,$E$2:$AO$2,0))</f>
        <v>43831</v>
      </c>
      <c r="B183" s="61">
        <f t="shared" si="9"/>
        <v>43831</v>
      </c>
      <c r="C183" s="61">
        <f t="shared" si="9"/>
        <v>43831</v>
      </c>
      <c r="D183" s="62"/>
      <c r="E183" s="63"/>
      <c r="F183" s="64">
        <v>43831</v>
      </c>
      <c r="G183" s="64">
        <v>43831</v>
      </c>
      <c r="H183" s="64">
        <v>43831</v>
      </c>
      <c r="I183" s="62"/>
      <c r="J183" s="62"/>
      <c r="K183" s="62"/>
      <c r="L183" s="62"/>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2"/>
      <c r="AL183" s="62"/>
      <c r="AM183" s="62"/>
      <c r="AN183" s="62"/>
      <c r="AO183" s="62"/>
      <c r="IK183" s="65"/>
    </row>
    <row r="184" spans="1:245" s="66" customFormat="1">
      <c r="A184" s="66">
        <f t="shared" si="9"/>
        <v>43831</v>
      </c>
      <c r="B184" s="66">
        <f t="shared" si="9"/>
        <v>43831</v>
      </c>
      <c r="C184" s="66">
        <f t="shared" si="9"/>
        <v>43831</v>
      </c>
      <c r="D184" s="67"/>
      <c r="E184" s="68"/>
      <c r="F184" s="64">
        <v>43831</v>
      </c>
      <c r="G184" s="64">
        <v>43831</v>
      </c>
      <c r="H184" s="64">
        <v>43831</v>
      </c>
      <c r="I184" s="67"/>
      <c r="J184" s="67"/>
      <c r="K184" s="67"/>
      <c r="L184" s="67"/>
      <c r="M184" s="67"/>
      <c r="N184" s="67"/>
      <c r="O184" s="67"/>
      <c r="P184" s="67"/>
      <c r="Q184" s="67"/>
      <c r="R184" s="67"/>
      <c r="S184" s="67"/>
      <c r="T184" s="67"/>
      <c r="U184" s="67"/>
      <c r="V184" s="67"/>
      <c r="W184" s="67"/>
      <c r="X184" s="67"/>
      <c r="Y184" s="67"/>
      <c r="Z184" s="67"/>
      <c r="AA184" s="67"/>
      <c r="AB184" s="67"/>
      <c r="AC184" s="67"/>
      <c r="AD184" s="67"/>
      <c r="AE184" s="67"/>
      <c r="AF184" s="67"/>
      <c r="AG184" s="67"/>
      <c r="AH184" s="67"/>
      <c r="AI184" s="67"/>
      <c r="AJ184" s="67"/>
      <c r="AK184" s="67"/>
      <c r="AL184" s="67"/>
      <c r="AM184" s="67"/>
      <c r="AN184" s="67"/>
      <c r="AO184" s="67"/>
      <c r="IK184" s="41"/>
    </row>
    <row r="185" spans="1:245">
      <c r="A185" s="54">
        <f t="shared" si="9"/>
        <v>43831</v>
      </c>
      <c r="B185" s="54">
        <f t="shared" si="9"/>
        <v>43831</v>
      </c>
      <c r="C185" s="54">
        <f t="shared" si="9"/>
        <v>43831</v>
      </c>
      <c r="D185" s="47"/>
      <c r="F185" s="64">
        <v>43831</v>
      </c>
      <c r="G185" s="64">
        <v>43831</v>
      </c>
      <c r="H185" s="64">
        <v>43831</v>
      </c>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row>
    <row r="186" spans="1:245">
      <c r="A186" s="54">
        <f t="shared" si="9"/>
        <v>43831</v>
      </c>
      <c r="B186" s="54">
        <f t="shared" si="9"/>
        <v>43831</v>
      </c>
      <c r="C186" s="54">
        <f t="shared" si="9"/>
        <v>43831</v>
      </c>
      <c r="D186" s="47"/>
      <c r="F186" s="64">
        <v>43831</v>
      </c>
      <c r="G186" s="64">
        <v>43831</v>
      </c>
      <c r="H186" s="64">
        <v>43831</v>
      </c>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row>
    <row r="187" spans="1:245" s="61" customFormat="1">
      <c r="A187" s="61">
        <f t="shared" si="9"/>
        <v>43831</v>
      </c>
      <c r="B187" s="61">
        <f t="shared" si="9"/>
        <v>43831</v>
      </c>
      <c r="C187" s="61">
        <f t="shared" si="9"/>
        <v>43831</v>
      </c>
      <c r="D187" s="62"/>
      <c r="E187" s="63"/>
      <c r="F187" s="64">
        <v>43831</v>
      </c>
      <c r="G187" s="64">
        <v>43831</v>
      </c>
      <c r="H187" s="64">
        <v>43831</v>
      </c>
      <c r="I187" s="62"/>
      <c r="J187" s="62"/>
      <c r="K187" s="62"/>
      <c r="L187" s="62"/>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2"/>
      <c r="AL187" s="62"/>
      <c r="AM187" s="62"/>
      <c r="AN187" s="62"/>
      <c r="AO187" s="62"/>
      <c r="IK187" s="65"/>
    </row>
    <row r="188" spans="1:245" s="66" customFormat="1">
      <c r="A188" s="66">
        <f t="shared" si="9"/>
        <v>43831</v>
      </c>
      <c r="B188" s="66">
        <f t="shared" si="9"/>
        <v>43831</v>
      </c>
      <c r="C188" s="66">
        <f t="shared" si="9"/>
        <v>43831</v>
      </c>
      <c r="D188" s="67"/>
      <c r="E188" s="68"/>
      <c r="F188" s="64">
        <v>43831</v>
      </c>
      <c r="G188" s="64">
        <v>43831</v>
      </c>
      <c r="H188" s="64">
        <v>43831</v>
      </c>
      <c r="I188" s="67"/>
      <c r="J188" s="67"/>
      <c r="K188" s="67"/>
      <c r="L188" s="67"/>
      <c r="M188" s="67"/>
      <c r="N188" s="67"/>
      <c r="O188" s="67"/>
      <c r="P188" s="67"/>
      <c r="Q188" s="67"/>
      <c r="R188" s="67"/>
      <c r="S188" s="67"/>
      <c r="T188" s="67"/>
      <c r="U188" s="67"/>
      <c r="V188" s="67"/>
      <c r="W188" s="67"/>
      <c r="X188" s="67"/>
      <c r="Y188" s="67"/>
      <c r="Z188" s="67"/>
      <c r="AA188" s="67"/>
      <c r="AB188" s="67"/>
      <c r="AC188" s="67"/>
      <c r="AD188" s="67"/>
      <c r="AE188" s="67"/>
      <c r="AF188" s="67"/>
      <c r="AG188" s="67"/>
      <c r="AH188" s="67"/>
      <c r="AI188" s="67"/>
      <c r="AJ188" s="67"/>
      <c r="AK188" s="67"/>
      <c r="AL188" s="67"/>
      <c r="AM188" s="67"/>
      <c r="AN188" s="67"/>
      <c r="AO188" s="67"/>
      <c r="IK188" s="41"/>
    </row>
    <row r="189" spans="1:245">
      <c r="A189" s="54">
        <f t="shared" si="9"/>
        <v>43831</v>
      </c>
      <c r="B189" s="54">
        <f t="shared" si="9"/>
        <v>43831</v>
      </c>
      <c r="C189" s="54">
        <f t="shared" si="9"/>
        <v>43831</v>
      </c>
      <c r="D189" s="47"/>
      <c r="F189" s="64">
        <v>43831</v>
      </c>
      <c r="G189" s="64">
        <v>43831</v>
      </c>
      <c r="H189" s="64">
        <v>43831</v>
      </c>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row>
    <row r="190" spans="1:245">
      <c r="A190" s="54">
        <f t="shared" si="9"/>
        <v>43831</v>
      </c>
      <c r="B190" s="54">
        <f t="shared" si="9"/>
        <v>43831</v>
      </c>
      <c r="C190" s="54">
        <f t="shared" si="9"/>
        <v>43831</v>
      </c>
      <c r="D190" s="47"/>
      <c r="F190" s="64">
        <v>43831</v>
      </c>
      <c r="G190" s="64">
        <v>43831</v>
      </c>
      <c r="H190" s="64">
        <v>43831</v>
      </c>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c r="AL190" s="47"/>
      <c r="AM190" s="47"/>
      <c r="AN190" s="47"/>
      <c r="AO190" s="47"/>
    </row>
    <row r="191" spans="1:245" s="61" customFormat="1">
      <c r="A191" s="61">
        <f t="shared" si="9"/>
        <v>43831</v>
      </c>
      <c r="B191" s="61">
        <f t="shared" si="9"/>
        <v>43831</v>
      </c>
      <c r="C191" s="61">
        <f t="shared" si="9"/>
        <v>43831</v>
      </c>
      <c r="D191" s="62"/>
      <c r="E191" s="63"/>
      <c r="F191" s="64">
        <v>43831</v>
      </c>
      <c r="G191" s="64">
        <v>43831</v>
      </c>
      <c r="H191" s="64">
        <v>43831</v>
      </c>
      <c r="I191" s="62"/>
      <c r="J191" s="62"/>
      <c r="K191" s="62"/>
      <c r="L191" s="62"/>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2"/>
      <c r="AL191" s="62"/>
      <c r="AM191" s="62"/>
      <c r="AN191" s="62"/>
      <c r="AO191" s="62"/>
      <c r="IK191" s="65"/>
    </row>
    <row r="192" spans="1:245" s="66" customFormat="1">
      <c r="A192" s="66">
        <f t="shared" si="9"/>
        <v>43831</v>
      </c>
      <c r="B192" s="66">
        <f t="shared" si="9"/>
        <v>43831</v>
      </c>
      <c r="C192" s="66">
        <f t="shared" si="9"/>
        <v>43831</v>
      </c>
      <c r="D192" s="67"/>
      <c r="E192" s="68"/>
      <c r="F192" s="64">
        <v>43831</v>
      </c>
      <c r="G192" s="64">
        <v>43831</v>
      </c>
      <c r="H192" s="64">
        <v>43831</v>
      </c>
      <c r="I192" s="67"/>
      <c r="J192" s="67"/>
      <c r="K192" s="67"/>
      <c r="L192" s="67"/>
      <c r="M192" s="67"/>
      <c r="N192" s="67"/>
      <c r="O192" s="67"/>
      <c r="P192" s="67"/>
      <c r="Q192" s="67"/>
      <c r="R192" s="67"/>
      <c r="S192" s="67"/>
      <c r="T192" s="67"/>
      <c r="U192" s="67"/>
      <c r="V192" s="67"/>
      <c r="W192" s="67"/>
      <c r="X192" s="67"/>
      <c r="Y192" s="67"/>
      <c r="Z192" s="67"/>
      <c r="AA192" s="67"/>
      <c r="AB192" s="67"/>
      <c r="AC192" s="67"/>
      <c r="AD192" s="67"/>
      <c r="AE192" s="67"/>
      <c r="AF192" s="67"/>
      <c r="AG192" s="67"/>
      <c r="AH192" s="67"/>
      <c r="AI192" s="67"/>
      <c r="AJ192" s="67"/>
      <c r="AK192" s="67"/>
      <c r="AL192" s="67"/>
      <c r="AM192" s="67"/>
      <c r="AN192" s="67"/>
      <c r="AO192" s="67"/>
      <c r="IK192" s="41"/>
    </row>
    <row r="193" spans="1:245">
      <c r="A193" s="54">
        <f t="shared" si="9"/>
        <v>43831</v>
      </c>
      <c r="B193" s="54">
        <f t="shared" si="9"/>
        <v>43831</v>
      </c>
      <c r="C193" s="54">
        <f t="shared" si="9"/>
        <v>43831</v>
      </c>
      <c r="D193" s="47"/>
      <c r="F193" s="64">
        <v>43831</v>
      </c>
      <c r="G193" s="64">
        <v>43831</v>
      </c>
      <c r="H193" s="64">
        <v>43831</v>
      </c>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c r="AL193" s="47"/>
      <c r="AM193" s="47"/>
      <c r="AN193" s="47"/>
      <c r="AO193" s="47"/>
    </row>
    <row r="194" spans="1:245">
      <c r="A194" s="54">
        <f t="shared" si="9"/>
        <v>43831</v>
      </c>
      <c r="B194" s="54">
        <f t="shared" si="9"/>
        <v>43831</v>
      </c>
      <c r="C194" s="54">
        <f t="shared" si="9"/>
        <v>43831</v>
      </c>
      <c r="D194" s="47"/>
      <c r="F194" s="64">
        <v>43831</v>
      </c>
      <c r="G194" s="64">
        <v>43831</v>
      </c>
      <c r="H194" s="64">
        <v>43831</v>
      </c>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c r="AL194" s="47"/>
      <c r="AM194" s="47"/>
      <c r="AN194" s="47"/>
      <c r="AO194" s="47"/>
    </row>
    <row r="195" spans="1:245" s="61" customFormat="1">
      <c r="A195" s="61">
        <f t="shared" si="9"/>
        <v>43831</v>
      </c>
      <c r="B195" s="61">
        <f t="shared" si="9"/>
        <v>43831</v>
      </c>
      <c r="C195" s="61">
        <f t="shared" si="9"/>
        <v>43831</v>
      </c>
      <c r="D195" s="62"/>
      <c r="E195" s="63"/>
      <c r="F195" s="64">
        <v>43831</v>
      </c>
      <c r="G195" s="64">
        <v>43831</v>
      </c>
      <c r="H195" s="64">
        <v>43831</v>
      </c>
      <c r="I195" s="62"/>
      <c r="J195" s="62"/>
      <c r="K195" s="62"/>
      <c r="L195" s="62"/>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2"/>
      <c r="AL195" s="62"/>
      <c r="AM195" s="62"/>
      <c r="AN195" s="62"/>
      <c r="AO195" s="62"/>
      <c r="IK195" s="65"/>
    </row>
    <row r="196" spans="1:245" s="66" customFormat="1">
      <c r="A196" s="66">
        <f t="shared" si="9"/>
        <v>43831</v>
      </c>
      <c r="B196" s="66">
        <f t="shared" si="9"/>
        <v>43831</v>
      </c>
      <c r="C196" s="66">
        <f t="shared" si="9"/>
        <v>43831</v>
      </c>
      <c r="D196" s="67"/>
      <c r="E196" s="68"/>
      <c r="F196" s="64">
        <v>43831</v>
      </c>
      <c r="G196" s="64">
        <v>43831</v>
      </c>
      <c r="H196" s="64">
        <v>43831</v>
      </c>
      <c r="I196" s="67"/>
      <c r="J196" s="67"/>
      <c r="K196" s="67"/>
      <c r="L196" s="67"/>
      <c r="M196" s="67"/>
      <c r="N196" s="67"/>
      <c r="O196" s="67"/>
      <c r="P196" s="67"/>
      <c r="Q196" s="67"/>
      <c r="R196" s="67"/>
      <c r="S196" s="67"/>
      <c r="T196" s="67"/>
      <c r="U196" s="67"/>
      <c r="V196" s="67"/>
      <c r="W196" s="67"/>
      <c r="X196" s="67"/>
      <c r="Y196" s="67"/>
      <c r="Z196" s="67"/>
      <c r="AA196" s="67"/>
      <c r="AB196" s="67"/>
      <c r="AC196" s="67"/>
      <c r="AD196" s="67"/>
      <c r="AE196" s="67"/>
      <c r="AF196" s="67"/>
      <c r="AG196" s="67"/>
      <c r="AH196" s="67"/>
      <c r="AI196" s="67"/>
      <c r="AJ196" s="67"/>
      <c r="AK196" s="67"/>
      <c r="AL196" s="67"/>
      <c r="AM196" s="67"/>
      <c r="AN196" s="67"/>
      <c r="AO196" s="67"/>
      <c r="IK196" s="41"/>
    </row>
    <row r="197" spans="1:245">
      <c r="A197" s="54">
        <f t="shared" si="9"/>
        <v>43831</v>
      </c>
      <c r="B197" s="54">
        <f t="shared" si="9"/>
        <v>43831</v>
      </c>
      <c r="C197" s="54">
        <f t="shared" si="9"/>
        <v>43831</v>
      </c>
      <c r="D197" s="47"/>
      <c r="F197" s="64">
        <v>43831</v>
      </c>
      <c r="G197" s="64">
        <v>43831</v>
      </c>
      <c r="H197" s="64">
        <v>43831</v>
      </c>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c r="AL197" s="47"/>
      <c r="AM197" s="47"/>
      <c r="AN197" s="47"/>
      <c r="AO197" s="47"/>
    </row>
    <row r="198" spans="1:245">
      <c r="A198" s="54">
        <f t="shared" si="9"/>
        <v>43831</v>
      </c>
      <c r="B198" s="54">
        <f t="shared" si="9"/>
        <v>43831</v>
      </c>
      <c r="C198" s="54">
        <f t="shared" si="9"/>
        <v>43831</v>
      </c>
      <c r="D198" s="47"/>
      <c r="F198" s="64">
        <v>43831</v>
      </c>
      <c r="G198" s="64">
        <v>43831</v>
      </c>
      <c r="H198" s="64">
        <v>43831</v>
      </c>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c r="AO198" s="47"/>
    </row>
    <row r="199" spans="1:245" s="61" customFormat="1">
      <c r="A199" s="61">
        <f t="shared" si="9"/>
        <v>43831</v>
      </c>
      <c r="B199" s="61">
        <f t="shared" si="9"/>
        <v>43831</v>
      </c>
      <c r="C199" s="61">
        <f t="shared" si="9"/>
        <v>43831</v>
      </c>
      <c r="D199" s="62"/>
      <c r="E199" s="63"/>
      <c r="F199" s="64">
        <v>43831</v>
      </c>
      <c r="G199" s="64">
        <v>43831</v>
      </c>
      <c r="H199" s="64">
        <v>43831</v>
      </c>
      <c r="I199" s="62"/>
      <c r="J199" s="62"/>
      <c r="K199" s="62"/>
      <c r="L199" s="62"/>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2"/>
      <c r="AL199" s="62"/>
      <c r="AM199" s="62"/>
      <c r="AN199" s="62"/>
      <c r="AO199" s="62"/>
      <c r="IK199" s="65"/>
    </row>
    <row r="200" spans="1:245" s="66" customFormat="1">
      <c r="A200" s="66">
        <f t="shared" si="9"/>
        <v>43831</v>
      </c>
      <c r="B200" s="66">
        <f t="shared" si="9"/>
        <v>43831</v>
      </c>
      <c r="C200" s="66">
        <f t="shared" si="9"/>
        <v>43831</v>
      </c>
      <c r="D200" s="67"/>
      <c r="E200" s="68"/>
      <c r="F200" s="64">
        <v>43831</v>
      </c>
      <c r="G200" s="64">
        <v>43831</v>
      </c>
      <c r="H200" s="64">
        <v>43831</v>
      </c>
      <c r="I200" s="67"/>
      <c r="J200" s="67"/>
      <c r="K200" s="67"/>
      <c r="L200" s="67"/>
      <c r="M200" s="67"/>
      <c r="N200" s="67"/>
      <c r="O200" s="67"/>
      <c r="P200" s="67"/>
      <c r="Q200" s="67"/>
      <c r="R200" s="67"/>
      <c r="S200" s="67"/>
      <c r="T200" s="67"/>
      <c r="U200" s="67"/>
      <c r="V200" s="67"/>
      <c r="W200" s="67"/>
      <c r="X200" s="67"/>
      <c r="Y200" s="67"/>
      <c r="Z200" s="67"/>
      <c r="AA200" s="67"/>
      <c r="AB200" s="67"/>
      <c r="AC200" s="67"/>
      <c r="AD200" s="67"/>
      <c r="AE200" s="67"/>
      <c r="AF200" s="67"/>
      <c r="AG200" s="67"/>
      <c r="AH200" s="67"/>
      <c r="AI200" s="67"/>
      <c r="AJ200" s="67"/>
      <c r="AK200" s="67"/>
      <c r="AL200" s="67"/>
      <c r="AM200" s="67"/>
      <c r="AN200" s="67"/>
      <c r="AO200" s="67"/>
      <c r="IK200" s="41"/>
    </row>
    <row r="201" spans="1:245" s="61" customFormat="1">
      <c r="A201" s="61">
        <f t="shared" si="9"/>
        <v>43831</v>
      </c>
      <c r="B201" s="61">
        <f t="shared" si="9"/>
        <v>43831</v>
      </c>
      <c r="C201" s="61">
        <f t="shared" si="9"/>
        <v>43831</v>
      </c>
      <c r="D201" s="62"/>
      <c r="E201" s="63"/>
      <c r="F201" s="64">
        <v>43831</v>
      </c>
      <c r="G201" s="64">
        <v>43831</v>
      </c>
      <c r="H201" s="64">
        <v>43831</v>
      </c>
      <c r="I201" s="62"/>
      <c r="J201" s="62"/>
      <c r="K201" s="62"/>
      <c r="L201" s="62"/>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2"/>
      <c r="AL201" s="62"/>
      <c r="AM201" s="62"/>
      <c r="AN201" s="62"/>
      <c r="AO201" s="62"/>
      <c r="IK201" s="65"/>
    </row>
    <row r="202" spans="1:245" s="66" customFormat="1">
      <c r="A202" s="66">
        <f t="shared" si="9"/>
        <v>43831</v>
      </c>
      <c r="B202" s="66">
        <f t="shared" si="9"/>
        <v>43831</v>
      </c>
      <c r="C202" s="66">
        <f t="shared" si="9"/>
        <v>43831</v>
      </c>
      <c r="D202" s="67"/>
      <c r="E202" s="68"/>
      <c r="F202" s="64">
        <v>43831</v>
      </c>
      <c r="G202" s="64">
        <v>43831</v>
      </c>
      <c r="H202" s="64">
        <v>43831</v>
      </c>
      <c r="I202" s="67"/>
      <c r="J202" s="67"/>
      <c r="K202" s="67"/>
      <c r="L202" s="67"/>
      <c r="M202" s="67"/>
      <c r="N202" s="67"/>
      <c r="O202" s="67"/>
      <c r="P202" s="67"/>
      <c r="Q202" s="67"/>
      <c r="R202" s="67"/>
      <c r="S202" s="67"/>
      <c r="T202" s="67"/>
      <c r="U202" s="67"/>
      <c r="V202" s="67"/>
      <c r="W202" s="67"/>
      <c r="X202" s="67"/>
      <c r="Y202" s="67"/>
      <c r="Z202" s="67"/>
      <c r="AA202" s="67"/>
      <c r="AB202" s="67"/>
      <c r="AC202" s="67"/>
      <c r="AD202" s="67"/>
      <c r="AE202" s="67"/>
      <c r="AF202" s="67"/>
      <c r="AG202" s="67"/>
      <c r="AH202" s="67"/>
      <c r="AI202" s="67"/>
      <c r="AJ202" s="67"/>
      <c r="AK202" s="67"/>
      <c r="AL202" s="67"/>
      <c r="AM202" s="67"/>
      <c r="AN202" s="67"/>
      <c r="AO202" s="67"/>
      <c r="IK202" s="41"/>
    </row>
  </sheetData>
  <sheetProtection selectLockedCells="1" selectUnlockedCells="1"/>
  <phoneticPr fontId="13" type="noConversion"/>
  <pageMargins left="0.27569444444444446" right="0.27569444444444446" top="0.35416666666666669" bottom="0.35416666666666669" header="0.51180555555555551" footer="0.5118055555555555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B73"/>
  <sheetViews>
    <sheetView tabSelected="1" topLeftCell="H1" zoomScale="90" zoomScaleNormal="90" workbookViewId="0">
      <selection activeCell="AB8" sqref="AB8"/>
    </sheetView>
  </sheetViews>
  <sheetFormatPr baseColWidth="10" defaultColWidth="11.5703125" defaultRowHeight="12.75"/>
  <cols>
    <col min="1" max="1" width="16.5703125" customWidth="1"/>
    <col min="2" max="32" width="4.7109375" customWidth="1"/>
    <col min="33" max="33" width="3.28515625" style="85" customWidth="1"/>
    <col min="34" max="39" width="11.5703125" style="85"/>
    <col min="40" max="40" width="3.5703125" style="85" customWidth="1"/>
    <col min="41" max="54" width="11.5703125" style="85"/>
  </cols>
  <sheetData>
    <row r="1" spans="1:54" s="85" customFormat="1"/>
    <row r="2" spans="1:54">
      <c r="A2" s="87">
        <f>B3</f>
        <v>42736</v>
      </c>
      <c r="B2" s="69" t="str">
        <f>IF(B3="","",UPPER(LEFT(TEXT(B3,"jjjj"),1)))</f>
        <v>D</v>
      </c>
      <c r="C2" s="69" t="str">
        <f t="shared" ref="C2:AF2" si="0">IF(C3="","",UPPER(LEFT(TEXT(C3,"jjjj"),1)))</f>
        <v>L</v>
      </c>
      <c r="D2" s="69" t="str">
        <f t="shared" si="0"/>
        <v>M</v>
      </c>
      <c r="E2" s="69" t="str">
        <f t="shared" si="0"/>
        <v>M</v>
      </c>
      <c r="F2" s="69" t="str">
        <f t="shared" si="0"/>
        <v>J</v>
      </c>
      <c r="G2" s="69" t="str">
        <f t="shared" si="0"/>
        <v>V</v>
      </c>
      <c r="H2" s="69" t="str">
        <f t="shared" si="0"/>
        <v>S</v>
      </c>
      <c r="I2" s="69" t="str">
        <f t="shared" si="0"/>
        <v>D</v>
      </c>
      <c r="J2" s="69" t="str">
        <f t="shared" si="0"/>
        <v>L</v>
      </c>
      <c r="K2" s="69" t="str">
        <f t="shared" si="0"/>
        <v>M</v>
      </c>
      <c r="L2" s="69" t="str">
        <f t="shared" si="0"/>
        <v>M</v>
      </c>
      <c r="M2" s="69" t="str">
        <f t="shared" si="0"/>
        <v>J</v>
      </c>
      <c r="N2" s="69" t="str">
        <f t="shared" si="0"/>
        <v>V</v>
      </c>
      <c r="O2" s="69" t="str">
        <f t="shared" si="0"/>
        <v>S</v>
      </c>
      <c r="P2" s="69" t="str">
        <f t="shared" si="0"/>
        <v>D</v>
      </c>
      <c r="Q2" s="69" t="str">
        <f t="shared" si="0"/>
        <v>L</v>
      </c>
      <c r="R2" s="69" t="str">
        <f t="shared" si="0"/>
        <v>M</v>
      </c>
      <c r="S2" s="69" t="str">
        <f t="shared" si="0"/>
        <v>M</v>
      </c>
      <c r="T2" s="69" t="str">
        <f t="shared" si="0"/>
        <v>J</v>
      </c>
      <c r="U2" s="69" t="str">
        <f t="shared" si="0"/>
        <v>V</v>
      </c>
      <c r="V2" s="69" t="str">
        <f t="shared" si="0"/>
        <v>S</v>
      </c>
      <c r="W2" s="69" t="str">
        <f t="shared" si="0"/>
        <v>D</v>
      </c>
      <c r="X2" s="69" t="str">
        <f t="shared" si="0"/>
        <v>L</v>
      </c>
      <c r="Y2" s="69" t="str">
        <f t="shared" si="0"/>
        <v>M</v>
      </c>
      <c r="Z2" s="69" t="str">
        <f t="shared" si="0"/>
        <v>M</v>
      </c>
      <c r="AA2" s="69" t="str">
        <f t="shared" si="0"/>
        <v>J</v>
      </c>
      <c r="AB2" s="69" t="str">
        <f t="shared" si="0"/>
        <v>V</v>
      </c>
      <c r="AC2" s="69" t="str">
        <f t="shared" si="0"/>
        <v>S</v>
      </c>
      <c r="AD2" s="69" t="str">
        <f t="shared" si="0"/>
        <v>D</v>
      </c>
      <c r="AE2" s="69" t="str">
        <f t="shared" si="0"/>
        <v>L</v>
      </c>
      <c r="AF2" s="69" t="str">
        <f t="shared" si="0"/>
        <v>M</v>
      </c>
    </row>
    <row r="3" spans="1:54" ht="15">
      <c r="A3" s="88"/>
      <c r="B3" s="71">
        <f>Calendrier!$E$4</f>
        <v>42736</v>
      </c>
      <c r="C3" s="71">
        <f t="shared" ref="C3:AF3" si="1">IF(B3="","",IF(MONTH(B3)=MONTH(B3+1),B3+1,""))</f>
        <v>42737</v>
      </c>
      <c r="D3" s="71">
        <f t="shared" si="1"/>
        <v>42738</v>
      </c>
      <c r="E3" s="71">
        <f t="shared" si="1"/>
        <v>42739</v>
      </c>
      <c r="F3" s="71">
        <f t="shared" si="1"/>
        <v>42740</v>
      </c>
      <c r="G3" s="71">
        <f t="shared" si="1"/>
        <v>42741</v>
      </c>
      <c r="H3" s="71">
        <f t="shared" si="1"/>
        <v>42742</v>
      </c>
      <c r="I3" s="71">
        <f t="shared" si="1"/>
        <v>42743</v>
      </c>
      <c r="J3" s="71">
        <f t="shared" si="1"/>
        <v>42744</v>
      </c>
      <c r="K3" s="71">
        <f t="shared" si="1"/>
        <v>42745</v>
      </c>
      <c r="L3" s="71">
        <f t="shared" si="1"/>
        <v>42746</v>
      </c>
      <c r="M3" s="71">
        <f t="shared" si="1"/>
        <v>42747</v>
      </c>
      <c r="N3" s="71">
        <f t="shared" si="1"/>
        <v>42748</v>
      </c>
      <c r="O3" s="71">
        <f t="shared" si="1"/>
        <v>42749</v>
      </c>
      <c r="P3" s="71">
        <f t="shared" si="1"/>
        <v>42750</v>
      </c>
      <c r="Q3" s="71">
        <f t="shared" si="1"/>
        <v>42751</v>
      </c>
      <c r="R3" s="71">
        <f t="shared" si="1"/>
        <v>42752</v>
      </c>
      <c r="S3" s="71">
        <f t="shared" si="1"/>
        <v>42753</v>
      </c>
      <c r="T3" s="71">
        <f t="shared" si="1"/>
        <v>42754</v>
      </c>
      <c r="U3" s="71">
        <f t="shared" si="1"/>
        <v>42755</v>
      </c>
      <c r="V3" s="71">
        <f t="shared" si="1"/>
        <v>42756</v>
      </c>
      <c r="W3" s="71">
        <f t="shared" si="1"/>
        <v>42757</v>
      </c>
      <c r="X3" s="71">
        <f t="shared" si="1"/>
        <v>42758</v>
      </c>
      <c r="Y3" s="71">
        <f t="shared" si="1"/>
        <v>42759</v>
      </c>
      <c r="Z3" s="71">
        <f t="shared" si="1"/>
        <v>42760</v>
      </c>
      <c r="AA3" s="71">
        <f t="shared" si="1"/>
        <v>42761</v>
      </c>
      <c r="AB3" s="71">
        <f t="shared" si="1"/>
        <v>42762</v>
      </c>
      <c r="AC3" s="71">
        <f t="shared" si="1"/>
        <v>42763</v>
      </c>
      <c r="AD3" s="71">
        <f t="shared" si="1"/>
        <v>42764</v>
      </c>
      <c r="AE3" s="71">
        <f t="shared" si="1"/>
        <v>42765</v>
      </c>
      <c r="AF3" s="72">
        <f t="shared" si="1"/>
        <v>42766</v>
      </c>
      <c r="AJ3" s="91" t="s">
        <v>110</v>
      </c>
    </row>
    <row r="4" spans="1:54" s="69" customFormat="1" ht="15">
      <c r="A4" s="88"/>
      <c r="I4" s="99"/>
      <c r="J4" s="99"/>
      <c r="K4" s="99"/>
      <c r="L4" s="99"/>
      <c r="M4" s="99"/>
      <c r="N4" s="99"/>
      <c r="AF4" s="70"/>
      <c r="AG4" s="85"/>
      <c r="AH4" s="85"/>
      <c r="AI4" s="89" t="s">
        <v>94</v>
      </c>
      <c r="AJ4" s="90" t="s">
        <v>95</v>
      </c>
      <c r="AK4" s="90" t="s">
        <v>96</v>
      </c>
      <c r="AL4" s="90" t="s">
        <v>97</v>
      </c>
      <c r="AM4" s="86"/>
      <c r="AN4" s="86"/>
      <c r="AO4" s="86"/>
      <c r="AP4" s="86"/>
      <c r="AQ4" s="86"/>
      <c r="AR4" s="86"/>
      <c r="AS4" s="86"/>
      <c r="AT4" s="86"/>
      <c r="AU4" s="86"/>
      <c r="AV4" s="86"/>
      <c r="AW4" s="86"/>
      <c r="AX4" s="86"/>
      <c r="AY4" s="86"/>
      <c r="AZ4" s="86"/>
      <c r="BA4" s="86"/>
      <c r="BB4" s="86"/>
    </row>
    <row r="5" spans="1:54" s="85" customFormat="1">
      <c r="AH5" s="85" t="s">
        <v>98</v>
      </c>
      <c r="AI5" s="92"/>
      <c r="AJ5" s="93">
        <f>COUNTIF(B4:AF4,"CP")</f>
        <v>0</v>
      </c>
      <c r="AK5" s="93"/>
      <c r="AL5" s="93"/>
    </row>
    <row r="6" spans="1:54">
      <c r="A6" s="87">
        <f>B7</f>
        <v>42767</v>
      </c>
      <c r="B6" s="69" t="str">
        <f t="shared" ref="B6:AF6" si="2">IF(B7="","",UPPER(LEFT(TEXT(B7,"jjjj"),1)))</f>
        <v>M</v>
      </c>
      <c r="C6" s="69" t="str">
        <f t="shared" si="2"/>
        <v>J</v>
      </c>
      <c r="D6" s="69" t="str">
        <f t="shared" si="2"/>
        <v>V</v>
      </c>
      <c r="E6" s="69" t="str">
        <f t="shared" si="2"/>
        <v>S</v>
      </c>
      <c r="F6" s="69" t="str">
        <f t="shared" si="2"/>
        <v>D</v>
      </c>
      <c r="G6" s="69" t="str">
        <f t="shared" si="2"/>
        <v>L</v>
      </c>
      <c r="H6" s="69" t="str">
        <f t="shared" si="2"/>
        <v>M</v>
      </c>
      <c r="I6" s="69" t="str">
        <f t="shared" si="2"/>
        <v>M</v>
      </c>
      <c r="J6" s="69" t="str">
        <f t="shared" si="2"/>
        <v>J</v>
      </c>
      <c r="K6" s="69" t="str">
        <f t="shared" si="2"/>
        <v>V</v>
      </c>
      <c r="L6" s="69" t="str">
        <f t="shared" si="2"/>
        <v>S</v>
      </c>
      <c r="M6" s="69" t="str">
        <f t="shared" si="2"/>
        <v>D</v>
      </c>
      <c r="N6" s="69" t="str">
        <f t="shared" si="2"/>
        <v>L</v>
      </c>
      <c r="O6" s="69" t="str">
        <f t="shared" si="2"/>
        <v>M</v>
      </c>
      <c r="P6" s="69" t="str">
        <f t="shared" si="2"/>
        <v>M</v>
      </c>
      <c r="Q6" s="69" t="str">
        <f t="shared" si="2"/>
        <v>J</v>
      </c>
      <c r="R6" s="69" t="str">
        <f t="shared" si="2"/>
        <v>V</v>
      </c>
      <c r="S6" s="69" t="str">
        <f t="shared" si="2"/>
        <v>S</v>
      </c>
      <c r="T6" s="69" t="str">
        <f t="shared" si="2"/>
        <v>D</v>
      </c>
      <c r="U6" s="69" t="str">
        <f t="shared" si="2"/>
        <v>L</v>
      </c>
      <c r="V6" s="69" t="str">
        <f t="shared" si="2"/>
        <v>M</v>
      </c>
      <c r="W6" s="69" t="str">
        <f t="shared" si="2"/>
        <v>M</v>
      </c>
      <c r="X6" s="69" t="str">
        <f t="shared" si="2"/>
        <v>J</v>
      </c>
      <c r="Y6" s="69" t="str">
        <f t="shared" si="2"/>
        <v>V</v>
      </c>
      <c r="Z6" s="69" t="str">
        <f t="shared" si="2"/>
        <v>S</v>
      </c>
      <c r="AA6" s="69" t="str">
        <f t="shared" si="2"/>
        <v>D</v>
      </c>
      <c r="AB6" s="69" t="str">
        <f t="shared" si="2"/>
        <v>L</v>
      </c>
      <c r="AC6" s="69" t="str">
        <f t="shared" si="2"/>
        <v>M</v>
      </c>
      <c r="AD6" s="69" t="str">
        <f t="shared" si="2"/>
        <v/>
      </c>
      <c r="AE6" s="69" t="str">
        <f t="shared" si="2"/>
        <v/>
      </c>
      <c r="AF6" s="69" t="str">
        <f t="shared" si="2"/>
        <v/>
      </c>
      <c r="AH6" s="85" t="s">
        <v>109</v>
      </c>
      <c r="AI6" s="92"/>
      <c r="AJ6" s="93">
        <f>COUNTIF(B8:AF8,"CP")</f>
        <v>0</v>
      </c>
      <c r="AK6" s="93"/>
      <c r="AL6" s="93"/>
    </row>
    <row r="7" spans="1:54">
      <c r="A7" s="88"/>
      <c r="B7" s="71">
        <f>DATE(YEAR(B3),MONTH(B3)+1, 1)</f>
        <v>42767</v>
      </c>
      <c r="C7" s="71">
        <f t="shared" ref="C7:AF7" si="3">IF(B7="","",IF(MONTH(B7)=MONTH(B7+1),B7+1,""))</f>
        <v>42768</v>
      </c>
      <c r="D7" s="71">
        <f t="shared" si="3"/>
        <v>42769</v>
      </c>
      <c r="E7" s="71">
        <f t="shared" si="3"/>
        <v>42770</v>
      </c>
      <c r="F7" s="71">
        <f t="shared" si="3"/>
        <v>42771</v>
      </c>
      <c r="G7" s="71">
        <f t="shared" si="3"/>
        <v>42772</v>
      </c>
      <c r="H7" s="71">
        <f t="shared" si="3"/>
        <v>42773</v>
      </c>
      <c r="I7" s="71">
        <f t="shared" si="3"/>
        <v>42774</v>
      </c>
      <c r="J7" s="71">
        <f t="shared" si="3"/>
        <v>42775</v>
      </c>
      <c r="K7" s="71">
        <f t="shared" si="3"/>
        <v>42776</v>
      </c>
      <c r="L7" s="71">
        <f t="shared" si="3"/>
        <v>42777</v>
      </c>
      <c r="M7" s="71">
        <f t="shared" si="3"/>
        <v>42778</v>
      </c>
      <c r="N7" s="71">
        <f t="shared" si="3"/>
        <v>42779</v>
      </c>
      <c r="O7" s="71">
        <f t="shared" si="3"/>
        <v>42780</v>
      </c>
      <c r="P7" s="71">
        <f t="shared" si="3"/>
        <v>42781</v>
      </c>
      <c r="Q7" s="71">
        <f t="shared" si="3"/>
        <v>42782</v>
      </c>
      <c r="R7" s="71">
        <f t="shared" si="3"/>
        <v>42783</v>
      </c>
      <c r="S7" s="71">
        <f t="shared" si="3"/>
        <v>42784</v>
      </c>
      <c r="T7" s="71">
        <f t="shared" si="3"/>
        <v>42785</v>
      </c>
      <c r="U7" s="71">
        <f t="shared" si="3"/>
        <v>42786</v>
      </c>
      <c r="V7" s="71">
        <f t="shared" si="3"/>
        <v>42787</v>
      </c>
      <c r="W7" s="71">
        <f t="shared" si="3"/>
        <v>42788</v>
      </c>
      <c r="X7" s="71">
        <f t="shared" si="3"/>
        <v>42789</v>
      </c>
      <c r="Y7" s="71">
        <f t="shared" si="3"/>
        <v>42790</v>
      </c>
      <c r="Z7" s="71">
        <f t="shared" si="3"/>
        <v>42791</v>
      </c>
      <c r="AA7" s="71">
        <f t="shared" si="3"/>
        <v>42792</v>
      </c>
      <c r="AB7" s="71">
        <f t="shared" si="3"/>
        <v>42793</v>
      </c>
      <c r="AC7" s="71">
        <f t="shared" si="3"/>
        <v>42794</v>
      </c>
      <c r="AD7" s="71" t="str">
        <f t="shared" si="3"/>
        <v/>
      </c>
      <c r="AE7" s="71" t="str">
        <f t="shared" si="3"/>
        <v/>
      </c>
      <c r="AF7" s="72" t="str">
        <f t="shared" si="3"/>
        <v/>
      </c>
      <c r="AH7" s="85" t="s">
        <v>99</v>
      </c>
      <c r="AI7" s="92"/>
      <c r="AJ7" s="93">
        <f>COUNTIF(B12:AF12,"CP")</f>
        <v>0</v>
      </c>
      <c r="AK7" s="93"/>
      <c r="AL7" s="93"/>
    </row>
    <row r="8" spans="1:54">
      <c r="A8" s="88"/>
      <c r="B8" s="69"/>
      <c r="C8" s="69"/>
      <c r="D8" s="69"/>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70"/>
      <c r="AH8" s="85" t="s">
        <v>100</v>
      </c>
      <c r="AI8" s="92"/>
      <c r="AJ8" s="93">
        <f>COUNTIF(B16:AF16,"CP")</f>
        <v>0</v>
      </c>
      <c r="AK8" s="93"/>
      <c r="AL8" s="93"/>
    </row>
    <row r="9" spans="1:54" s="85" customFormat="1">
      <c r="AH9" s="85" t="s">
        <v>101</v>
      </c>
      <c r="AI9" s="92"/>
      <c r="AJ9" s="93">
        <f>COUNTIF(B20:AF20,"CP")</f>
        <v>0</v>
      </c>
      <c r="AK9" s="93"/>
      <c r="AL9" s="93"/>
    </row>
    <row r="10" spans="1:54" ht="13.5" customHeight="1">
      <c r="A10" s="87">
        <f>B11</f>
        <v>42795</v>
      </c>
      <c r="B10" s="69" t="str">
        <f>IF(B11="","",UPPER(LEFT(TEXT(B11,"jjjj"),1)))</f>
        <v>M</v>
      </c>
      <c r="C10" s="69" t="str">
        <f t="shared" ref="C10:AF10" si="4">IF(C11="","",UPPER(LEFT(TEXT(C11,"jjjj"),1)))</f>
        <v>J</v>
      </c>
      <c r="D10" s="69" t="str">
        <f t="shared" si="4"/>
        <v>V</v>
      </c>
      <c r="E10" s="69" t="str">
        <f t="shared" si="4"/>
        <v>S</v>
      </c>
      <c r="F10" s="69" t="str">
        <f t="shared" si="4"/>
        <v>D</v>
      </c>
      <c r="G10" s="69" t="str">
        <f t="shared" si="4"/>
        <v>L</v>
      </c>
      <c r="H10" s="69" t="str">
        <f t="shared" si="4"/>
        <v>M</v>
      </c>
      <c r="I10" s="69" t="str">
        <f t="shared" si="4"/>
        <v>M</v>
      </c>
      <c r="J10" s="69" t="str">
        <f t="shared" si="4"/>
        <v>J</v>
      </c>
      <c r="K10" s="69" t="str">
        <f t="shared" si="4"/>
        <v>V</v>
      </c>
      <c r="L10" s="69" t="str">
        <f t="shared" si="4"/>
        <v>S</v>
      </c>
      <c r="M10" s="69" t="str">
        <f t="shared" si="4"/>
        <v>D</v>
      </c>
      <c r="N10" s="69" t="str">
        <f t="shared" si="4"/>
        <v>L</v>
      </c>
      <c r="O10" s="69" t="str">
        <f t="shared" si="4"/>
        <v>M</v>
      </c>
      <c r="P10" s="69" t="str">
        <f t="shared" si="4"/>
        <v>M</v>
      </c>
      <c r="Q10" s="69" t="str">
        <f t="shared" si="4"/>
        <v>J</v>
      </c>
      <c r="R10" s="69" t="str">
        <f t="shared" si="4"/>
        <v>V</v>
      </c>
      <c r="S10" s="69" t="str">
        <f t="shared" si="4"/>
        <v>S</v>
      </c>
      <c r="T10" s="69" t="str">
        <f t="shared" si="4"/>
        <v>D</v>
      </c>
      <c r="U10" s="69" t="str">
        <f t="shared" si="4"/>
        <v>L</v>
      </c>
      <c r="V10" s="69" t="str">
        <f t="shared" si="4"/>
        <v>M</v>
      </c>
      <c r="W10" s="69" t="str">
        <f t="shared" si="4"/>
        <v>M</v>
      </c>
      <c r="X10" s="69" t="str">
        <f t="shared" si="4"/>
        <v>J</v>
      </c>
      <c r="Y10" s="69" t="str">
        <f t="shared" si="4"/>
        <v>V</v>
      </c>
      <c r="Z10" s="69" t="str">
        <f t="shared" si="4"/>
        <v>S</v>
      </c>
      <c r="AA10" s="69" t="str">
        <f t="shared" si="4"/>
        <v>D</v>
      </c>
      <c r="AB10" s="69" t="str">
        <f t="shared" si="4"/>
        <v>L</v>
      </c>
      <c r="AC10" s="69" t="str">
        <f t="shared" si="4"/>
        <v>M</v>
      </c>
      <c r="AD10" s="69" t="str">
        <f t="shared" si="4"/>
        <v>M</v>
      </c>
      <c r="AE10" s="69" t="str">
        <f t="shared" si="4"/>
        <v>J</v>
      </c>
      <c r="AF10" s="69" t="str">
        <f t="shared" si="4"/>
        <v>V</v>
      </c>
      <c r="AH10" s="85" t="s">
        <v>102</v>
      </c>
      <c r="AI10" s="92"/>
      <c r="AJ10" s="93">
        <f>COUNTIF(B24:AF24,"CP")</f>
        <v>0</v>
      </c>
      <c r="AK10" s="93"/>
      <c r="AL10" s="93"/>
      <c r="AN10" s="95" t="s">
        <v>110</v>
      </c>
    </row>
    <row r="11" spans="1:54">
      <c r="A11" s="88"/>
      <c r="B11" s="71">
        <f>DATE(YEAR(B7),MONTH(B7)+1, 1)</f>
        <v>42795</v>
      </c>
      <c r="C11" s="71">
        <f t="shared" ref="C11" si="5">IF(B11="","",IF(MONTH(B11)=MONTH(B11+1),B11+1,""))</f>
        <v>42796</v>
      </c>
      <c r="D11" s="71">
        <f t="shared" ref="D11" si="6">IF(C11="","",IF(MONTH(C11)=MONTH(C11+1),C11+1,""))</f>
        <v>42797</v>
      </c>
      <c r="E11" s="71">
        <f t="shared" ref="E11" si="7">IF(D11="","",IF(MONTH(D11)=MONTH(D11+1),D11+1,""))</f>
        <v>42798</v>
      </c>
      <c r="F11" s="71">
        <f t="shared" ref="F11" si="8">IF(E11="","",IF(MONTH(E11)=MONTH(E11+1),E11+1,""))</f>
        <v>42799</v>
      </c>
      <c r="G11" s="71">
        <f t="shared" ref="G11" si="9">IF(F11="","",IF(MONTH(F11)=MONTH(F11+1),F11+1,""))</f>
        <v>42800</v>
      </c>
      <c r="H11" s="71">
        <f t="shared" ref="H11" si="10">IF(G11="","",IF(MONTH(G11)=MONTH(G11+1),G11+1,""))</f>
        <v>42801</v>
      </c>
      <c r="I11" s="71">
        <f t="shared" ref="I11" si="11">IF(H11="","",IF(MONTH(H11)=MONTH(H11+1),H11+1,""))</f>
        <v>42802</v>
      </c>
      <c r="J11" s="71">
        <f t="shared" ref="J11" si="12">IF(I11="","",IF(MONTH(I11)=MONTH(I11+1),I11+1,""))</f>
        <v>42803</v>
      </c>
      <c r="K11" s="71">
        <f t="shared" ref="K11" si="13">IF(J11="","",IF(MONTH(J11)=MONTH(J11+1),J11+1,""))</f>
        <v>42804</v>
      </c>
      <c r="L11" s="71">
        <f t="shared" ref="L11" si="14">IF(K11="","",IF(MONTH(K11)=MONTH(K11+1),K11+1,""))</f>
        <v>42805</v>
      </c>
      <c r="M11" s="71">
        <f t="shared" ref="M11" si="15">IF(L11="","",IF(MONTH(L11)=MONTH(L11+1),L11+1,""))</f>
        <v>42806</v>
      </c>
      <c r="N11" s="71">
        <f t="shared" ref="N11" si="16">IF(M11="","",IF(MONTH(M11)=MONTH(M11+1),M11+1,""))</f>
        <v>42807</v>
      </c>
      <c r="O11" s="71">
        <f t="shared" ref="O11" si="17">IF(N11="","",IF(MONTH(N11)=MONTH(N11+1),N11+1,""))</f>
        <v>42808</v>
      </c>
      <c r="P11" s="71">
        <f t="shared" ref="P11" si="18">IF(O11="","",IF(MONTH(O11)=MONTH(O11+1),O11+1,""))</f>
        <v>42809</v>
      </c>
      <c r="Q11" s="71">
        <f t="shared" ref="Q11" si="19">IF(P11="","",IF(MONTH(P11)=MONTH(P11+1),P11+1,""))</f>
        <v>42810</v>
      </c>
      <c r="R11" s="71">
        <f t="shared" ref="R11" si="20">IF(Q11="","",IF(MONTH(Q11)=MONTH(Q11+1),Q11+1,""))</f>
        <v>42811</v>
      </c>
      <c r="S11" s="71">
        <f t="shared" ref="S11" si="21">IF(R11="","",IF(MONTH(R11)=MONTH(R11+1),R11+1,""))</f>
        <v>42812</v>
      </c>
      <c r="T11" s="71">
        <f t="shared" ref="T11" si="22">IF(S11="","",IF(MONTH(S11)=MONTH(S11+1),S11+1,""))</f>
        <v>42813</v>
      </c>
      <c r="U11" s="71">
        <f t="shared" ref="U11" si="23">IF(T11="","",IF(MONTH(T11)=MONTH(T11+1),T11+1,""))</f>
        <v>42814</v>
      </c>
      <c r="V11" s="71">
        <f t="shared" ref="V11" si="24">IF(U11="","",IF(MONTH(U11)=MONTH(U11+1),U11+1,""))</f>
        <v>42815</v>
      </c>
      <c r="W11" s="71">
        <f t="shared" ref="W11" si="25">IF(V11="","",IF(MONTH(V11)=MONTH(V11+1),V11+1,""))</f>
        <v>42816</v>
      </c>
      <c r="X11" s="71">
        <f t="shared" ref="X11" si="26">IF(W11="","",IF(MONTH(W11)=MONTH(W11+1),W11+1,""))</f>
        <v>42817</v>
      </c>
      <c r="Y11" s="71">
        <f t="shared" ref="Y11" si="27">IF(X11="","",IF(MONTH(X11)=MONTH(X11+1),X11+1,""))</f>
        <v>42818</v>
      </c>
      <c r="Z11" s="71">
        <f t="shared" ref="Z11" si="28">IF(Y11="","",IF(MONTH(Y11)=MONTH(Y11+1),Y11+1,""))</f>
        <v>42819</v>
      </c>
      <c r="AA11" s="71">
        <f t="shared" ref="AA11" si="29">IF(Z11="","",IF(MONTH(Z11)=MONTH(Z11+1),Z11+1,""))</f>
        <v>42820</v>
      </c>
      <c r="AB11" s="71">
        <f t="shared" ref="AB11" si="30">IF(AA11="","",IF(MONTH(AA11)=MONTH(AA11+1),AA11+1,""))</f>
        <v>42821</v>
      </c>
      <c r="AC11" s="71">
        <f t="shared" ref="AC11" si="31">IF(AB11="","",IF(MONTH(AB11)=MONTH(AB11+1),AB11+1,""))</f>
        <v>42822</v>
      </c>
      <c r="AD11" s="71">
        <f t="shared" ref="AD11" si="32">IF(AC11="","",IF(MONTH(AC11)=MONTH(AC11+1),AC11+1,""))</f>
        <v>42823</v>
      </c>
      <c r="AE11" s="71">
        <f t="shared" ref="AE11" si="33">IF(AD11="","",IF(MONTH(AD11)=MONTH(AD11+1),AD11+1,""))</f>
        <v>42824</v>
      </c>
      <c r="AF11" s="72">
        <f t="shared" ref="AF11" si="34">IF(AE11="","",IF(MONTH(AE11)=MONTH(AE11+1),AE11+1,""))</f>
        <v>42825</v>
      </c>
      <c r="AH11" s="85" t="s">
        <v>103</v>
      </c>
      <c r="AI11" s="92"/>
      <c r="AJ11" s="93">
        <f>COUNTIF(B28:AF28,"CP")</f>
        <v>0</v>
      </c>
      <c r="AK11" s="93"/>
      <c r="AL11" s="93"/>
    </row>
    <row r="12" spans="1:54" ht="13.5" customHeight="1">
      <c r="A12" s="88"/>
      <c r="B12" s="69"/>
      <c r="C12" s="69"/>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70"/>
      <c r="AH12" s="85" t="s">
        <v>104</v>
      </c>
      <c r="AI12" s="92"/>
      <c r="AJ12" s="93">
        <f>COUNTIF(B32:AF32,"CP")</f>
        <v>0</v>
      </c>
      <c r="AK12" s="93"/>
      <c r="AL12" s="93"/>
      <c r="AN12" s="96" t="s">
        <v>113</v>
      </c>
    </row>
    <row r="13" spans="1:54" s="85" customFormat="1">
      <c r="AH13" s="85" t="s">
        <v>105</v>
      </c>
      <c r="AI13" s="92"/>
      <c r="AJ13" s="93">
        <f>COUNTIF(B36:AF36,"CP")</f>
        <v>0</v>
      </c>
      <c r="AK13" s="93"/>
      <c r="AL13" s="93"/>
    </row>
    <row r="14" spans="1:54">
      <c r="A14" s="87">
        <f>B15</f>
        <v>42826</v>
      </c>
      <c r="B14" s="69" t="str">
        <f>IF(B15="","",UPPER(LEFT(TEXT(B15,"jjjj"),1)))</f>
        <v>S</v>
      </c>
      <c r="C14" s="69" t="str">
        <f t="shared" ref="C14:AF14" si="35">IF(C15="","",UPPER(LEFT(TEXT(C15,"jjjj"),1)))</f>
        <v>D</v>
      </c>
      <c r="D14" s="69" t="str">
        <f t="shared" si="35"/>
        <v>L</v>
      </c>
      <c r="E14" s="69" t="str">
        <f t="shared" si="35"/>
        <v>M</v>
      </c>
      <c r="F14" s="69" t="str">
        <f t="shared" si="35"/>
        <v>M</v>
      </c>
      <c r="G14" s="69" t="str">
        <f t="shared" si="35"/>
        <v>J</v>
      </c>
      <c r="H14" s="69" t="str">
        <f t="shared" si="35"/>
        <v>V</v>
      </c>
      <c r="I14" s="69" t="str">
        <f t="shared" si="35"/>
        <v>S</v>
      </c>
      <c r="J14" s="69" t="str">
        <f t="shared" si="35"/>
        <v>D</v>
      </c>
      <c r="K14" s="69" t="str">
        <f t="shared" si="35"/>
        <v>L</v>
      </c>
      <c r="L14" s="69" t="str">
        <f t="shared" si="35"/>
        <v>M</v>
      </c>
      <c r="M14" s="69" t="str">
        <f t="shared" si="35"/>
        <v>M</v>
      </c>
      <c r="N14" s="69" t="str">
        <f t="shared" si="35"/>
        <v>J</v>
      </c>
      <c r="O14" s="69" t="str">
        <f t="shared" si="35"/>
        <v>V</v>
      </c>
      <c r="P14" s="69" t="str">
        <f t="shared" si="35"/>
        <v>S</v>
      </c>
      <c r="Q14" s="69" t="str">
        <f t="shared" si="35"/>
        <v>D</v>
      </c>
      <c r="R14" s="69" t="str">
        <f t="shared" si="35"/>
        <v>L</v>
      </c>
      <c r="S14" s="69" t="str">
        <f t="shared" si="35"/>
        <v>M</v>
      </c>
      <c r="T14" s="69" t="str">
        <f t="shared" si="35"/>
        <v>M</v>
      </c>
      <c r="U14" s="69" t="str">
        <f t="shared" si="35"/>
        <v>J</v>
      </c>
      <c r="V14" s="69" t="str">
        <f t="shared" si="35"/>
        <v>V</v>
      </c>
      <c r="W14" s="69" t="str">
        <f t="shared" si="35"/>
        <v>S</v>
      </c>
      <c r="X14" s="69" t="str">
        <f t="shared" si="35"/>
        <v>D</v>
      </c>
      <c r="Y14" s="69" t="str">
        <f t="shared" si="35"/>
        <v>L</v>
      </c>
      <c r="Z14" s="69" t="str">
        <f t="shared" si="35"/>
        <v>M</v>
      </c>
      <c r="AA14" s="69" t="str">
        <f t="shared" si="35"/>
        <v>M</v>
      </c>
      <c r="AB14" s="69" t="str">
        <f t="shared" si="35"/>
        <v>J</v>
      </c>
      <c r="AC14" s="69" t="str">
        <f t="shared" si="35"/>
        <v>V</v>
      </c>
      <c r="AD14" s="69" t="str">
        <f t="shared" si="35"/>
        <v>S</v>
      </c>
      <c r="AE14" s="69" t="str">
        <f t="shared" si="35"/>
        <v>D</v>
      </c>
      <c r="AF14" s="69" t="str">
        <f t="shared" si="35"/>
        <v/>
      </c>
      <c r="AH14" s="85" t="s">
        <v>106</v>
      </c>
      <c r="AI14" s="92"/>
      <c r="AJ14" s="93">
        <f>COUNTIF(B40:AF40,"CP")</f>
        <v>0</v>
      </c>
      <c r="AK14" s="93"/>
      <c r="AL14" s="93"/>
      <c r="AN14" s="97" t="s">
        <v>114</v>
      </c>
    </row>
    <row r="15" spans="1:54">
      <c r="A15" s="88"/>
      <c r="B15" s="71">
        <f>DATE(YEAR(B11),MONTH(B11)+1, 1)</f>
        <v>42826</v>
      </c>
      <c r="C15" s="71">
        <f t="shared" ref="C15" si="36">IF(B15="","",IF(MONTH(B15)=MONTH(B15+1),B15+1,""))</f>
        <v>42827</v>
      </c>
      <c r="D15" s="71">
        <f t="shared" ref="D15" si="37">IF(C15="","",IF(MONTH(C15)=MONTH(C15+1),C15+1,""))</f>
        <v>42828</v>
      </c>
      <c r="E15" s="71">
        <f t="shared" ref="E15" si="38">IF(D15="","",IF(MONTH(D15)=MONTH(D15+1),D15+1,""))</f>
        <v>42829</v>
      </c>
      <c r="F15" s="71">
        <f t="shared" ref="F15" si="39">IF(E15="","",IF(MONTH(E15)=MONTH(E15+1),E15+1,""))</f>
        <v>42830</v>
      </c>
      <c r="G15" s="71">
        <f t="shared" ref="G15" si="40">IF(F15="","",IF(MONTH(F15)=MONTH(F15+1),F15+1,""))</f>
        <v>42831</v>
      </c>
      <c r="H15" s="71">
        <f t="shared" ref="H15" si="41">IF(G15="","",IF(MONTH(G15)=MONTH(G15+1),G15+1,""))</f>
        <v>42832</v>
      </c>
      <c r="I15" s="71">
        <f t="shared" ref="I15" si="42">IF(H15="","",IF(MONTH(H15)=MONTH(H15+1),H15+1,""))</f>
        <v>42833</v>
      </c>
      <c r="J15" s="71">
        <f t="shared" ref="J15" si="43">IF(I15="","",IF(MONTH(I15)=MONTH(I15+1),I15+1,""))</f>
        <v>42834</v>
      </c>
      <c r="K15" s="71">
        <f t="shared" ref="K15" si="44">IF(J15="","",IF(MONTH(J15)=MONTH(J15+1),J15+1,""))</f>
        <v>42835</v>
      </c>
      <c r="L15" s="71">
        <f t="shared" ref="L15" si="45">IF(K15="","",IF(MONTH(K15)=MONTH(K15+1),K15+1,""))</f>
        <v>42836</v>
      </c>
      <c r="M15" s="71">
        <f t="shared" ref="M15" si="46">IF(L15="","",IF(MONTH(L15)=MONTH(L15+1),L15+1,""))</f>
        <v>42837</v>
      </c>
      <c r="N15" s="71">
        <f t="shared" ref="N15" si="47">IF(M15="","",IF(MONTH(M15)=MONTH(M15+1),M15+1,""))</f>
        <v>42838</v>
      </c>
      <c r="O15" s="71">
        <f t="shared" ref="O15" si="48">IF(N15="","",IF(MONTH(N15)=MONTH(N15+1),N15+1,""))</f>
        <v>42839</v>
      </c>
      <c r="P15" s="71">
        <f t="shared" ref="P15" si="49">IF(O15="","",IF(MONTH(O15)=MONTH(O15+1),O15+1,""))</f>
        <v>42840</v>
      </c>
      <c r="Q15" s="71">
        <f t="shared" ref="Q15" si="50">IF(P15="","",IF(MONTH(P15)=MONTH(P15+1),P15+1,""))</f>
        <v>42841</v>
      </c>
      <c r="R15" s="71">
        <f t="shared" ref="R15" si="51">IF(Q15="","",IF(MONTH(Q15)=MONTH(Q15+1),Q15+1,""))</f>
        <v>42842</v>
      </c>
      <c r="S15" s="71">
        <f t="shared" ref="S15" si="52">IF(R15="","",IF(MONTH(R15)=MONTH(R15+1),R15+1,""))</f>
        <v>42843</v>
      </c>
      <c r="T15" s="71">
        <f t="shared" ref="T15" si="53">IF(S15="","",IF(MONTH(S15)=MONTH(S15+1),S15+1,""))</f>
        <v>42844</v>
      </c>
      <c r="U15" s="71">
        <f t="shared" ref="U15" si="54">IF(T15="","",IF(MONTH(T15)=MONTH(T15+1),T15+1,""))</f>
        <v>42845</v>
      </c>
      <c r="V15" s="71">
        <f t="shared" ref="V15" si="55">IF(U15="","",IF(MONTH(U15)=MONTH(U15+1),U15+1,""))</f>
        <v>42846</v>
      </c>
      <c r="W15" s="71">
        <f t="shared" ref="W15" si="56">IF(V15="","",IF(MONTH(V15)=MONTH(V15+1),V15+1,""))</f>
        <v>42847</v>
      </c>
      <c r="X15" s="71">
        <f t="shared" ref="X15" si="57">IF(W15="","",IF(MONTH(W15)=MONTH(W15+1),W15+1,""))</f>
        <v>42848</v>
      </c>
      <c r="Y15" s="71">
        <f t="shared" ref="Y15" si="58">IF(X15="","",IF(MONTH(X15)=MONTH(X15+1),X15+1,""))</f>
        <v>42849</v>
      </c>
      <c r="Z15" s="71">
        <f t="shared" ref="Z15" si="59">IF(Y15="","",IF(MONTH(Y15)=MONTH(Y15+1),Y15+1,""))</f>
        <v>42850</v>
      </c>
      <c r="AA15" s="71">
        <f t="shared" ref="AA15" si="60">IF(Z15="","",IF(MONTH(Z15)=MONTH(Z15+1),Z15+1,""))</f>
        <v>42851</v>
      </c>
      <c r="AB15" s="71">
        <f t="shared" ref="AB15" si="61">IF(AA15="","",IF(MONTH(AA15)=MONTH(AA15+1),AA15+1,""))</f>
        <v>42852</v>
      </c>
      <c r="AC15" s="71">
        <f t="shared" ref="AC15" si="62">IF(AB15="","",IF(MONTH(AB15)=MONTH(AB15+1),AB15+1,""))</f>
        <v>42853</v>
      </c>
      <c r="AD15" s="71">
        <f t="shared" ref="AD15" si="63">IF(AC15="","",IF(MONTH(AC15)=MONTH(AC15+1),AC15+1,""))</f>
        <v>42854</v>
      </c>
      <c r="AE15" s="71">
        <f t="shared" ref="AE15" si="64">IF(AD15="","",IF(MONTH(AD15)=MONTH(AD15+1),AD15+1,""))</f>
        <v>42855</v>
      </c>
      <c r="AF15" s="72" t="str">
        <f t="shared" ref="AF15" si="65">IF(AE15="","",IF(MONTH(AE15)=MONTH(AE15+1),AE15+1,""))</f>
        <v/>
      </c>
      <c r="AH15" s="85" t="s">
        <v>107</v>
      </c>
      <c r="AI15" s="92"/>
      <c r="AJ15" s="93">
        <f>COUNTIF(B44:AF44,"CP")</f>
        <v>0</v>
      </c>
      <c r="AK15" s="93"/>
      <c r="AL15" s="93"/>
    </row>
    <row r="16" spans="1:54" ht="15">
      <c r="A16" s="88"/>
      <c r="B16" s="69"/>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70"/>
      <c r="AH16" s="85" t="s">
        <v>108</v>
      </c>
      <c r="AI16" s="92"/>
      <c r="AJ16" s="93">
        <f>COUNTIF(B48:AF48,"CP")</f>
        <v>0</v>
      </c>
      <c r="AK16" s="94"/>
      <c r="AL16" s="94"/>
      <c r="AN16" s="98" t="s">
        <v>115</v>
      </c>
    </row>
    <row r="17" spans="1:38" s="85" customFormat="1"/>
    <row r="18" spans="1:38" ht="15">
      <c r="A18" s="87">
        <f>B19</f>
        <v>42856</v>
      </c>
      <c r="B18" s="69" t="str">
        <f>IF(B19="","",UPPER(LEFT(TEXT(B19,"jjjj"),1)))</f>
        <v>L</v>
      </c>
      <c r="C18" s="69" t="str">
        <f t="shared" ref="C18:AF18" si="66">IF(C19="","",UPPER(LEFT(TEXT(C19,"jjjj"),1)))</f>
        <v>M</v>
      </c>
      <c r="D18" s="69" t="str">
        <f t="shared" si="66"/>
        <v>M</v>
      </c>
      <c r="E18" s="69" t="str">
        <f t="shared" si="66"/>
        <v>J</v>
      </c>
      <c r="F18" s="69" t="str">
        <f t="shared" si="66"/>
        <v>V</v>
      </c>
      <c r="G18" s="69" t="str">
        <f t="shared" si="66"/>
        <v>S</v>
      </c>
      <c r="H18" s="69" t="str">
        <f t="shared" si="66"/>
        <v>D</v>
      </c>
      <c r="I18" s="69" t="str">
        <f t="shared" si="66"/>
        <v>L</v>
      </c>
      <c r="J18" s="69" t="str">
        <f t="shared" si="66"/>
        <v>M</v>
      </c>
      <c r="K18" s="69" t="str">
        <f t="shared" si="66"/>
        <v>M</v>
      </c>
      <c r="L18" s="69" t="str">
        <f t="shared" si="66"/>
        <v>J</v>
      </c>
      <c r="M18" s="69" t="str">
        <f t="shared" si="66"/>
        <v>V</v>
      </c>
      <c r="N18" s="69" t="str">
        <f t="shared" si="66"/>
        <v>S</v>
      </c>
      <c r="O18" s="69" t="str">
        <f t="shared" si="66"/>
        <v>D</v>
      </c>
      <c r="P18" s="69" t="str">
        <f t="shared" si="66"/>
        <v>L</v>
      </c>
      <c r="Q18" s="69" t="str">
        <f t="shared" si="66"/>
        <v>M</v>
      </c>
      <c r="R18" s="69" t="str">
        <f t="shared" si="66"/>
        <v>M</v>
      </c>
      <c r="S18" s="69" t="str">
        <f t="shared" si="66"/>
        <v>J</v>
      </c>
      <c r="T18" s="69" t="str">
        <f t="shared" si="66"/>
        <v>V</v>
      </c>
      <c r="U18" s="69" t="str">
        <f t="shared" si="66"/>
        <v>S</v>
      </c>
      <c r="V18" s="69" t="str">
        <f t="shared" si="66"/>
        <v>D</v>
      </c>
      <c r="W18" s="69" t="str">
        <f t="shared" si="66"/>
        <v>L</v>
      </c>
      <c r="X18" s="69" t="str">
        <f t="shared" si="66"/>
        <v>M</v>
      </c>
      <c r="Y18" s="69" t="str">
        <f t="shared" si="66"/>
        <v>M</v>
      </c>
      <c r="Z18" s="69" t="str">
        <f t="shared" si="66"/>
        <v>J</v>
      </c>
      <c r="AA18" s="69" t="str">
        <f t="shared" si="66"/>
        <v>V</v>
      </c>
      <c r="AB18" s="69" t="str">
        <f t="shared" si="66"/>
        <v>S</v>
      </c>
      <c r="AC18" s="69" t="str">
        <f t="shared" si="66"/>
        <v>D</v>
      </c>
      <c r="AD18" s="69" t="str">
        <f t="shared" si="66"/>
        <v>L</v>
      </c>
      <c r="AE18" s="69" t="str">
        <f t="shared" si="66"/>
        <v>M</v>
      </c>
      <c r="AF18" s="69" t="str">
        <f t="shared" si="66"/>
        <v>M</v>
      </c>
      <c r="AJ18" s="91" t="s">
        <v>111</v>
      </c>
    </row>
    <row r="19" spans="1:38">
      <c r="A19" s="88"/>
      <c r="B19" s="71">
        <f>DATE(YEAR(B15),MONTH(B15)+1, 1)</f>
        <v>42856</v>
      </c>
      <c r="C19" s="71">
        <f t="shared" ref="C19" si="67">IF(B19="","",IF(MONTH(B19)=MONTH(B19+1),B19+1,""))</f>
        <v>42857</v>
      </c>
      <c r="D19" s="71">
        <f t="shared" ref="D19" si="68">IF(C19="","",IF(MONTH(C19)=MONTH(C19+1),C19+1,""))</f>
        <v>42858</v>
      </c>
      <c r="E19" s="71">
        <f t="shared" ref="E19" si="69">IF(D19="","",IF(MONTH(D19)=MONTH(D19+1),D19+1,""))</f>
        <v>42859</v>
      </c>
      <c r="F19" s="71">
        <f t="shared" ref="F19" si="70">IF(E19="","",IF(MONTH(E19)=MONTH(E19+1),E19+1,""))</f>
        <v>42860</v>
      </c>
      <c r="G19" s="71">
        <f t="shared" ref="G19" si="71">IF(F19="","",IF(MONTH(F19)=MONTH(F19+1),F19+1,""))</f>
        <v>42861</v>
      </c>
      <c r="H19" s="71">
        <f t="shared" ref="H19" si="72">IF(G19="","",IF(MONTH(G19)=MONTH(G19+1),G19+1,""))</f>
        <v>42862</v>
      </c>
      <c r="I19" s="71">
        <f t="shared" ref="I19" si="73">IF(H19="","",IF(MONTH(H19)=MONTH(H19+1),H19+1,""))</f>
        <v>42863</v>
      </c>
      <c r="J19" s="71">
        <f t="shared" ref="J19" si="74">IF(I19="","",IF(MONTH(I19)=MONTH(I19+1),I19+1,""))</f>
        <v>42864</v>
      </c>
      <c r="K19" s="71">
        <f t="shared" ref="K19" si="75">IF(J19="","",IF(MONTH(J19)=MONTH(J19+1),J19+1,""))</f>
        <v>42865</v>
      </c>
      <c r="L19" s="71">
        <f t="shared" ref="L19" si="76">IF(K19="","",IF(MONTH(K19)=MONTH(K19+1),K19+1,""))</f>
        <v>42866</v>
      </c>
      <c r="M19" s="71">
        <f t="shared" ref="M19" si="77">IF(L19="","",IF(MONTH(L19)=MONTH(L19+1),L19+1,""))</f>
        <v>42867</v>
      </c>
      <c r="N19" s="71">
        <f t="shared" ref="N19" si="78">IF(M19="","",IF(MONTH(M19)=MONTH(M19+1),M19+1,""))</f>
        <v>42868</v>
      </c>
      <c r="O19" s="71">
        <f t="shared" ref="O19" si="79">IF(N19="","",IF(MONTH(N19)=MONTH(N19+1),N19+1,""))</f>
        <v>42869</v>
      </c>
      <c r="P19" s="71">
        <f t="shared" ref="P19" si="80">IF(O19="","",IF(MONTH(O19)=MONTH(O19+1),O19+1,""))</f>
        <v>42870</v>
      </c>
      <c r="Q19" s="71">
        <f t="shared" ref="Q19" si="81">IF(P19="","",IF(MONTH(P19)=MONTH(P19+1),P19+1,""))</f>
        <v>42871</v>
      </c>
      <c r="R19" s="71">
        <f t="shared" ref="R19" si="82">IF(Q19="","",IF(MONTH(Q19)=MONTH(Q19+1),Q19+1,""))</f>
        <v>42872</v>
      </c>
      <c r="S19" s="71">
        <f t="shared" ref="S19" si="83">IF(R19="","",IF(MONTH(R19)=MONTH(R19+1),R19+1,""))</f>
        <v>42873</v>
      </c>
      <c r="T19" s="71">
        <f t="shared" ref="T19" si="84">IF(S19="","",IF(MONTH(S19)=MONTH(S19+1),S19+1,""))</f>
        <v>42874</v>
      </c>
      <c r="U19" s="71">
        <f t="shared" ref="U19" si="85">IF(T19="","",IF(MONTH(T19)=MONTH(T19+1),T19+1,""))</f>
        <v>42875</v>
      </c>
      <c r="V19" s="71">
        <f t="shared" ref="V19" si="86">IF(U19="","",IF(MONTH(U19)=MONTH(U19+1),U19+1,""))</f>
        <v>42876</v>
      </c>
      <c r="W19" s="71">
        <f t="shared" ref="W19" si="87">IF(V19="","",IF(MONTH(V19)=MONTH(V19+1),V19+1,""))</f>
        <v>42877</v>
      </c>
      <c r="X19" s="71">
        <f t="shared" ref="X19" si="88">IF(W19="","",IF(MONTH(W19)=MONTH(W19+1),W19+1,""))</f>
        <v>42878</v>
      </c>
      <c r="Y19" s="71">
        <f t="shared" ref="Y19" si="89">IF(X19="","",IF(MONTH(X19)=MONTH(X19+1),X19+1,""))</f>
        <v>42879</v>
      </c>
      <c r="Z19" s="71">
        <f t="shared" ref="Z19" si="90">IF(Y19="","",IF(MONTH(Y19)=MONTH(Y19+1),Y19+1,""))</f>
        <v>42880</v>
      </c>
      <c r="AA19" s="71">
        <f t="shared" ref="AA19" si="91">IF(Z19="","",IF(MONTH(Z19)=MONTH(Z19+1),Z19+1,""))</f>
        <v>42881</v>
      </c>
      <c r="AB19" s="71">
        <f t="shared" ref="AB19" si="92">IF(AA19="","",IF(MONTH(AA19)=MONTH(AA19+1),AA19+1,""))</f>
        <v>42882</v>
      </c>
      <c r="AC19" s="71">
        <f t="shared" ref="AC19" si="93">IF(AB19="","",IF(MONTH(AB19)=MONTH(AB19+1),AB19+1,""))</f>
        <v>42883</v>
      </c>
      <c r="AD19" s="71">
        <f t="shared" ref="AD19" si="94">IF(AC19="","",IF(MONTH(AC19)=MONTH(AC19+1),AC19+1,""))</f>
        <v>42884</v>
      </c>
      <c r="AE19" s="71">
        <f t="shared" ref="AE19" si="95">IF(AD19="","",IF(MONTH(AD19)=MONTH(AD19+1),AD19+1,""))</f>
        <v>42885</v>
      </c>
      <c r="AF19" s="72">
        <f t="shared" ref="AF19" si="96">IF(AE19="","",IF(MONTH(AE19)=MONTH(AE19+1),AE19+1,""))</f>
        <v>42886</v>
      </c>
      <c r="AI19" s="89" t="s">
        <v>94</v>
      </c>
      <c r="AJ19" s="90" t="s">
        <v>95</v>
      </c>
      <c r="AK19" s="90" t="s">
        <v>96</v>
      </c>
      <c r="AL19" s="90" t="s">
        <v>97</v>
      </c>
    </row>
    <row r="20" spans="1:38">
      <c r="A20" s="88"/>
      <c r="B20" s="69"/>
      <c r="C20" s="69"/>
      <c r="D20" s="69"/>
      <c r="E20" s="69"/>
      <c r="F20" s="69"/>
      <c r="G20" s="69"/>
      <c r="H20" s="69"/>
      <c r="I20" s="69"/>
      <c r="J20" s="69"/>
      <c r="K20" s="69"/>
      <c r="L20" s="69"/>
      <c r="M20" s="69"/>
      <c r="N20" s="69"/>
      <c r="O20" s="69"/>
      <c r="P20" s="69"/>
      <c r="Q20" s="69"/>
      <c r="R20" s="69"/>
      <c r="S20" s="69"/>
      <c r="T20" s="69"/>
      <c r="U20" s="69"/>
      <c r="V20" s="69"/>
      <c r="W20" s="69"/>
      <c r="X20" s="69"/>
      <c r="Y20" s="69"/>
      <c r="Z20" s="69"/>
      <c r="AA20" s="69"/>
      <c r="AB20" s="69"/>
      <c r="AC20" s="69"/>
      <c r="AD20" s="69"/>
      <c r="AE20" s="69"/>
      <c r="AF20" s="70"/>
      <c r="AH20" s="85" t="s">
        <v>98</v>
      </c>
      <c r="AI20" s="92"/>
      <c r="AJ20" s="93"/>
      <c r="AK20" s="93"/>
      <c r="AL20" s="93"/>
    </row>
    <row r="21" spans="1:38" s="85" customFormat="1">
      <c r="AH21" s="85" t="s">
        <v>109</v>
      </c>
      <c r="AI21" s="92"/>
      <c r="AJ21" s="93"/>
      <c r="AK21" s="93"/>
      <c r="AL21" s="93"/>
    </row>
    <row r="22" spans="1:38">
      <c r="A22" s="87">
        <f>B23</f>
        <v>42887</v>
      </c>
      <c r="B22" s="69" t="str">
        <f>IF(B23="","",UPPER(LEFT(TEXT(B23,"jjjj"),1)))</f>
        <v>J</v>
      </c>
      <c r="C22" s="69" t="str">
        <f t="shared" ref="C22:AF22" si="97">IF(C23="","",UPPER(LEFT(TEXT(C23,"jjjj"),1)))</f>
        <v>V</v>
      </c>
      <c r="D22" s="69" t="str">
        <f t="shared" si="97"/>
        <v>S</v>
      </c>
      <c r="E22" s="69" t="str">
        <f t="shared" si="97"/>
        <v>D</v>
      </c>
      <c r="F22" s="69" t="str">
        <f t="shared" si="97"/>
        <v>L</v>
      </c>
      <c r="G22" s="69" t="str">
        <f t="shared" si="97"/>
        <v>M</v>
      </c>
      <c r="H22" s="69" t="str">
        <f t="shared" si="97"/>
        <v>M</v>
      </c>
      <c r="I22" s="69" t="str">
        <f t="shared" si="97"/>
        <v>J</v>
      </c>
      <c r="J22" s="69" t="str">
        <f t="shared" si="97"/>
        <v>V</v>
      </c>
      <c r="K22" s="69" t="str">
        <f t="shared" si="97"/>
        <v>S</v>
      </c>
      <c r="L22" s="69" t="str">
        <f t="shared" si="97"/>
        <v>D</v>
      </c>
      <c r="M22" s="69" t="str">
        <f t="shared" si="97"/>
        <v>L</v>
      </c>
      <c r="N22" s="69" t="str">
        <f t="shared" si="97"/>
        <v>M</v>
      </c>
      <c r="O22" s="69" t="str">
        <f t="shared" si="97"/>
        <v>M</v>
      </c>
      <c r="P22" s="69" t="str">
        <f t="shared" si="97"/>
        <v>J</v>
      </c>
      <c r="Q22" s="69" t="str">
        <f t="shared" si="97"/>
        <v>V</v>
      </c>
      <c r="R22" s="69" t="str">
        <f t="shared" si="97"/>
        <v>S</v>
      </c>
      <c r="S22" s="69" t="str">
        <f t="shared" si="97"/>
        <v>D</v>
      </c>
      <c r="T22" s="69" t="str">
        <f t="shared" si="97"/>
        <v>L</v>
      </c>
      <c r="U22" s="69" t="str">
        <f t="shared" si="97"/>
        <v>M</v>
      </c>
      <c r="V22" s="69" t="str">
        <f t="shared" si="97"/>
        <v>M</v>
      </c>
      <c r="W22" s="69" t="str">
        <f t="shared" si="97"/>
        <v>J</v>
      </c>
      <c r="X22" s="69" t="str">
        <f t="shared" si="97"/>
        <v>V</v>
      </c>
      <c r="Y22" s="69" t="str">
        <f t="shared" si="97"/>
        <v>S</v>
      </c>
      <c r="Z22" s="69" t="str">
        <f t="shared" si="97"/>
        <v>D</v>
      </c>
      <c r="AA22" s="69" t="str">
        <f t="shared" si="97"/>
        <v>L</v>
      </c>
      <c r="AB22" s="69" t="str">
        <f t="shared" si="97"/>
        <v>M</v>
      </c>
      <c r="AC22" s="69" t="str">
        <f t="shared" si="97"/>
        <v>M</v>
      </c>
      <c r="AD22" s="69" t="str">
        <f t="shared" si="97"/>
        <v>J</v>
      </c>
      <c r="AE22" s="69" t="str">
        <f t="shared" si="97"/>
        <v>V</v>
      </c>
      <c r="AF22" s="69" t="str">
        <f t="shared" si="97"/>
        <v/>
      </c>
      <c r="AH22" s="85" t="s">
        <v>99</v>
      </c>
      <c r="AI22" s="92"/>
      <c r="AJ22" s="93"/>
      <c r="AK22" s="93"/>
      <c r="AL22" s="93"/>
    </row>
    <row r="23" spans="1:38">
      <c r="A23" s="88"/>
      <c r="B23" s="71">
        <f>DATE(YEAR(B19),MONTH(B19)+1, 1)</f>
        <v>42887</v>
      </c>
      <c r="C23" s="71">
        <f t="shared" ref="C23" si="98">IF(B23="","",IF(MONTH(B23)=MONTH(B23+1),B23+1,""))</f>
        <v>42888</v>
      </c>
      <c r="D23" s="71">
        <f t="shared" ref="D23" si="99">IF(C23="","",IF(MONTH(C23)=MONTH(C23+1),C23+1,""))</f>
        <v>42889</v>
      </c>
      <c r="E23" s="71">
        <f t="shared" ref="E23" si="100">IF(D23="","",IF(MONTH(D23)=MONTH(D23+1),D23+1,""))</f>
        <v>42890</v>
      </c>
      <c r="F23" s="71">
        <f t="shared" ref="F23" si="101">IF(E23="","",IF(MONTH(E23)=MONTH(E23+1),E23+1,""))</f>
        <v>42891</v>
      </c>
      <c r="G23" s="71">
        <f t="shared" ref="G23" si="102">IF(F23="","",IF(MONTH(F23)=MONTH(F23+1),F23+1,""))</f>
        <v>42892</v>
      </c>
      <c r="H23" s="71">
        <f t="shared" ref="H23" si="103">IF(G23="","",IF(MONTH(G23)=MONTH(G23+1),G23+1,""))</f>
        <v>42893</v>
      </c>
      <c r="I23" s="71">
        <f t="shared" ref="I23" si="104">IF(H23="","",IF(MONTH(H23)=MONTH(H23+1),H23+1,""))</f>
        <v>42894</v>
      </c>
      <c r="J23" s="71">
        <f t="shared" ref="J23" si="105">IF(I23="","",IF(MONTH(I23)=MONTH(I23+1),I23+1,""))</f>
        <v>42895</v>
      </c>
      <c r="K23" s="71">
        <f t="shared" ref="K23" si="106">IF(J23="","",IF(MONTH(J23)=MONTH(J23+1),J23+1,""))</f>
        <v>42896</v>
      </c>
      <c r="L23" s="71">
        <f t="shared" ref="L23" si="107">IF(K23="","",IF(MONTH(K23)=MONTH(K23+1),K23+1,""))</f>
        <v>42897</v>
      </c>
      <c r="M23" s="71">
        <f t="shared" ref="M23" si="108">IF(L23="","",IF(MONTH(L23)=MONTH(L23+1),L23+1,""))</f>
        <v>42898</v>
      </c>
      <c r="N23" s="71">
        <f t="shared" ref="N23" si="109">IF(M23="","",IF(MONTH(M23)=MONTH(M23+1),M23+1,""))</f>
        <v>42899</v>
      </c>
      <c r="O23" s="71">
        <f t="shared" ref="O23" si="110">IF(N23="","",IF(MONTH(N23)=MONTH(N23+1),N23+1,""))</f>
        <v>42900</v>
      </c>
      <c r="P23" s="71">
        <f t="shared" ref="P23" si="111">IF(O23="","",IF(MONTH(O23)=MONTH(O23+1),O23+1,""))</f>
        <v>42901</v>
      </c>
      <c r="Q23" s="71">
        <f t="shared" ref="Q23" si="112">IF(P23="","",IF(MONTH(P23)=MONTH(P23+1),P23+1,""))</f>
        <v>42902</v>
      </c>
      <c r="R23" s="71">
        <f t="shared" ref="R23" si="113">IF(Q23="","",IF(MONTH(Q23)=MONTH(Q23+1),Q23+1,""))</f>
        <v>42903</v>
      </c>
      <c r="S23" s="71">
        <f t="shared" ref="S23" si="114">IF(R23="","",IF(MONTH(R23)=MONTH(R23+1),R23+1,""))</f>
        <v>42904</v>
      </c>
      <c r="T23" s="71">
        <f t="shared" ref="T23" si="115">IF(S23="","",IF(MONTH(S23)=MONTH(S23+1),S23+1,""))</f>
        <v>42905</v>
      </c>
      <c r="U23" s="71">
        <f t="shared" ref="U23" si="116">IF(T23="","",IF(MONTH(T23)=MONTH(T23+1),T23+1,""))</f>
        <v>42906</v>
      </c>
      <c r="V23" s="71">
        <f t="shared" ref="V23" si="117">IF(U23="","",IF(MONTH(U23)=MONTH(U23+1),U23+1,""))</f>
        <v>42907</v>
      </c>
      <c r="W23" s="71">
        <f t="shared" ref="W23" si="118">IF(V23="","",IF(MONTH(V23)=MONTH(V23+1),V23+1,""))</f>
        <v>42908</v>
      </c>
      <c r="X23" s="71">
        <f t="shared" ref="X23" si="119">IF(W23="","",IF(MONTH(W23)=MONTH(W23+1),W23+1,""))</f>
        <v>42909</v>
      </c>
      <c r="Y23" s="71">
        <f t="shared" ref="Y23" si="120">IF(X23="","",IF(MONTH(X23)=MONTH(X23+1),X23+1,""))</f>
        <v>42910</v>
      </c>
      <c r="Z23" s="71">
        <f t="shared" ref="Z23" si="121">IF(Y23="","",IF(MONTH(Y23)=MONTH(Y23+1),Y23+1,""))</f>
        <v>42911</v>
      </c>
      <c r="AA23" s="71">
        <f t="shared" ref="AA23" si="122">IF(Z23="","",IF(MONTH(Z23)=MONTH(Z23+1),Z23+1,""))</f>
        <v>42912</v>
      </c>
      <c r="AB23" s="71">
        <f t="shared" ref="AB23" si="123">IF(AA23="","",IF(MONTH(AA23)=MONTH(AA23+1),AA23+1,""))</f>
        <v>42913</v>
      </c>
      <c r="AC23" s="71">
        <f t="shared" ref="AC23" si="124">IF(AB23="","",IF(MONTH(AB23)=MONTH(AB23+1),AB23+1,""))</f>
        <v>42914</v>
      </c>
      <c r="AD23" s="71">
        <f t="shared" ref="AD23" si="125">IF(AC23="","",IF(MONTH(AC23)=MONTH(AC23+1),AC23+1,""))</f>
        <v>42915</v>
      </c>
      <c r="AE23" s="71">
        <f t="shared" ref="AE23" si="126">IF(AD23="","",IF(MONTH(AD23)=MONTH(AD23+1),AD23+1,""))</f>
        <v>42916</v>
      </c>
      <c r="AF23" s="72" t="str">
        <f t="shared" ref="AF23" si="127">IF(AE23="","",IF(MONTH(AE23)=MONTH(AE23+1),AE23+1,""))</f>
        <v/>
      </c>
      <c r="AH23" s="85" t="s">
        <v>100</v>
      </c>
      <c r="AI23" s="92"/>
      <c r="AJ23" s="93"/>
      <c r="AK23" s="93"/>
      <c r="AL23" s="93"/>
    </row>
    <row r="24" spans="1:38">
      <c r="A24" s="88"/>
      <c r="B24" s="69"/>
      <c r="C24" s="69"/>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70"/>
      <c r="AH24" s="85" t="s">
        <v>101</v>
      </c>
      <c r="AI24" s="92"/>
      <c r="AJ24" s="93"/>
      <c r="AK24" s="93"/>
      <c r="AL24" s="93"/>
    </row>
    <row r="25" spans="1:38" s="85" customFormat="1">
      <c r="AH25" s="85" t="s">
        <v>102</v>
      </c>
      <c r="AI25" s="92"/>
      <c r="AJ25" s="93"/>
      <c r="AK25" s="93"/>
      <c r="AL25" s="93"/>
    </row>
    <row r="26" spans="1:38">
      <c r="A26" s="87">
        <f>B27</f>
        <v>42917</v>
      </c>
      <c r="B26" s="69" t="str">
        <f>IF(B27="","",UPPER(LEFT(TEXT(B27,"jjjj"),1)))</f>
        <v>S</v>
      </c>
      <c r="C26" s="69" t="str">
        <f t="shared" ref="C26:AF26" si="128">IF(C27="","",UPPER(LEFT(TEXT(C27,"jjjj"),1)))</f>
        <v>D</v>
      </c>
      <c r="D26" s="69" t="str">
        <f t="shared" si="128"/>
        <v>L</v>
      </c>
      <c r="E26" s="69" t="str">
        <f t="shared" si="128"/>
        <v>M</v>
      </c>
      <c r="F26" s="69" t="str">
        <f t="shared" si="128"/>
        <v>M</v>
      </c>
      <c r="G26" s="69" t="str">
        <f t="shared" si="128"/>
        <v>J</v>
      </c>
      <c r="H26" s="69" t="str">
        <f t="shared" si="128"/>
        <v>V</v>
      </c>
      <c r="I26" s="69" t="str">
        <f t="shared" si="128"/>
        <v>S</v>
      </c>
      <c r="J26" s="69" t="str">
        <f t="shared" si="128"/>
        <v>D</v>
      </c>
      <c r="K26" s="69" t="str">
        <f t="shared" si="128"/>
        <v>L</v>
      </c>
      <c r="L26" s="69" t="str">
        <f t="shared" si="128"/>
        <v>M</v>
      </c>
      <c r="M26" s="69" t="str">
        <f t="shared" si="128"/>
        <v>M</v>
      </c>
      <c r="N26" s="69" t="str">
        <f t="shared" si="128"/>
        <v>J</v>
      </c>
      <c r="O26" s="69" t="str">
        <f t="shared" si="128"/>
        <v>V</v>
      </c>
      <c r="P26" s="69" t="str">
        <f t="shared" si="128"/>
        <v>S</v>
      </c>
      <c r="Q26" s="69" t="str">
        <f t="shared" si="128"/>
        <v>D</v>
      </c>
      <c r="R26" s="69" t="str">
        <f t="shared" si="128"/>
        <v>L</v>
      </c>
      <c r="S26" s="69" t="str">
        <f t="shared" si="128"/>
        <v>M</v>
      </c>
      <c r="T26" s="69" t="str">
        <f t="shared" si="128"/>
        <v>M</v>
      </c>
      <c r="U26" s="69" t="str">
        <f t="shared" si="128"/>
        <v>J</v>
      </c>
      <c r="V26" s="69" t="str">
        <f t="shared" si="128"/>
        <v>V</v>
      </c>
      <c r="W26" s="69" t="str">
        <f t="shared" si="128"/>
        <v>S</v>
      </c>
      <c r="X26" s="69" t="str">
        <f t="shared" si="128"/>
        <v>D</v>
      </c>
      <c r="Y26" s="69" t="str">
        <f t="shared" si="128"/>
        <v>L</v>
      </c>
      <c r="Z26" s="69" t="str">
        <f t="shared" si="128"/>
        <v>M</v>
      </c>
      <c r="AA26" s="69" t="str">
        <f t="shared" si="128"/>
        <v>M</v>
      </c>
      <c r="AB26" s="69" t="str">
        <f t="shared" si="128"/>
        <v>J</v>
      </c>
      <c r="AC26" s="69" t="str">
        <f t="shared" si="128"/>
        <v>V</v>
      </c>
      <c r="AD26" s="69" t="str">
        <f t="shared" si="128"/>
        <v>S</v>
      </c>
      <c r="AE26" s="69" t="str">
        <f t="shared" si="128"/>
        <v>D</v>
      </c>
      <c r="AF26" s="69" t="str">
        <f t="shared" si="128"/>
        <v>L</v>
      </c>
      <c r="AH26" s="85" t="s">
        <v>103</v>
      </c>
      <c r="AI26" s="92"/>
      <c r="AJ26" s="93"/>
      <c r="AK26" s="93"/>
      <c r="AL26" s="93"/>
    </row>
    <row r="27" spans="1:38">
      <c r="A27" s="88"/>
      <c r="B27" s="71">
        <f>DATE(YEAR(B23),MONTH(B23)+1, 1)</f>
        <v>42917</v>
      </c>
      <c r="C27" s="71">
        <f t="shared" ref="C27" si="129">IF(B27="","",IF(MONTH(B27)=MONTH(B27+1),B27+1,""))</f>
        <v>42918</v>
      </c>
      <c r="D27" s="71">
        <f t="shared" ref="D27" si="130">IF(C27="","",IF(MONTH(C27)=MONTH(C27+1),C27+1,""))</f>
        <v>42919</v>
      </c>
      <c r="E27" s="71">
        <f t="shared" ref="E27" si="131">IF(D27="","",IF(MONTH(D27)=MONTH(D27+1),D27+1,""))</f>
        <v>42920</v>
      </c>
      <c r="F27" s="71">
        <f t="shared" ref="F27" si="132">IF(E27="","",IF(MONTH(E27)=MONTH(E27+1),E27+1,""))</f>
        <v>42921</v>
      </c>
      <c r="G27" s="71">
        <f t="shared" ref="G27" si="133">IF(F27="","",IF(MONTH(F27)=MONTH(F27+1),F27+1,""))</f>
        <v>42922</v>
      </c>
      <c r="H27" s="71">
        <f t="shared" ref="H27" si="134">IF(G27="","",IF(MONTH(G27)=MONTH(G27+1),G27+1,""))</f>
        <v>42923</v>
      </c>
      <c r="I27" s="71">
        <f t="shared" ref="I27" si="135">IF(H27="","",IF(MONTH(H27)=MONTH(H27+1),H27+1,""))</f>
        <v>42924</v>
      </c>
      <c r="J27" s="71">
        <f t="shared" ref="J27" si="136">IF(I27="","",IF(MONTH(I27)=MONTH(I27+1),I27+1,""))</f>
        <v>42925</v>
      </c>
      <c r="K27" s="71">
        <f t="shared" ref="K27" si="137">IF(J27="","",IF(MONTH(J27)=MONTH(J27+1),J27+1,""))</f>
        <v>42926</v>
      </c>
      <c r="L27" s="71">
        <f t="shared" ref="L27" si="138">IF(K27="","",IF(MONTH(K27)=MONTH(K27+1),K27+1,""))</f>
        <v>42927</v>
      </c>
      <c r="M27" s="71">
        <f t="shared" ref="M27" si="139">IF(L27="","",IF(MONTH(L27)=MONTH(L27+1),L27+1,""))</f>
        <v>42928</v>
      </c>
      <c r="N27" s="71">
        <f t="shared" ref="N27" si="140">IF(M27="","",IF(MONTH(M27)=MONTH(M27+1),M27+1,""))</f>
        <v>42929</v>
      </c>
      <c r="O27" s="71">
        <f t="shared" ref="O27" si="141">IF(N27="","",IF(MONTH(N27)=MONTH(N27+1),N27+1,""))</f>
        <v>42930</v>
      </c>
      <c r="P27" s="71">
        <f t="shared" ref="P27" si="142">IF(O27="","",IF(MONTH(O27)=MONTH(O27+1),O27+1,""))</f>
        <v>42931</v>
      </c>
      <c r="Q27" s="71">
        <f t="shared" ref="Q27" si="143">IF(P27="","",IF(MONTH(P27)=MONTH(P27+1),P27+1,""))</f>
        <v>42932</v>
      </c>
      <c r="R27" s="71">
        <f t="shared" ref="R27" si="144">IF(Q27="","",IF(MONTH(Q27)=MONTH(Q27+1),Q27+1,""))</f>
        <v>42933</v>
      </c>
      <c r="S27" s="71">
        <f t="shared" ref="S27" si="145">IF(R27="","",IF(MONTH(R27)=MONTH(R27+1),R27+1,""))</f>
        <v>42934</v>
      </c>
      <c r="T27" s="71">
        <f t="shared" ref="T27" si="146">IF(S27="","",IF(MONTH(S27)=MONTH(S27+1),S27+1,""))</f>
        <v>42935</v>
      </c>
      <c r="U27" s="71">
        <f t="shared" ref="U27" si="147">IF(T27="","",IF(MONTH(T27)=MONTH(T27+1),T27+1,""))</f>
        <v>42936</v>
      </c>
      <c r="V27" s="71">
        <f t="shared" ref="V27" si="148">IF(U27="","",IF(MONTH(U27)=MONTH(U27+1),U27+1,""))</f>
        <v>42937</v>
      </c>
      <c r="W27" s="71">
        <f t="shared" ref="W27" si="149">IF(V27="","",IF(MONTH(V27)=MONTH(V27+1),V27+1,""))</f>
        <v>42938</v>
      </c>
      <c r="X27" s="71">
        <f t="shared" ref="X27" si="150">IF(W27="","",IF(MONTH(W27)=MONTH(W27+1),W27+1,""))</f>
        <v>42939</v>
      </c>
      <c r="Y27" s="71">
        <f t="shared" ref="Y27" si="151">IF(X27="","",IF(MONTH(X27)=MONTH(X27+1),X27+1,""))</f>
        <v>42940</v>
      </c>
      <c r="Z27" s="71">
        <f t="shared" ref="Z27" si="152">IF(Y27="","",IF(MONTH(Y27)=MONTH(Y27+1),Y27+1,""))</f>
        <v>42941</v>
      </c>
      <c r="AA27" s="71">
        <f t="shared" ref="AA27" si="153">IF(Z27="","",IF(MONTH(Z27)=MONTH(Z27+1),Z27+1,""))</f>
        <v>42942</v>
      </c>
      <c r="AB27" s="71">
        <f t="shared" ref="AB27" si="154">IF(AA27="","",IF(MONTH(AA27)=MONTH(AA27+1),AA27+1,""))</f>
        <v>42943</v>
      </c>
      <c r="AC27" s="71">
        <f t="shared" ref="AC27" si="155">IF(AB27="","",IF(MONTH(AB27)=MONTH(AB27+1),AB27+1,""))</f>
        <v>42944</v>
      </c>
      <c r="AD27" s="71">
        <f t="shared" ref="AD27" si="156">IF(AC27="","",IF(MONTH(AC27)=MONTH(AC27+1),AC27+1,""))</f>
        <v>42945</v>
      </c>
      <c r="AE27" s="71">
        <f t="shared" ref="AE27" si="157">IF(AD27="","",IF(MONTH(AD27)=MONTH(AD27+1),AD27+1,""))</f>
        <v>42946</v>
      </c>
      <c r="AF27" s="72">
        <f t="shared" ref="AF27" si="158">IF(AE27="","",IF(MONTH(AE27)=MONTH(AE27+1),AE27+1,""))</f>
        <v>42947</v>
      </c>
      <c r="AH27" s="85" t="s">
        <v>104</v>
      </c>
      <c r="AI27" s="92"/>
      <c r="AJ27" s="93"/>
      <c r="AK27" s="93"/>
      <c r="AL27" s="93"/>
    </row>
    <row r="28" spans="1:38">
      <c r="A28" s="88"/>
      <c r="B28" s="69"/>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70"/>
      <c r="AH28" s="85" t="s">
        <v>105</v>
      </c>
      <c r="AI28" s="92"/>
      <c r="AJ28" s="93"/>
      <c r="AK28" s="93"/>
      <c r="AL28" s="93"/>
    </row>
    <row r="29" spans="1:38" s="85" customFormat="1">
      <c r="AH29" s="85" t="s">
        <v>106</v>
      </c>
      <c r="AI29" s="92"/>
      <c r="AJ29" s="93"/>
      <c r="AK29" s="93"/>
      <c r="AL29" s="93"/>
    </row>
    <row r="30" spans="1:38">
      <c r="A30" s="87">
        <f>B31</f>
        <v>42948</v>
      </c>
      <c r="B30" s="69" t="str">
        <f>IF(B31="","",UPPER(LEFT(TEXT(B31,"jjjj"),1)))</f>
        <v>M</v>
      </c>
      <c r="C30" s="69" t="str">
        <f t="shared" ref="C30:AF30" si="159">IF(C31="","",UPPER(LEFT(TEXT(C31,"jjjj"),1)))</f>
        <v>M</v>
      </c>
      <c r="D30" s="69" t="str">
        <f t="shared" si="159"/>
        <v>J</v>
      </c>
      <c r="E30" s="69" t="str">
        <f t="shared" si="159"/>
        <v>V</v>
      </c>
      <c r="F30" s="69" t="str">
        <f t="shared" si="159"/>
        <v>S</v>
      </c>
      <c r="G30" s="69" t="str">
        <f t="shared" si="159"/>
        <v>D</v>
      </c>
      <c r="H30" s="69" t="str">
        <f t="shared" si="159"/>
        <v>L</v>
      </c>
      <c r="I30" s="69" t="str">
        <f t="shared" si="159"/>
        <v>M</v>
      </c>
      <c r="J30" s="69" t="str">
        <f t="shared" si="159"/>
        <v>M</v>
      </c>
      <c r="K30" s="69" t="str">
        <f t="shared" si="159"/>
        <v>J</v>
      </c>
      <c r="L30" s="69" t="str">
        <f t="shared" si="159"/>
        <v>V</v>
      </c>
      <c r="M30" s="69" t="str">
        <f t="shared" si="159"/>
        <v>S</v>
      </c>
      <c r="N30" s="69" t="str">
        <f t="shared" si="159"/>
        <v>D</v>
      </c>
      <c r="O30" s="69" t="str">
        <f t="shared" si="159"/>
        <v>L</v>
      </c>
      <c r="P30" s="69" t="str">
        <f t="shared" si="159"/>
        <v>M</v>
      </c>
      <c r="Q30" s="69" t="str">
        <f t="shared" si="159"/>
        <v>M</v>
      </c>
      <c r="R30" s="69" t="str">
        <f t="shared" si="159"/>
        <v>J</v>
      </c>
      <c r="S30" s="69" t="str">
        <f t="shared" si="159"/>
        <v>V</v>
      </c>
      <c r="T30" s="69" t="str">
        <f t="shared" si="159"/>
        <v>S</v>
      </c>
      <c r="U30" s="69" t="str">
        <f t="shared" si="159"/>
        <v>D</v>
      </c>
      <c r="V30" s="69" t="str">
        <f t="shared" si="159"/>
        <v>L</v>
      </c>
      <c r="W30" s="69" t="str">
        <f t="shared" si="159"/>
        <v>M</v>
      </c>
      <c r="X30" s="69" t="str">
        <f t="shared" si="159"/>
        <v>M</v>
      </c>
      <c r="Y30" s="69" t="str">
        <f t="shared" si="159"/>
        <v>J</v>
      </c>
      <c r="Z30" s="69" t="str">
        <f t="shared" si="159"/>
        <v>V</v>
      </c>
      <c r="AA30" s="69" t="str">
        <f t="shared" si="159"/>
        <v>S</v>
      </c>
      <c r="AB30" s="69" t="str">
        <f t="shared" si="159"/>
        <v>D</v>
      </c>
      <c r="AC30" s="69" t="str">
        <f t="shared" si="159"/>
        <v>L</v>
      </c>
      <c r="AD30" s="69" t="str">
        <f t="shared" si="159"/>
        <v>M</v>
      </c>
      <c r="AE30" s="69" t="str">
        <f t="shared" si="159"/>
        <v>M</v>
      </c>
      <c r="AF30" s="69" t="str">
        <f t="shared" si="159"/>
        <v>J</v>
      </c>
      <c r="AH30" s="85" t="s">
        <v>107</v>
      </c>
      <c r="AI30" s="92"/>
      <c r="AJ30" s="93"/>
      <c r="AK30" s="93"/>
      <c r="AL30" s="93"/>
    </row>
    <row r="31" spans="1:38">
      <c r="A31" s="88"/>
      <c r="B31" s="71">
        <f>DATE(YEAR(B27),MONTH(B27)+1, 1)</f>
        <v>42948</v>
      </c>
      <c r="C31" s="71">
        <f t="shared" ref="C31" si="160">IF(B31="","",IF(MONTH(B31)=MONTH(B31+1),B31+1,""))</f>
        <v>42949</v>
      </c>
      <c r="D31" s="71">
        <f t="shared" ref="D31" si="161">IF(C31="","",IF(MONTH(C31)=MONTH(C31+1),C31+1,""))</f>
        <v>42950</v>
      </c>
      <c r="E31" s="71">
        <f t="shared" ref="E31" si="162">IF(D31="","",IF(MONTH(D31)=MONTH(D31+1),D31+1,""))</f>
        <v>42951</v>
      </c>
      <c r="F31" s="71">
        <f t="shared" ref="F31" si="163">IF(E31="","",IF(MONTH(E31)=MONTH(E31+1),E31+1,""))</f>
        <v>42952</v>
      </c>
      <c r="G31" s="71">
        <f t="shared" ref="G31" si="164">IF(F31="","",IF(MONTH(F31)=MONTH(F31+1),F31+1,""))</f>
        <v>42953</v>
      </c>
      <c r="H31" s="71">
        <f t="shared" ref="H31" si="165">IF(G31="","",IF(MONTH(G31)=MONTH(G31+1),G31+1,""))</f>
        <v>42954</v>
      </c>
      <c r="I31" s="71">
        <f t="shared" ref="I31" si="166">IF(H31="","",IF(MONTH(H31)=MONTH(H31+1),H31+1,""))</f>
        <v>42955</v>
      </c>
      <c r="J31" s="71">
        <f t="shared" ref="J31" si="167">IF(I31="","",IF(MONTH(I31)=MONTH(I31+1),I31+1,""))</f>
        <v>42956</v>
      </c>
      <c r="K31" s="71">
        <f t="shared" ref="K31" si="168">IF(J31="","",IF(MONTH(J31)=MONTH(J31+1),J31+1,""))</f>
        <v>42957</v>
      </c>
      <c r="L31" s="71">
        <f t="shared" ref="L31" si="169">IF(K31="","",IF(MONTH(K31)=MONTH(K31+1),K31+1,""))</f>
        <v>42958</v>
      </c>
      <c r="M31" s="71">
        <f t="shared" ref="M31" si="170">IF(L31="","",IF(MONTH(L31)=MONTH(L31+1),L31+1,""))</f>
        <v>42959</v>
      </c>
      <c r="N31" s="71">
        <f t="shared" ref="N31" si="171">IF(M31="","",IF(MONTH(M31)=MONTH(M31+1),M31+1,""))</f>
        <v>42960</v>
      </c>
      <c r="O31" s="71">
        <f t="shared" ref="O31" si="172">IF(N31="","",IF(MONTH(N31)=MONTH(N31+1),N31+1,""))</f>
        <v>42961</v>
      </c>
      <c r="P31" s="71">
        <f t="shared" ref="P31" si="173">IF(O31="","",IF(MONTH(O31)=MONTH(O31+1),O31+1,""))</f>
        <v>42962</v>
      </c>
      <c r="Q31" s="71">
        <f t="shared" ref="Q31" si="174">IF(P31="","",IF(MONTH(P31)=MONTH(P31+1),P31+1,""))</f>
        <v>42963</v>
      </c>
      <c r="R31" s="71">
        <f t="shared" ref="R31" si="175">IF(Q31="","",IF(MONTH(Q31)=MONTH(Q31+1),Q31+1,""))</f>
        <v>42964</v>
      </c>
      <c r="S31" s="71">
        <f t="shared" ref="S31" si="176">IF(R31="","",IF(MONTH(R31)=MONTH(R31+1),R31+1,""))</f>
        <v>42965</v>
      </c>
      <c r="T31" s="71">
        <f t="shared" ref="T31" si="177">IF(S31="","",IF(MONTH(S31)=MONTH(S31+1),S31+1,""))</f>
        <v>42966</v>
      </c>
      <c r="U31" s="71">
        <f t="shared" ref="U31" si="178">IF(T31="","",IF(MONTH(T31)=MONTH(T31+1),T31+1,""))</f>
        <v>42967</v>
      </c>
      <c r="V31" s="71">
        <f t="shared" ref="V31" si="179">IF(U31="","",IF(MONTH(U31)=MONTH(U31+1),U31+1,""))</f>
        <v>42968</v>
      </c>
      <c r="W31" s="71">
        <f t="shared" ref="W31" si="180">IF(V31="","",IF(MONTH(V31)=MONTH(V31+1),V31+1,""))</f>
        <v>42969</v>
      </c>
      <c r="X31" s="71">
        <f t="shared" ref="X31" si="181">IF(W31="","",IF(MONTH(W31)=MONTH(W31+1),W31+1,""))</f>
        <v>42970</v>
      </c>
      <c r="Y31" s="71">
        <f t="shared" ref="Y31" si="182">IF(X31="","",IF(MONTH(X31)=MONTH(X31+1),X31+1,""))</f>
        <v>42971</v>
      </c>
      <c r="Z31" s="71">
        <f t="shared" ref="Z31" si="183">IF(Y31="","",IF(MONTH(Y31)=MONTH(Y31+1),Y31+1,""))</f>
        <v>42972</v>
      </c>
      <c r="AA31" s="71">
        <f t="shared" ref="AA31" si="184">IF(Z31="","",IF(MONTH(Z31)=MONTH(Z31+1),Z31+1,""))</f>
        <v>42973</v>
      </c>
      <c r="AB31" s="71">
        <f t="shared" ref="AB31" si="185">IF(AA31="","",IF(MONTH(AA31)=MONTH(AA31+1),AA31+1,""))</f>
        <v>42974</v>
      </c>
      <c r="AC31" s="71">
        <f t="shared" ref="AC31" si="186">IF(AB31="","",IF(MONTH(AB31)=MONTH(AB31+1),AB31+1,""))</f>
        <v>42975</v>
      </c>
      <c r="AD31" s="71">
        <f t="shared" ref="AD31" si="187">IF(AC31="","",IF(MONTH(AC31)=MONTH(AC31+1),AC31+1,""))</f>
        <v>42976</v>
      </c>
      <c r="AE31" s="71">
        <f t="shared" ref="AE31" si="188">IF(AD31="","",IF(MONTH(AD31)=MONTH(AD31+1),AD31+1,""))</f>
        <v>42977</v>
      </c>
      <c r="AF31" s="72">
        <f t="shared" ref="AF31" si="189">IF(AE31="","",IF(MONTH(AE31)=MONTH(AE31+1),AE31+1,""))</f>
        <v>42978</v>
      </c>
      <c r="AH31" s="85" t="s">
        <v>108</v>
      </c>
      <c r="AI31" s="92"/>
      <c r="AJ31" s="94"/>
      <c r="AK31" s="94"/>
      <c r="AL31" s="94"/>
    </row>
    <row r="32" spans="1:38">
      <c r="A32" s="88"/>
      <c r="B32" s="69"/>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70"/>
    </row>
    <row r="33" spans="1:38" s="85" customFormat="1"/>
    <row r="34" spans="1:38" ht="15">
      <c r="A34" s="87">
        <f>B35</f>
        <v>42979</v>
      </c>
      <c r="B34" s="69" t="str">
        <f>IF(B35="","",UPPER(LEFT(TEXT(B35,"jjjj"),1)))</f>
        <v>V</v>
      </c>
      <c r="C34" s="69" t="str">
        <f t="shared" ref="C34:AF34" si="190">IF(C35="","",UPPER(LEFT(TEXT(C35,"jjjj"),1)))</f>
        <v>S</v>
      </c>
      <c r="D34" s="69" t="str">
        <f t="shared" si="190"/>
        <v>D</v>
      </c>
      <c r="E34" s="69" t="str">
        <f t="shared" si="190"/>
        <v>L</v>
      </c>
      <c r="F34" s="69" t="str">
        <f t="shared" si="190"/>
        <v>M</v>
      </c>
      <c r="G34" s="69" t="str">
        <f t="shared" si="190"/>
        <v>M</v>
      </c>
      <c r="H34" s="69" t="str">
        <f t="shared" si="190"/>
        <v>J</v>
      </c>
      <c r="I34" s="69" t="str">
        <f t="shared" si="190"/>
        <v>V</v>
      </c>
      <c r="J34" s="69" t="str">
        <f t="shared" si="190"/>
        <v>S</v>
      </c>
      <c r="K34" s="69" t="str">
        <f t="shared" si="190"/>
        <v>D</v>
      </c>
      <c r="L34" s="69" t="str">
        <f t="shared" si="190"/>
        <v>L</v>
      </c>
      <c r="M34" s="69" t="str">
        <f t="shared" si="190"/>
        <v>M</v>
      </c>
      <c r="N34" s="69" t="str">
        <f t="shared" si="190"/>
        <v>M</v>
      </c>
      <c r="O34" s="69" t="str">
        <f t="shared" si="190"/>
        <v>J</v>
      </c>
      <c r="P34" s="69" t="str">
        <f t="shared" si="190"/>
        <v>V</v>
      </c>
      <c r="Q34" s="69" t="str">
        <f t="shared" si="190"/>
        <v>S</v>
      </c>
      <c r="R34" s="69" t="str">
        <f t="shared" si="190"/>
        <v>D</v>
      </c>
      <c r="S34" s="69" t="str">
        <f t="shared" si="190"/>
        <v>L</v>
      </c>
      <c r="T34" s="69" t="str">
        <f t="shared" si="190"/>
        <v>M</v>
      </c>
      <c r="U34" s="69" t="str">
        <f t="shared" si="190"/>
        <v>M</v>
      </c>
      <c r="V34" s="69" t="str">
        <f t="shared" si="190"/>
        <v>J</v>
      </c>
      <c r="W34" s="69" t="str">
        <f t="shared" si="190"/>
        <v>V</v>
      </c>
      <c r="X34" s="69" t="str">
        <f t="shared" si="190"/>
        <v>S</v>
      </c>
      <c r="Y34" s="69" t="str">
        <f t="shared" si="190"/>
        <v>D</v>
      </c>
      <c r="Z34" s="69" t="str">
        <f t="shared" si="190"/>
        <v>L</v>
      </c>
      <c r="AA34" s="69" t="str">
        <f t="shared" si="190"/>
        <v>M</v>
      </c>
      <c r="AB34" s="69" t="str">
        <f t="shared" si="190"/>
        <v>M</v>
      </c>
      <c r="AC34" s="69" t="str">
        <f t="shared" si="190"/>
        <v>J</v>
      </c>
      <c r="AD34" s="69" t="str">
        <f t="shared" si="190"/>
        <v>V</v>
      </c>
      <c r="AE34" s="69" t="str">
        <f t="shared" si="190"/>
        <v>S</v>
      </c>
      <c r="AF34" s="69" t="str">
        <f t="shared" si="190"/>
        <v/>
      </c>
      <c r="AJ34" s="91" t="s">
        <v>112</v>
      </c>
    </row>
    <row r="35" spans="1:38">
      <c r="A35" s="88"/>
      <c r="B35" s="71">
        <f>DATE(YEAR(B31),MONTH(B31)+1, 1)</f>
        <v>42979</v>
      </c>
      <c r="C35" s="71">
        <f t="shared" ref="C35" si="191">IF(B35="","",IF(MONTH(B35)=MONTH(B35+1),B35+1,""))</f>
        <v>42980</v>
      </c>
      <c r="D35" s="71">
        <f t="shared" ref="D35" si="192">IF(C35="","",IF(MONTH(C35)=MONTH(C35+1),C35+1,""))</f>
        <v>42981</v>
      </c>
      <c r="E35" s="71">
        <f t="shared" ref="E35" si="193">IF(D35="","",IF(MONTH(D35)=MONTH(D35+1),D35+1,""))</f>
        <v>42982</v>
      </c>
      <c r="F35" s="71">
        <f t="shared" ref="F35" si="194">IF(E35="","",IF(MONTH(E35)=MONTH(E35+1),E35+1,""))</f>
        <v>42983</v>
      </c>
      <c r="G35" s="71">
        <f t="shared" ref="G35" si="195">IF(F35="","",IF(MONTH(F35)=MONTH(F35+1),F35+1,""))</f>
        <v>42984</v>
      </c>
      <c r="H35" s="71">
        <f t="shared" ref="H35" si="196">IF(G35="","",IF(MONTH(G35)=MONTH(G35+1),G35+1,""))</f>
        <v>42985</v>
      </c>
      <c r="I35" s="71">
        <f t="shared" ref="I35" si="197">IF(H35="","",IF(MONTH(H35)=MONTH(H35+1),H35+1,""))</f>
        <v>42986</v>
      </c>
      <c r="J35" s="71">
        <f t="shared" ref="J35" si="198">IF(I35="","",IF(MONTH(I35)=MONTH(I35+1),I35+1,""))</f>
        <v>42987</v>
      </c>
      <c r="K35" s="71">
        <f t="shared" ref="K35" si="199">IF(J35="","",IF(MONTH(J35)=MONTH(J35+1),J35+1,""))</f>
        <v>42988</v>
      </c>
      <c r="L35" s="71">
        <f t="shared" ref="L35" si="200">IF(K35="","",IF(MONTH(K35)=MONTH(K35+1),K35+1,""))</f>
        <v>42989</v>
      </c>
      <c r="M35" s="71">
        <f t="shared" ref="M35" si="201">IF(L35="","",IF(MONTH(L35)=MONTH(L35+1),L35+1,""))</f>
        <v>42990</v>
      </c>
      <c r="N35" s="71">
        <f t="shared" ref="N35" si="202">IF(M35="","",IF(MONTH(M35)=MONTH(M35+1),M35+1,""))</f>
        <v>42991</v>
      </c>
      <c r="O35" s="71">
        <f t="shared" ref="O35" si="203">IF(N35="","",IF(MONTH(N35)=MONTH(N35+1),N35+1,""))</f>
        <v>42992</v>
      </c>
      <c r="P35" s="71">
        <f t="shared" ref="P35" si="204">IF(O35="","",IF(MONTH(O35)=MONTH(O35+1),O35+1,""))</f>
        <v>42993</v>
      </c>
      <c r="Q35" s="71">
        <f t="shared" ref="Q35" si="205">IF(P35="","",IF(MONTH(P35)=MONTH(P35+1),P35+1,""))</f>
        <v>42994</v>
      </c>
      <c r="R35" s="71">
        <f t="shared" ref="R35" si="206">IF(Q35="","",IF(MONTH(Q35)=MONTH(Q35+1),Q35+1,""))</f>
        <v>42995</v>
      </c>
      <c r="S35" s="71">
        <f t="shared" ref="S35" si="207">IF(R35="","",IF(MONTH(R35)=MONTH(R35+1),R35+1,""))</f>
        <v>42996</v>
      </c>
      <c r="T35" s="71">
        <f t="shared" ref="T35" si="208">IF(S35="","",IF(MONTH(S35)=MONTH(S35+1),S35+1,""))</f>
        <v>42997</v>
      </c>
      <c r="U35" s="71">
        <f t="shared" ref="U35" si="209">IF(T35="","",IF(MONTH(T35)=MONTH(T35+1),T35+1,""))</f>
        <v>42998</v>
      </c>
      <c r="V35" s="71">
        <f t="shared" ref="V35" si="210">IF(U35="","",IF(MONTH(U35)=MONTH(U35+1),U35+1,""))</f>
        <v>42999</v>
      </c>
      <c r="W35" s="71">
        <f t="shared" ref="W35" si="211">IF(V35="","",IF(MONTH(V35)=MONTH(V35+1),V35+1,""))</f>
        <v>43000</v>
      </c>
      <c r="X35" s="71">
        <f t="shared" ref="X35" si="212">IF(W35="","",IF(MONTH(W35)=MONTH(W35+1),W35+1,""))</f>
        <v>43001</v>
      </c>
      <c r="Y35" s="71">
        <f t="shared" ref="Y35" si="213">IF(X35="","",IF(MONTH(X35)=MONTH(X35+1),X35+1,""))</f>
        <v>43002</v>
      </c>
      <c r="Z35" s="71">
        <f t="shared" ref="Z35" si="214">IF(Y35="","",IF(MONTH(Y35)=MONTH(Y35+1),Y35+1,""))</f>
        <v>43003</v>
      </c>
      <c r="AA35" s="71">
        <f t="shared" ref="AA35" si="215">IF(Z35="","",IF(MONTH(Z35)=MONTH(Z35+1),Z35+1,""))</f>
        <v>43004</v>
      </c>
      <c r="AB35" s="71">
        <f t="shared" ref="AB35" si="216">IF(AA35="","",IF(MONTH(AA35)=MONTH(AA35+1),AA35+1,""))</f>
        <v>43005</v>
      </c>
      <c r="AC35" s="71">
        <f t="shared" ref="AC35" si="217">IF(AB35="","",IF(MONTH(AB35)=MONTH(AB35+1),AB35+1,""))</f>
        <v>43006</v>
      </c>
      <c r="AD35" s="71">
        <f t="shared" ref="AD35" si="218">IF(AC35="","",IF(MONTH(AC35)=MONTH(AC35+1),AC35+1,""))</f>
        <v>43007</v>
      </c>
      <c r="AE35" s="71">
        <f t="shared" ref="AE35" si="219">IF(AD35="","",IF(MONTH(AD35)=MONTH(AD35+1),AD35+1,""))</f>
        <v>43008</v>
      </c>
      <c r="AF35" s="72" t="str">
        <f t="shared" ref="AF35" si="220">IF(AE35="","",IF(MONTH(AE35)=MONTH(AE35+1),AE35+1,""))</f>
        <v/>
      </c>
      <c r="AI35" s="89" t="s">
        <v>94</v>
      </c>
      <c r="AJ35" s="90" t="s">
        <v>95</v>
      </c>
      <c r="AK35" s="90" t="s">
        <v>96</v>
      </c>
      <c r="AL35" s="90" t="s">
        <v>97</v>
      </c>
    </row>
    <row r="36" spans="1:38">
      <c r="A36" s="88"/>
      <c r="B36" s="69"/>
      <c r="C36" s="69"/>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70"/>
      <c r="AH36" s="85" t="s">
        <v>98</v>
      </c>
      <c r="AI36" s="92"/>
      <c r="AJ36" s="93"/>
      <c r="AK36" s="93"/>
      <c r="AL36" s="93"/>
    </row>
    <row r="37" spans="1:38" s="85" customFormat="1">
      <c r="AH37" s="85" t="s">
        <v>109</v>
      </c>
      <c r="AI37" s="92"/>
      <c r="AJ37" s="93"/>
      <c r="AK37" s="93"/>
      <c r="AL37" s="93"/>
    </row>
    <row r="38" spans="1:38">
      <c r="A38" s="87">
        <f>B39</f>
        <v>43009</v>
      </c>
      <c r="B38" s="69" t="str">
        <f>IF(B39="","",UPPER(LEFT(TEXT(B39,"jjjj"),1)))</f>
        <v>D</v>
      </c>
      <c r="C38" s="69" t="str">
        <f t="shared" ref="C38:AF38" si="221">IF(C39="","",UPPER(LEFT(TEXT(C39,"jjjj"),1)))</f>
        <v>L</v>
      </c>
      <c r="D38" s="69" t="str">
        <f t="shared" si="221"/>
        <v>M</v>
      </c>
      <c r="E38" s="69" t="str">
        <f t="shared" si="221"/>
        <v>M</v>
      </c>
      <c r="F38" s="69" t="str">
        <f t="shared" si="221"/>
        <v>J</v>
      </c>
      <c r="G38" s="69" t="str">
        <f t="shared" si="221"/>
        <v>V</v>
      </c>
      <c r="H38" s="69" t="str">
        <f t="shared" si="221"/>
        <v>S</v>
      </c>
      <c r="I38" s="69" t="str">
        <f t="shared" si="221"/>
        <v>D</v>
      </c>
      <c r="J38" s="69" t="str">
        <f t="shared" si="221"/>
        <v>L</v>
      </c>
      <c r="K38" s="69" t="str">
        <f t="shared" si="221"/>
        <v>M</v>
      </c>
      <c r="L38" s="69" t="str">
        <f t="shared" si="221"/>
        <v>M</v>
      </c>
      <c r="M38" s="69" t="str">
        <f t="shared" si="221"/>
        <v>J</v>
      </c>
      <c r="N38" s="69" t="str">
        <f t="shared" si="221"/>
        <v>V</v>
      </c>
      <c r="O38" s="69" t="str">
        <f t="shared" si="221"/>
        <v>S</v>
      </c>
      <c r="P38" s="69" t="str">
        <f t="shared" si="221"/>
        <v>D</v>
      </c>
      <c r="Q38" s="69" t="str">
        <f t="shared" si="221"/>
        <v>L</v>
      </c>
      <c r="R38" s="69" t="str">
        <f t="shared" si="221"/>
        <v>M</v>
      </c>
      <c r="S38" s="69" t="str">
        <f t="shared" si="221"/>
        <v>M</v>
      </c>
      <c r="T38" s="69" t="str">
        <f t="shared" si="221"/>
        <v>J</v>
      </c>
      <c r="U38" s="69" t="str">
        <f t="shared" si="221"/>
        <v>V</v>
      </c>
      <c r="V38" s="69" t="str">
        <f t="shared" si="221"/>
        <v>S</v>
      </c>
      <c r="W38" s="69" t="str">
        <f t="shared" si="221"/>
        <v>D</v>
      </c>
      <c r="X38" s="69" t="str">
        <f t="shared" si="221"/>
        <v>L</v>
      </c>
      <c r="Y38" s="69" t="str">
        <f t="shared" si="221"/>
        <v>M</v>
      </c>
      <c r="Z38" s="69" t="str">
        <f t="shared" si="221"/>
        <v>M</v>
      </c>
      <c r="AA38" s="69" t="str">
        <f t="shared" si="221"/>
        <v>J</v>
      </c>
      <c r="AB38" s="69" t="str">
        <f t="shared" si="221"/>
        <v>V</v>
      </c>
      <c r="AC38" s="69" t="str">
        <f t="shared" si="221"/>
        <v>S</v>
      </c>
      <c r="AD38" s="69" t="str">
        <f t="shared" si="221"/>
        <v>D</v>
      </c>
      <c r="AE38" s="69" t="str">
        <f t="shared" si="221"/>
        <v>L</v>
      </c>
      <c r="AF38" s="69" t="str">
        <f t="shared" si="221"/>
        <v>M</v>
      </c>
      <c r="AH38" s="85" t="s">
        <v>99</v>
      </c>
      <c r="AI38" s="92"/>
      <c r="AJ38" s="93"/>
      <c r="AK38" s="93"/>
      <c r="AL38" s="93"/>
    </row>
    <row r="39" spans="1:38">
      <c r="A39" s="88"/>
      <c r="B39" s="71">
        <f>DATE(YEAR(B35),MONTH(B35)+1, 1)</f>
        <v>43009</v>
      </c>
      <c r="C39" s="71">
        <f t="shared" ref="C39" si="222">IF(B39="","",IF(MONTH(B39)=MONTH(B39+1),B39+1,""))</f>
        <v>43010</v>
      </c>
      <c r="D39" s="71">
        <f t="shared" ref="D39" si="223">IF(C39="","",IF(MONTH(C39)=MONTH(C39+1),C39+1,""))</f>
        <v>43011</v>
      </c>
      <c r="E39" s="71">
        <f t="shared" ref="E39" si="224">IF(D39="","",IF(MONTH(D39)=MONTH(D39+1),D39+1,""))</f>
        <v>43012</v>
      </c>
      <c r="F39" s="71">
        <f t="shared" ref="F39" si="225">IF(E39="","",IF(MONTH(E39)=MONTH(E39+1),E39+1,""))</f>
        <v>43013</v>
      </c>
      <c r="G39" s="71">
        <f t="shared" ref="G39" si="226">IF(F39="","",IF(MONTH(F39)=MONTH(F39+1),F39+1,""))</f>
        <v>43014</v>
      </c>
      <c r="H39" s="71">
        <f t="shared" ref="H39" si="227">IF(G39="","",IF(MONTH(G39)=MONTH(G39+1),G39+1,""))</f>
        <v>43015</v>
      </c>
      <c r="I39" s="71">
        <f t="shared" ref="I39" si="228">IF(H39="","",IF(MONTH(H39)=MONTH(H39+1),H39+1,""))</f>
        <v>43016</v>
      </c>
      <c r="J39" s="71">
        <f t="shared" ref="J39" si="229">IF(I39="","",IF(MONTH(I39)=MONTH(I39+1),I39+1,""))</f>
        <v>43017</v>
      </c>
      <c r="K39" s="71">
        <f t="shared" ref="K39" si="230">IF(J39="","",IF(MONTH(J39)=MONTH(J39+1),J39+1,""))</f>
        <v>43018</v>
      </c>
      <c r="L39" s="71">
        <f t="shared" ref="L39" si="231">IF(K39="","",IF(MONTH(K39)=MONTH(K39+1),K39+1,""))</f>
        <v>43019</v>
      </c>
      <c r="M39" s="71">
        <f t="shared" ref="M39" si="232">IF(L39="","",IF(MONTH(L39)=MONTH(L39+1),L39+1,""))</f>
        <v>43020</v>
      </c>
      <c r="N39" s="71">
        <f t="shared" ref="N39" si="233">IF(M39="","",IF(MONTH(M39)=MONTH(M39+1),M39+1,""))</f>
        <v>43021</v>
      </c>
      <c r="O39" s="71">
        <f t="shared" ref="O39" si="234">IF(N39="","",IF(MONTH(N39)=MONTH(N39+1),N39+1,""))</f>
        <v>43022</v>
      </c>
      <c r="P39" s="71">
        <f t="shared" ref="P39" si="235">IF(O39="","",IF(MONTH(O39)=MONTH(O39+1),O39+1,""))</f>
        <v>43023</v>
      </c>
      <c r="Q39" s="71">
        <f t="shared" ref="Q39" si="236">IF(P39="","",IF(MONTH(P39)=MONTH(P39+1),P39+1,""))</f>
        <v>43024</v>
      </c>
      <c r="R39" s="71">
        <f t="shared" ref="R39" si="237">IF(Q39="","",IF(MONTH(Q39)=MONTH(Q39+1),Q39+1,""))</f>
        <v>43025</v>
      </c>
      <c r="S39" s="71">
        <f t="shared" ref="S39" si="238">IF(R39="","",IF(MONTH(R39)=MONTH(R39+1),R39+1,""))</f>
        <v>43026</v>
      </c>
      <c r="T39" s="71">
        <f t="shared" ref="T39" si="239">IF(S39="","",IF(MONTH(S39)=MONTH(S39+1),S39+1,""))</f>
        <v>43027</v>
      </c>
      <c r="U39" s="71">
        <f t="shared" ref="U39" si="240">IF(T39="","",IF(MONTH(T39)=MONTH(T39+1),T39+1,""))</f>
        <v>43028</v>
      </c>
      <c r="V39" s="71">
        <f t="shared" ref="V39" si="241">IF(U39="","",IF(MONTH(U39)=MONTH(U39+1),U39+1,""))</f>
        <v>43029</v>
      </c>
      <c r="W39" s="71">
        <f t="shared" ref="W39" si="242">IF(V39="","",IF(MONTH(V39)=MONTH(V39+1),V39+1,""))</f>
        <v>43030</v>
      </c>
      <c r="X39" s="71">
        <f t="shared" ref="X39" si="243">IF(W39="","",IF(MONTH(W39)=MONTH(W39+1),W39+1,""))</f>
        <v>43031</v>
      </c>
      <c r="Y39" s="71">
        <f t="shared" ref="Y39" si="244">IF(X39="","",IF(MONTH(X39)=MONTH(X39+1),X39+1,""))</f>
        <v>43032</v>
      </c>
      <c r="Z39" s="71">
        <f t="shared" ref="Z39" si="245">IF(Y39="","",IF(MONTH(Y39)=MONTH(Y39+1),Y39+1,""))</f>
        <v>43033</v>
      </c>
      <c r="AA39" s="71">
        <f t="shared" ref="AA39" si="246">IF(Z39="","",IF(MONTH(Z39)=MONTH(Z39+1),Z39+1,""))</f>
        <v>43034</v>
      </c>
      <c r="AB39" s="71">
        <f t="shared" ref="AB39" si="247">IF(AA39="","",IF(MONTH(AA39)=MONTH(AA39+1),AA39+1,""))</f>
        <v>43035</v>
      </c>
      <c r="AC39" s="71">
        <f t="shared" ref="AC39" si="248">IF(AB39="","",IF(MONTH(AB39)=MONTH(AB39+1),AB39+1,""))</f>
        <v>43036</v>
      </c>
      <c r="AD39" s="71">
        <f t="shared" ref="AD39" si="249">IF(AC39="","",IF(MONTH(AC39)=MONTH(AC39+1),AC39+1,""))</f>
        <v>43037</v>
      </c>
      <c r="AE39" s="71">
        <f t="shared" ref="AE39" si="250">IF(AD39="","",IF(MONTH(AD39)=MONTH(AD39+1),AD39+1,""))</f>
        <v>43038</v>
      </c>
      <c r="AF39" s="72">
        <f t="shared" ref="AF39" si="251">IF(AE39="","",IF(MONTH(AE39)=MONTH(AE39+1),AE39+1,""))</f>
        <v>43039</v>
      </c>
      <c r="AH39" s="85" t="s">
        <v>100</v>
      </c>
      <c r="AI39" s="92"/>
      <c r="AJ39" s="93"/>
      <c r="AK39" s="93"/>
      <c r="AL39" s="93"/>
    </row>
    <row r="40" spans="1:38">
      <c r="A40" s="88"/>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70"/>
      <c r="AH40" s="85" t="s">
        <v>101</v>
      </c>
      <c r="AI40" s="92"/>
      <c r="AJ40" s="93"/>
      <c r="AK40" s="93"/>
      <c r="AL40" s="93"/>
    </row>
    <row r="41" spans="1:38" s="85" customFormat="1">
      <c r="AH41" s="85" t="s">
        <v>102</v>
      </c>
      <c r="AI41" s="92"/>
      <c r="AJ41" s="93"/>
      <c r="AK41" s="93"/>
      <c r="AL41" s="93"/>
    </row>
    <row r="42" spans="1:38">
      <c r="A42" s="87">
        <f>B43</f>
        <v>43040</v>
      </c>
      <c r="B42" s="69" t="str">
        <f>IF(B43="","",UPPER(LEFT(TEXT(B43,"jjjj"),1)))</f>
        <v>M</v>
      </c>
      <c r="C42" s="69" t="str">
        <f t="shared" ref="C42:AF42" si="252">IF(C43="","",UPPER(LEFT(TEXT(C43,"jjjj"),1)))</f>
        <v>J</v>
      </c>
      <c r="D42" s="69" t="str">
        <f t="shared" si="252"/>
        <v>V</v>
      </c>
      <c r="E42" s="69" t="str">
        <f t="shared" si="252"/>
        <v>S</v>
      </c>
      <c r="F42" s="69" t="str">
        <f t="shared" si="252"/>
        <v>D</v>
      </c>
      <c r="G42" s="69" t="str">
        <f t="shared" si="252"/>
        <v>L</v>
      </c>
      <c r="H42" s="69" t="str">
        <f t="shared" si="252"/>
        <v>M</v>
      </c>
      <c r="I42" s="69" t="str">
        <f t="shared" si="252"/>
        <v>M</v>
      </c>
      <c r="J42" s="69" t="str">
        <f t="shared" si="252"/>
        <v>J</v>
      </c>
      <c r="K42" s="69" t="str">
        <f t="shared" si="252"/>
        <v>V</v>
      </c>
      <c r="L42" s="69" t="str">
        <f t="shared" si="252"/>
        <v>S</v>
      </c>
      <c r="M42" s="69" t="str">
        <f t="shared" si="252"/>
        <v>D</v>
      </c>
      <c r="N42" s="69" t="str">
        <f t="shared" si="252"/>
        <v>L</v>
      </c>
      <c r="O42" s="69" t="str">
        <f t="shared" si="252"/>
        <v>M</v>
      </c>
      <c r="P42" s="69" t="str">
        <f t="shared" si="252"/>
        <v>M</v>
      </c>
      <c r="Q42" s="69" t="str">
        <f t="shared" si="252"/>
        <v>J</v>
      </c>
      <c r="R42" s="69" t="str">
        <f t="shared" si="252"/>
        <v>V</v>
      </c>
      <c r="S42" s="69" t="str">
        <f t="shared" si="252"/>
        <v>S</v>
      </c>
      <c r="T42" s="69" t="str">
        <f t="shared" si="252"/>
        <v>D</v>
      </c>
      <c r="U42" s="69" t="str">
        <f t="shared" si="252"/>
        <v>L</v>
      </c>
      <c r="V42" s="69" t="str">
        <f t="shared" si="252"/>
        <v>M</v>
      </c>
      <c r="W42" s="69" t="str">
        <f t="shared" si="252"/>
        <v>M</v>
      </c>
      <c r="X42" s="69" t="str">
        <f t="shared" si="252"/>
        <v>J</v>
      </c>
      <c r="Y42" s="69" t="str">
        <f t="shared" si="252"/>
        <v>V</v>
      </c>
      <c r="Z42" s="69" t="str">
        <f t="shared" si="252"/>
        <v>S</v>
      </c>
      <c r="AA42" s="69" t="str">
        <f t="shared" si="252"/>
        <v>D</v>
      </c>
      <c r="AB42" s="69" t="str">
        <f t="shared" si="252"/>
        <v>L</v>
      </c>
      <c r="AC42" s="69" t="str">
        <f t="shared" si="252"/>
        <v>M</v>
      </c>
      <c r="AD42" s="69" t="str">
        <f t="shared" si="252"/>
        <v>M</v>
      </c>
      <c r="AE42" s="69" t="str">
        <f t="shared" si="252"/>
        <v>J</v>
      </c>
      <c r="AF42" s="69" t="str">
        <f t="shared" si="252"/>
        <v/>
      </c>
      <c r="AH42" s="85" t="s">
        <v>103</v>
      </c>
      <c r="AI42" s="92"/>
      <c r="AJ42" s="93"/>
      <c r="AK42" s="93"/>
      <c r="AL42" s="93"/>
    </row>
    <row r="43" spans="1:38">
      <c r="A43" s="88"/>
      <c r="B43" s="71">
        <f>DATE(YEAR(B39),MONTH(B39)+1, 1)</f>
        <v>43040</v>
      </c>
      <c r="C43" s="71">
        <f t="shared" ref="C43" si="253">IF(B43="","",IF(MONTH(B43)=MONTH(B43+1),B43+1,""))</f>
        <v>43041</v>
      </c>
      <c r="D43" s="71">
        <f t="shared" ref="D43" si="254">IF(C43="","",IF(MONTH(C43)=MONTH(C43+1),C43+1,""))</f>
        <v>43042</v>
      </c>
      <c r="E43" s="71">
        <f t="shared" ref="E43" si="255">IF(D43="","",IF(MONTH(D43)=MONTH(D43+1),D43+1,""))</f>
        <v>43043</v>
      </c>
      <c r="F43" s="71">
        <f t="shared" ref="F43" si="256">IF(E43="","",IF(MONTH(E43)=MONTH(E43+1),E43+1,""))</f>
        <v>43044</v>
      </c>
      <c r="G43" s="71">
        <f t="shared" ref="G43" si="257">IF(F43="","",IF(MONTH(F43)=MONTH(F43+1),F43+1,""))</f>
        <v>43045</v>
      </c>
      <c r="H43" s="71">
        <f t="shared" ref="H43" si="258">IF(G43="","",IF(MONTH(G43)=MONTH(G43+1),G43+1,""))</f>
        <v>43046</v>
      </c>
      <c r="I43" s="71">
        <f t="shared" ref="I43" si="259">IF(H43="","",IF(MONTH(H43)=MONTH(H43+1),H43+1,""))</f>
        <v>43047</v>
      </c>
      <c r="J43" s="71">
        <f t="shared" ref="J43" si="260">IF(I43="","",IF(MONTH(I43)=MONTH(I43+1),I43+1,""))</f>
        <v>43048</v>
      </c>
      <c r="K43" s="71">
        <f t="shared" ref="K43" si="261">IF(J43="","",IF(MONTH(J43)=MONTH(J43+1),J43+1,""))</f>
        <v>43049</v>
      </c>
      <c r="L43" s="71">
        <f t="shared" ref="L43" si="262">IF(K43="","",IF(MONTH(K43)=MONTH(K43+1),K43+1,""))</f>
        <v>43050</v>
      </c>
      <c r="M43" s="71">
        <f t="shared" ref="M43" si="263">IF(L43="","",IF(MONTH(L43)=MONTH(L43+1),L43+1,""))</f>
        <v>43051</v>
      </c>
      <c r="N43" s="71">
        <f t="shared" ref="N43" si="264">IF(M43="","",IF(MONTH(M43)=MONTH(M43+1),M43+1,""))</f>
        <v>43052</v>
      </c>
      <c r="O43" s="71">
        <f t="shared" ref="O43" si="265">IF(N43="","",IF(MONTH(N43)=MONTH(N43+1),N43+1,""))</f>
        <v>43053</v>
      </c>
      <c r="P43" s="71">
        <f t="shared" ref="P43" si="266">IF(O43="","",IF(MONTH(O43)=MONTH(O43+1),O43+1,""))</f>
        <v>43054</v>
      </c>
      <c r="Q43" s="71">
        <f t="shared" ref="Q43" si="267">IF(P43="","",IF(MONTH(P43)=MONTH(P43+1),P43+1,""))</f>
        <v>43055</v>
      </c>
      <c r="R43" s="71">
        <f t="shared" ref="R43" si="268">IF(Q43="","",IF(MONTH(Q43)=MONTH(Q43+1),Q43+1,""))</f>
        <v>43056</v>
      </c>
      <c r="S43" s="71">
        <f t="shared" ref="S43" si="269">IF(R43="","",IF(MONTH(R43)=MONTH(R43+1),R43+1,""))</f>
        <v>43057</v>
      </c>
      <c r="T43" s="71">
        <f t="shared" ref="T43" si="270">IF(S43="","",IF(MONTH(S43)=MONTH(S43+1),S43+1,""))</f>
        <v>43058</v>
      </c>
      <c r="U43" s="71">
        <f t="shared" ref="U43" si="271">IF(T43="","",IF(MONTH(T43)=MONTH(T43+1),T43+1,""))</f>
        <v>43059</v>
      </c>
      <c r="V43" s="71">
        <f t="shared" ref="V43" si="272">IF(U43="","",IF(MONTH(U43)=MONTH(U43+1),U43+1,""))</f>
        <v>43060</v>
      </c>
      <c r="W43" s="71">
        <f t="shared" ref="W43" si="273">IF(V43="","",IF(MONTH(V43)=MONTH(V43+1),V43+1,""))</f>
        <v>43061</v>
      </c>
      <c r="X43" s="71">
        <f t="shared" ref="X43" si="274">IF(W43="","",IF(MONTH(W43)=MONTH(W43+1),W43+1,""))</f>
        <v>43062</v>
      </c>
      <c r="Y43" s="71">
        <f t="shared" ref="Y43" si="275">IF(X43="","",IF(MONTH(X43)=MONTH(X43+1),X43+1,""))</f>
        <v>43063</v>
      </c>
      <c r="Z43" s="71">
        <f t="shared" ref="Z43" si="276">IF(Y43="","",IF(MONTH(Y43)=MONTH(Y43+1),Y43+1,""))</f>
        <v>43064</v>
      </c>
      <c r="AA43" s="71">
        <f t="shared" ref="AA43" si="277">IF(Z43="","",IF(MONTH(Z43)=MONTH(Z43+1),Z43+1,""))</f>
        <v>43065</v>
      </c>
      <c r="AB43" s="71">
        <f t="shared" ref="AB43" si="278">IF(AA43="","",IF(MONTH(AA43)=MONTH(AA43+1),AA43+1,""))</f>
        <v>43066</v>
      </c>
      <c r="AC43" s="71">
        <f t="shared" ref="AC43" si="279">IF(AB43="","",IF(MONTH(AB43)=MONTH(AB43+1),AB43+1,""))</f>
        <v>43067</v>
      </c>
      <c r="AD43" s="71">
        <f t="shared" ref="AD43" si="280">IF(AC43="","",IF(MONTH(AC43)=MONTH(AC43+1),AC43+1,""))</f>
        <v>43068</v>
      </c>
      <c r="AE43" s="71">
        <f t="shared" ref="AE43" si="281">IF(AD43="","",IF(MONTH(AD43)=MONTH(AD43+1),AD43+1,""))</f>
        <v>43069</v>
      </c>
      <c r="AF43" s="72" t="str">
        <f t="shared" ref="AF43" si="282">IF(AE43="","",IF(MONTH(AE43)=MONTH(AE43+1),AE43+1,""))</f>
        <v/>
      </c>
      <c r="AH43" s="85" t="s">
        <v>104</v>
      </c>
      <c r="AI43" s="92"/>
      <c r="AJ43" s="93"/>
      <c r="AK43" s="93"/>
      <c r="AL43" s="93"/>
    </row>
    <row r="44" spans="1:38">
      <c r="A44" s="88"/>
      <c r="B44" s="69"/>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70"/>
      <c r="AH44" s="85" t="s">
        <v>105</v>
      </c>
      <c r="AI44" s="92"/>
      <c r="AJ44" s="93"/>
      <c r="AK44" s="93"/>
      <c r="AL44" s="93"/>
    </row>
    <row r="45" spans="1:38" s="85" customFormat="1">
      <c r="AH45" s="85" t="s">
        <v>106</v>
      </c>
      <c r="AI45" s="92"/>
      <c r="AJ45" s="93"/>
      <c r="AK45" s="93"/>
      <c r="AL45" s="93"/>
    </row>
    <row r="46" spans="1:38">
      <c r="A46" s="87">
        <f>B47</f>
        <v>43070</v>
      </c>
      <c r="B46" s="69" t="str">
        <f>IF(B47="","",UPPER(LEFT(TEXT(B47,"jjjj"),1)))</f>
        <v>V</v>
      </c>
      <c r="C46" s="69" t="str">
        <f t="shared" ref="C46:AF46" si="283">IF(C47="","",UPPER(LEFT(TEXT(C47,"jjjj"),1)))</f>
        <v>S</v>
      </c>
      <c r="D46" s="69" t="str">
        <f t="shared" si="283"/>
        <v>D</v>
      </c>
      <c r="E46" s="69" t="str">
        <f t="shared" si="283"/>
        <v>L</v>
      </c>
      <c r="F46" s="69" t="str">
        <f t="shared" si="283"/>
        <v>M</v>
      </c>
      <c r="G46" s="69" t="str">
        <f t="shared" si="283"/>
        <v>M</v>
      </c>
      <c r="H46" s="69" t="str">
        <f t="shared" si="283"/>
        <v>J</v>
      </c>
      <c r="I46" s="69" t="str">
        <f t="shared" si="283"/>
        <v>V</v>
      </c>
      <c r="J46" s="69" t="str">
        <f t="shared" si="283"/>
        <v>S</v>
      </c>
      <c r="K46" s="69" t="str">
        <f t="shared" si="283"/>
        <v>D</v>
      </c>
      <c r="L46" s="69" t="str">
        <f t="shared" si="283"/>
        <v>L</v>
      </c>
      <c r="M46" s="69" t="str">
        <f t="shared" si="283"/>
        <v>M</v>
      </c>
      <c r="N46" s="69" t="str">
        <f t="shared" si="283"/>
        <v>M</v>
      </c>
      <c r="O46" s="69" t="str">
        <f t="shared" si="283"/>
        <v>J</v>
      </c>
      <c r="P46" s="69" t="str">
        <f t="shared" si="283"/>
        <v>V</v>
      </c>
      <c r="Q46" s="69" t="str">
        <f t="shared" si="283"/>
        <v>S</v>
      </c>
      <c r="R46" s="69" t="str">
        <f t="shared" si="283"/>
        <v>D</v>
      </c>
      <c r="S46" s="69" t="str">
        <f t="shared" si="283"/>
        <v>L</v>
      </c>
      <c r="T46" s="69" t="str">
        <f t="shared" si="283"/>
        <v>M</v>
      </c>
      <c r="U46" s="69" t="str">
        <f t="shared" si="283"/>
        <v>M</v>
      </c>
      <c r="V46" s="69" t="str">
        <f t="shared" si="283"/>
        <v>J</v>
      </c>
      <c r="W46" s="69" t="str">
        <f t="shared" si="283"/>
        <v>V</v>
      </c>
      <c r="X46" s="69" t="str">
        <f t="shared" si="283"/>
        <v>S</v>
      </c>
      <c r="Y46" s="69" t="str">
        <f t="shared" si="283"/>
        <v>D</v>
      </c>
      <c r="Z46" s="69" t="str">
        <f t="shared" si="283"/>
        <v>L</v>
      </c>
      <c r="AA46" s="69" t="str">
        <f t="shared" si="283"/>
        <v>M</v>
      </c>
      <c r="AB46" s="69" t="str">
        <f t="shared" si="283"/>
        <v>M</v>
      </c>
      <c r="AC46" s="69" t="str">
        <f t="shared" si="283"/>
        <v>J</v>
      </c>
      <c r="AD46" s="69" t="str">
        <f t="shared" si="283"/>
        <v>V</v>
      </c>
      <c r="AE46" s="69" t="str">
        <f t="shared" si="283"/>
        <v>S</v>
      </c>
      <c r="AF46" s="69" t="str">
        <f t="shared" si="283"/>
        <v>D</v>
      </c>
      <c r="AH46" s="85" t="s">
        <v>107</v>
      </c>
      <c r="AI46" s="92"/>
      <c r="AJ46" s="93"/>
      <c r="AK46" s="93"/>
      <c r="AL46" s="93"/>
    </row>
    <row r="47" spans="1:38">
      <c r="A47" s="88"/>
      <c r="B47" s="71">
        <f>DATE(YEAR(B43),MONTH(B43)+1, 1)</f>
        <v>43070</v>
      </c>
      <c r="C47" s="71">
        <f t="shared" ref="C47" si="284">IF(B47="","",IF(MONTH(B47)=MONTH(B47+1),B47+1,""))</f>
        <v>43071</v>
      </c>
      <c r="D47" s="71">
        <f t="shared" ref="D47" si="285">IF(C47="","",IF(MONTH(C47)=MONTH(C47+1),C47+1,""))</f>
        <v>43072</v>
      </c>
      <c r="E47" s="71">
        <f t="shared" ref="E47" si="286">IF(D47="","",IF(MONTH(D47)=MONTH(D47+1),D47+1,""))</f>
        <v>43073</v>
      </c>
      <c r="F47" s="71">
        <f t="shared" ref="F47" si="287">IF(E47="","",IF(MONTH(E47)=MONTH(E47+1),E47+1,""))</f>
        <v>43074</v>
      </c>
      <c r="G47" s="71">
        <f t="shared" ref="G47" si="288">IF(F47="","",IF(MONTH(F47)=MONTH(F47+1),F47+1,""))</f>
        <v>43075</v>
      </c>
      <c r="H47" s="71">
        <f t="shared" ref="H47" si="289">IF(G47="","",IF(MONTH(G47)=MONTH(G47+1),G47+1,""))</f>
        <v>43076</v>
      </c>
      <c r="I47" s="71">
        <f t="shared" ref="I47" si="290">IF(H47="","",IF(MONTH(H47)=MONTH(H47+1),H47+1,""))</f>
        <v>43077</v>
      </c>
      <c r="J47" s="71">
        <f t="shared" ref="J47" si="291">IF(I47="","",IF(MONTH(I47)=MONTH(I47+1),I47+1,""))</f>
        <v>43078</v>
      </c>
      <c r="K47" s="71">
        <f t="shared" ref="K47" si="292">IF(J47="","",IF(MONTH(J47)=MONTH(J47+1),J47+1,""))</f>
        <v>43079</v>
      </c>
      <c r="L47" s="71">
        <f t="shared" ref="L47" si="293">IF(K47="","",IF(MONTH(K47)=MONTH(K47+1),K47+1,""))</f>
        <v>43080</v>
      </c>
      <c r="M47" s="71">
        <f t="shared" ref="M47" si="294">IF(L47="","",IF(MONTH(L47)=MONTH(L47+1),L47+1,""))</f>
        <v>43081</v>
      </c>
      <c r="N47" s="71">
        <f t="shared" ref="N47" si="295">IF(M47="","",IF(MONTH(M47)=MONTH(M47+1),M47+1,""))</f>
        <v>43082</v>
      </c>
      <c r="O47" s="71">
        <f t="shared" ref="O47" si="296">IF(N47="","",IF(MONTH(N47)=MONTH(N47+1),N47+1,""))</f>
        <v>43083</v>
      </c>
      <c r="P47" s="71">
        <f t="shared" ref="P47" si="297">IF(O47="","",IF(MONTH(O47)=MONTH(O47+1),O47+1,""))</f>
        <v>43084</v>
      </c>
      <c r="Q47" s="71">
        <f t="shared" ref="Q47" si="298">IF(P47="","",IF(MONTH(P47)=MONTH(P47+1),P47+1,""))</f>
        <v>43085</v>
      </c>
      <c r="R47" s="71">
        <f t="shared" ref="R47" si="299">IF(Q47="","",IF(MONTH(Q47)=MONTH(Q47+1),Q47+1,""))</f>
        <v>43086</v>
      </c>
      <c r="S47" s="71">
        <f t="shared" ref="S47" si="300">IF(R47="","",IF(MONTH(R47)=MONTH(R47+1),R47+1,""))</f>
        <v>43087</v>
      </c>
      <c r="T47" s="71">
        <f t="shared" ref="T47" si="301">IF(S47="","",IF(MONTH(S47)=MONTH(S47+1),S47+1,""))</f>
        <v>43088</v>
      </c>
      <c r="U47" s="71">
        <f t="shared" ref="U47" si="302">IF(T47="","",IF(MONTH(T47)=MONTH(T47+1),T47+1,""))</f>
        <v>43089</v>
      </c>
      <c r="V47" s="71">
        <f t="shared" ref="V47" si="303">IF(U47="","",IF(MONTH(U47)=MONTH(U47+1),U47+1,""))</f>
        <v>43090</v>
      </c>
      <c r="W47" s="71">
        <f t="shared" ref="W47" si="304">IF(V47="","",IF(MONTH(V47)=MONTH(V47+1),V47+1,""))</f>
        <v>43091</v>
      </c>
      <c r="X47" s="71">
        <f t="shared" ref="X47" si="305">IF(W47="","",IF(MONTH(W47)=MONTH(W47+1),W47+1,""))</f>
        <v>43092</v>
      </c>
      <c r="Y47" s="71">
        <f t="shared" ref="Y47" si="306">IF(X47="","",IF(MONTH(X47)=MONTH(X47+1),X47+1,""))</f>
        <v>43093</v>
      </c>
      <c r="Z47" s="71">
        <f t="shared" ref="Z47" si="307">IF(Y47="","",IF(MONTH(Y47)=MONTH(Y47+1),Y47+1,""))</f>
        <v>43094</v>
      </c>
      <c r="AA47" s="71">
        <f t="shared" ref="AA47" si="308">IF(Z47="","",IF(MONTH(Z47)=MONTH(Z47+1),Z47+1,""))</f>
        <v>43095</v>
      </c>
      <c r="AB47" s="71">
        <f t="shared" ref="AB47" si="309">IF(AA47="","",IF(MONTH(AA47)=MONTH(AA47+1),AA47+1,""))</f>
        <v>43096</v>
      </c>
      <c r="AC47" s="71">
        <f t="shared" ref="AC47" si="310">IF(AB47="","",IF(MONTH(AB47)=MONTH(AB47+1),AB47+1,""))</f>
        <v>43097</v>
      </c>
      <c r="AD47" s="71">
        <f t="shared" ref="AD47" si="311">IF(AC47="","",IF(MONTH(AC47)=MONTH(AC47+1),AC47+1,""))</f>
        <v>43098</v>
      </c>
      <c r="AE47" s="71">
        <f t="shared" ref="AE47" si="312">IF(AD47="","",IF(MONTH(AD47)=MONTH(AD47+1),AD47+1,""))</f>
        <v>43099</v>
      </c>
      <c r="AF47" s="72">
        <f t="shared" ref="AF47" si="313">IF(AE47="","",IF(MONTH(AE47)=MONTH(AE47+1),AE47+1,""))</f>
        <v>43100</v>
      </c>
      <c r="AH47" s="85" t="s">
        <v>108</v>
      </c>
      <c r="AI47" s="92"/>
      <c r="AJ47" s="94"/>
      <c r="AK47" s="94"/>
      <c r="AL47" s="94"/>
    </row>
    <row r="48" spans="1:38">
      <c r="A48" s="88"/>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70"/>
    </row>
    <row r="49" spans="1:32" s="85" customFormat="1"/>
    <row r="50" spans="1:32">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row>
    <row r="51" spans="1:32">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row>
    <row r="52" spans="1:32">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row>
    <row r="53" spans="1:32">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row>
    <row r="54" spans="1:32">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row>
    <row r="55" spans="1:32">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c r="AA55" s="85"/>
      <c r="AB55" s="85"/>
      <c r="AC55" s="85"/>
      <c r="AD55" s="85"/>
      <c r="AE55" s="85"/>
      <c r="AF55" s="85"/>
    </row>
    <row r="56" spans="1:32">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row>
    <row r="57" spans="1:32">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c r="AA57" s="85"/>
      <c r="AB57" s="85"/>
      <c r="AC57" s="85"/>
      <c r="AD57" s="85"/>
      <c r="AE57" s="85"/>
      <c r="AF57" s="85"/>
    </row>
    <row r="58" spans="1:32">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row>
    <row r="59" spans="1:32">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row>
    <row r="60" spans="1:32">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c r="AA60" s="85"/>
      <c r="AB60" s="85"/>
      <c r="AC60" s="85"/>
      <c r="AD60" s="85"/>
      <c r="AE60" s="85"/>
      <c r="AF60" s="85"/>
    </row>
    <row r="61" spans="1:32">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c r="AA61" s="85"/>
      <c r="AB61" s="85"/>
      <c r="AC61" s="85"/>
      <c r="AD61" s="85"/>
      <c r="AE61" s="85"/>
      <c r="AF61" s="85"/>
    </row>
    <row r="62" spans="1:32">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c r="AA62" s="85"/>
      <c r="AB62" s="85"/>
      <c r="AC62" s="85"/>
      <c r="AD62" s="85"/>
      <c r="AE62" s="85"/>
      <c r="AF62" s="85"/>
    </row>
    <row r="63" spans="1:32">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c r="AA63" s="85"/>
      <c r="AB63" s="85"/>
      <c r="AC63" s="85"/>
      <c r="AD63" s="85"/>
      <c r="AE63" s="85"/>
      <c r="AF63" s="85"/>
    </row>
    <row r="64" spans="1:32">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c r="AA64" s="85"/>
      <c r="AB64" s="85"/>
      <c r="AC64" s="85"/>
      <c r="AD64" s="85"/>
      <c r="AE64" s="85"/>
      <c r="AF64" s="85"/>
    </row>
    <row r="65" spans="1:32">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c r="AA65" s="85"/>
      <c r="AB65" s="85"/>
      <c r="AC65" s="85"/>
      <c r="AD65" s="85"/>
      <c r="AE65" s="85"/>
      <c r="AF65" s="85"/>
    </row>
    <row r="66" spans="1:32">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c r="AA66" s="85"/>
      <c r="AB66" s="85"/>
      <c r="AC66" s="85"/>
      <c r="AD66" s="85"/>
      <c r="AE66" s="85"/>
      <c r="AF66" s="85"/>
    </row>
    <row r="67" spans="1:32">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c r="AA67" s="85"/>
      <c r="AB67" s="85"/>
      <c r="AC67" s="85"/>
      <c r="AD67" s="85"/>
      <c r="AE67" s="85"/>
      <c r="AF67" s="85"/>
    </row>
    <row r="68" spans="1:32">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row>
    <row r="69" spans="1:32">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c r="AA69" s="85"/>
      <c r="AB69" s="85"/>
      <c r="AC69" s="85"/>
      <c r="AD69" s="85"/>
      <c r="AE69" s="85"/>
      <c r="AF69" s="85"/>
    </row>
    <row r="70" spans="1:32">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row>
    <row r="71" spans="1:32">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c r="AA71" s="85"/>
      <c r="AB71" s="85"/>
      <c r="AC71" s="85"/>
      <c r="AD71" s="85"/>
      <c r="AE71" s="85"/>
      <c r="AF71" s="85"/>
    </row>
    <row r="72" spans="1:32">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c r="AA72" s="85"/>
      <c r="AB72" s="85"/>
      <c r="AC72" s="85"/>
      <c r="AD72" s="85"/>
      <c r="AE72" s="85"/>
      <c r="AF72" s="85"/>
    </row>
    <row r="73" spans="1:32">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c r="AA73" s="85"/>
      <c r="AB73" s="85"/>
      <c r="AC73" s="85"/>
      <c r="AD73" s="85"/>
      <c r="AE73" s="85"/>
      <c r="AF73" s="85"/>
    </row>
  </sheetData>
  <sheetProtection selectLockedCells="1" selectUnlockedCells="1"/>
  <phoneticPr fontId="13" type="noConversion"/>
  <conditionalFormatting sqref="B2:AF48">
    <cfRule type="expression" dxfId="1" priority="6">
      <formula>estdi(B2)</formula>
    </cfRule>
    <cfRule type="expression" dxfId="2" priority="5">
      <formula>estsa(B2)</formula>
    </cfRule>
    <cfRule type="expression" dxfId="3" priority="4">
      <formula>B2="CP"</formula>
    </cfRule>
    <cfRule type="expression" dxfId="4" priority="3">
      <formula>B2="Rtt"</formula>
    </cfRule>
    <cfRule type="expression" dxfId="5" priority="2">
      <formula>B2="Rec"</formula>
    </cfRule>
    <cfRule type="expression" dxfId="0" priority="1">
      <formula>AND(B2="M",MOD(ROW(B2),4)=0)</formula>
    </cfRule>
  </conditionalFormatting>
  <pageMargins left="0.27569444444444446" right="0.27569444444444446" top="0.35416666666666669" bottom="0.35416666666666669" header="0.51180555555555551" footer="0.51180555555555551"/>
  <pageSetup paperSize="9"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3" r:id="rId4" name="CP">
              <controlPr defaultSize="0" print="0" autoFill="0" autoPict="0" macro="[0]!Planifier">
                <anchor moveWithCells="1" sizeWithCells="1">
                  <from>
                    <xdr:col>38</xdr:col>
                    <xdr:colOff>28575</xdr:colOff>
                    <xdr:row>3</xdr:row>
                    <xdr:rowOff>19050</xdr:rowOff>
                  </from>
                  <to>
                    <xdr:col>38</xdr:col>
                    <xdr:colOff>561975</xdr:colOff>
                    <xdr:row>5</xdr:row>
                    <xdr:rowOff>57150</xdr:rowOff>
                  </to>
                </anchor>
              </controlPr>
            </control>
          </mc:Choice>
        </mc:AlternateContent>
        <mc:AlternateContent xmlns:mc="http://schemas.openxmlformats.org/markup-compatibility/2006">
          <mc:Choice Requires="x14">
            <control shapeId="5124" r:id="rId5" name="Rtt">
              <controlPr defaultSize="0" print="0" autoFill="0" autoPict="0" macro="[0]!Planifier">
                <anchor moveWithCells="1" sizeWithCells="1">
                  <from>
                    <xdr:col>38</xdr:col>
                    <xdr:colOff>28575</xdr:colOff>
                    <xdr:row>5</xdr:row>
                    <xdr:rowOff>95250</xdr:rowOff>
                  </from>
                  <to>
                    <xdr:col>38</xdr:col>
                    <xdr:colOff>561975</xdr:colOff>
                    <xdr:row>8</xdr:row>
                    <xdr:rowOff>0</xdr:rowOff>
                  </to>
                </anchor>
              </controlPr>
            </control>
          </mc:Choice>
        </mc:AlternateContent>
        <mc:AlternateContent xmlns:mc="http://schemas.openxmlformats.org/markup-compatibility/2006">
          <mc:Choice Requires="x14">
            <control shapeId="5125" r:id="rId6" name="Rec">
              <controlPr defaultSize="0" print="0" autoFill="0" autoPict="0" macro="[0]!Planifier">
                <anchor moveWithCells="1" sizeWithCells="1">
                  <from>
                    <xdr:col>38</xdr:col>
                    <xdr:colOff>28575</xdr:colOff>
                    <xdr:row>8</xdr:row>
                    <xdr:rowOff>28575</xdr:rowOff>
                  </from>
                  <to>
                    <xdr:col>38</xdr:col>
                    <xdr:colOff>561975</xdr:colOff>
                    <xdr:row>10</xdr:row>
                    <xdr:rowOff>85725</xdr:rowOff>
                  </to>
                </anchor>
              </controlPr>
            </control>
          </mc:Choice>
        </mc:AlternateContent>
        <mc:AlternateContent xmlns:mc="http://schemas.openxmlformats.org/markup-compatibility/2006">
          <mc:Choice Requires="x14">
            <control shapeId="5126" r:id="rId7" name="M">
              <controlPr defaultSize="0" print="0" autoFill="0" autoPict="0" macro="[0]!Planifier">
                <anchor moveWithCells="1" sizeWithCells="1">
                  <from>
                    <xdr:col>38</xdr:col>
                    <xdr:colOff>28575</xdr:colOff>
                    <xdr:row>10</xdr:row>
                    <xdr:rowOff>114300</xdr:rowOff>
                  </from>
                  <to>
                    <xdr:col>38</xdr:col>
                    <xdr:colOff>561975</xdr:colOff>
                    <xdr:row>13</xdr:row>
                    <xdr:rowOff>9525</xdr:rowOff>
                  </to>
                </anchor>
              </controlPr>
            </control>
          </mc:Choice>
        </mc:AlternateContent>
      </controls>
    </mc:Choice>
  </mc:AlternateContent>
  <tableParts count="3">
    <tablePart r:id="rId8"/>
    <tablePart r:id="rId9"/>
    <tablePart r:id="rId10"/>
  </tableParts>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Calendrier</vt:lpstr>
      <vt:lpstr>Jours fériés</vt:lpstr>
      <vt:lpstr>Vacances</vt:lpstr>
      <vt:lpstr>Planning mensuel</vt:lpstr>
      <vt:lpstr>Calendrier!Impression_des_titres</vt:lpstr>
      <vt:lpstr>pays</vt:lpstr>
      <vt:lpstr>Calendrier!Zone_d_impression</vt:lpstr>
      <vt:lpstr>zones_vacances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Martinique, Guadeloupe, Guyane, Belgique, Luxembourg, Suisse, Québec, phases, lune, lunaires</cp:keywords>
  <dc:description>Calendrier perpétuel annuel avec zones scolaires, jours fériés pour différents pays francophones. &lt;a href="http://trk.free.fr/calendrier/"&gt;voir le site&lt;/a&gt;</dc:description>
  <cp:lastModifiedBy> </cp:lastModifiedBy>
  <cp:revision>4</cp:revision>
  <cp:lastPrinted>2014-09-19T15:33:16Z</cp:lastPrinted>
  <dcterms:created xsi:type="dcterms:W3CDTF">2012-04-08T09:54:53Z</dcterms:created>
  <dcterms:modified xsi:type="dcterms:W3CDTF">2016-12-30T09:45:38Z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ies>
</file>